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7.xml"/>
  <Override ContentType="application/vnd.openxmlformats-officedocument.drawingml.chart+xml" PartName="/xl/charts/chart14.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1.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8.xml"/>
  <Override ContentType="application/vnd.openxmlformats-officedocument.drawingml.chart+xml" PartName="/xl/charts/chart15.xml"/>
  <Override ContentType="application/vnd.openxmlformats-officedocument.drawingml.chart+xml" PartName="/xl/charts/chart17.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12.xml"/>
  <Override ContentType="application/vnd.openxmlformats-officedocument.drawingml.chart+xml" PartName="/xl/charts/chart5.xml"/>
  <Override ContentType="application/vnd.openxmlformats-officedocument.drawingml.chart+xml" PartName="/xl/charts/chart21.xml"/>
  <Override ContentType="application/vnd.openxmlformats-officedocument.drawingml.chart+xml" PartName="/xl/charts/chart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LR Basic Data" sheetId="1" r:id="rId3"/>
    <sheet state="visible" name="Research Questions" sheetId="2" r:id="rId4"/>
    <sheet state="visible" name="Search Sources" sheetId="3" r:id="rId5"/>
    <sheet state="visible" name="Search Keywords &amp; Queries" sheetId="4" r:id="rId6"/>
    <sheet state="visible" name="Inclusion and Exclusion Criteri" sheetId="5" r:id="rId7"/>
    <sheet state="visible" name="Results" sheetId="6" r:id="rId8"/>
    <sheet state="visible" name="Data Extraction Strategy" sheetId="7" r:id="rId9"/>
    <sheet state="visible" name="Quality Assessment Strategy" sheetId="8" r:id="rId10"/>
    <sheet state="visible" name="Data Extraction Form" sheetId="9" r:id="rId11"/>
    <sheet state="visible" name="Copy of Data Extraction Form" sheetId="10" r:id="rId12"/>
    <sheet state="visible" name="Data Consolidation Strategy" sheetId="11" r:id="rId13"/>
    <sheet state="visible" name="Data Extraction Results" sheetId="12" r:id="rId14"/>
    <sheet state="visible" name="Graphics" sheetId="13" r:id="rId15"/>
    <sheet state="visible" name="ResultTables" sheetId="14" r:id="rId16"/>
    <sheet state="visible" name="JVLC" sheetId="15" r:id="rId17"/>
    <sheet state="visible" name="Copy of JVLC" sheetId="16" r:id="rId18"/>
  </sheets>
  <definedNames>
    <definedName hidden="1" localSheetId="12" name="_xlnm._FilterDatabase">Graphics!$B$25</definedName>
  </definedNames>
  <calcPr/>
</workbook>
</file>

<file path=xl/comments1.xml><?xml version="1.0" encoding="utf-8"?>
<comments xmlns="http://schemas.openxmlformats.org/spreadsheetml/2006/main">
  <authors>
    <author/>
  </authors>
  <commentList>
    <comment authorId="0" ref="A13">
      <text>
        <t xml:space="preserve">Which approaches are reported for DSL development?</t>
      </text>
    </comment>
    <comment authorId="0" ref="A14">
      <text>
        <t xml:space="preserve">Does the paper report DSL?</t>
      </text>
    </comment>
    <comment authorId="0" ref="A16">
      <text>
        <t xml:space="preserve">What is its concrete syntax?</t>
      </text>
    </comment>
    <comment authorId="0" ref="A17">
      <text>
        <t xml:space="preserve">What is DSL type?</t>
      </text>
    </comment>
    <comment authorId="0" ref="A18">
      <text>
        <t xml:space="preserve">Was DSL developed using language workbench?</t>
      </text>
    </comment>
    <comment authorId="0" ref="A20">
      <text>
        <t xml:space="preserve">Does the paper report development  of DSL?</t>
      </text>
    </comment>
    <comment authorId="0" ref="G21">
      <text>
        <t xml:space="preserve">comment</t>
      </text>
    </comment>
    <comment authorId="0" ref="A22">
      <text>
        <t xml:space="preserve">What is DSL design?</t>
      </text>
    </comment>
    <comment authorId="0" ref="A23">
      <text>
        <t xml:space="preserve">How the Domain Analysis of DSL is performed?</t>
      </text>
    </comment>
    <comment authorId="0" ref="A24">
      <text>
        <t xml:space="preserve">Which techniques were used for Domain Analysis?</t>
      </text>
    </comment>
    <comment authorId="0" ref="A25">
      <text>
        <t xml:space="preserve">Which stakeholders are involved into Domain Analysis?</t>
      </text>
    </comment>
    <comment authorId="0" ref="A26">
      <text>
        <t xml:space="preserve">Does the paper report domain analysis?</t>
      </text>
    </comment>
    <comment authorId="0" ref="A28">
      <text>
        <t xml:space="preserve">Does the paper report technique that is used?</t>
      </text>
    </comment>
    <comment authorId="0" ref="B29">
      <text>
        <t xml:space="preserve">name the technique</t>
      </text>
    </comment>
    <comment authorId="0" ref="C29">
      <text>
        <t xml:space="preserve">name the technique</t>
      </text>
    </comment>
    <comment authorId="0" ref="D29">
      <text>
        <t xml:space="preserve">name the technique</t>
      </text>
    </comment>
    <comment authorId="0" ref="E29">
      <text>
        <t xml:space="preserve">name the technique</t>
      </text>
    </comment>
    <comment authorId="0" ref="G29">
      <text>
        <t xml:space="preserve">what are the results, goals, artifacts produced?</t>
      </text>
    </comment>
    <comment authorId="0" ref="H29">
      <text>
        <t xml:space="preserve">name the technique</t>
      </text>
    </comment>
    <comment authorId="0" ref="A30">
      <text>
        <t xml:space="preserve">Does the paper report results of analysis? </t>
      </text>
    </comment>
    <comment authorId="0" ref="B31">
      <text>
        <t xml:space="preserve">what are the results, goals, artifacts produced?</t>
      </text>
    </comment>
    <comment authorId="0" ref="C31">
      <text>
        <t xml:space="preserve">what are the results, goals, artifacts produced?</t>
      </text>
    </comment>
    <comment authorId="0" ref="D31">
      <text>
        <t xml:space="preserve">what are the results, goals, artifacts produced?</t>
      </text>
    </comment>
    <comment authorId="0" ref="E31">
      <text>
        <t xml:space="preserve">what are the results, goals, artifacts produced?</t>
      </text>
    </comment>
    <comment authorId="0" ref="G31">
      <text>
        <t xml:space="preserve">what are the results, goals, artifacts produced?</t>
      </text>
    </comment>
    <comment authorId="0" ref="H31">
      <text>
        <t xml:space="preserve">what are the results, goals, artifacts produced?</t>
      </text>
    </comment>
    <comment authorId="0" ref="B33">
      <text>
        <t xml:space="preserve">are use cases explicitly named? which are they?</t>
      </text>
    </comment>
    <comment authorId="0" ref="C33">
      <text>
        <t xml:space="preserve">are use cases explicitly named? which are they?</t>
      </text>
    </comment>
    <comment authorId="0" ref="D33">
      <text>
        <t xml:space="preserve">are use cases explicitly named? which are they?</t>
      </text>
    </comment>
    <comment authorId="0" ref="G33">
      <text>
        <t xml:space="preserve">are use cases explicitly named? which are they?</t>
      </text>
    </comment>
    <comment authorId="0" ref="A34">
      <text>
        <t xml:space="preserve">Does the paper report end-user involvement into domain analysis process?</t>
      </text>
    </comment>
    <comment authorId="0" ref="E35">
      <text>
        <t xml:space="preserve">which users? how they were involved?</t>
      </text>
    </comment>
    <comment authorId="0" ref="G35">
      <text>
        <t xml:space="preserve">which users? how they were involved?</t>
      </text>
    </comment>
    <comment authorId="0" ref="A36">
      <text>
        <t xml:space="preserve">How the Evaluation of DSL was performed?</t>
      </text>
    </comment>
    <comment authorId="0" ref="A37">
      <text>
        <t xml:space="preserve">What methods are used for Evaluation?</t>
      </text>
    </comment>
    <comment authorId="0" ref="A38">
      <text>
        <t xml:space="preserve">When Evaluation was performed?</t>
      </text>
    </comment>
    <comment authorId="0" ref="A39">
      <text>
        <t xml:space="preserve">Does the paper report any experimentation conducted for the assessment of DSL?</t>
      </text>
    </comment>
    <comment authorId="0" ref="A41">
      <text>
        <t xml:space="preserve">Does the paper report the inclusion of end-users in the assessment of DSL?</t>
      </text>
    </comment>
    <comment authorId="0" ref="B42">
      <text>
        <t xml:space="preserve">who are the subjects and what were groups; numbers; interventions?</t>
      </text>
    </comment>
    <comment authorId="0" ref="A43">
      <text>
        <t xml:space="preserve">Does the paper report any sort of usability evaluation?</t>
      </text>
    </comment>
    <comment authorId="0" ref="A45">
      <text>
        <t xml:space="preserve">Does the paper report any usability metrics ?</t>
      </text>
    </comment>
    <comment authorId="0" ref="A47">
      <text>
        <t xml:space="preserve">Does the paper state explicitly to contribute easy of use?</t>
      </text>
    </comment>
    <comment authorId="0" ref="A49">
      <text>
        <t xml:space="preserve">Are the target users non-programmers?</t>
      </text>
    </comment>
    <comment authorId="0" ref="A51">
      <text>
        <t xml:space="preserve">Does paper mention alternative tools/approaches?</t>
      </text>
    </comment>
    <comment authorId="0" ref="A53">
      <text>
        <t xml:space="preserve">Does paper report comparison to alternatives?</t>
      </text>
    </comment>
    <comment authorId="0" ref="B54">
      <text>
        <t xml:space="preserve">comment</t>
      </text>
    </comment>
    <comment authorId="0" ref="E54">
      <text>
        <t xml:space="preserve">comment</t>
      </text>
    </comment>
    <comment authorId="0" ref="A55">
      <text>
        <t xml:space="preserve">Does the paper report in which phase of development evaluation intervention(s) took place?</t>
      </text>
    </comment>
    <comment authorId="0" ref="A58">
      <text>
        <t xml:space="preserve">What is the relevance of the paper according to the conference/journal where it was published?</t>
      </text>
    </comment>
    <comment authorId="0" ref="A60">
      <text>
        <t xml:space="preserve">What is the relevance of the citation according to its related citations?</t>
      </text>
    </comment>
    <comment authorId="0" ref="B60">
      <text>
        <t xml:space="preserve">*paper published before 2013; ** paper published 2013 and after;</t>
      </text>
    </comment>
    <comment authorId="0" ref="C60">
      <text>
        <t xml:space="preserve">*paper published before 2013; ** paper published 2013 and after;</t>
      </text>
    </comment>
    <comment authorId="0" ref="D60">
      <text>
        <t xml:space="preserve">*paper published before 2013; ** paper published 2013 and after;</t>
      </text>
    </comment>
    <comment authorId="0" ref="E60">
      <text>
        <t xml:space="preserve">*paper published before 2013; ** paper published 2013 and after;</t>
      </text>
    </comment>
    <comment authorId="0" ref="F60">
      <text>
        <t xml:space="preserve">*paper published before 2012; ** paper published after 2012;</t>
      </text>
    </comment>
    <comment authorId="0" ref="G60">
      <text>
        <t xml:space="preserve">*paper published before 2012; ** paper published after 2012;</t>
      </text>
    </comment>
    <comment authorId="0" ref="H60">
      <text>
        <t xml:space="preserve">*paper published before 2012; ** paper published after 2012;</t>
      </text>
    </comment>
    <comment authorId="0" ref="I60">
      <text>
        <t xml:space="preserve">*paper published before 2012; ** paper published after 2012;</t>
      </text>
    </comment>
    <comment authorId="0" ref="J60">
      <text>
        <t xml:space="preserve">*paper published before 2012; ** paper published after 2012;</t>
      </text>
    </comment>
    <comment authorId="0" ref="K60">
      <text>
        <t xml:space="preserve">*paper published before 2012; ** paper published after 2012;</t>
      </text>
    </comment>
    <comment authorId="0" ref="L60">
      <text>
        <t xml:space="preserve">*paper published before 2012; ** paper published after 2012;</t>
      </text>
    </comment>
    <comment authorId="0" ref="M60">
      <text>
        <t xml:space="preserve">*paper published before 2012; ** paper published after 2012;</t>
      </text>
    </comment>
    <comment authorId="0" ref="N60">
      <text>
        <t xml:space="preserve">*paper published before 2012; ** paper published after 2012;</t>
      </text>
    </comment>
    <comment authorId="0" ref="O60">
      <text>
        <t xml:space="preserve">*paper published before 2012; ** paper published after 2012;</t>
      </text>
    </comment>
    <comment authorId="0" ref="P60">
      <text>
        <t xml:space="preserve">*paper published before 2012; ** paper published after 2012;</t>
      </text>
    </comment>
    <comment authorId="0" ref="Q60">
      <text>
        <t xml:space="preserve">*paper published before 2012; ** paper published after 2012;</t>
      </text>
    </comment>
    <comment authorId="0" ref="R60">
      <text>
        <t xml:space="preserve">*paper published before 2012; ** paper published after 2012;</t>
      </text>
    </comment>
    <comment authorId="0" ref="S60">
      <text>
        <t xml:space="preserve">*paper published before 2012; ** paper published after 2012;</t>
      </text>
    </comment>
    <comment authorId="0" ref="T60">
      <text>
        <t xml:space="preserve">*paper published before 2012; ** paper published after 2012;</t>
      </text>
    </comment>
    <comment authorId="0" ref="U60">
      <text>
        <t xml:space="preserve">*paper published before 2012; ** paper published after 2012;</t>
      </text>
    </comment>
    <comment authorId="0" ref="V60">
      <text>
        <t xml:space="preserve">*paper published before 2012; ** paper published after 2012;</t>
      </text>
    </comment>
    <comment authorId="0" ref="W60">
      <text>
        <t xml:space="preserve">*paper published before 2012; ** paper published after 2012;</t>
      </text>
    </comment>
    <comment authorId="0" ref="X60">
      <text>
        <t xml:space="preserve">*paper published before 2012; ** paper published after 2012;</t>
      </text>
    </comment>
    <comment authorId="0" ref="Y60">
      <text>
        <t xml:space="preserve">*paper published before 2012; ** paper published after 2012;</t>
      </text>
    </comment>
    <comment authorId="0" ref="Z60">
      <text>
        <t xml:space="preserve">*paper published before 2012; ** paper published after 2012;</t>
      </text>
    </comment>
    <comment authorId="0" ref="AA60">
      <text>
        <t xml:space="preserve">*paper published before 2012; ** paper published after 2012;</t>
      </text>
    </comment>
    <comment authorId="0" ref="AB60">
      <text>
        <t xml:space="preserve">*paper published before 2012; ** paper published after 2012;</t>
      </text>
    </comment>
    <comment authorId="0" ref="AC60">
      <text>
        <t xml:space="preserve">*paper published before 2012; ** paper published after 2012;</t>
      </text>
    </comment>
    <comment authorId="0" ref="AD60">
      <text>
        <t xml:space="preserve">*paper published before 2012; ** paper published after 2012;</t>
      </text>
    </comment>
    <comment authorId="0" ref="AE60">
      <text>
        <t xml:space="preserve">*paper published before 2012; ** paper published after 2012;</t>
      </text>
    </comment>
    <comment authorId="0" ref="AF60">
      <text>
        <t xml:space="preserve">*paper published before 2012; ** paper published after 2012;</t>
      </text>
    </comment>
    <comment authorId="0" ref="AG60">
      <text>
        <t xml:space="preserve">*paper published before 2012; ** paper published after 2012;</t>
      </text>
    </comment>
    <comment authorId="0" ref="AH60">
      <text>
        <t xml:space="preserve">*paper published before 2012; ** paper published after 2012;</t>
      </text>
    </comment>
    <comment authorId="0" ref="AI60">
      <text>
        <t xml:space="preserve">*paper published before 2012; ** paper published after 2012;</t>
      </text>
    </comment>
    <comment authorId="0" ref="AJ60">
      <text>
        <t xml:space="preserve">*paper published before 2012; ** paper published after 2012;</t>
      </text>
    </comment>
    <comment authorId="0" ref="AK60">
      <text>
        <t xml:space="preserve">*paper published before 2012; ** paper published after 2012;</t>
      </text>
    </comment>
    <comment authorId="0" ref="A62">
      <text>
        <t xml:space="preserve">How clearly is the problem of study described?</t>
      </text>
    </comment>
    <comment authorId="0" ref="A64">
      <text>
        <t xml:space="preserve">How clearly is the research context stated?</t>
      </text>
    </comment>
    <comment authorId="0" ref="A66">
      <text>
        <t xml:space="preserve">How rigorously is the method evaluated?</t>
      </text>
    </comment>
    <comment authorId="0" ref="A68">
      <text>
        <t xml:space="preserve">How explicitly are the contributions presented?</t>
      </text>
    </comment>
    <comment authorId="0" ref="A70">
      <text>
        <t xml:space="preserve">How explicitly are the insights and issues for future work stated?</t>
      </text>
    </comment>
    <comment authorId="0" ref="A73">
      <text>
        <t xml:space="preserve">Reviewers confidence about content of the study </t>
      </text>
    </comment>
    <comment authorId="0" ref="A74">
      <text>
        <t xml:space="preserve">Reviewers confidence about quality of the study</t>
      </text>
    </comment>
    <comment authorId="0" ref="G3">
      <text>
        <t xml:space="preserve">this one you were reading
	-Ankica Barisic</t>
      </text>
    </comment>
    <comment authorId="0" ref="A32">
      <text>
        <t xml:space="preserve">Does the paper report analysis that takes in consideration different user cases?
----
Does report who are target users?
	-Ankica Barisic</t>
      </text>
    </comment>
  </commentList>
</comments>
</file>

<file path=xl/comments2.xml><?xml version="1.0" encoding="utf-8"?>
<comments xmlns="http://schemas.openxmlformats.org/spreadsheetml/2006/main">
  <authors>
    <author/>
  </authors>
  <commentList>
    <comment authorId="0" ref="M1">
      <text>
        <t xml:space="preserve">Which approaches are reported for DSL development?</t>
      </text>
    </comment>
    <comment authorId="0" ref="N1">
      <text>
        <t xml:space="preserve">Does the paper report DSL?</t>
      </text>
    </comment>
    <comment authorId="0" ref="P1">
      <text>
        <t xml:space="preserve">What is its concrete syntax?</t>
      </text>
    </comment>
    <comment authorId="0" ref="Q1">
      <text>
        <t xml:space="preserve">What is DSL type?</t>
      </text>
    </comment>
    <comment authorId="0" ref="R1">
      <text>
        <t xml:space="preserve">Was DSL developed using language workbench?</t>
      </text>
    </comment>
    <comment authorId="0" ref="T1">
      <text>
        <t xml:space="preserve">Does the paper report development  of DSL?</t>
      </text>
    </comment>
    <comment authorId="0" ref="V1">
      <text>
        <t xml:space="preserve">What is DSL design?</t>
      </text>
    </comment>
    <comment authorId="0" ref="W1">
      <text>
        <t xml:space="preserve">How the Domain Analysis of DSL is performed?</t>
      </text>
    </comment>
    <comment authorId="0" ref="X1">
      <text>
        <t xml:space="preserve">Which techniques were used for Domain Analysis?</t>
      </text>
    </comment>
    <comment authorId="0" ref="Y1">
      <text>
        <t xml:space="preserve">Which stakeholders are involved into Domain Analysis?</t>
      </text>
    </comment>
    <comment authorId="0" ref="Z1">
      <text>
        <t xml:space="preserve">Does the paper report domain analysis?</t>
      </text>
    </comment>
    <comment authorId="0" ref="AB1">
      <text>
        <t xml:space="preserve">Does the paper report technique that is used?</t>
      </text>
    </comment>
    <comment authorId="0" ref="AD1">
      <text>
        <t xml:space="preserve">Does the paper report results of analysis? </t>
      </text>
    </comment>
    <comment authorId="0" ref="AF1">
      <text>
        <t xml:space="preserve">Does the paper report analysis that takes in consideration different user cases?</t>
      </text>
    </comment>
    <comment authorId="0" ref="AH1">
      <text>
        <t xml:space="preserve">Does the paper report end-user involvement into domain analysis process?</t>
      </text>
    </comment>
    <comment authorId="0" ref="AJ1">
      <text>
        <t xml:space="preserve">How the Evaluation of DSL was performed?</t>
      </text>
    </comment>
    <comment authorId="0" ref="AK1">
      <text>
        <t xml:space="preserve">What methods are used for Evaluation?</t>
      </text>
    </comment>
    <comment authorId="0" ref="AL1">
      <text>
        <t xml:space="preserve">When Evaluation was performed?</t>
      </text>
    </comment>
    <comment authorId="0" ref="AM1">
      <text>
        <t xml:space="preserve">Does the paper report any experimentation conducted for the assessment of DSL?</t>
      </text>
    </comment>
    <comment authorId="0" ref="AO1">
      <text>
        <t xml:space="preserve">Does the paper report the inclusion of end-users in the assessment of DSL?</t>
      </text>
    </comment>
    <comment authorId="0" ref="AQ1">
      <text>
        <t xml:space="preserve">Does the paper report any sort of usability evaluation?</t>
      </text>
    </comment>
    <comment authorId="0" ref="AS1">
      <text>
        <t xml:space="preserve">Does the paper report any usability metrics ?</t>
      </text>
    </comment>
    <comment authorId="0" ref="AU1">
      <text>
        <t xml:space="preserve">Does the paper state explicitly to contribute easy of use?</t>
      </text>
    </comment>
    <comment authorId="0" ref="AW1">
      <text>
        <t xml:space="preserve">Are the target users non-programmers?</t>
      </text>
    </comment>
    <comment authorId="0" ref="AY1">
      <text>
        <t xml:space="preserve">Does paper mention alternative tools/approaches?</t>
      </text>
    </comment>
    <comment authorId="0" ref="BA1">
      <text>
        <t xml:space="preserve">Does paper report comparison to alternatives?</t>
      </text>
    </comment>
    <comment authorId="0" ref="BC1">
      <text>
        <t xml:space="preserve">Does the paper report in which phase of development evaluation intervention(s) took place?</t>
      </text>
    </comment>
    <comment authorId="0" ref="BF1">
      <text>
        <t xml:space="preserve">What is the relevance of the paper according to the conference/journal where it was published?</t>
      </text>
    </comment>
    <comment authorId="0" ref="BH1">
      <text>
        <t xml:space="preserve">What is the relevance of the citation according to its related citations?</t>
      </text>
    </comment>
    <comment authorId="0" ref="BJ1">
      <text>
        <t xml:space="preserve">How clearly is the problem of study described?</t>
      </text>
    </comment>
    <comment authorId="0" ref="BL1">
      <text>
        <t xml:space="preserve">How clearly is the research context stated?</t>
      </text>
    </comment>
    <comment authorId="0" ref="BN1">
      <text>
        <t xml:space="preserve">How rigorously is the method evaluated?</t>
      </text>
    </comment>
    <comment authorId="0" ref="BP1">
      <text>
        <t xml:space="preserve">How explicitly are the contributions presented?</t>
      </text>
    </comment>
    <comment authorId="0" ref="BR1">
      <text>
        <t xml:space="preserve">How explicitly are the insights and issues for future work stated?</t>
      </text>
    </comment>
    <comment authorId="0" ref="BU1">
      <text>
        <t xml:space="preserve">Reviewers confidence about content of the study </t>
      </text>
    </comment>
    <comment authorId="0" ref="BV1">
      <text>
        <t xml:space="preserve">Reviewers confidence about quality of the study</t>
      </text>
    </comment>
    <comment authorId="0" ref="AC2">
      <text>
        <t xml:space="preserve">name the technique</t>
      </text>
    </comment>
    <comment authorId="0" ref="AE2">
      <text>
        <t xml:space="preserve">what are the results, goals, artifacts produced?</t>
      </text>
    </comment>
    <comment authorId="0" ref="AG2">
      <text>
        <t xml:space="preserve">are use cases explicitly named? which are they?</t>
      </text>
    </comment>
    <comment authorId="0" ref="AP2">
      <text>
        <t xml:space="preserve">who are the subjects and what were groups; numbers; interventions?</t>
      </text>
    </comment>
    <comment authorId="0" ref="BB2">
      <text>
        <t xml:space="preserve">comment</t>
      </text>
    </comment>
    <comment authorId="0" ref="BH2">
      <text>
        <t xml:space="preserve">*paper published before 2013; ** paper published 2013 and after;</t>
      </text>
    </comment>
    <comment authorId="0" ref="AC3">
      <text>
        <t xml:space="preserve">name the technique</t>
      </text>
    </comment>
    <comment authorId="0" ref="AE3">
      <text>
        <t xml:space="preserve">what are the results, goals, artifacts produced?</t>
      </text>
    </comment>
    <comment authorId="0" ref="AG3">
      <text>
        <t xml:space="preserve">are use cases explicitly named? which are they?</t>
      </text>
    </comment>
    <comment authorId="0" ref="BH3">
      <text>
        <t xml:space="preserve">*paper published before 2013; ** paper published 2013 and after;</t>
      </text>
    </comment>
    <comment authorId="0" ref="AC4">
      <text>
        <t xml:space="preserve">name the technique</t>
      </text>
    </comment>
    <comment authorId="0" ref="AE4">
      <text>
        <t xml:space="preserve">what are the results, goals, artifacts produced?</t>
      </text>
    </comment>
    <comment authorId="0" ref="AG4">
      <text>
        <t xml:space="preserve">are use cases explicitly named? which are they?</t>
      </text>
    </comment>
    <comment authorId="0" ref="BH4">
      <text>
        <t xml:space="preserve">*paper published before 2013; ** paper published 2013 and after;</t>
      </text>
    </comment>
    <comment authorId="0" ref="AC5">
      <text>
        <t xml:space="preserve">name the technique</t>
      </text>
    </comment>
    <comment authorId="0" ref="AE5">
      <text>
        <t xml:space="preserve">what are the results, goals, artifacts produced?</t>
      </text>
    </comment>
    <comment authorId="0" ref="AI5">
      <text>
        <t xml:space="preserve">which users? how they were involved?</t>
      </text>
    </comment>
    <comment authorId="0" ref="BB5">
      <text>
        <t xml:space="preserve">comment</t>
      </text>
    </comment>
    <comment authorId="0" ref="BH5">
      <text>
        <t xml:space="preserve">*paper published before 2013; ** paper published 2013 and after;</t>
      </text>
    </comment>
    <comment authorId="0" ref="BH6">
      <text>
        <t xml:space="preserve">*paper published before 2012; ** paper published after 2012;</t>
      </text>
    </comment>
    <comment authorId="0" ref="U7">
      <text>
        <t xml:space="preserve">comment</t>
      </text>
    </comment>
    <comment authorId="0" ref="AC7">
      <text>
        <t xml:space="preserve">what are the results, goals, artifacts produced?</t>
      </text>
    </comment>
    <comment authorId="0" ref="AE7">
      <text>
        <t xml:space="preserve">what are the results, goals, artifacts produced?</t>
      </text>
    </comment>
    <comment authorId="0" ref="AG7">
      <text>
        <t xml:space="preserve">are use cases explicitly named? which are they?</t>
      </text>
    </comment>
    <comment authorId="0" ref="AI7">
      <text>
        <t xml:space="preserve">which users? how they were involved?</t>
      </text>
    </comment>
    <comment authorId="0" ref="BH7">
      <text>
        <t xml:space="preserve">*paper published before 2012; ** paper published after 2012;</t>
      </text>
    </comment>
    <comment authorId="0" ref="AC8">
      <text>
        <t xml:space="preserve">name the technique</t>
      </text>
    </comment>
    <comment authorId="0" ref="AE8">
      <text>
        <t xml:space="preserve">what are the results, goals, artifacts produced?</t>
      </text>
    </comment>
    <comment authorId="0" ref="BH8">
      <text>
        <t xml:space="preserve">*paper published before 2012; ** paper published after 2012;</t>
      </text>
    </comment>
    <comment authorId="0" ref="BH9">
      <text>
        <t xml:space="preserve">*paper published before 2012; ** paper published after 2012;</t>
      </text>
    </comment>
    <comment authorId="0" ref="BH10">
      <text>
        <t xml:space="preserve">*paper published before 2012; ** paper published after 2012;</t>
      </text>
    </comment>
    <comment authorId="0" ref="BH11">
      <text>
        <t xml:space="preserve">*paper published before 2012; ** paper published after 2012;</t>
      </text>
    </comment>
    <comment authorId="0" ref="BH12">
      <text>
        <t xml:space="preserve">*paper published before 2012; ** paper published after 2012;</t>
      </text>
    </comment>
    <comment authorId="0" ref="BH13">
      <text>
        <t xml:space="preserve">*paper published before 2012; ** paper published after 2012;</t>
      </text>
    </comment>
    <comment authorId="0" ref="BH14">
      <text>
        <t xml:space="preserve">*paper published before 2012; ** paper published after 2012;</t>
      </text>
    </comment>
    <comment authorId="0" ref="BH15">
      <text>
        <t xml:space="preserve">*paper published before 2012; ** paper published after 2012;</t>
      </text>
    </comment>
    <comment authorId="0" ref="BH16">
      <text>
        <t xml:space="preserve">*paper published before 2012; ** paper published after 2012;</t>
      </text>
    </comment>
    <comment authorId="0" ref="BH17">
      <text>
        <t xml:space="preserve">*paper published before 2012; ** paper published after 2012;</t>
      </text>
    </comment>
    <comment authorId="0" ref="BH18">
      <text>
        <t xml:space="preserve">*paper published before 2012; ** paper published after 2012;</t>
      </text>
    </comment>
    <comment authorId="0" ref="BH19">
      <text>
        <t xml:space="preserve">*paper published before 2012; ** paper published after 2012;</t>
      </text>
    </comment>
    <comment authorId="0" ref="BH20">
      <text>
        <t xml:space="preserve">*paper published before 2012; ** paper published after 2012;</t>
      </text>
    </comment>
    <comment authorId="0" ref="BH21">
      <text>
        <t xml:space="preserve">*paper published before 2012; ** paper published after 2012;</t>
      </text>
    </comment>
    <comment authorId="0" ref="BH22">
      <text>
        <t xml:space="preserve">*paper published before 2012; ** paper published after 2012;</t>
      </text>
    </comment>
    <comment authorId="0" ref="BH23">
      <text>
        <t xml:space="preserve">*paper published before 2012; ** paper published after 2012;</t>
      </text>
    </comment>
    <comment authorId="0" ref="BH24">
      <text>
        <t xml:space="preserve">*paper published before 2012; ** paper published after 2012;</t>
      </text>
    </comment>
    <comment authorId="0" ref="BH25">
      <text>
        <t xml:space="preserve">*paper published before 2012; ** paper published after 2012;</t>
      </text>
    </comment>
    <comment authorId="0" ref="BH26">
      <text>
        <t xml:space="preserve">*paper published before 2012; ** paper published after 2012;</t>
      </text>
    </comment>
    <comment authorId="0" ref="BH27">
      <text>
        <t xml:space="preserve">*paper published before 2012; ** paper published after 2012;</t>
      </text>
    </comment>
    <comment authorId="0" ref="BH28">
      <text>
        <t xml:space="preserve">*paper published before 2012; ** paper published after 2012;</t>
      </text>
    </comment>
    <comment authorId="0" ref="BH29">
      <text>
        <t xml:space="preserve">*paper published before 2012; ** paper published after 2012;</t>
      </text>
    </comment>
    <comment authorId="0" ref="BH30">
      <text>
        <t xml:space="preserve">*paper published before 2012; ** paper published after 2012;</t>
      </text>
    </comment>
    <comment authorId="0" ref="BH31">
      <text>
        <t xml:space="preserve">*paper published before 2012; ** paper published after 2012;</t>
      </text>
    </comment>
    <comment authorId="0" ref="BH32">
      <text>
        <t xml:space="preserve">*paper published before 2012; ** paper published after 2012;</t>
      </text>
    </comment>
    <comment authorId="0" ref="BH33">
      <text>
        <t xml:space="preserve">*paper published before 2012; ** paper published after 2012;</t>
      </text>
    </comment>
    <comment authorId="0" ref="BH34">
      <text>
        <t xml:space="preserve">*paper published before 2012; ** paper published after 2012;</t>
      </text>
    </comment>
    <comment authorId="0" ref="BH35">
      <text>
        <t xml:space="preserve">*paper published before 2012; ** paper published after 2012;</t>
      </text>
    </comment>
    <comment authorId="0" ref="BH36">
      <text>
        <t xml:space="preserve">*paper published before 2012; ** paper published after 2012;</t>
      </text>
    </comment>
    <comment authorId="0" ref="BH37">
      <text>
        <t xml:space="preserve">*paper published before 2012; ** paper published after 2012;</t>
      </text>
    </comment>
    <comment authorId="0" ref="M38">
      <text>
        <t xml:space="preserve">Which approaches are reported for DSL development?</t>
      </text>
    </comment>
    <comment authorId="0" ref="N38">
      <text>
        <t xml:space="preserve">Does the paper report DSL?</t>
      </text>
    </comment>
    <comment authorId="0" ref="P38">
      <text>
        <t xml:space="preserve">What is its concrete syntax?</t>
      </text>
    </comment>
    <comment authorId="0" ref="Q38">
      <text>
        <t xml:space="preserve">What is DSL type?</t>
      </text>
    </comment>
    <comment authorId="0" ref="R38">
      <text>
        <t xml:space="preserve">Was DSL developed using language workbench?</t>
      </text>
    </comment>
    <comment authorId="0" ref="T38">
      <text>
        <t xml:space="preserve">Does the paper report development  of DSL?</t>
      </text>
    </comment>
    <comment authorId="0" ref="V38">
      <text>
        <t xml:space="preserve">What is DSL design?</t>
      </text>
    </comment>
    <comment authorId="0" ref="W38">
      <text>
        <t xml:space="preserve">How the Domain Analysis of DSL is performed?</t>
      </text>
    </comment>
    <comment authorId="0" ref="X38">
      <text>
        <t xml:space="preserve">Which techniques were used for Domain Analysis?</t>
      </text>
    </comment>
    <comment authorId="0" ref="Y38">
      <text>
        <t xml:space="preserve">Which stakeholders are involved into Domain Analysis?</t>
      </text>
    </comment>
    <comment authorId="0" ref="Z38">
      <text>
        <t xml:space="preserve">Does the paper report domain analysis?</t>
      </text>
    </comment>
    <comment authorId="0" ref="AB38">
      <text>
        <t xml:space="preserve">Does the paper report technique that is used?</t>
      </text>
    </comment>
    <comment authorId="0" ref="AD38">
      <text>
        <t xml:space="preserve">Does the paper report results of analysis? </t>
      </text>
    </comment>
    <comment authorId="0" ref="AF38">
      <text>
        <t xml:space="preserve">Does the paper report analysis that takes in consideration different user cases?</t>
      </text>
    </comment>
    <comment authorId="0" ref="AH38">
      <text>
        <t xml:space="preserve">Does the paper report end-user involvement into domain analysis process?</t>
      </text>
    </comment>
    <comment authorId="0" ref="AJ38">
      <text>
        <t xml:space="preserve">How the Evaluation of DSL was performed?</t>
      </text>
    </comment>
    <comment authorId="0" ref="AK38">
      <text>
        <t xml:space="preserve">What methods are used for Evaluation?</t>
      </text>
    </comment>
    <comment authorId="0" ref="AL38">
      <text>
        <t xml:space="preserve">When Evaluation was performed?</t>
      </text>
    </comment>
    <comment authorId="0" ref="AM38">
      <text>
        <t xml:space="preserve">Does the paper report any experimentation conducted for the assessment of DSL?</t>
      </text>
    </comment>
    <comment authorId="0" ref="AO38">
      <text>
        <t xml:space="preserve">Does the paper report the inclusion of end-users in the assessment of DSL?</t>
      </text>
    </comment>
    <comment authorId="0" ref="AQ38">
      <text>
        <t xml:space="preserve">Does the paper report any sort of usability evaluation?</t>
      </text>
    </comment>
    <comment authorId="0" ref="AS38">
      <text>
        <t xml:space="preserve">Does the paper report any usability metrics ?</t>
      </text>
    </comment>
    <comment authorId="0" ref="AU38">
      <text>
        <t xml:space="preserve">Does the paper state explicitly to contribute easy of use?</t>
      </text>
    </comment>
    <comment authorId="0" ref="AW38">
      <text>
        <t xml:space="preserve">Are the target users non-programmers?</t>
      </text>
    </comment>
    <comment authorId="0" ref="AY38">
      <text>
        <t xml:space="preserve">Does paper mention alternative tools/approaches?</t>
      </text>
    </comment>
    <comment authorId="0" ref="BA38">
      <text>
        <t xml:space="preserve">Does paper report comparison to alternatives?</t>
      </text>
    </comment>
    <comment authorId="0" ref="BC38">
      <text>
        <t xml:space="preserve">Does the paper report in which phase of development evaluation intervention(s) took place?</t>
      </text>
    </comment>
    <comment authorId="0" ref="BF38">
      <text>
        <t xml:space="preserve">What is the relevance of the paper according to the conference/journal where it was published?</t>
      </text>
    </comment>
    <comment authorId="0" ref="BH38">
      <text>
        <t xml:space="preserve">What is the relevance of the citation according to its related citations?</t>
      </text>
    </comment>
    <comment authorId="0" ref="BJ38">
      <text>
        <t xml:space="preserve">How clearly is the problem of study described?</t>
      </text>
    </comment>
    <comment authorId="0" ref="BL38">
      <text>
        <t xml:space="preserve">How clearly is the research context stated?</t>
      </text>
    </comment>
    <comment authorId="0" ref="BN38">
      <text>
        <t xml:space="preserve">How rigorously is the method evaluated?</t>
      </text>
    </comment>
    <comment authorId="0" ref="BP38">
      <text>
        <t xml:space="preserve">How explicitly are the contributions presented?</t>
      </text>
    </comment>
    <comment authorId="0" ref="BR38">
      <text>
        <t xml:space="preserve">How explicitly are the insights and issues for future work stated?</t>
      </text>
    </comment>
    <comment authorId="0" ref="BU38">
      <text>
        <t xml:space="preserve">Reviewers confidence about content of the study </t>
      </text>
    </comment>
    <comment authorId="0" ref="BV38">
      <text>
        <t xml:space="preserve">Reviewers confidence about quality of the study</t>
      </text>
    </comment>
    <comment authorId="0" ref="AC39">
      <text>
        <t xml:space="preserve">name the technique</t>
      </text>
    </comment>
    <comment authorId="0" ref="AE39">
      <text>
        <t xml:space="preserve">what are the results, goals, artifacts produced?</t>
      </text>
    </comment>
    <comment authorId="0" ref="AG39">
      <text>
        <t xml:space="preserve">are use cases explicitly named? which are they?</t>
      </text>
    </comment>
    <comment authorId="0" ref="AP39">
      <text>
        <t xml:space="preserve">who are the subjects and what were groups; numbers; interventions?</t>
      </text>
    </comment>
    <comment authorId="0" ref="BB39">
      <text>
        <t xml:space="preserve">comment</t>
      </text>
    </comment>
    <comment authorId="0" ref="BH39">
      <text>
        <t xml:space="preserve">*paper published before 2013; ** paper published 2013 and after;</t>
      </text>
    </comment>
    <comment authorId="0" ref="AC40">
      <text>
        <t xml:space="preserve">name the technique</t>
      </text>
    </comment>
    <comment authorId="0" ref="AE40">
      <text>
        <t xml:space="preserve">what are the results, goals, artifacts produced?</t>
      </text>
    </comment>
    <comment authorId="0" ref="AG40">
      <text>
        <t xml:space="preserve">are use cases explicitly named? which are they?</t>
      </text>
    </comment>
    <comment authorId="0" ref="BH40">
      <text>
        <t xml:space="preserve">*paper published before 2013; ** paper published 2013 and after;</t>
      </text>
    </comment>
    <comment authorId="0" ref="AC41">
      <text>
        <t xml:space="preserve">name the technique</t>
      </text>
    </comment>
    <comment authorId="0" ref="AE41">
      <text>
        <t xml:space="preserve">what are the results, goals, artifacts produced?</t>
      </text>
    </comment>
    <comment authorId="0" ref="AG41">
      <text>
        <t xml:space="preserve">are use cases explicitly named? which are they?</t>
      </text>
    </comment>
    <comment authorId="0" ref="BH41">
      <text>
        <t xml:space="preserve">*paper published before 2013; ** paper published 2013 and after;</t>
      </text>
    </comment>
    <comment authorId="0" ref="AC42">
      <text>
        <t xml:space="preserve">name the technique</t>
      </text>
    </comment>
    <comment authorId="0" ref="AE42">
      <text>
        <t xml:space="preserve">what are the results, goals, artifacts produced?</t>
      </text>
    </comment>
    <comment authorId="0" ref="AI42">
      <text>
        <t xml:space="preserve">which users? how they were involved?</t>
      </text>
    </comment>
    <comment authorId="0" ref="BB42">
      <text>
        <t xml:space="preserve">comment</t>
      </text>
    </comment>
    <comment authorId="0" ref="BH42">
      <text>
        <t xml:space="preserve">*paper published before 2013; ** paper published 2013 and after;</t>
      </text>
    </comment>
    <comment authorId="0" ref="BH43">
      <text>
        <t xml:space="preserve">*paper published before 2012; ** paper published after 2012;</t>
      </text>
    </comment>
    <comment authorId="0" ref="U44">
      <text>
        <t xml:space="preserve">comment</t>
      </text>
    </comment>
    <comment authorId="0" ref="AC44">
      <text>
        <t xml:space="preserve">what are the results, goals, artifacts produced?</t>
      </text>
    </comment>
    <comment authorId="0" ref="AE44">
      <text>
        <t xml:space="preserve">what are the results, goals, artifacts produced?</t>
      </text>
    </comment>
    <comment authorId="0" ref="AG44">
      <text>
        <t xml:space="preserve">are use cases explicitly named? which are they?</t>
      </text>
    </comment>
    <comment authorId="0" ref="AI44">
      <text>
        <t xml:space="preserve">which users? how they were involved?</t>
      </text>
    </comment>
    <comment authorId="0" ref="BH44">
      <text>
        <t xml:space="preserve">*paper published before 2012; ** paper published after 2012;</t>
      </text>
    </comment>
    <comment authorId="0" ref="AC45">
      <text>
        <t xml:space="preserve">name the technique</t>
      </text>
    </comment>
    <comment authorId="0" ref="AE45">
      <text>
        <t xml:space="preserve">what are the results, goals, artifacts produced?</t>
      </text>
    </comment>
    <comment authorId="0" ref="BH45">
      <text>
        <t xml:space="preserve">*paper published before 2012; ** paper published after 2012;</t>
      </text>
    </comment>
    <comment authorId="0" ref="BH46">
      <text>
        <t xml:space="preserve">*paper published before 2012; ** paper published after 2012;</t>
      </text>
    </comment>
    <comment authorId="0" ref="BH47">
      <text>
        <t xml:space="preserve">*paper published before 2012; ** paper published after 2012;</t>
      </text>
    </comment>
    <comment authorId="0" ref="BH48">
      <text>
        <t xml:space="preserve">*paper published before 2012; ** paper published after 2012;</t>
      </text>
    </comment>
    <comment authorId="0" ref="BH49">
      <text>
        <t xml:space="preserve">*paper published before 2012; ** paper published after 2012;</t>
      </text>
    </comment>
    <comment authorId="0" ref="BH50">
      <text>
        <t xml:space="preserve">*paper published before 2012; ** paper published after 2012;</t>
      </text>
    </comment>
    <comment authorId="0" ref="BH51">
      <text>
        <t xml:space="preserve">*paper published before 2012; ** paper published after 2012;</t>
      </text>
    </comment>
    <comment authorId="0" ref="BH52">
      <text>
        <t xml:space="preserve">*paper published before 2012; ** paper published after 2012;</t>
      </text>
    </comment>
    <comment authorId="0" ref="BH53">
      <text>
        <t xml:space="preserve">*paper published before 2012; ** paper published after 2012;</t>
      </text>
    </comment>
    <comment authorId="0" ref="BH54">
      <text>
        <t xml:space="preserve">*paper published before 2012; ** paper published after 2012;</t>
      </text>
    </comment>
    <comment authorId="0" ref="BH55">
      <text>
        <t xml:space="preserve">*paper published before 2012; ** paper published after 2012;</t>
      </text>
    </comment>
    <comment authorId="0" ref="BH56">
      <text>
        <t xml:space="preserve">*paper published before 2012; ** paper published after 2012;</t>
      </text>
    </comment>
    <comment authorId="0" ref="BH57">
      <text>
        <t xml:space="preserve">*paper published before 2012; ** paper published after 2012;</t>
      </text>
    </comment>
    <comment authorId="0" ref="BH58">
      <text>
        <t xml:space="preserve">*paper published before 2012; ** paper published after 2012;</t>
      </text>
    </comment>
    <comment authorId="0" ref="BH59">
      <text>
        <t xml:space="preserve">*paper published before 2012; ** paper published after 2012;</t>
      </text>
    </comment>
    <comment authorId="0" ref="BH60">
      <text>
        <t xml:space="preserve">*paper published before 2012; ** paper published after 2012;</t>
      </text>
    </comment>
    <comment authorId="0" ref="BH61">
      <text>
        <t xml:space="preserve">*paper published before 2012; ** paper published after 2012;</t>
      </text>
    </comment>
    <comment authorId="0" ref="BH62">
      <text>
        <t xml:space="preserve">*paper published before 2012; ** paper published after 2012;</t>
      </text>
    </comment>
    <comment authorId="0" ref="BH63">
      <text>
        <t xml:space="preserve">*paper published before 2012; ** paper published after 2012;</t>
      </text>
    </comment>
    <comment authorId="0" ref="BH64">
      <text>
        <t xml:space="preserve">*paper published before 2012; ** paper published after 2012;</t>
      </text>
    </comment>
    <comment authorId="0" ref="BH65">
      <text>
        <t xml:space="preserve">*paper published before 2012; ** paper published after 2012;</t>
      </text>
    </comment>
    <comment authorId="0" ref="BH66">
      <text>
        <t xml:space="preserve">*paper published before 2012; ** paper published after 2012;</t>
      </text>
    </comment>
    <comment authorId="0" ref="BH67">
      <text>
        <t xml:space="preserve">*paper published before 2012; ** paper published after 2012;</t>
      </text>
    </comment>
    <comment authorId="0" ref="BH68">
      <text>
        <t xml:space="preserve">*paper published before 2012; ** paper published after 2012;</t>
      </text>
    </comment>
    <comment authorId="0" ref="BH69">
      <text>
        <t xml:space="preserve">*paper published before 2012; ** paper published after 2012;</t>
      </text>
    </comment>
    <comment authorId="0" ref="BH70">
      <text>
        <t xml:space="preserve">*paper published before 2012; ** paper published after 2012;</t>
      </text>
    </comment>
    <comment authorId="0" ref="BH71">
      <text>
        <t xml:space="preserve">*paper published before 2012; ** paper published after 2012;</t>
      </text>
    </comment>
    <comment authorId="0" ref="BH72">
      <text>
        <t xml:space="preserve">*paper published before 2012; ** paper published after 2012;</t>
      </text>
    </comment>
    <comment authorId="0" ref="BH73">
      <text>
        <t xml:space="preserve">*paper published before 2012; ** paper published after 2012;</t>
      </text>
    </comment>
    <comment authorId="0" ref="BH74">
      <text>
        <t xml:space="preserve">*paper published before 2012; ** paper published after 2012;</t>
      </text>
    </comment>
    <comment authorId="0" ref="M75">
      <text>
        <t xml:space="preserve">Which approaches are reported for DSL development?</t>
      </text>
    </comment>
    <comment authorId="0" ref="N75">
      <text>
        <t xml:space="preserve">Does the paper report DSL?</t>
      </text>
    </comment>
    <comment authorId="0" ref="P75">
      <text>
        <t xml:space="preserve">What is its concrete syntax?</t>
      </text>
    </comment>
    <comment authorId="0" ref="Q75">
      <text>
        <t xml:space="preserve">What is DSL type?</t>
      </text>
    </comment>
    <comment authorId="0" ref="R75">
      <text>
        <t xml:space="preserve">Was DSL developed using language workbench?</t>
      </text>
    </comment>
    <comment authorId="0" ref="T75">
      <text>
        <t xml:space="preserve">Does the paper report development  of DSL?</t>
      </text>
    </comment>
    <comment authorId="0" ref="V75">
      <text>
        <t xml:space="preserve">What is DSL design?</t>
      </text>
    </comment>
    <comment authorId="0" ref="W75">
      <text>
        <t xml:space="preserve">How the Domain Analysis of DSL is performed?</t>
      </text>
    </comment>
    <comment authorId="0" ref="X75">
      <text>
        <t xml:space="preserve">Which techniques were used for Domain Analysis?</t>
      </text>
    </comment>
    <comment authorId="0" ref="Y75">
      <text>
        <t xml:space="preserve">Which stakeholders are involved into Domain Analysis?</t>
      </text>
    </comment>
    <comment authorId="0" ref="Z75">
      <text>
        <t xml:space="preserve">Does the paper report domain analysis?</t>
      </text>
    </comment>
    <comment authorId="0" ref="AB75">
      <text>
        <t xml:space="preserve">Does the paper report technique that is used?</t>
      </text>
    </comment>
    <comment authorId="0" ref="AD75">
      <text>
        <t xml:space="preserve">Does the paper report results of analysis? </t>
      </text>
    </comment>
    <comment authorId="0" ref="AF75">
      <text>
        <t xml:space="preserve">Does the paper report analysis that takes in consideration different user cases?</t>
      </text>
    </comment>
    <comment authorId="0" ref="AH75">
      <text>
        <t xml:space="preserve">Does the paper report end-user involvement into domain analysis process?</t>
      </text>
    </comment>
    <comment authorId="0" ref="AJ75">
      <text>
        <t xml:space="preserve">How the Evaluation of DSL was performed?</t>
      </text>
    </comment>
    <comment authorId="0" ref="AK75">
      <text>
        <t xml:space="preserve">What methods are used for Evaluation?</t>
      </text>
    </comment>
    <comment authorId="0" ref="AL75">
      <text>
        <t xml:space="preserve">When Evaluation was performed?</t>
      </text>
    </comment>
    <comment authorId="0" ref="AM75">
      <text>
        <t xml:space="preserve">Does the paper report any experimentation conducted for the assessment of DSL?</t>
      </text>
    </comment>
    <comment authorId="0" ref="AO75">
      <text>
        <t xml:space="preserve">Does the paper report the inclusion of end-users in the assessment of DSL?</t>
      </text>
    </comment>
    <comment authorId="0" ref="AQ75">
      <text>
        <t xml:space="preserve">Does the paper report any sort of usability evaluation?</t>
      </text>
    </comment>
    <comment authorId="0" ref="AS75">
      <text>
        <t xml:space="preserve">Does the paper report any usability metrics ?</t>
      </text>
    </comment>
    <comment authorId="0" ref="AU75">
      <text>
        <t xml:space="preserve">Does the paper state explicitly to contribute easy of use?</t>
      </text>
    </comment>
    <comment authorId="0" ref="AW75">
      <text>
        <t xml:space="preserve">Are the target users non-programmers?</t>
      </text>
    </comment>
    <comment authorId="0" ref="AY75">
      <text>
        <t xml:space="preserve">Does paper mention alternative tools/approaches?</t>
      </text>
    </comment>
    <comment authorId="0" ref="BA75">
      <text>
        <t xml:space="preserve">Does paper report comparison to alternatives?</t>
      </text>
    </comment>
    <comment authorId="0" ref="BC75">
      <text>
        <t xml:space="preserve">Does the paper report in which phase of development evaluation intervention(s) took place?</t>
      </text>
    </comment>
    <comment authorId="0" ref="BF75">
      <text>
        <t xml:space="preserve">What is the relevance of the paper according to the conference/journal where it was published?</t>
      </text>
    </comment>
    <comment authorId="0" ref="BH75">
      <text>
        <t xml:space="preserve">What is the relevance of the citation according to its related citations?</t>
      </text>
    </comment>
    <comment authorId="0" ref="BJ75">
      <text>
        <t xml:space="preserve">How clearly is the problem of study described?</t>
      </text>
    </comment>
    <comment authorId="0" ref="BL75">
      <text>
        <t xml:space="preserve">How clearly is the research context stated?</t>
      </text>
    </comment>
    <comment authorId="0" ref="BN75">
      <text>
        <t xml:space="preserve">How rigorously is the method evaluated?</t>
      </text>
    </comment>
    <comment authorId="0" ref="BP75">
      <text>
        <t xml:space="preserve">How explicitly are the contributions presented?</t>
      </text>
    </comment>
    <comment authorId="0" ref="BR75">
      <text>
        <t xml:space="preserve">How explicitly are the insights and issues for future work stated?</t>
      </text>
    </comment>
    <comment authorId="0" ref="BU75">
      <text>
        <t xml:space="preserve">Reviewers confidence about content of the study </t>
      </text>
    </comment>
    <comment authorId="0" ref="BV75">
      <text>
        <t xml:space="preserve">Reviewers confidence about quality of the study</t>
      </text>
    </comment>
    <comment authorId="0" ref="AC76">
      <text>
        <t xml:space="preserve">name the technique</t>
      </text>
    </comment>
    <comment authorId="0" ref="AE76">
      <text>
        <t xml:space="preserve">what are the results, goals, artifacts produced?</t>
      </text>
    </comment>
    <comment authorId="0" ref="AG76">
      <text>
        <t xml:space="preserve">are use cases explicitly named? which are they?</t>
      </text>
    </comment>
    <comment authorId="0" ref="AP76">
      <text>
        <t xml:space="preserve">who are the subjects and what were groups; numbers; interventions?</t>
      </text>
    </comment>
    <comment authorId="0" ref="BB76">
      <text>
        <t xml:space="preserve">comment</t>
      </text>
    </comment>
    <comment authorId="0" ref="BH76">
      <text>
        <t xml:space="preserve">*paper published before 2013; ** paper published 2013 and after;</t>
      </text>
    </comment>
    <comment authorId="0" ref="AC77">
      <text>
        <t xml:space="preserve">name the technique</t>
      </text>
    </comment>
    <comment authorId="0" ref="AE77">
      <text>
        <t xml:space="preserve">what are the results, goals, artifacts produced?</t>
      </text>
    </comment>
    <comment authorId="0" ref="AG77">
      <text>
        <t xml:space="preserve">are use cases explicitly named? which are they?</t>
      </text>
    </comment>
    <comment authorId="0" ref="BH77">
      <text>
        <t xml:space="preserve">*paper published before 2013; ** paper published 2013 and after;</t>
      </text>
    </comment>
    <comment authorId="0" ref="AC78">
      <text>
        <t xml:space="preserve">name the technique</t>
      </text>
    </comment>
    <comment authorId="0" ref="AE78">
      <text>
        <t xml:space="preserve">what are the results, goals, artifacts produced?</t>
      </text>
    </comment>
    <comment authorId="0" ref="AG78">
      <text>
        <t xml:space="preserve">are use cases explicitly named? which are they?</t>
      </text>
    </comment>
    <comment authorId="0" ref="BH78">
      <text>
        <t xml:space="preserve">*paper published before 2013; ** paper published 2013 and after;</t>
      </text>
    </comment>
    <comment authorId="0" ref="AC79">
      <text>
        <t xml:space="preserve">name the technique</t>
      </text>
    </comment>
    <comment authorId="0" ref="AE79">
      <text>
        <t xml:space="preserve">what are the results, goals, artifacts produced?</t>
      </text>
    </comment>
    <comment authorId="0" ref="AI79">
      <text>
        <t xml:space="preserve">which users? how they were involved?</t>
      </text>
    </comment>
    <comment authorId="0" ref="BB79">
      <text>
        <t xml:space="preserve">comment</t>
      </text>
    </comment>
    <comment authorId="0" ref="BH79">
      <text>
        <t xml:space="preserve">*paper published before 2013; ** paper published 2013 and after;</t>
      </text>
    </comment>
    <comment authorId="0" ref="BH80">
      <text>
        <t xml:space="preserve">*paper published before 2012; ** paper published after 2012;</t>
      </text>
    </comment>
    <comment authorId="0" ref="U81">
      <text>
        <t xml:space="preserve">comment</t>
      </text>
    </comment>
    <comment authorId="0" ref="AC81">
      <text>
        <t xml:space="preserve">what are the results, goals, artifacts produced?</t>
      </text>
    </comment>
    <comment authorId="0" ref="AE81">
      <text>
        <t xml:space="preserve">what are the results, goals, artifacts produced?</t>
      </text>
    </comment>
    <comment authorId="0" ref="AG81">
      <text>
        <t xml:space="preserve">are use cases explicitly named? which are they?</t>
      </text>
    </comment>
    <comment authorId="0" ref="AI81">
      <text>
        <t xml:space="preserve">which users? how they were involved?</t>
      </text>
    </comment>
    <comment authorId="0" ref="BH81">
      <text>
        <t xml:space="preserve">*paper published before 2012; ** paper published after 2012;</t>
      </text>
    </comment>
    <comment authorId="0" ref="AC82">
      <text>
        <t xml:space="preserve">name the technique</t>
      </text>
    </comment>
    <comment authorId="0" ref="AE82">
      <text>
        <t xml:space="preserve">what are the results, goals, artifacts produced?</t>
      </text>
    </comment>
    <comment authorId="0" ref="BH82">
      <text>
        <t xml:space="preserve">*paper published before 2012; ** paper published after 2012;</t>
      </text>
    </comment>
    <comment authorId="0" ref="BH83">
      <text>
        <t xml:space="preserve">*paper published before 2012; ** paper published after 2012;</t>
      </text>
    </comment>
    <comment authorId="0" ref="BH84">
      <text>
        <t xml:space="preserve">*paper published before 2012; ** paper published after 2012;</t>
      </text>
    </comment>
    <comment authorId="0" ref="BH85">
      <text>
        <t xml:space="preserve">*paper published before 2012; ** paper published after 2012;</t>
      </text>
    </comment>
    <comment authorId="0" ref="BH86">
      <text>
        <t xml:space="preserve">*paper published before 2012; ** paper published after 2012;</t>
      </text>
    </comment>
    <comment authorId="0" ref="BH87">
      <text>
        <t xml:space="preserve">*paper published before 2012; ** paper published after 2012;</t>
      </text>
    </comment>
    <comment authorId="0" ref="BH88">
      <text>
        <t xml:space="preserve">*paper published before 2012; ** paper published after 2012;</t>
      </text>
    </comment>
    <comment authorId="0" ref="BH89">
      <text>
        <t xml:space="preserve">*paper published before 2012; ** paper published after 2012;</t>
      </text>
    </comment>
    <comment authorId="0" ref="BH90">
      <text>
        <t xml:space="preserve">*paper published before 2012; ** paper published after 2012;</t>
      </text>
    </comment>
    <comment authorId="0" ref="BH91">
      <text>
        <t xml:space="preserve">*paper published before 2012; ** paper published after 2012;</t>
      </text>
    </comment>
    <comment authorId="0" ref="BH92">
      <text>
        <t xml:space="preserve">*paper published before 2012; ** paper published after 2012;</t>
      </text>
    </comment>
    <comment authorId="0" ref="BH93">
      <text>
        <t xml:space="preserve">*paper published before 2012; ** paper published after 2012;</t>
      </text>
    </comment>
    <comment authorId="0" ref="BH94">
      <text>
        <t xml:space="preserve">*paper published before 2012; ** paper published after 2012;</t>
      </text>
    </comment>
    <comment authorId="0" ref="BH95">
      <text>
        <t xml:space="preserve">*paper published before 2012; ** paper published after 2012;</t>
      </text>
    </comment>
    <comment authorId="0" ref="BH96">
      <text>
        <t xml:space="preserve">*paper published before 2012; ** paper published after 2012;</t>
      </text>
    </comment>
    <comment authorId="0" ref="BH97">
      <text>
        <t xml:space="preserve">*paper published before 2012; ** paper published after 2012;</t>
      </text>
    </comment>
    <comment authorId="0" ref="BH98">
      <text>
        <t xml:space="preserve">*paper published before 2012; ** paper published after 2012;</t>
      </text>
    </comment>
    <comment authorId="0" ref="BH99">
      <text>
        <t xml:space="preserve">*paper published before 2012; ** paper published after 2012;</t>
      </text>
    </comment>
    <comment authorId="0" ref="BH100">
      <text>
        <t xml:space="preserve">*paper published before 2012; ** paper published after 2012;</t>
      </text>
    </comment>
    <comment authorId="0" ref="BH101">
      <text>
        <t xml:space="preserve">*paper published before 2012; ** paper published after 2012;</t>
      </text>
    </comment>
    <comment authorId="0" ref="BH102">
      <text>
        <t xml:space="preserve">*paper published before 2012; ** paper published after 2012;</t>
      </text>
    </comment>
    <comment authorId="0" ref="BH103">
      <text>
        <t xml:space="preserve">*paper published before 2012; ** paper published after 2012;</t>
      </text>
    </comment>
    <comment authorId="0" ref="BH104">
      <text>
        <t xml:space="preserve">*paper published before 2012; ** paper published after 2012;</t>
      </text>
    </comment>
    <comment authorId="0" ref="BH105">
      <text>
        <t xml:space="preserve">*paper published before 2012; ** paper published after 2012;</t>
      </text>
    </comment>
    <comment authorId="0" ref="BH106">
      <text>
        <t xml:space="preserve">*paper published before 2012; ** paper published after 2012;</t>
      </text>
    </comment>
    <comment authorId="0" ref="BH107">
      <text>
        <t xml:space="preserve">*paper published before 2012; ** paper published after 2012;</t>
      </text>
    </comment>
    <comment authorId="0" ref="BH108">
      <text>
        <t xml:space="preserve">*paper published before 2012; ** paper published after 2012;</t>
      </text>
    </comment>
    <comment authorId="0" ref="BH109">
      <text>
        <t xml:space="preserve">*paper published before 2012; ** paper published after 2012;</t>
      </text>
    </comment>
    <comment authorId="0" ref="BH110">
      <text>
        <t xml:space="preserve">*paper published before 2012; ** paper published after 2012;</t>
      </text>
    </comment>
    <comment authorId="0" ref="BH111">
      <text>
        <t xml:space="preserve">*paper published before 2012; ** paper published after 2012;</t>
      </text>
    </comment>
    <comment authorId="0" ref="M112">
      <text>
        <t xml:space="preserve">Which approaches are reported for DSL development?</t>
      </text>
    </comment>
    <comment authorId="0" ref="N112">
      <text>
        <t xml:space="preserve">Does the paper report DSL?</t>
      </text>
    </comment>
    <comment authorId="0" ref="P112">
      <text>
        <t xml:space="preserve">What is its concrete syntax?</t>
      </text>
    </comment>
    <comment authorId="0" ref="Q112">
      <text>
        <t xml:space="preserve">What is DSL type?</t>
      </text>
    </comment>
    <comment authorId="0" ref="R112">
      <text>
        <t xml:space="preserve">Was DSL developed using language workbench?</t>
      </text>
    </comment>
    <comment authorId="0" ref="T112">
      <text>
        <t xml:space="preserve">Does the paper report development  of DSL?</t>
      </text>
    </comment>
    <comment authorId="0" ref="V112">
      <text>
        <t xml:space="preserve">What is DSL design?</t>
      </text>
    </comment>
    <comment authorId="0" ref="W112">
      <text>
        <t xml:space="preserve">How the Domain Analysis of DSL is performed?</t>
      </text>
    </comment>
    <comment authorId="0" ref="X112">
      <text>
        <t xml:space="preserve">Which techniques were used for Domain Analysis?</t>
      </text>
    </comment>
    <comment authorId="0" ref="Y112">
      <text>
        <t xml:space="preserve">Which stakeholders are involved into Domain Analysis?</t>
      </text>
    </comment>
    <comment authorId="0" ref="Z112">
      <text>
        <t xml:space="preserve">Does the paper report domain analysis?</t>
      </text>
    </comment>
    <comment authorId="0" ref="AB112">
      <text>
        <t xml:space="preserve">Does the paper report technique that is used?</t>
      </text>
    </comment>
    <comment authorId="0" ref="AD112">
      <text>
        <t xml:space="preserve">Does the paper report results of analysis? </t>
      </text>
    </comment>
    <comment authorId="0" ref="AF112">
      <text>
        <t xml:space="preserve">Does the paper report analysis that takes in consideration different user cases?</t>
      </text>
    </comment>
    <comment authorId="0" ref="AH112">
      <text>
        <t xml:space="preserve">Does the paper report end-user involvement into domain analysis process?</t>
      </text>
    </comment>
    <comment authorId="0" ref="AJ112">
      <text>
        <t xml:space="preserve">How the Evaluation of DSL was performed?</t>
      </text>
    </comment>
    <comment authorId="0" ref="AK112">
      <text>
        <t xml:space="preserve">What methods are used for Evaluation?</t>
      </text>
    </comment>
    <comment authorId="0" ref="AL112">
      <text>
        <t xml:space="preserve">When Evaluation was performed?</t>
      </text>
    </comment>
    <comment authorId="0" ref="AM112">
      <text>
        <t xml:space="preserve">Does the paper report any experimentation conducted for the assessment of DSL?</t>
      </text>
    </comment>
    <comment authorId="0" ref="AO112">
      <text>
        <t xml:space="preserve">Does the paper report the inclusion of end-users in the assessment of DSL?</t>
      </text>
    </comment>
    <comment authorId="0" ref="AQ112">
      <text>
        <t xml:space="preserve">Does the paper report any sort of usability evaluation?</t>
      </text>
    </comment>
    <comment authorId="0" ref="AS112">
      <text>
        <t xml:space="preserve">Does the paper report any usability metrics ?</t>
      </text>
    </comment>
    <comment authorId="0" ref="AU112">
      <text>
        <t xml:space="preserve">Does the paper state explicitly to contribute easy of use?</t>
      </text>
    </comment>
    <comment authorId="0" ref="AW112">
      <text>
        <t xml:space="preserve">Are the target users non-programmers?</t>
      </text>
    </comment>
    <comment authorId="0" ref="AY112">
      <text>
        <t xml:space="preserve">Does paper mention alternative tools/approaches?</t>
      </text>
    </comment>
    <comment authorId="0" ref="BA112">
      <text>
        <t xml:space="preserve">Does paper report comparison to alternatives?</t>
      </text>
    </comment>
    <comment authorId="0" ref="BC112">
      <text>
        <t xml:space="preserve">Does the paper report in which phase of development evaluation intervention(s) took place?</t>
      </text>
    </comment>
    <comment authorId="0" ref="BF112">
      <text>
        <t xml:space="preserve">What is the relevance of the paper according to the conference/journal where it was published?</t>
      </text>
    </comment>
    <comment authorId="0" ref="BH112">
      <text>
        <t xml:space="preserve">What is the relevance of the citation according to its related citations?</t>
      </text>
    </comment>
    <comment authorId="0" ref="BJ112">
      <text>
        <t xml:space="preserve">How clearly is the problem of study described?</t>
      </text>
    </comment>
    <comment authorId="0" ref="BL112">
      <text>
        <t xml:space="preserve">How clearly is the research context stated?</t>
      </text>
    </comment>
    <comment authorId="0" ref="BN112">
      <text>
        <t xml:space="preserve">How rigorously is the method evaluated?</t>
      </text>
    </comment>
    <comment authorId="0" ref="BP112">
      <text>
        <t xml:space="preserve">How explicitly are the contributions presented?</t>
      </text>
    </comment>
    <comment authorId="0" ref="BR112">
      <text>
        <t xml:space="preserve">How explicitly are the insights and issues for future work stated?</t>
      </text>
    </comment>
    <comment authorId="0" ref="BU112">
      <text>
        <t xml:space="preserve">Reviewers confidence about content of the study </t>
      </text>
    </comment>
    <comment authorId="0" ref="BV112">
      <text>
        <t xml:space="preserve">Reviewers confidence about quality of the study</t>
      </text>
    </comment>
    <comment authorId="0" ref="AC113">
      <text>
        <t xml:space="preserve">name the technique</t>
      </text>
    </comment>
    <comment authorId="0" ref="AE113">
      <text>
        <t xml:space="preserve">what are the results, goals, artifacts produced?</t>
      </text>
    </comment>
    <comment authorId="0" ref="AG113">
      <text>
        <t xml:space="preserve">are use cases explicitly named? which are they?</t>
      </text>
    </comment>
    <comment authorId="0" ref="AP113">
      <text>
        <t xml:space="preserve">who are the subjects and what were groups; numbers; interventions?</t>
      </text>
    </comment>
    <comment authorId="0" ref="BB113">
      <text>
        <t xml:space="preserve">comment</t>
      </text>
    </comment>
    <comment authorId="0" ref="BH113">
      <text>
        <t xml:space="preserve">*paper published before 2013; ** paper published 2013 and after;</t>
      </text>
    </comment>
    <comment authorId="0" ref="AC114">
      <text>
        <t xml:space="preserve">name the technique</t>
      </text>
    </comment>
    <comment authorId="0" ref="AE114">
      <text>
        <t xml:space="preserve">what are the results, goals, artifacts produced?</t>
      </text>
    </comment>
    <comment authorId="0" ref="AG114">
      <text>
        <t xml:space="preserve">are use cases explicitly named? which are they?</t>
      </text>
    </comment>
    <comment authorId="0" ref="BH114">
      <text>
        <t xml:space="preserve">*paper published before 2013; ** paper published 2013 and after;</t>
      </text>
    </comment>
    <comment authorId="0" ref="AC115">
      <text>
        <t xml:space="preserve">name the technique</t>
      </text>
    </comment>
    <comment authorId="0" ref="AE115">
      <text>
        <t xml:space="preserve">what are the results, goals, artifacts produced?</t>
      </text>
    </comment>
    <comment authorId="0" ref="AG115">
      <text>
        <t xml:space="preserve">are use cases explicitly named? which are they?</t>
      </text>
    </comment>
    <comment authorId="0" ref="BH115">
      <text>
        <t xml:space="preserve">*paper published before 2013; ** paper published 2013 and after;</t>
      </text>
    </comment>
    <comment authorId="0" ref="AC116">
      <text>
        <t xml:space="preserve">name the technique</t>
      </text>
    </comment>
    <comment authorId="0" ref="AE116">
      <text>
        <t xml:space="preserve">what are the results, goals, artifacts produced?</t>
      </text>
    </comment>
    <comment authorId="0" ref="AI116">
      <text>
        <t xml:space="preserve">which users? how they were involved?</t>
      </text>
    </comment>
    <comment authorId="0" ref="BB116">
      <text>
        <t xml:space="preserve">comment</t>
      </text>
    </comment>
    <comment authorId="0" ref="BH116">
      <text>
        <t xml:space="preserve">*paper published before 2013; ** paper published 2013 and after;</t>
      </text>
    </comment>
    <comment authorId="0" ref="BH117">
      <text>
        <t xml:space="preserve">*paper published before 2012; ** paper published after 2012;</t>
      </text>
    </comment>
    <comment authorId="0" ref="U118">
      <text>
        <t xml:space="preserve">comment</t>
      </text>
    </comment>
    <comment authorId="0" ref="AC118">
      <text>
        <t xml:space="preserve">what are the results, goals, artifacts produced?</t>
      </text>
    </comment>
    <comment authorId="0" ref="AE118">
      <text>
        <t xml:space="preserve">what are the results, goals, artifacts produced?</t>
      </text>
    </comment>
    <comment authorId="0" ref="AG118">
      <text>
        <t xml:space="preserve">are use cases explicitly named? which are they?</t>
      </text>
    </comment>
    <comment authorId="0" ref="AI118">
      <text>
        <t xml:space="preserve">which users? how they were involved?</t>
      </text>
    </comment>
    <comment authorId="0" ref="BH118">
      <text>
        <t xml:space="preserve">*paper published before 2012; ** paper published after 2012;</t>
      </text>
    </comment>
    <comment authorId="0" ref="AC119">
      <text>
        <t xml:space="preserve">name the technique</t>
      </text>
    </comment>
    <comment authorId="0" ref="AE119">
      <text>
        <t xml:space="preserve">what are the results, goals, artifacts produced?</t>
      </text>
    </comment>
    <comment authorId="0" ref="BH119">
      <text>
        <t xml:space="preserve">*paper published before 2012; ** paper published after 2012;</t>
      </text>
    </comment>
    <comment authorId="0" ref="BH120">
      <text>
        <t xml:space="preserve">*paper published before 2012; ** paper published after 2012;</t>
      </text>
    </comment>
    <comment authorId="0" ref="BH121">
      <text>
        <t xml:space="preserve">*paper published before 2012; ** paper published after 2012;</t>
      </text>
    </comment>
    <comment authorId="0" ref="BH122">
      <text>
        <t xml:space="preserve">*paper published before 2012; ** paper published after 2012;</t>
      </text>
    </comment>
    <comment authorId="0" ref="BH123">
      <text>
        <t xml:space="preserve">*paper published before 2012; ** paper published after 2012;</t>
      </text>
    </comment>
    <comment authorId="0" ref="BH124">
      <text>
        <t xml:space="preserve">*paper published before 2012; ** paper published after 2012;</t>
      </text>
    </comment>
    <comment authorId="0" ref="BH125">
      <text>
        <t xml:space="preserve">*paper published before 2012; ** paper published after 2012;</t>
      </text>
    </comment>
    <comment authorId="0" ref="BH126">
      <text>
        <t xml:space="preserve">*paper published before 2012; ** paper published after 2012;</t>
      </text>
    </comment>
    <comment authorId="0" ref="BH127">
      <text>
        <t xml:space="preserve">*paper published before 2012; ** paper published after 2012;</t>
      </text>
    </comment>
    <comment authorId="0" ref="BH128">
      <text>
        <t xml:space="preserve">*paper published before 2012; ** paper published after 2012;</t>
      </text>
    </comment>
    <comment authorId="0" ref="BH129">
      <text>
        <t xml:space="preserve">*paper published before 2012; ** paper published after 2012;</t>
      </text>
    </comment>
    <comment authorId="0" ref="BH130">
      <text>
        <t xml:space="preserve">*paper published before 2012; ** paper published after 2012;</t>
      </text>
    </comment>
    <comment authorId="0" ref="BH131">
      <text>
        <t xml:space="preserve">*paper published before 2012; ** paper published after 2012;</t>
      </text>
    </comment>
    <comment authorId="0" ref="BH132">
      <text>
        <t xml:space="preserve">*paper published before 2012; ** paper published after 2012;</t>
      </text>
    </comment>
    <comment authorId="0" ref="BH133">
      <text>
        <t xml:space="preserve">*paper published before 2012; ** paper published after 2012;</t>
      </text>
    </comment>
    <comment authorId="0" ref="BH134">
      <text>
        <t xml:space="preserve">*paper published before 2012; ** paper published after 2012;</t>
      </text>
    </comment>
    <comment authorId="0" ref="BH135">
      <text>
        <t xml:space="preserve">*paper published before 2012; ** paper published after 2012;</t>
      </text>
    </comment>
    <comment authorId="0" ref="BH136">
      <text>
        <t xml:space="preserve">*paper published before 2012; ** paper published after 2012;</t>
      </text>
    </comment>
    <comment authorId="0" ref="BH137">
      <text>
        <t xml:space="preserve">*paper published before 2012; ** paper published after 2012;</t>
      </text>
    </comment>
    <comment authorId="0" ref="BH138">
      <text>
        <t xml:space="preserve">*paper published before 2012; ** paper published after 2012;</t>
      </text>
    </comment>
    <comment authorId="0" ref="BH139">
      <text>
        <t xml:space="preserve">*paper published before 2012; ** paper published after 2012;</t>
      </text>
    </comment>
    <comment authorId="0" ref="BH140">
      <text>
        <t xml:space="preserve">*paper published before 2012; ** paper published after 2012;</t>
      </text>
    </comment>
    <comment authorId="0" ref="BH141">
      <text>
        <t xml:space="preserve">*paper published before 2012; ** paper published after 2012;</t>
      </text>
    </comment>
    <comment authorId="0" ref="BH142">
      <text>
        <t xml:space="preserve">*paper published before 2012; ** paper published after 2012;</t>
      </text>
    </comment>
    <comment authorId="0" ref="BH143">
      <text>
        <t xml:space="preserve">*paper published before 2012; ** paper published after 2012;</t>
      </text>
    </comment>
    <comment authorId="0" ref="BH144">
      <text>
        <t xml:space="preserve">*paper published before 2012; ** paper published after 2012;</t>
      </text>
    </comment>
    <comment authorId="0" ref="BH145">
      <text>
        <t xml:space="preserve">*paper published before 2012; ** paper published after 2012;</t>
      </text>
    </comment>
    <comment authorId="0" ref="BH146">
      <text>
        <t xml:space="preserve">*paper published before 2012; ** paper published after 2012;</t>
      </text>
    </comment>
    <comment authorId="0" ref="BH147">
      <text>
        <t xml:space="preserve">*paper published before 2012; ** paper published after 2012;</t>
      </text>
    </comment>
    <comment authorId="0" ref="BH148">
      <text>
        <t xml:space="preserve">*paper published before 2012; ** paper published after 2012;</t>
      </text>
    </comment>
    <comment authorId="0" ref="M149">
      <text>
        <t xml:space="preserve">Which approaches are reported for DSL development?</t>
      </text>
    </comment>
    <comment authorId="0" ref="N149">
      <text>
        <t xml:space="preserve">Does the paper report DSL?</t>
      </text>
    </comment>
    <comment authorId="0" ref="P149">
      <text>
        <t xml:space="preserve">What is its concrete syntax?</t>
      </text>
    </comment>
    <comment authorId="0" ref="Q149">
      <text>
        <t xml:space="preserve">What is DSL type?</t>
      </text>
    </comment>
    <comment authorId="0" ref="R149">
      <text>
        <t xml:space="preserve">Was DSL developed using language workbench?</t>
      </text>
    </comment>
    <comment authorId="0" ref="T149">
      <text>
        <t xml:space="preserve">Does the paper report development  of DSL?</t>
      </text>
    </comment>
    <comment authorId="0" ref="V149">
      <text>
        <t xml:space="preserve">What is DSL design?</t>
      </text>
    </comment>
    <comment authorId="0" ref="W149">
      <text>
        <t xml:space="preserve">How the Domain Analysis of DSL is performed?</t>
      </text>
    </comment>
    <comment authorId="0" ref="X149">
      <text>
        <t xml:space="preserve">Which techniques were used for Domain Analysis?</t>
      </text>
    </comment>
    <comment authorId="0" ref="Y149">
      <text>
        <t xml:space="preserve">Which stakeholders are involved into Domain Analysis?</t>
      </text>
    </comment>
    <comment authorId="0" ref="Z149">
      <text>
        <t xml:space="preserve">Does the paper report domain analysis?</t>
      </text>
    </comment>
    <comment authorId="0" ref="AB149">
      <text>
        <t xml:space="preserve">Does the paper report technique that is used?</t>
      </text>
    </comment>
    <comment authorId="0" ref="AD149">
      <text>
        <t xml:space="preserve">Does the paper report results of analysis? </t>
      </text>
    </comment>
    <comment authorId="0" ref="AF149">
      <text>
        <t xml:space="preserve">Does the paper report analysis that takes in consideration different user cases?</t>
      </text>
    </comment>
    <comment authorId="0" ref="AH149">
      <text>
        <t xml:space="preserve">Does the paper report end-user involvement into domain analysis process?</t>
      </text>
    </comment>
    <comment authorId="0" ref="AJ149">
      <text>
        <t xml:space="preserve">How the Evaluation of DSL was performed?</t>
      </text>
    </comment>
    <comment authorId="0" ref="AK149">
      <text>
        <t xml:space="preserve">What methods are used for Evaluation?</t>
      </text>
    </comment>
    <comment authorId="0" ref="AL149">
      <text>
        <t xml:space="preserve">When Evaluation was performed?</t>
      </text>
    </comment>
    <comment authorId="0" ref="AM149">
      <text>
        <t xml:space="preserve">Does the paper report any experimentation conducted for the assessment of DSL?</t>
      </text>
    </comment>
    <comment authorId="0" ref="AO149">
      <text>
        <t xml:space="preserve">Does the paper report the inclusion of end-users in the assessment of DSL?</t>
      </text>
    </comment>
    <comment authorId="0" ref="AQ149">
      <text>
        <t xml:space="preserve">Does the paper report any sort of usability evaluation?</t>
      </text>
    </comment>
    <comment authorId="0" ref="AS149">
      <text>
        <t xml:space="preserve">Does the paper report any usability metrics ?</t>
      </text>
    </comment>
    <comment authorId="0" ref="AU149">
      <text>
        <t xml:space="preserve">Does the paper state explicitly to contribute easy of use?</t>
      </text>
    </comment>
    <comment authorId="0" ref="AW149">
      <text>
        <t xml:space="preserve">Are the target users non-programmers?</t>
      </text>
    </comment>
    <comment authorId="0" ref="AY149">
      <text>
        <t xml:space="preserve">Does paper mention alternative tools/approaches?</t>
      </text>
    </comment>
    <comment authorId="0" ref="BA149">
      <text>
        <t xml:space="preserve">Does paper report comparison to alternatives?</t>
      </text>
    </comment>
    <comment authorId="0" ref="BC149">
      <text>
        <t xml:space="preserve">Does the paper report in which phase of development evaluation intervention(s) took place?</t>
      </text>
    </comment>
    <comment authorId="0" ref="BF149">
      <text>
        <t xml:space="preserve">What is the relevance of the paper according to the conference/journal where it was published?</t>
      </text>
    </comment>
    <comment authorId="0" ref="BH149">
      <text>
        <t xml:space="preserve">What is the relevance of the citation according to its related citations?</t>
      </text>
    </comment>
    <comment authorId="0" ref="BJ149">
      <text>
        <t xml:space="preserve">How clearly is the problem of study described?</t>
      </text>
    </comment>
    <comment authorId="0" ref="BL149">
      <text>
        <t xml:space="preserve">How clearly is the research context stated?</t>
      </text>
    </comment>
    <comment authorId="0" ref="BN149">
      <text>
        <t xml:space="preserve">How rigorously is the method evaluated?</t>
      </text>
    </comment>
    <comment authorId="0" ref="BP149">
      <text>
        <t xml:space="preserve">How explicitly are the contributions presented?</t>
      </text>
    </comment>
    <comment authorId="0" ref="BR149">
      <text>
        <t xml:space="preserve">How explicitly are the insights and issues for future work stated?</t>
      </text>
    </comment>
    <comment authorId="0" ref="BU149">
      <text>
        <t xml:space="preserve">Reviewers confidence about content of the study </t>
      </text>
    </comment>
    <comment authorId="0" ref="BV149">
      <text>
        <t xml:space="preserve">Reviewers confidence about quality of the study</t>
      </text>
    </comment>
    <comment authorId="0" ref="AC150">
      <text>
        <t xml:space="preserve">name the technique</t>
      </text>
    </comment>
    <comment authorId="0" ref="AE150">
      <text>
        <t xml:space="preserve">what are the results, goals, artifacts produced?</t>
      </text>
    </comment>
    <comment authorId="0" ref="AG150">
      <text>
        <t xml:space="preserve">are use cases explicitly named? which are they?</t>
      </text>
    </comment>
    <comment authorId="0" ref="AP150">
      <text>
        <t xml:space="preserve">who are the subjects and what were groups; numbers; interventions?</t>
      </text>
    </comment>
    <comment authorId="0" ref="BB150">
      <text>
        <t xml:space="preserve">comment</t>
      </text>
    </comment>
    <comment authorId="0" ref="BH150">
      <text>
        <t xml:space="preserve">*paper published before 2013; ** paper published 2013 and after;</t>
      </text>
    </comment>
    <comment authorId="0" ref="AC151">
      <text>
        <t xml:space="preserve">name the technique</t>
      </text>
    </comment>
    <comment authorId="0" ref="AE151">
      <text>
        <t xml:space="preserve">what are the results, goals, artifacts produced?</t>
      </text>
    </comment>
    <comment authorId="0" ref="AG151">
      <text>
        <t xml:space="preserve">are use cases explicitly named? which are they?</t>
      </text>
    </comment>
    <comment authorId="0" ref="BH151">
      <text>
        <t xml:space="preserve">*paper published before 2013; ** paper published 2013 and after;</t>
      </text>
    </comment>
    <comment authorId="0" ref="AC152">
      <text>
        <t xml:space="preserve">name the technique</t>
      </text>
    </comment>
    <comment authorId="0" ref="AE152">
      <text>
        <t xml:space="preserve">what are the results, goals, artifacts produced?</t>
      </text>
    </comment>
    <comment authorId="0" ref="AG152">
      <text>
        <t xml:space="preserve">are use cases explicitly named? which are they?</t>
      </text>
    </comment>
    <comment authorId="0" ref="BH152">
      <text>
        <t xml:space="preserve">*paper published before 2013; ** paper published 2013 and after;</t>
      </text>
    </comment>
    <comment authorId="0" ref="AC153">
      <text>
        <t xml:space="preserve">name the technique</t>
      </text>
    </comment>
    <comment authorId="0" ref="AE153">
      <text>
        <t xml:space="preserve">what are the results, goals, artifacts produced?</t>
      </text>
    </comment>
    <comment authorId="0" ref="AI153">
      <text>
        <t xml:space="preserve">which users? how they were involved?</t>
      </text>
    </comment>
    <comment authorId="0" ref="BB153">
      <text>
        <t xml:space="preserve">comment</t>
      </text>
    </comment>
    <comment authorId="0" ref="BH153">
      <text>
        <t xml:space="preserve">*paper published before 2013; ** paper published 2013 and after;</t>
      </text>
    </comment>
    <comment authorId="0" ref="BH154">
      <text>
        <t xml:space="preserve">*paper published before 2012; ** paper published after 2012;</t>
      </text>
    </comment>
    <comment authorId="0" ref="U155">
      <text>
        <t xml:space="preserve">comment</t>
      </text>
    </comment>
    <comment authorId="0" ref="AC155">
      <text>
        <t xml:space="preserve">what are the results, goals, artifacts produced?</t>
      </text>
    </comment>
    <comment authorId="0" ref="AE155">
      <text>
        <t xml:space="preserve">what are the results, goals, artifacts produced?</t>
      </text>
    </comment>
    <comment authorId="0" ref="AG155">
      <text>
        <t xml:space="preserve">are use cases explicitly named? which are they?</t>
      </text>
    </comment>
    <comment authorId="0" ref="AI155">
      <text>
        <t xml:space="preserve">which users? how they were involved?</t>
      </text>
    </comment>
    <comment authorId="0" ref="BH155">
      <text>
        <t xml:space="preserve">*paper published before 2012; ** paper published after 2012;</t>
      </text>
    </comment>
    <comment authorId="0" ref="AC156">
      <text>
        <t xml:space="preserve">name the technique</t>
      </text>
    </comment>
    <comment authorId="0" ref="AE156">
      <text>
        <t xml:space="preserve">what are the results, goals, artifacts produced?</t>
      </text>
    </comment>
    <comment authorId="0" ref="BH156">
      <text>
        <t xml:space="preserve">*paper published before 2012; ** paper published after 2012;</t>
      </text>
    </comment>
    <comment authorId="0" ref="BH157">
      <text>
        <t xml:space="preserve">*paper published before 2012; ** paper published after 2012;</t>
      </text>
    </comment>
    <comment authorId="0" ref="BH158">
      <text>
        <t xml:space="preserve">*paper published before 2012; ** paper published after 2012;</t>
      </text>
    </comment>
    <comment authorId="0" ref="BH159">
      <text>
        <t xml:space="preserve">*paper published before 2012; ** paper published after 2012;</t>
      </text>
    </comment>
    <comment authorId="0" ref="BH160">
      <text>
        <t xml:space="preserve">*paper published before 2012; ** paper published after 2012;</t>
      </text>
    </comment>
    <comment authorId="0" ref="BH161">
      <text>
        <t xml:space="preserve">*paper published before 2012; ** paper published after 2012;</t>
      </text>
    </comment>
    <comment authorId="0" ref="BH162">
      <text>
        <t xml:space="preserve">*paper published before 2012; ** paper published after 2012;</t>
      </text>
    </comment>
    <comment authorId="0" ref="BH163">
      <text>
        <t xml:space="preserve">*paper published before 2012; ** paper published after 2012;</t>
      </text>
    </comment>
    <comment authorId="0" ref="BH164">
      <text>
        <t xml:space="preserve">*paper published before 2012; ** paper published after 2012;</t>
      </text>
    </comment>
    <comment authorId="0" ref="BH165">
      <text>
        <t xml:space="preserve">*paper published before 2012; ** paper published after 2012;</t>
      </text>
    </comment>
    <comment authorId="0" ref="BH166">
      <text>
        <t xml:space="preserve">*paper published before 2012; ** paper published after 2012;</t>
      </text>
    </comment>
    <comment authorId="0" ref="BH167">
      <text>
        <t xml:space="preserve">*paper published before 2012; ** paper published after 2012;</t>
      </text>
    </comment>
    <comment authorId="0" ref="BH168">
      <text>
        <t xml:space="preserve">*paper published before 2012; ** paper published after 2012;</t>
      </text>
    </comment>
    <comment authorId="0" ref="BH169">
      <text>
        <t xml:space="preserve">*paper published before 2012; ** paper published after 2012;</t>
      </text>
    </comment>
    <comment authorId="0" ref="BH170">
      <text>
        <t xml:space="preserve">*paper published before 2012; ** paper published after 2012;</t>
      </text>
    </comment>
    <comment authorId="0" ref="BH171">
      <text>
        <t xml:space="preserve">*paper published before 2012; ** paper published after 2012;</t>
      </text>
    </comment>
    <comment authorId="0" ref="BH172">
      <text>
        <t xml:space="preserve">*paper published before 2012; ** paper published after 2012;</t>
      </text>
    </comment>
    <comment authorId="0" ref="BH173">
      <text>
        <t xml:space="preserve">*paper published before 2012; ** paper published after 2012;</t>
      </text>
    </comment>
    <comment authorId="0" ref="BH174">
      <text>
        <t xml:space="preserve">*paper published before 2012; ** paper published after 2012;</t>
      </text>
    </comment>
    <comment authorId="0" ref="BH175">
      <text>
        <t xml:space="preserve">*paper published before 2012; ** paper published after 2012;</t>
      </text>
    </comment>
    <comment authorId="0" ref="BH176">
      <text>
        <t xml:space="preserve">*paper published before 2012; ** paper published after 2012;</t>
      </text>
    </comment>
    <comment authorId="0" ref="BH177">
      <text>
        <t xml:space="preserve">*paper published before 2012; ** paper published after 2012;</t>
      </text>
    </comment>
    <comment authorId="0" ref="BH178">
      <text>
        <t xml:space="preserve">*paper published before 2012; ** paper published after 2012;</t>
      </text>
    </comment>
    <comment authorId="0" ref="BH179">
      <text>
        <t xml:space="preserve">*paper published before 2012; ** paper published after 2012;</t>
      </text>
    </comment>
    <comment authorId="0" ref="BH180">
      <text>
        <t xml:space="preserve">*paper published before 2012; ** paper published after 2012;</t>
      </text>
    </comment>
    <comment authorId="0" ref="BH181">
      <text>
        <t xml:space="preserve">*paper published before 2012; ** paper published after 2012;</t>
      </text>
    </comment>
    <comment authorId="0" ref="BH182">
      <text>
        <t xml:space="preserve">*paper published before 2012; ** paper published after 2012;</t>
      </text>
    </comment>
    <comment authorId="0" ref="BH183">
      <text>
        <t xml:space="preserve">*paper published before 2012; ** paper published after 2012;</t>
      </text>
    </comment>
    <comment authorId="0" ref="BH184">
      <text>
        <t xml:space="preserve">*paper published before 2012; ** paper published after 2012;</t>
      </text>
    </comment>
    <comment authorId="0" ref="BH185">
      <text>
        <t xml:space="preserve">*paper published before 2012; ** paper published after 2012;</t>
      </text>
    </comment>
    <comment authorId="0" ref="M186">
      <text>
        <t xml:space="preserve">Which approaches are reported for DSL development?</t>
      </text>
    </comment>
    <comment authorId="0" ref="N186">
      <text>
        <t xml:space="preserve">Does the paper report DSL?</t>
      </text>
    </comment>
    <comment authorId="0" ref="P186">
      <text>
        <t xml:space="preserve">What is its concrete syntax?</t>
      </text>
    </comment>
    <comment authorId="0" ref="Q186">
      <text>
        <t xml:space="preserve">What is DSL type?</t>
      </text>
    </comment>
    <comment authorId="0" ref="R186">
      <text>
        <t xml:space="preserve">Was DSL developed using language workbench?</t>
      </text>
    </comment>
    <comment authorId="0" ref="T186">
      <text>
        <t xml:space="preserve">Does the paper report development  of DSL?</t>
      </text>
    </comment>
    <comment authorId="0" ref="V186">
      <text>
        <t xml:space="preserve">What is DSL design?</t>
      </text>
    </comment>
    <comment authorId="0" ref="W186">
      <text>
        <t xml:space="preserve">How the Domain Analysis of DSL is performed?</t>
      </text>
    </comment>
    <comment authorId="0" ref="X186">
      <text>
        <t xml:space="preserve">Which techniques were used for Domain Analysis?</t>
      </text>
    </comment>
    <comment authorId="0" ref="Y186">
      <text>
        <t xml:space="preserve">Which stakeholders are involved into Domain Analysis?</t>
      </text>
    </comment>
    <comment authorId="0" ref="Z186">
      <text>
        <t xml:space="preserve">Does the paper report domain analysis?</t>
      </text>
    </comment>
    <comment authorId="0" ref="AB186">
      <text>
        <t xml:space="preserve">Does the paper report technique that is used?</t>
      </text>
    </comment>
    <comment authorId="0" ref="AD186">
      <text>
        <t xml:space="preserve">Does the paper report results of analysis? </t>
      </text>
    </comment>
    <comment authorId="0" ref="AF186">
      <text>
        <t xml:space="preserve">Does the paper report analysis that takes in consideration different user cases?</t>
      </text>
    </comment>
    <comment authorId="0" ref="AH186">
      <text>
        <t xml:space="preserve">Does the paper report end-user involvement into domain analysis process?</t>
      </text>
    </comment>
    <comment authorId="0" ref="AJ186">
      <text>
        <t xml:space="preserve">How the Evaluation of DSL was performed?</t>
      </text>
    </comment>
    <comment authorId="0" ref="AK186">
      <text>
        <t xml:space="preserve">What methods are used for Evaluation?</t>
      </text>
    </comment>
    <comment authorId="0" ref="AL186">
      <text>
        <t xml:space="preserve">When Evaluation was performed?</t>
      </text>
    </comment>
    <comment authorId="0" ref="AM186">
      <text>
        <t xml:space="preserve">Does the paper report any experimentation conducted for the assessment of DSL?</t>
      </text>
    </comment>
    <comment authorId="0" ref="AO186">
      <text>
        <t xml:space="preserve">Does the paper report the inclusion of end-users in the assessment of DSL?</t>
      </text>
    </comment>
    <comment authorId="0" ref="AQ186">
      <text>
        <t xml:space="preserve">Does the paper report any sort of usability evaluation?</t>
      </text>
    </comment>
    <comment authorId="0" ref="AS186">
      <text>
        <t xml:space="preserve">Does the paper report any usability metrics ?</t>
      </text>
    </comment>
    <comment authorId="0" ref="AU186">
      <text>
        <t xml:space="preserve">Does the paper state explicitly to contribute easy of use?</t>
      </text>
    </comment>
    <comment authorId="0" ref="AW186">
      <text>
        <t xml:space="preserve">Are the target users non-programmers?</t>
      </text>
    </comment>
    <comment authorId="0" ref="AY186">
      <text>
        <t xml:space="preserve">Does paper mention alternative tools/approaches?</t>
      </text>
    </comment>
    <comment authorId="0" ref="BA186">
      <text>
        <t xml:space="preserve">Does paper report comparison to alternatives?</t>
      </text>
    </comment>
    <comment authorId="0" ref="BC186">
      <text>
        <t xml:space="preserve">Does the paper report in which phase of development evaluation intervention(s) took place?</t>
      </text>
    </comment>
    <comment authorId="0" ref="BF186">
      <text>
        <t xml:space="preserve">What is the relevance of the paper according to the conference/journal where it was published?</t>
      </text>
    </comment>
    <comment authorId="0" ref="BH186">
      <text>
        <t xml:space="preserve">What is the relevance of the citation according to its related citations?</t>
      </text>
    </comment>
    <comment authorId="0" ref="BJ186">
      <text>
        <t xml:space="preserve">How clearly is the problem of study described?</t>
      </text>
    </comment>
    <comment authorId="0" ref="BL186">
      <text>
        <t xml:space="preserve">How clearly is the research context stated?</t>
      </text>
    </comment>
    <comment authorId="0" ref="BN186">
      <text>
        <t xml:space="preserve">How rigorously is the method evaluated?</t>
      </text>
    </comment>
    <comment authorId="0" ref="BP186">
      <text>
        <t xml:space="preserve">How explicitly are the contributions presented?</t>
      </text>
    </comment>
    <comment authorId="0" ref="BR186">
      <text>
        <t xml:space="preserve">How explicitly are the insights and issues for future work stated?</t>
      </text>
    </comment>
    <comment authorId="0" ref="BU186">
      <text>
        <t xml:space="preserve">Reviewers confidence about content of the study </t>
      </text>
    </comment>
    <comment authorId="0" ref="BV186">
      <text>
        <t xml:space="preserve">Reviewers confidence about quality of the study</t>
      </text>
    </comment>
    <comment authorId="0" ref="AC187">
      <text>
        <t xml:space="preserve">name the technique</t>
      </text>
    </comment>
    <comment authorId="0" ref="AE187">
      <text>
        <t xml:space="preserve">what are the results, goals, artifacts produced?</t>
      </text>
    </comment>
    <comment authorId="0" ref="AG187">
      <text>
        <t xml:space="preserve">are use cases explicitly named? which are they?</t>
      </text>
    </comment>
    <comment authorId="0" ref="AP187">
      <text>
        <t xml:space="preserve">who are the subjects and what were groups; numbers; interventions?</t>
      </text>
    </comment>
    <comment authorId="0" ref="BB187">
      <text>
        <t xml:space="preserve">comment</t>
      </text>
    </comment>
    <comment authorId="0" ref="BH187">
      <text>
        <t xml:space="preserve">*paper published before 2013; ** paper published 2013 and after;</t>
      </text>
    </comment>
    <comment authorId="0" ref="AC188">
      <text>
        <t xml:space="preserve">name the technique</t>
      </text>
    </comment>
    <comment authorId="0" ref="AE188">
      <text>
        <t xml:space="preserve">what are the results, goals, artifacts produced?</t>
      </text>
    </comment>
    <comment authorId="0" ref="AG188">
      <text>
        <t xml:space="preserve">are use cases explicitly named? which are they?</t>
      </text>
    </comment>
    <comment authorId="0" ref="BH188">
      <text>
        <t xml:space="preserve">*paper published before 2013; ** paper published 2013 and after;</t>
      </text>
    </comment>
    <comment authorId="0" ref="AC189">
      <text>
        <t xml:space="preserve">name the technique</t>
      </text>
    </comment>
    <comment authorId="0" ref="AE189">
      <text>
        <t xml:space="preserve">what are the results, goals, artifacts produced?</t>
      </text>
    </comment>
    <comment authorId="0" ref="AG189">
      <text>
        <t xml:space="preserve">are use cases explicitly named? which are they?</t>
      </text>
    </comment>
    <comment authorId="0" ref="BH189">
      <text>
        <t xml:space="preserve">*paper published before 2013; ** paper published 2013 and after;</t>
      </text>
    </comment>
    <comment authorId="0" ref="AC190">
      <text>
        <t xml:space="preserve">name the technique</t>
      </text>
    </comment>
    <comment authorId="0" ref="AE190">
      <text>
        <t xml:space="preserve">what are the results, goals, artifacts produced?</t>
      </text>
    </comment>
    <comment authorId="0" ref="AI190">
      <text>
        <t xml:space="preserve">which users? how they were involved?</t>
      </text>
    </comment>
    <comment authorId="0" ref="BB190">
      <text>
        <t xml:space="preserve">comment</t>
      </text>
    </comment>
    <comment authorId="0" ref="BH190">
      <text>
        <t xml:space="preserve">*paper published before 2013; ** paper published 2013 and after;</t>
      </text>
    </comment>
    <comment authorId="0" ref="BH191">
      <text>
        <t xml:space="preserve">*paper published before 2012; ** paper published after 2012;</t>
      </text>
    </comment>
    <comment authorId="0" ref="U192">
      <text>
        <t xml:space="preserve">comment</t>
      </text>
    </comment>
    <comment authorId="0" ref="AC192">
      <text>
        <t xml:space="preserve">what are the results, goals, artifacts produced?</t>
      </text>
    </comment>
    <comment authorId="0" ref="AE192">
      <text>
        <t xml:space="preserve">what are the results, goals, artifacts produced?</t>
      </text>
    </comment>
    <comment authorId="0" ref="AG192">
      <text>
        <t xml:space="preserve">are use cases explicitly named? which are they?</t>
      </text>
    </comment>
    <comment authorId="0" ref="AI192">
      <text>
        <t xml:space="preserve">which users? how they were involved?</t>
      </text>
    </comment>
    <comment authorId="0" ref="BH192">
      <text>
        <t xml:space="preserve">*paper published before 2012; ** paper published after 2012;</t>
      </text>
    </comment>
    <comment authorId="0" ref="AC193">
      <text>
        <t xml:space="preserve">name the technique</t>
      </text>
    </comment>
    <comment authorId="0" ref="AE193">
      <text>
        <t xml:space="preserve">what are the results, goals, artifacts produced?</t>
      </text>
    </comment>
    <comment authorId="0" ref="BH193">
      <text>
        <t xml:space="preserve">*paper published before 2012; ** paper published after 2012;</t>
      </text>
    </comment>
    <comment authorId="0" ref="BH194">
      <text>
        <t xml:space="preserve">*paper published before 2012; ** paper published after 2012;</t>
      </text>
    </comment>
    <comment authorId="0" ref="BH195">
      <text>
        <t xml:space="preserve">*paper published before 2012; ** paper published after 2012;</t>
      </text>
    </comment>
    <comment authorId="0" ref="BH196">
      <text>
        <t xml:space="preserve">*paper published before 2012; ** paper published after 2012;</t>
      </text>
    </comment>
    <comment authorId="0" ref="BH197">
      <text>
        <t xml:space="preserve">*paper published before 2012; ** paper published after 2012;</t>
      </text>
    </comment>
    <comment authorId="0" ref="BH198">
      <text>
        <t xml:space="preserve">*paper published before 2012; ** paper published after 2012;</t>
      </text>
    </comment>
    <comment authorId="0" ref="BH199">
      <text>
        <t xml:space="preserve">*paper published before 2012; ** paper published after 2012;</t>
      </text>
    </comment>
    <comment authorId="0" ref="BH200">
      <text>
        <t xml:space="preserve">*paper published before 2012; ** paper published after 2012;</t>
      </text>
    </comment>
    <comment authorId="0" ref="BH201">
      <text>
        <t xml:space="preserve">*paper published before 2012; ** paper published after 2012;</t>
      </text>
    </comment>
    <comment authorId="0" ref="BH202">
      <text>
        <t xml:space="preserve">*paper published before 2012; ** paper published after 2012;</t>
      </text>
    </comment>
    <comment authorId="0" ref="BH203">
      <text>
        <t xml:space="preserve">*paper published before 2012; ** paper published after 2012;</t>
      </text>
    </comment>
    <comment authorId="0" ref="BH204">
      <text>
        <t xml:space="preserve">*paper published before 2012; ** paper published after 2012;</t>
      </text>
    </comment>
    <comment authorId="0" ref="BH205">
      <text>
        <t xml:space="preserve">*paper published before 2012; ** paper published after 2012;</t>
      </text>
    </comment>
    <comment authorId="0" ref="BH206">
      <text>
        <t xml:space="preserve">*paper published before 2012; ** paper published after 2012;</t>
      </text>
    </comment>
    <comment authorId="0" ref="BH207">
      <text>
        <t xml:space="preserve">*paper published before 2012; ** paper published after 2012;</t>
      </text>
    </comment>
    <comment authorId="0" ref="BH208">
      <text>
        <t xml:space="preserve">*paper published before 2012; ** paper published after 2012;</t>
      </text>
    </comment>
    <comment authorId="0" ref="BH209">
      <text>
        <t xml:space="preserve">*paper published before 2012; ** paper published after 2012;</t>
      </text>
    </comment>
    <comment authorId="0" ref="BH210">
      <text>
        <t xml:space="preserve">*paper published before 2012; ** paper published after 2012;</t>
      </text>
    </comment>
    <comment authorId="0" ref="BH211">
      <text>
        <t xml:space="preserve">*paper published before 2012; ** paper published after 2012;</t>
      </text>
    </comment>
    <comment authorId="0" ref="BH212">
      <text>
        <t xml:space="preserve">*paper published before 2012; ** paper published after 2012;</t>
      </text>
    </comment>
    <comment authorId="0" ref="BH213">
      <text>
        <t xml:space="preserve">*paper published before 2012; ** paper published after 2012;</t>
      </text>
    </comment>
    <comment authorId="0" ref="BH214">
      <text>
        <t xml:space="preserve">*paper published before 2012; ** paper published after 2012;</t>
      </text>
    </comment>
    <comment authorId="0" ref="BH215">
      <text>
        <t xml:space="preserve">*paper published before 2012; ** paper published after 2012;</t>
      </text>
    </comment>
    <comment authorId="0" ref="BH216">
      <text>
        <t xml:space="preserve">*paper published before 2012; ** paper published after 2012;</t>
      </text>
    </comment>
    <comment authorId="0" ref="BH217">
      <text>
        <t xml:space="preserve">*paper published before 2012; ** paper published after 2012;</t>
      </text>
    </comment>
    <comment authorId="0" ref="BH218">
      <text>
        <t xml:space="preserve">*paper published before 2012; ** paper published after 2012;</t>
      </text>
    </comment>
    <comment authorId="0" ref="BH219">
      <text>
        <t xml:space="preserve">*paper published before 2012; ** paper published after 2012;</t>
      </text>
    </comment>
    <comment authorId="0" ref="BH220">
      <text>
        <t xml:space="preserve">*paper published before 2012; ** paper published after 2012;</t>
      </text>
    </comment>
    <comment authorId="0" ref="BH221">
      <text>
        <t xml:space="preserve">*paper published before 2012; ** paper published after 2012;</t>
      </text>
    </comment>
    <comment authorId="0" ref="BH222">
      <text>
        <t xml:space="preserve">*paper published before 2012; ** paper published after 2012;</t>
      </text>
    </comment>
    <comment authorId="0" ref="M223">
      <text>
        <t xml:space="preserve">Which approaches are reported for DSL development?</t>
      </text>
    </comment>
    <comment authorId="0" ref="N223">
      <text>
        <t xml:space="preserve">Does the paper report DSL?</t>
      </text>
    </comment>
    <comment authorId="0" ref="P223">
      <text>
        <t xml:space="preserve">What is its concrete syntax?</t>
      </text>
    </comment>
    <comment authorId="0" ref="Q223">
      <text>
        <t xml:space="preserve">What is DSL type?</t>
      </text>
    </comment>
    <comment authorId="0" ref="R223">
      <text>
        <t xml:space="preserve">Was DSL developed using language workbench?</t>
      </text>
    </comment>
    <comment authorId="0" ref="T223">
      <text>
        <t xml:space="preserve">Does the paper report development  of DSL?</t>
      </text>
    </comment>
    <comment authorId="0" ref="V223">
      <text>
        <t xml:space="preserve">What is DSL design?</t>
      </text>
    </comment>
    <comment authorId="0" ref="W223">
      <text>
        <t xml:space="preserve">How the Domain Analysis of DSL is performed?</t>
      </text>
    </comment>
    <comment authorId="0" ref="X223">
      <text>
        <t xml:space="preserve">Which techniques were used for Domain Analysis?</t>
      </text>
    </comment>
    <comment authorId="0" ref="Y223">
      <text>
        <t xml:space="preserve">Which stakeholders are involved into Domain Analysis?</t>
      </text>
    </comment>
    <comment authorId="0" ref="Z223">
      <text>
        <t xml:space="preserve">Does the paper report domain analysis?</t>
      </text>
    </comment>
    <comment authorId="0" ref="AB223">
      <text>
        <t xml:space="preserve">Does the paper report technique that is used?</t>
      </text>
    </comment>
    <comment authorId="0" ref="AD223">
      <text>
        <t xml:space="preserve">Does the paper report results of analysis? </t>
      </text>
    </comment>
    <comment authorId="0" ref="AF223">
      <text>
        <t xml:space="preserve">Does the paper report analysis that takes in consideration different user cases?</t>
      </text>
    </comment>
    <comment authorId="0" ref="AH223">
      <text>
        <t xml:space="preserve">Does the paper report end-user involvement into domain analysis process?</t>
      </text>
    </comment>
    <comment authorId="0" ref="AJ223">
      <text>
        <t xml:space="preserve">How the Evaluation of DSL was performed?</t>
      </text>
    </comment>
    <comment authorId="0" ref="AK223">
      <text>
        <t xml:space="preserve">What methods are used for Evaluation?</t>
      </text>
    </comment>
    <comment authorId="0" ref="AL223">
      <text>
        <t xml:space="preserve">When Evaluation was performed?</t>
      </text>
    </comment>
    <comment authorId="0" ref="AM223">
      <text>
        <t xml:space="preserve">Does the paper report any experimentation conducted for the assessment of DSL?</t>
      </text>
    </comment>
    <comment authorId="0" ref="AO223">
      <text>
        <t xml:space="preserve">Does the paper report the inclusion of end-users in the assessment of DSL?</t>
      </text>
    </comment>
    <comment authorId="0" ref="AQ223">
      <text>
        <t xml:space="preserve">Does the paper report any sort of usability evaluation?</t>
      </text>
    </comment>
    <comment authorId="0" ref="AS223">
      <text>
        <t xml:space="preserve">Does the paper report any usability metrics ?</t>
      </text>
    </comment>
    <comment authorId="0" ref="AU223">
      <text>
        <t xml:space="preserve">Does the paper state explicitly to contribute easy of use?</t>
      </text>
    </comment>
    <comment authorId="0" ref="AW223">
      <text>
        <t xml:space="preserve">Are the target users non-programmers?</t>
      </text>
    </comment>
    <comment authorId="0" ref="AY223">
      <text>
        <t xml:space="preserve">Does paper mention alternative tools/approaches?</t>
      </text>
    </comment>
    <comment authorId="0" ref="BA223">
      <text>
        <t xml:space="preserve">Does paper report comparison to alternatives?</t>
      </text>
    </comment>
    <comment authorId="0" ref="BC223">
      <text>
        <t xml:space="preserve">Does the paper report in which phase of development evaluation intervention(s) took place?</t>
      </text>
    </comment>
    <comment authorId="0" ref="BF223">
      <text>
        <t xml:space="preserve">What is the relevance of the paper according to the conference/journal where it was published?</t>
      </text>
    </comment>
    <comment authorId="0" ref="BH223">
      <text>
        <t xml:space="preserve">What is the relevance of the citation according to its related citations?</t>
      </text>
    </comment>
    <comment authorId="0" ref="BJ223">
      <text>
        <t xml:space="preserve">How clearly is the problem of study described?</t>
      </text>
    </comment>
    <comment authorId="0" ref="BL223">
      <text>
        <t xml:space="preserve">How clearly is the research context stated?</t>
      </text>
    </comment>
    <comment authorId="0" ref="BN223">
      <text>
        <t xml:space="preserve">How rigorously is the method evaluated?</t>
      </text>
    </comment>
    <comment authorId="0" ref="BP223">
      <text>
        <t xml:space="preserve">How explicitly are the contributions presented?</t>
      </text>
    </comment>
    <comment authorId="0" ref="BR223">
      <text>
        <t xml:space="preserve">How explicitly are the insights and issues for future work stated?</t>
      </text>
    </comment>
    <comment authorId="0" ref="BU223">
      <text>
        <t xml:space="preserve">Reviewers confidence about content of the study </t>
      </text>
    </comment>
    <comment authorId="0" ref="BV223">
      <text>
        <t xml:space="preserve">Reviewers confidence about quality of the study</t>
      </text>
    </comment>
    <comment authorId="0" ref="AC224">
      <text>
        <t xml:space="preserve">name the technique</t>
      </text>
    </comment>
    <comment authorId="0" ref="AE224">
      <text>
        <t xml:space="preserve">what are the results, goals, artifacts produced?</t>
      </text>
    </comment>
    <comment authorId="0" ref="AG224">
      <text>
        <t xml:space="preserve">are use cases explicitly named? which are they?</t>
      </text>
    </comment>
    <comment authorId="0" ref="AP224">
      <text>
        <t xml:space="preserve">who are the subjects and what were groups; numbers; interventions?</t>
      </text>
    </comment>
    <comment authorId="0" ref="BB224">
      <text>
        <t xml:space="preserve">comment</t>
      </text>
    </comment>
    <comment authorId="0" ref="BH224">
      <text>
        <t xml:space="preserve">*paper published before 2013; ** paper published 2013 and after;</t>
      </text>
    </comment>
    <comment authorId="0" ref="AC225">
      <text>
        <t xml:space="preserve">name the technique</t>
      </text>
    </comment>
    <comment authorId="0" ref="AE225">
      <text>
        <t xml:space="preserve">what are the results, goals, artifacts produced?</t>
      </text>
    </comment>
    <comment authorId="0" ref="AG225">
      <text>
        <t xml:space="preserve">are use cases explicitly named? which are they?</t>
      </text>
    </comment>
    <comment authorId="0" ref="BH225">
      <text>
        <t xml:space="preserve">*paper published before 2013; ** paper published 2013 and after;</t>
      </text>
    </comment>
    <comment authorId="0" ref="AC226">
      <text>
        <t xml:space="preserve">name the technique</t>
      </text>
    </comment>
    <comment authorId="0" ref="AE226">
      <text>
        <t xml:space="preserve">what are the results, goals, artifacts produced?</t>
      </text>
    </comment>
    <comment authorId="0" ref="AG226">
      <text>
        <t xml:space="preserve">are use cases explicitly named? which are they?</t>
      </text>
    </comment>
    <comment authorId="0" ref="BH226">
      <text>
        <t xml:space="preserve">*paper published before 2013; ** paper published 2013 and after;</t>
      </text>
    </comment>
    <comment authorId="0" ref="AC227">
      <text>
        <t xml:space="preserve">name the technique</t>
      </text>
    </comment>
    <comment authorId="0" ref="AE227">
      <text>
        <t xml:space="preserve">what are the results, goals, artifacts produced?</t>
      </text>
    </comment>
    <comment authorId="0" ref="AI227">
      <text>
        <t xml:space="preserve">which users? how they were involved?</t>
      </text>
    </comment>
    <comment authorId="0" ref="BB227">
      <text>
        <t xml:space="preserve">comment</t>
      </text>
    </comment>
    <comment authorId="0" ref="BH227">
      <text>
        <t xml:space="preserve">*paper published before 2013; ** paper published 2013 and after;</t>
      </text>
    </comment>
    <comment authorId="0" ref="BH228">
      <text>
        <t xml:space="preserve">*paper published before 2012; ** paper published after 2012;</t>
      </text>
    </comment>
    <comment authorId="0" ref="U229">
      <text>
        <t xml:space="preserve">comment</t>
      </text>
    </comment>
    <comment authorId="0" ref="AC229">
      <text>
        <t xml:space="preserve">what are the results, goals, artifacts produced?</t>
      </text>
    </comment>
    <comment authorId="0" ref="AE229">
      <text>
        <t xml:space="preserve">what are the results, goals, artifacts produced?</t>
      </text>
    </comment>
    <comment authorId="0" ref="AG229">
      <text>
        <t xml:space="preserve">are use cases explicitly named? which are they?</t>
      </text>
    </comment>
    <comment authorId="0" ref="AI229">
      <text>
        <t xml:space="preserve">which users? how they were involved?</t>
      </text>
    </comment>
    <comment authorId="0" ref="BH229">
      <text>
        <t xml:space="preserve">*paper published before 2012; ** paper published after 2012;</t>
      </text>
    </comment>
    <comment authorId="0" ref="AC230">
      <text>
        <t xml:space="preserve">name the technique</t>
      </text>
    </comment>
    <comment authorId="0" ref="AE230">
      <text>
        <t xml:space="preserve">what are the results, goals, artifacts produced?</t>
      </text>
    </comment>
    <comment authorId="0" ref="BH230">
      <text>
        <t xml:space="preserve">*paper published before 2012; ** paper published after 2012;</t>
      </text>
    </comment>
    <comment authorId="0" ref="BH231">
      <text>
        <t xml:space="preserve">*paper published before 2012; ** paper published after 2012;</t>
      </text>
    </comment>
    <comment authorId="0" ref="BH232">
      <text>
        <t xml:space="preserve">*paper published before 2012; ** paper published after 2012;</t>
      </text>
    </comment>
    <comment authorId="0" ref="BH233">
      <text>
        <t xml:space="preserve">*paper published before 2012; ** paper published after 2012;</t>
      </text>
    </comment>
    <comment authorId="0" ref="BH234">
      <text>
        <t xml:space="preserve">*paper published before 2012; ** paper published after 2012;</t>
      </text>
    </comment>
    <comment authorId="0" ref="BH235">
      <text>
        <t xml:space="preserve">*paper published before 2012; ** paper published after 2012;</t>
      </text>
    </comment>
    <comment authorId="0" ref="BH236">
      <text>
        <t xml:space="preserve">*paper published before 2012; ** paper published after 2012;</t>
      </text>
    </comment>
    <comment authorId="0" ref="BH237">
      <text>
        <t xml:space="preserve">*paper published before 2012; ** paper published after 2012;</t>
      </text>
    </comment>
    <comment authorId="0" ref="BH238">
      <text>
        <t xml:space="preserve">*paper published before 2012; ** paper published after 2012;</t>
      </text>
    </comment>
    <comment authorId="0" ref="BH239">
      <text>
        <t xml:space="preserve">*paper published before 2012; ** paper published after 2012;</t>
      </text>
    </comment>
    <comment authorId="0" ref="BH240">
      <text>
        <t xml:space="preserve">*paper published before 2012; ** paper published after 2012;</t>
      </text>
    </comment>
    <comment authorId="0" ref="BH241">
      <text>
        <t xml:space="preserve">*paper published before 2012; ** paper published after 2012;</t>
      </text>
    </comment>
    <comment authorId="0" ref="BH242">
      <text>
        <t xml:space="preserve">*paper published before 2012; ** paper published after 2012;</t>
      </text>
    </comment>
    <comment authorId="0" ref="BH243">
      <text>
        <t xml:space="preserve">*paper published before 2012; ** paper published after 2012;</t>
      </text>
    </comment>
    <comment authorId="0" ref="BH244">
      <text>
        <t xml:space="preserve">*paper published before 2012; ** paper published after 2012;</t>
      </text>
    </comment>
    <comment authorId="0" ref="BH245">
      <text>
        <t xml:space="preserve">*paper published before 2012; ** paper published after 2012;</t>
      </text>
    </comment>
    <comment authorId="0" ref="BH246">
      <text>
        <t xml:space="preserve">*paper published before 2012; ** paper published after 2012;</t>
      </text>
    </comment>
    <comment authorId="0" ref="BH247">
      <text>
        <t xml:space="preserve">*paper published before 2012; ** paper published after 2012;</t>
      </text>
    </comment>
    <comment authorId="0" ref="BH248">
      <text>
        <t xml:space="preserve">*paper published before 2012; ** paper published after 2012;</t>
      </text>
    </comment>
    <comment authorId="0" ref="BH249">
      <text>
        <t xml:space="preserve">*paper published before 2012; ** paper published after 2012;</t>
      </text>
    </comment>
    <comment authorId="0" ref="BH250">
      <text>
        <t xml:space="preserve">*paper published before 2012; ** paper published after 2012;</t>
      </text>
    </comment>
    <comment authorId="0" ref="BH251">
      <text>
        <t xml:space="preserve">*paper published before 2012; ** paper published after 2012;</t>
      </text>
    </comment>
    <comment authorId="0" ref="BH252">
      <text>
        <t xml:space="preserve">*paper published before 2012; ** paper published after 2012;</t>
      </text>
    </comment>
    <comment authorId="0" ref="BH253">
      <text>
        <t xml:space="preserve">*paper published before 2012; ** paper published after 2012;</t>
      </text>
    </comment>
    <comment authorId="0" ref="BH254">
      <text>
        <t xml:space="preserve">*paper published before 2012; ** paper published after 2012;</t>
      </text>
    </comment>
    <comment authorId="0" ref="BH255">
      <text>
        <t xml:space="preserve">*paper published before 2012; ** paper published after 2012;</t>
      </text>
    </comment>
    <comment authorId="0" ref="BH256">
      <text>
        <t xml:space="preserve">*paper published before 2012; ** paper published after 2012;</t>
      </text>
    </comment>
    <comment authorId="0" ref="BH257">
      <text>
        <t xml:space="preserve">*paper published before 2012; ** paper published after 2012;</t>
      </text>
    </comment>
    <comment authorId="0" ref="BH258">
      <text>
        <t xml:space="preserve">*paper published before 2012; ** paper published after 2012;</t>
      </text>
    </comment>
    <comment authorId="0" ref="BH259">
      <text>
        <t xml:space="preserve">*paper published before 2012; ** paper published after 2012;</t>
      </text>
    </comment>
    <comment authorId="0" ref="M260">
      <text>
        <t xml:space="preserve">Which approaches are reported for DSL development?</t>
      </text>
    </comment>
    <comment authorId="0" ref="N260">
      <text>
        <t xml:space="preserve">Does the paper report DSL?</t>
      </text>
    </comment>
    <comment authorId="0" ref="P260">
      <text>
        <t xml:space="preserve">What is its concrete syntax?</t>
      </text>
    </comment>
    <comment authorId="0" ref="Q260">
      <text>
        <t xml:space="preserve">What is DSL type?</t>
      </text>
    </comment>
    <comment authorId="0" ref="R260">
      <text>
        <t xml:space="preserve">Was DSL developed using language workbench?</t>
      </text>
    </comment>
    <comment authorId="0" ref="T260">
      <text>
        <t xml:space="preserve">Does the paper report development  of DSL?</t>
      </text>
    </comment>
    <comment authorId="0" ref="V260">
      <text>
        <t xml:space="preserve">What is DSL design?</t>
      </text>
    </comment>
    <comment authorId="0" ref="W260">
      <text>
        <t xml:space="preserve">How the Domain Analysis of DSL is performed?</t>
      </text>
    </comment>
    <comment authorId="0" ref="X260">
      <text>
        <t xml:space="preserve">Which techniques were used for Domain Analysis?</t>
      </text>
    </comment>
    <comment authorId="0" ref="Y260">
      <text>
        <t xml:space="preserve">Which stakeholders are involved into Domain Analysis?</t>
      </text>
    </comment>
    <comment authorId="0" ref="Z260">
      <text>
        <t xml:space="preserve">Does the paper report domain analysis?</t>
      </text>
    </comment>
    <comment authorId="0" ref="AB260">
      <text>
        <t xml:space="preserve">Does the paper report technique that is used?</t>
      </text>
    </comment>
    <comment authorId="0" ref="AD260">
      <text>
        <t xml:space="preserve">Does the paper report results of analysis? </t>
      </text>
    </comment>
    <comment authorId="0" ref="AF260">
      <text>
        <t xml:space="preserve">Does the paper report analysis that takes in consideration different user cases?</t>
      </text>
    </comment>
    <comment authorId="0" ref="AH260">
      <text>
        <t xml:space="preserve">Does the paper report end-user involvement into domain analysis process?</t>
      </text>
    </comment>
    <comment authorId="0" ref="AJ260">
      <text>
        <t xml:space="preserve">How the Evaluation of DSL was performed?</t>
      </text>
    </comment>
    <comment authorId="0" ref="AK260">
      <text>
        <t xml:space="preserve">What methods are used for Evaluation?</t>
      </text>
    </comment>
    <comment authorId="0" ref="AL260">
      <text>
        <t xml:space="preserve">When Evaluation was performed?</t>
      </text>
    </comment>
    <comment authorId="0" ref="AM260">
      <text>
        <t xml:space="preserve">Does the paper report any experimentation conducted for the assessment of DSL?</t>
      </text>
    </comment>
    <comment authorId="0" ref="AO260">
      <text>
        <t xml:space="preserve">Does the paper report the inclusion of end-users in the assessment of DSL?</t>
      </text>
    </comment>
    <comment authorId="0" ref="AQ260">
      <text>
        <t xml:space="preserve">Does the paper report any sort of usability evaluation?</t>
      </text>
    </comment>
    <comment authorId="0" ref="AS260">
      <text>
        <t xml:space="preserve">Does the paper report any usability metrics ?</t>
      </text>
    </comment>
    <comment authorId="0" ref="AU260">
      <text>
        <t xml:space="preserve">Does the paper state explicitly to contribute easy of use?</t>
      </text>
    </comment>
    <comment authorId="0" ref="AW260">
      <text>
        <t xml:space="preserve">Are the target users non-programmers?</t>
      </text>
    </comment>
    <comment authorId="0" ref="AY260">
      <text>
        <t xml:space="preserve">Does paper mention alternative tools/approaches?</t>
      </text>
    </comment>
    <comment authorId="0" ref="BA260">
      <text>
        <t xml:space="preserve">Does paper report comparison to alternatives?</t>
      </text>
    </comment>
    <comment authorId="0" ref="BC260">
      <text>
        <t xml:space="preserve">Does the paper report in which phase of development evaluation intervention(s) took place?</t>
      </text>
    </comment>
    <comment authorId="0" ref="BF260">
      <text>
        <t xml:space="preserve">What is the relevance of the paper according to the conference/journal where it was published?</t>
      </text>
    </comment>
    <comment authorId="0" ref="BH260">
      <text>
        <t xml:space="preserve">What is the relevance of the citation according to its related citations?</t>
      </text>
    </comment>
    <comment authorId="0" ref="BJ260">
      <text>
        <t xml:space="preserve">How clearly is the problem of study described?</t>
      </text>
    </comment>
    <comment authorId="0" ref="BL260">
      <text>
        <t xml:space="preserve">How clearly is the research context stated?</t>
      </text>
    </comment>
    <comment authorId="0" ref="BN260">
      <text>
        <t xml:space="preserve">How rigorously is the method evaluated?</t>
      </text>
    </comment>
    <comment authorId="0" ref="BP260">
      <text>
        <t xml:space="preserve">How explicitly are the contributions presented?</t>
      </text>
    </comment>
    <comment authorId="0" ref="BR260">
      <text>
        <t xml:space="preserve">How explicitly are the insights and issues for future work stated?</t>
      </text>
    </comment>
    <comment authorId="0" ref="BU260">
      <text>
        <t xml:space="preserve">Reviewers confidence about content of the study </t>
      </text>
    </comment>
    <comment authorId="0" ref="BV260">
      <text>
        <t xml:space="preserve">Reviewers confidence about quality of the study</t>
      </text>
    </comment>
    <comment authorId="0" ref="AC261">
      <text>
        <t xml:space="preserve">name the technique</t>
      </text>
    </comment>
    <comment authorId="0" ref="AE261">
      <text>
        <t xml:space="preserve">what are the results, goals, artifacts produced?</t>
      </text>
    </comment>
    <comment authorId="0" ref="AG261">
      <text>
        <t xml:space="preserve">are use cases explicitly named? which are they?</t>
      </text>
    </comment>
    <comment authorId="0" ref="AP261">
      <text>
        <t xml:space="preserve">who are the subjects and what were groups; numbers; interventions?</t>
      </text>
    </comment>
    <comment authorId="0" ref="BB261">
      <text>
        <t xml:space="preserve">comment</t>
      </text>
    </comment>
    <comment authorId="0" ref="BH261">
      <text>
        <t xml:space="preserve">*paper published before 2013; ** paper published 2013 and after;</t>
      </text>
    </comment>
    <comment authorId="0" ref="AC262">
      <text>
        <t xml:space="preserve">name the technique</t>
      </text>
    </comment>
    <comment authorId="0" ref="AE262">
      <text>
        <t xml:space="preserve">what are the results, goals, artifacts produced?</t>
      </text>
    </comment>
    <comment authorId="0" ref="AG262">
      <text>
        <t xml:space="preserve">are use cases explicitly named? which are they?</t>
      </text>
    </comment>
    <comment authorId="0" ref="BH262">
      <text>
        <t xml:space="preserve">*paper published before 2013; ** paper published 2013 and after;</t>
      </text>
    </comment>
    <comment authorId="0" ref="AC263">
      <text>
        <t xml:space="preserve">name the technique</t>
      </text>
    </comment>
    <comment authorId="0" ref="AE263">
      <text>
        <t xml:space="preserve">what are the results, goals, artifacts produced?</t>
      </text>
    </comment>
    <comment authorId="0" ref="AG263">
      <text>
        <t xml:space="preserve">are use cases explicitly named? which are they?</t>
      </text>
    </comment>
    <comment authorId="0" ref="BH263">
      <text>
        <t xml:space="preserve">*paper published before 2013; ** paper published 2013 and after;</t>
      </text>
    </comment>
    <comment authorId="0" ref="AC264">
      <text>
        <t xml:space="preserve">name the technique</t>
      </text>
    </comment>
    <comment authorId="0" ref="AE264">
      <text>
        <t xml:space="preserve">what are the results, goals, artifacts produced?</t>
      </text>
    </comment>
    <comment authorId="0" ref="AI264">
      <text>
        <t xml:space="preserve">which users? how they were involved?</t>
      </text>
    </comment>
    <comment authorId="0" ref="BB264">
      <text>
        <t xml:space="preserve">comment</t>
      </text>
    </comment>
    <comment authorId="0" ref="BH264">
      <text>
        <t xml:space="preserve">*paper published before 2013; ** paper published 2013 and after;</t>
      </text>
    </comment>
    <comment authorId="0" ref="BH265">
      <text>
        <t xml:space="preserve">*paper published before 2012; ** paper published after 2012;</t>
      </text>
    </comment>
    <comment authorId="0" ref="U266">
      <text>
        <t xml:space="preserve">comment</t>
      </text>
    </comment>
    <comment authorId="0" ref="AC266">
      <text>
        <t xml:space="preserve">what are the results, goals, artifacts produced?</t>
      </text>
    </comment>
    <comment authorId="0" ref="AE266">
      <text>
        <t xml:space="preserve">what are the results, goals, artifacts produced?</t>
      </text>
    </comment>
    <comment authorId="0" ref="AG266">
      <text>
        <t xml:space="preserve">are use cases explicitly named? which are they?</t>
      </text>
    </comment>
    <comment authorId="0" ref="AI266">
      <text>
        <t xml:space="preserve">which users? how they were involved?</t>
      </text>
    </comment>
    <comment authorId="0" ref="BH266">
      <text>
        <t xml:space="preserve">*paper published before 2012; ** paper published after 2012;</t>
      </text>
    </comment>
    <comment authorId="0" ref="AC267">
      <text>
        <t xml:space="preserve">name the technique</t>
      </text>
    </comment>
    <comment authorId="0" ref="AE267">
      <text>
        <t xml:space="preserve">what are the results, goals, artifacts produced?</t>
      </text>
    </comment>
    <comment authorId="0" ref="BH267">
      <text>
        <t xml:space="preserve">*paper published before 2012; ** paper published after 2012;</t>
      </text>
    </comment>
    <comment authorId="0" ref="BH268">
      <text>
        <t xml:space="preserve">*paper published before 2012; ** paper published after 2012;</t>
      </text>
    </comment>
    <comment authorId="0" ref="BH269">
      <text>
        <t xml:space="preserve">*paper published before 2012; ** paper published after 2012;</t>
      </text>
    </comment>
    <comment authorId="0" ref="BH270">
      <text>
        <t xml:space="preserve">*paper published before 2012; ** paper published after 2012;</t>
      </text>
    </comment>
    <comment authorId="0" ref="BH271">
      <text>
        <t xml:space="preserve">*paper published before 2012; ** paper published after 2012;</t>
      </text>
    </comment>
    <comment authorId="0" ref="BH272">
      <text>
        <t xml:space="preserve">*paper published before 2012; ** paper published after 2012;</t>
      </text>
    </comment>
    <comment authorId="0" ref="BH273">
      <text>
        <t xml:space="preserve">*paper published before 2012; ** paper published after 2012;</t>
      </text>
    </comment>
    <comment authorId="0" ref="BH274">
      <text>
        <t xml:space="preserve">*paper published before 2012; ** paper published after 2012;</t>
      </text>
    </comment>
    <comment authorId="0" ref="BH275">
      <text>
        <t xml:space="preserve">*paper published before 2012; ** paper published after 2012;</t>
      </text>
    </comment>
    <comment authorId="0" ref="BH276">
      <text>
        <t xml:space="preserve">*paper published before 2012; ** paper published after 2012;</t>
      </text>
    </comment>
    <comment authorId="0" ref="BH277">
      <text>
        <t xml:space="preserve">*paper published before 2012; ** paper published after 2012;</t>
      </text>
    </comment>
    <comment authorId="0" ref="BH278">
      <text>
        <t xml:space="preserve">*paper published before 2012; ** paper published after 2012;</t>
      </text>
    </comment>
    <comment authorId="0" ref="BH279">
      <text>
        <t xml:space="preserve">*paper published before 2012; ** paper published after 2012;</t>
      </text>
    </comment>
    <comment authorId="0" ref="BH280">
      <text>
        <t xml:space="preserve">*paper published before 2012; ** paper published after 2012;</t>
      </text>
    </comment>
    <comment authorId="0" ref="BH281">
      <text>
        <t xml:space="preserve">*paper published before 2012; ** paper published after 2012;</t>
      </text>
    </comment>
    <comment authorId="0" ref="BH282">
      <text>
        <t xml:space="preserve">*paper published before 2012; ** paper published after 2012;</t>
      </text>
    </comment>
    <comment authorId="0" ref="BH283">
      <text>
        <t xml:space="preserve">*paper published before 2012; ** paper published after 2012;</t>
      </text>
    </comment>
    <comment authorId="0" ref="BH284">
      <text>
        <t xml:space="preserve">*paper published before 2012; ** paper published after 2012;</t>
      </text>
    </comment>
    <comment authorId="0" ref="BH285">
      <text>
        <t xml:space="preserve">*paper published before 2012; ** paper published after 2012;</t>
      </text>
    </comment>
    <comment authorId="0" ref="BH286">
      <text>
        <t xml:space="preserve">*paper published before 2012; ** paper published after 2012;</t>
      </text>
    </comment>
    <comment authorId="0" ref="BH287">
      <text>
        <t xml:space="preserve">*paper published before 2012; ** paper published after 2012;</t>
      </text>
    </comment>
    <comment authorId="0" ref="BH288">
      <text>
        <t xml:space="preserve">*paper published before 2012; ** paper published after 2012;</t>
      </text>
    </comment>
    <comment authorId="0" ref="BH289">
      <text>
        <t xml:space="preserve">*paper published before 2012; ** paper published after 2012;</t>
      </text>
    </comment>
    <comment authorId="0" ref="BH290">
      <text>
        <t xml:space="preserve">*paper published before 2012; ** paper published after 2012;</t>
      </text>
    </comment>
    <comment authorId="0" ref="BH291">
      <text>
        <t xml:space="preserve">*paper published before 2012; ** paper published after 2012;</t>
      </text>
    </comment>
    <comment authorId="0" ref="BH292">
      <text>
        <t xml:space="preserve">*paper published before 2012; ** paper published after 2012;</t>
      </text>
    </comment>
    <comment authorId="0" ref="BH293">
      <text>
        <t xml:space="preserve">*paper published before 2012; ** paper published after 2012;</t>
      </text>
    </comment>
    <comment authorId="0" ref="BH294">
      <text>
        <t xml:space="preserve">*paper published before 2012; ** paper published after 2012;</t>
      </text>
    </comment>
    <comment authorId="0" ref="BH295">
      <text>
        <t xml:space="preserve">*paper published before 2012; ** paper published after 2012;</t>
      </text>
    </comment>
    <comment authorId="0" ref="BH296">
      <text>
        <t xml:space="preserve">*paper published before 2012; ** paper published after 2012;</t>
      </text>
    </comment>
    <comment authorId="0" ref="M297">
      <text>
        <t xml:space="preserve">Which approaches are reported for DSL development?</t>
      </text>
    </comment>
    <comment authorId="0" ref="N297">
      <text>
        <t xml:space="preserve">Does the paper report DSL?</t>
      </text>
    </comment>
    <comment authorId="0" ref="P297">
      <text>
        <t xml:space="preserve">What is its concrete syntax?</t>
      </text>
    </comment>
    <comment authorId="0" ref="Q297">
      <text>
        <t xml:space="preserve">What is DSL type?</t>
      </text>
    </comment>
    <comment authorId="0" ref="R297">
      <text>
        <t xml:space="preserve">Was DSL developed using language workbench?</t>
      </text>
    </comment>
    <comment authorId="0" ref="T297">
      <text>
        <t xml:space="preserve">Does the paper report development  of DSL?</t>
      </text>
    </comment>
    <comment authorId="0" ref="V297">
      <text>
        <t xml:space="preserve">What is DSL design?</t>
      </text>
    </comment>
    <comment authorId="0" ref="W297">
      <text>
        <t xml:space="preserve">How the Domain Analysis of DSL is performed?</t>
      </text>
    </comment>
    <comment authorId="0" ref="X297">
      <text>
        <t xml:space="preserve">Which techniques were used for Domain Analysis?</t>
      </text>
    </comment>
    <comment authorId="0" ref="Y297">
      <text>
        <t xml:space="preserve">Which stakeholders are involved into Domain Analysis?</t>
      </text>
    </comment>
    <comment authorId="0" ref="Z297">
      <text>
        <t xml:space="preserve">Does the paper report domain analysis?</t>
      </text>
    </comment>
    <comment authorId="0" ref="AB297">
      <text>
        <t xml:space="preserve">Does the paper report technique that is used?</t>
      </text>
    </comment>
    <comment authorId="0" ref="AD297">
      <text>
        <t xml:space="preserve">Does the paper report results of analysis? </t>
      </text>
    </comment>
    <comment authorId="0" ref="AF297">
      <text>
        <t xml:space="preserve">Does the paper report analysis that takes in consideration different user cases?</t>
      </text>
    </comment>
    <comment authorId="0" ref="AH297">
      <text>
        <t xml:space="preserve">Does the paper report end-user involvement into domain analysis process?</t>
      </text>
    </comment>
    <comment authorId="0" ref="AJ297">
      <text>
        <t xml:space="preserve">How the Evaluation of DSL was performed?</t>
      </text>
    </comment>
    <comment authorId="0" ref="AK297">
      <text>
        <t xml:space="preserve">What methods are used for Evaluation?</t>
      </text>
    </comment>
    <comment authorId="0" ref="AL297">
      <text>
        <t xml:space="preserve">When Evaluation was performed?</t>
      </text>
    </comment>
    <comment authorId="0" ref="AM297">
      <text>
        <t xml:space="preserve">Does the paper report any experimentation conducted for the assessment of DSL?</t>
      </text>
    </comment>
    <comment authorId="0" ref="AO297">
      <text>
        <t xml:space="preserve">Does the paper report the inclusion of end-users in the assessment of DSL?</t>
      </text>
    </comment>
    <comment authorId="0" ref="AQ297">
      <text>
        <t xml:space="preserve">Does the paper report any sort of usability evaluation?</t>
      </text>
    </comment>
    <comment authorId="0" ref="AS297">
      <text>
        <t xml:space="preserve">Does the paper report any usability metrics ?</t>
      </text>
    </comment>
    <comment authorId="0" ref="AU297">
      <text>
        <t xml:space="preserve">Does the paper state explicitly to contribute easy of use?</t>
      </text>
    </comment>
    <comment authorId="0" ref="AW297">
      <text>
        <t xml:space="preserve">Are the target users non-programmers?</t>
      </text>
    </comment>
    <comment authorId="0" ref="AY297">
      <text>
        <t xml:space="preserve">Does paper mention alternative tools/approaches?</t>
      </text>
    </comment>
    <comment authorId="0" ref="BA297">
      <text>
        <t xml:space="preserve">Does paper report comparison to alternatives?</t>
      </text>
    </comment>
    <comment authorId="0" ref="BC297">
      <text>
        <t xml:space="preserve">Does the paper report in which phase of development evaluation intervention(s) took place?</t>
      </text>
    </comment>
    <comment authorId="0" ref="BF297">
      <text>
        <t xml:space="preserve">What is the relevance of the paper according to the conference/journal where it was published?</t>
      </text>
    </comment>
    <comment authorId="0" ref="BH297">
      <text>
        <t xml:space="preserve">What is the relevance of the citation according to its related citations?</t>
      </text>
    </comment>
    <comment authorId="0" ref="BJ297">
      <text>
        <t xml:space="preserve">How clearly is the problem of study described?</t>
      </text>
    </comment>
    <comment authorId="0" ref="BL297">
      <text>
        <t xml:space="preserve">How clearly is the research context stated?</t>
      </text>
    </comment>
    <comment authorId="0" ref="BN297">
      <text>
        <t xml:space="preserve">How rigorously is the method evaluated?</t>
      </text>
    </comment>
    <comment authorId="0" ref="BP297">
      <text>
        <t xml:space="preserve">How explicitly are the contributions presented?</t>
      </text>
    </comment>
    <comment authorId="0" ref="BR297">
      <text>
        <t xml:space="preserve">How explicitly are the insights and issues for future work stated?</t>
      </text>
    </comment>
    <comment authorId="0" ref="BU297">
      <text>
        <t xml:space="preserve">Reviewers confidence about content of the study </t>
      </text>
    </comment>
    <comment authorId="0" ref="BV297">
      <text>
        <t xml:space="preserve">Reviewers confidence about quality of the study</t>
      </text>
    </comment>
    <comment authorId="0" ref="AC298">
      <text>
        <t xml:space="preserve">name the technique</t>
      </text>
    </comment>
    <comment authorId="0" ref="AE298">
      <text>
        <t xml:space="preserve">what are the results, goals, artifacts produced?</t>
      </text>
    </comment>
    <comment authorId="0" ref="AG298">
      <text>
        <t xml:space="preserve">are use cases explicitly named? which are they?</t>
      </text>
    </comment>
    <comment authorId="0" ref="AP298">
      <text>
        <t xml:space="preserve">who are the subjects and what were groups; numbers; interventions?</t>
      </text>
    </comment>
    <comment authorId="0" ref="BB298">
      <text>
        <t xml:space="preserve">comment</t>
      </text>
    </comment>
    <comment authorId="0" ref="BH298">
      <text>
        <t xml:space="preserve">*paper published before 2013; ** paper published 2013 and after;</t>
      </text>
    </comment>
    <comment authorId="0" ref="AC299">
      <text>
        <t xml:space="preserve">name the technique</t>
      </text>
    </comment>
    <comment authorId="0" ref="AE299">
      <text>
        <t xml:space="preserve">what are the results, goals, artifacts produced?</t>
      </text>
    </comment>
    <comment authorId="0" ref="AG299">
      <text>
        <t xml:space="preserve">are use cases explicitly named? which are they?</t>
      </text>
    </comment>
    <comment authorId="0" ref="BH299">
      <text>
        <t xml:space="preserve">*paper published before 2013; ** paper published 2013 and after;</t>
      </text>
    </comment>
    <comment authorId="0" ref="AC300">
      <text>
        <t xml:space="preserve">name the technique</t>
      </text>
    </comment>
    <comment authorId="0" ref="AE300">
      <text>
        <t xml:space="preserve">what are the results, goals, artifacts produced?</t>
      </text>
    </comment>
    <comment authorId="0" ref="AG300">
      <text>
        <t xml:space="preserve">are use cases explicitly named? which are they?</t>
      </text>
    </comment>
    <comment authorId="0" ref="BH300">
      <text>
        <t xml:space="preserve">*paper published before 2013; ** paper published 2013 and after;</t>
      </text>
    </comment>
    <comment authorId="0" ref="AC301">
      <text>
        <t xml:space="preserve">name the technique</t>
      </text>
    </comment>
    <comment authorId="0" ref="AE301">
      <text>
        <t xml:space="preserve">what are the results, goals, artifacts produced?</t>
      </text>
    </comment>
    <comment authorId="0" ref="AI301">
      <text>
        <t xml:space="preserve">which users? how they were involved?</t>
      </text>
    </comment>
    <comment authorId="0" ref="BB301">
      <text>
        <t xml:space="preserve">comment</t>
      </text>
    </comment>
    <comment authorId="0" ref="BH301">
      <text>
        <t xml:space="preserve">*paper published before 2013; ** paper published 2013 and after;</t>
      </text>
    </comment>
    <comment authorId="0" ref="BH302">
      <text>
        <t xml:space="preserve">*paper published before 2012; ** paper published after 2012;</t>
      </text>
    </comment>
    <comment authorId="0" ref="U303">
      <text>
        <t xml:space="preserve">comment</t>
      </text>
    </comment>
    <comment authorId="0" ref="AC303">
      <text>
        <t xml:space="preserve">what are the results, goals, artifacts produced?</t>
      </text>
    </comment>
    <comment authorId="0" ref="AE303">
      <text>
        <t xml:space="preserve">what are the results, goals, artifacts produced?</t>
      </text>
    </comment>
    <comment authorId="0" ref="AG303">
      <text>
        <t xml:space="preserve">are use cases explicitly named? which are they?</t>
      </text>
    </comment>
    <comment authorId="0" ref="AI303">
      <text>
        <t xml:space="preserve">which users? how they were involved?</t>
      </text>
    </comment>
    <comment authorId="0" ref="BH303">
      <text>
        <t xml:space="preserve">*paper published before 2012; ** paper published after 2012;</t>
      </text>
    </comment>
    <comment authorId="0" ref="AC304">
      <text>
        <t xml:space="preserve">name the technique</t>
      </text>
    </comment>
    <comment authorId="0" ref="AE304">
      <text>
        <t xml:space="preserve">what are the results, goals, artifacts produced?</t>
      </text>
    </comment>
    <comment authorId="0" ref="BH304">
      <text>
        <t xml:space="preserve">*paper published before 2012; ** paper published after 2012;</t>
      </text>
    </comment>
    <comment authorId="0" ref="BH305">
      <text>
        <t xml:space="preserve">*paper published before 2012; ** paper published after 2012;</t>
      </text>
    </comment>
    <comment authorId="0" ref="BH306">
      <text>
        <t xml:space="preserve">*paper published before 2012; ** paper published after 2012;</t>
      </text>
    </comment>
    <comment authorId="0" ref="BH307">
      <text>
        <t xml:space="preserve">*paper published before 2012; ** paper published after 2012;</t>
      </text>
    </comment>
    <comment authorId="0" ref="BH308">
      <text>
        <t xml:space="preserve">*paper published before 2012; ** paper published after 2012;</t>
      </text>
    </comment>
    <comment authorId="0" ref="BH309">
      <text>
        <t xml:space="preserve">*paper published before 2012; ** paper published after 2012;</t>
      </text>
    </comment>
    <comment authorId="0" ref="BH310">
      <text>
        <t xml:space="preserve">*paper published before 2012; ** paper published after 2012;</t>
      </text>
    </comment>
    <comment authorId="0" ref="BH311">
      <text>
        <t xml:space="preserve">*paper published before 2012; ** paper published after 2012;</t>
      </text>
    </comment>
    <comment authorId="0" ref="BH312">
      <text>
        <t xml:space="preserve">*paper published before 2012; ** paper published after 2012;</t>
      </text>
    </comment>
    <comment authorId="0" ref="BH313">
      <text>
        <t xml:space="preserve">*paper published before 2012; ** paper published after 2012;</t>
      </text>
    </comment>
    <comment authorId="0" ref="BH314">
      <text>
        <t xml:space="preserve">*paper published before 2012; ** paper published after 2012;</t>
      </text>
    </comment>
    <comment authorId="0" ref="BH315">
      <text>
        <t xml:space="preserve">*paper published before 2012; ** paper published after 2012;</t>
      </text>
    </comment>
    <comment authorId="0" ref="BH316">
      <text>
        <t xml:space="preserve">*paper published before 2012; ** paper published after 2012;</t>
      </text>
    </comment>
    <comment authorId="0" ref="BH317">
      <text>
        <t xml:space="preserve">*paper published before 2012; ** paper published after 2012;</t>
      </text>
    </comment>
    <comment authorId="0" ref="BH318">
      <text>
        <t xml:space="preserve">*paper published before 2012; ** paper published after 2012;</t>
      </text>
    </comment>
    <comment authorId="0" ref="BH319">
      <text>
        <t xml:space="preserve">*paper published before 2012; ** paper published after 2012;</t>
      </text>
    </comment>
    <comment authorId="0" ref="BH320">
      <text>
        <t xml:space="preserve">*paper published before 2012; ** paper published after 2012;</t>
      </text>
    </comment>
    <comment authorId="0" ref="BH321">
      <text>
        <t xml:space="preserve">*paper published before 2012; ** paper published after 2012;</t>
      </text>
    </comment>
    <comment authorId="0" ref="BH322">
      <text>
        <t xml:space="preserve">*paper published before 2012; ** paper published after 2012;</t>
      </text>
    </comment>
    <comment authorId="0" ref="BH323">
      <text>
        <t xml:space="preserve">*paper published before 2012; ** paper published after 2012;</t>
      </text>
    </comment>
    <comment authorId="0" ref="BH324">
      <text>
        <t xml:space="preserve">*paper published before 2012; ** paper published after 2012;</t>
      </text>
    </comment>
    <comment authorId="0" ref="BH325">
      <text>
        <t xml:space="preserve">*paper published before 2012; ** paper published after 2012;</t>
      </text>
    </comment>
    <comment authorId="0" ref="BH326">
      <text>
        <t xml:space="preserve">*paper published before 2012; ** paper published after 2012;</t>
      </text>
    </comment>
    <comment authorId="0" ref="BH327">
      <text>
        <t xml:space="preserve">*paper published before 2012; ** paper published after 2012;</t>
      </text>
    </comment>
    <comment authorId="0" ref="BH328">
      <text>
        <t xml:space="preserve">*paper published before 2012; ** paper published after 2012;</t>
      </text>
    </comment>
    <comment authorId="0" ref="BH329">
      <text>
        <t xml:space="preserve">*paper published before 2012; ** paper published after 2012;</t>
      </text>
    </comment>
    <comment authorId="0" ref="BH330">
      <text>
        <t xml:space="preserve">*paper published before 2012; ** paper published after 2012;</t>
      </text>
    </comment>
    <comment authorId="0" ref="BH331">
      <text>
        <t xml:space="preserve">*paper published before 2012; ** paper published after 2012;</t>
      </text>
    </comment>
    <comment authorId="0" ref="BH332">
      <text>
        <t xml:space="preserve">*paper published before 2012; ** paper published after 2012;</t>
      </text>
    </comment>
    <comment authorId="0" ref="BH333">
      <text>
        <t xml:space="preserve">*paper published before 2012; ** paper published after 2012;</t>
      </text>
    </comment>
    <comment authorId="0" ref="M334">
      <text>
        <t xml:space="preserve">Which approaches are reported for DSL development?</t>
      </text>
    </comment>
    <comment authorId="0" ref="N334">
      <text>
        <t xml:space="preserve">Does the paper report DSL?</t>
      </text>
    </comment>
    <comment authorId="0" ref="P334">
      <text>
        <t xml:space="preserve">What is its concrete syntax?</t>
      </text>
    </comment>
    <comment authorId="0" ref="Q334">
      <text>
        <t xml:space="preserve">What is DSL type?</t>
      </text>
    </comment>
    <comment authorId="0" ref="R334">
      <text>
        <t xml:space="preserve">Was DSL developed using language workbench?</t>
      </text>
    </comment>
    <comment authorId="0" ref="T334">
      <text>
        <t xml:space="preserve">Does the paper report development  of DSL?</t>
      </text>
    </comment>
    <comment authorId="0" ref="V334">
      <text>
        <t xml:space="preserve">What is DSL design?</t>
      </text>
    </comment>
    <comment authorId="0" ref="W334">
      <text>
        <t xml:space="preserve">How the Domain Analysis of DSL is performed?</t>
      </text>
    </comment>
    <comment authorId="0" ref="X334">
      <text>
        <t xml:space="preserve">Which techniques were used for Domain Analysis?</t>
      </text>
    </comment>
    <comment authorId="0" ref="Y334">
      <text>
        <t xml:space="preserve">Which stakeholders are involved into Domain Analysis?</t>
      </text>
    </comment>
    <comment authorId="0" ref="Z334">
      <text>
        <t xml:space="preserve">Does the paper report domain analysis?</t>
      </text>
    </comment>
    <comment authorId="0" ref="AB334">
      <text>
        <t xml:space="preserve">Does the paper report technique that is used?</t>
      </text>
    </comment>
    <comment authorId="0" ref="AD334">
      <text>
        <t xml:space="preserve">Does the paper report results of analysis? </t>
      </text>
    </comment>
    <comment authorId="0" ref="AF334">
      <text>
        <t xml:space="preserve">Does the paper report analysis that takes in consideration different user cases?</t>
      </text>
    </comment>
    <comment authorId="0" ref="AH334">
      <text>
        <t xml:space="preserve">Does the paper report end-user involvement into domain analysis process?</t>
      </text>
    </comment>
    <comment authorId="0" ref="AJ334">
      <text>
        <t xml:space="preserve">How the Evaluation of DSL was performed?</t>
      </text>
    </comment>
    <comment authorId="0" ref="AK334">
      <text>
        <t xml:space="preserve">What methods are used for Evaluation?</t>
      </text>
    </comment>
    <comment authorId="0" ref="AL334">
      <text>
        <t xml:space="preserve">When Evaluation was performed?</t>
      </text>
    </comment>
    <comment authorId="0" ref="AM334">
      <text>
        <t xml:space="preserve">Does the paper report any experimentation conducted for the assessment of DSL?</t>
      </text>
    </comment>
    <comment authorId="0" ref="AO334">
      <text>
        <t xml:space="preserve">Does the paper report the inclusion of end-users in the assessment of DSL?</t>
      </text>
    </comment>
    <comment authorId="0" ref="AQ334">
      <text>
        <t xml:space="preserve">Does the paper report any sort of usability evaluation?</t>
      </text>
    </comment>
    <comment authorId="0" ref="AS334">
      <text>
        <t xml:space="preserve">Does the paper report any usability metrics ?</t>
      </text>
    </comment>
    <comment authorId="0" ref="AU334">
      <text>
        <t xml:space="preserve">Does the paper state explicitly to contribute easy of use?</t>
      </text>
    </comment>
    <comment authorId="0" ref="AW334">
      <text>
        <t xml:space="preserve">Are the target users non-programmers?</t>
      </text>
    </comment>
    <comment authorId="0" ref="AY334">
      <text>
        <t xml:space="preserve">Does paper mention alternative tools/approaches?</t>
      </text>
    </comment>
    <comment authorId="0" ref="BA334">
      <text>
        <t xml:space="preserve">Does paper report comparison to alternatives?</t>
      </text>
    </comment>
    <comment authorId="0" ref="BC334">
      <text>
        <t xml:space="preserve">Does the paper report in which phase of development evaluation intervention(s) took place?</t>
      </text>
    </comment>
    <comment authorId="0" ref="BF334">
      <text>
        <t xml:space="preserve">What is the relevance of the paper according to the conference/journal where it was published?</t>
      </text>
    </comment>
    <comment authorId="0" ref="BH334">
      <text>
        <t xml:space="preserve">What is the relevance of the citation according to its related citations?</t>
      </text>
    </comment>
    <comment authorId="0" ref="BJ334">
      <text>
        <t xml:space="preserve">How clearly is the problem of study described?</t>
      </text>
    </comment>
    <comment authorId="0" ref="BL334">
      <text>
        <t xml:space="preserve">How clearly is the research context stated?</t>
      </text>
    </comment>
    <comment authorId="0" ref="BN334">
      <text>
        <t xml:space="preserve">How rigorously is the method evaluated?</t>
      </text>
    </comment>
    <comment authorId="0" ref="BP334">
      <text>
        <t xml:space="preserve">How explicitly are the contributions presented?</t>
      </text>
    </comment>
    <comment authorId="0" ref="BR334">
      <text>
        <t xml:space="preserve">How explicitly are the insights and issues for future work stated?</t>
      </text>
    </comment>
    <comment authorId="0" ref="BU334">
      <text>
        <t xml:space="preserve">Reviewers confidence about content of the study </t>
      </text>
    </comment>
    <comment authorId="0" ref="BV334">
      <text>
        <t xml:space="preserve">Reviewers confidence about quality of the study</t>
      </text>
    </comment>
    <comment authorId="0" ref="AC335">
      <text>
        <t xml:space="preserve">name the technique</t>
      </text>
    </comment>
    <comment authorId="0" ref="AE335">
      <text>
        <t xml:space="preserve">what are the results, goals, artifacts produced?</t>
      </text>
    </comment>
    <comment authorId="0" ref="AG335">
      <text>
        <t xml:space="preserve">are use cases explicitly named? which are they?</t>
      </text>
    </comment>
    <comment authorId="0" ref="AP335">
      <text>
        <t xml:space="preserve">who are the subjects and what were groups; numbers; interventions?</t>
      </text>
    </comment>
    <comment authorId="0" ref="BB335">
      <text>
        <t xml:space="preserve">comment</t>
      </text>
    </comment>
    <comment authorId="0" ref="BH335">
      <text>
        <t xml:space="preserve">*paper published before 2013; ** paper published 2013 and after;</t>
      </text>
    </comment>
    <comment authorId="0" ref="AC336">
      <text>
        <t xml:space="preserve">name the technique</t>
      </text>
    </comment>
    <comment authorId="0" ref="AE336">
      <text>
        <t xml:space="preserve">what are the results, goals, artifacts produced?</t>
      </text>
    </comment>
    <comment authorId="0" ref="AG336">
      <text>
        <t xml:space="preserve">are use cases explicitly named? which are they?</t>
      </text>
    </comment>
    <comment authorId="0" ref="BH336">
      <text>
        <t xml:space="preserve">*paper published before 2013; ** paper published 2013 and after;</t>
      </text>
    </comment>
    <comment authorId="0" ref="AC337">
      <text>
        <t xml:space="preserve">name the technique</t>
      </text>
    </comment>
    <comment authorId="0" ref="AE337">
      <text>
        <t xml:space="preserve">what are the results, goals, artifacts produced?</t>
      </text>
    </comment>
    <comment authorId="0" ref="AG337">
      <text>
        <t xml:space="preserve">are use cases explicitly named? which are they?</t>
      </text>
    </comment>
    <comment authorId="0" ref="BH337">
      <text>
        <t xml:space="preserve">*paper published before 2013; ** paper published 2013 and after;</t>
      </text>
    </comment>
    <comment authorId="0" ref="AC338">
      <text>
        <t xml:space="preserve">name the technique</t>
      </text>
    </comment>
    <comment authorId="0" ref="AE338">
      <text>
        <t xml:space="preserve">what are the results, goals, artifacts produced?</t>
      </text>
    </comment>
    <comment authorId="0" ref="AI338">
      <text>
        <t xml:space="preserve">which users? how they were involved?</t>
      </text>
    </comment>
    <comment authorId="0" ref="BB338">
      <text>
        <t xml:space="preserve">comment</t>
      </text>
    </comment>
    <comment authorId="0" ref="BH338">
      <text>
        <t xml:space="preserve">*paper published before 2013; ** paper published 2013 and after;</t>
      </text>
    </comment>
    <comment authorId="0" ref="BH339">
      <text>
        <t xml:space="preserve">*paper published before 2012; ** paper published after 2012;</t>
      </text>
    </comment>
    <comment authorId="0" ref="U340">
      <text>
        <t xml:space="preserve">comment</t>
      </text>
    </comment>
    <comment authorId="0" ref="AC340">
      <text>
        <t xml:space="preserve">what are the results, goals, artifacts produced?</t>
      </text>
    </comment>
    <comment authorId="0" ref="AE340">
      <text>
        <t xml:space="preserve">what are the results, goals, artifacts produced?</t>
      </text>
    </comment>
    <comment authorId="0" ref="AG340">
      <text>
        <t xml:space="preserve">are use cases explicitly named? which are they?</t>
      </text>
    </comment>
    <comment authorId="0" ref="AI340">
      <text>
        <t xml:space="preserve">which users? how they were involved?</t>
      </text>
    </comment>
    <comment authorId="0" ref="BH340">
      <text>
        <t xml:space="preserve">*paper published before 2012; ** paper published after 2012;</t>
      </text>
    </comment>
    <comment authorId="0" ref="AC341">
      <text>
        <t xml:space="preserve">name the technique</t>
      </text>
    </comment>
    <comment authorId="0" ref="AE341">
      <text>
        <t xml:space="preserve">what are the results, goals, artifacts produced?</t>
      </text>
    </comment>
    <comment authorId="0" ref="BH341">
      <text>
        <t xml:space="preserve">*paper published before 2012; ** paper published after 2012;</t>
      </text>
    </comment>
    <comment authorId="0" ref="BH342">
      <text>
        <t xml:space="preserve">*paper published before 2012; ** paper published after 2012;</t>
      </text>
    </comment>
    <comment authorId="0" ref="BH343">
      <text>
        <t xml:space="preserve">*paper published before 2012; ** paper published after 2012;</t>
      </text>
    </comment>
    <comment authorId="0" ref="BH344">
      <text>
        <t xml:space="preserve">*paper published before 2012; ** paper published after 2012;</t>
      </text>
    </comment>
    <comment authorId="0" ref="BH345">
      <text>
        <t xml:space="preserve">*paper published before 2012; ** paper published after 2012;</t>
      </text>
    </comment>
    <comment authorId="0" ref="BH346">
      <text>
        <t xml:space="preserve">*paper published before 2012; ** paper published after 2012;</t>
      </text>
    </comment>
    <comment authorId="0" ref="BH347">
      <text>
        <t xml:space="preserve">*paper published before 2012; ** paper published after 2012;</t>
      </text>
    </comment>
    <comment authorId="0" ref="BH348">
      <text>
        <t xml:space="preserve">*paper published before 2012; ** paper published after 2012;</t>
      </text>
    </comment>
    <comment authorId="0" ref="BH349">
      <text>
        <t xml:space="preserve">*paper published before 2012; ** paper published after 2012;</t>
      </text>
    </comment>
    <comment authorId="0" ref="BH350">
      <text>
        <t xml:space="preserve">*paper published before 2012; ** paper published after 2012;</t>
      </text>
    </comment>
    <comment authorId="0" ref="BH351">
      <text>
        <t xml:space="preserve">*paper published before 2012; ** paper published after 2012;</t>
      </text>
    </comment>
    <comment authorId="0" ref="BH352">
      <text>
        <t xml:space="preserve">*paper published before 2012; ** paper published after 2012;</t>
      </text>
    </comment>
    <comment authorId="0" ref="BH353">
      <text>
        <t xml:space="preserve">*paper published before 2012; ** paper published after 2012;</t>
      </text>
    </comment>
    <comment authorId="0" ref="BH354">
      <text>
        <t xml:space="preserve">*paper published before 2012; ** paper published after 2012;</t>
      </text>
    </comment>
    <comment authorId="0" ref="BH355">
      <text>
        <t xml:space="preserve">*paper published before 2012; ** paper published after 2012;</t>
      </text>
    </comment>
    <comment authorId="0" ref="BH356">
      <text>
        <t xml:space="preserve">*paper published before 2012; ** paper published after 2012;</t>
      </text>
    </comment>
    <comment authorId="0" ref="BH357">
      <text>
        <t xml:space="preserve">*paper published before 2012; ** paper published after 2012;</t>
      </text>
    </comment>
    <comment authorId="0" ref="BH358">
      <text>
        <t xml:space="preserve">*paper published before 2012; ** paper published after 2012;</t>
      </text>
    </comment>
    <comment authorId="0" ref="BH359">
      <text>
        <t xml:space="preserve">*paper published before 2012; ** paper published after 2012;</t>
      </text>
    </comment>
    <comment authorId="0" ref="BH360">
      <text>
        <t xml:space="preserve">*paper published before 2012; ** paper published after 2012;</t>
      </text>
    </comment>
    <comment authorId="0" ref="BH361">
      <text>
        <t xml:space="preserve">*paper published before 2012; ** paper published after 2012;</t>
      </text>
    </comment>
    <comment authorId="0" ref="BH362">
      <text>
        <t xml:space="preserve">*paper published before 2012; ** paper published after 2012;</t>
      </text>
    </comment>
    <comment authorId="0" ref="BH363">
      <text>
        <t xml:space="preserve">*paper published before 2012; ** paper published after 2012;</t>
      </text>
    </comment>
    <comment authorId="0" ref="BH364">
      <text>
        <t xml:space="preserve">*paper published before 2012; ** paper published after 2012;</t>
      </text>
    </comment>
    <comment authorId="0" ref="BH365">
      <text>
        <t xml:space="preserve">*paper published before 2012; ** paper published after 2012;</t>
      </text>
    </comment>
    <comment authorId="0" ref="BH366">
      <text>
        <t xml:space="preserve">*paper published before 2012; ** paper published after 2012;</t>
      </text>
    </comment>
    <comment authorId="0" ref="BH367">
      <text>
        <t xml:space="preserve">*paper published before 2012; ** paper published after 2012;</t>
      </text>
    </comment>
    <comment authorId="0" ref="BH368">
      <text>
        <t xml:space="preserve">*paper published before 2012; ** paper published after 2012;</t>
      </text>
    </comment>
    <comment authorId="0" ref="BH369">
      <text>
        <t xml:space="preserve">*paper published before 2012; ** paper published after 2012;</t>
      </text>
    </comment>
    <comment authorId="0" ref="BH370">
      <text>
        <t xml:space="preserve">*paper published before 2012; ** paper published after 2012;</t>
      </text>
    </comment>
    <comment authorId="0" ref="M371">
      <text>
        <t xml:space="preserve">Which approaches are reported for DSL development?</t>
      </text>
    </comment>
    <comment authorId="0" ref="N371">
      <text>
        <t xml:space="preserve">Does the paper report DSL?</t>
      </text>
    </comment>
    <comment authorId="0" ref="P371">
      <text>
        <t xml:space="preserve">What is its concrete syntax?</t>
      </text>
    </comment>
    <comment authorId="0" ref="Q371">
      <text>
        <t xml:space="preserve">What is DSL type?</t>
      </text>
    </comment>
    <comment authorId="0" ref="R371">
      <text>
        <t xml:space="preserve">Was DSL developed using language workbench?</t>
      </text>
    </comment>
    <comment authorId="0" ref="T371">
      <text>
        <t xml:space="preserve">Does the paper report development  of DSL?</t>
      </text>
    </comment>
    <comment authorId="0" ref="V371">
      <text>
        <t xml:space="preserve">What is DSL design?</t>
      </text>
    </comment>
    <comment authorId="0" ref="W371">
      <text>
        <t xml:space="preserve">How the Domain Analysis of DSL is performed?</t>
      </text>
    </comment>
    <comment authorId="0" ref="X371">
      <text>
        <t xml:space="preserve">Which techniques were used for Domain Analysis?</t>
      </text>
    </comment>
    <comment authorId="0" ref="Y371">
      <text>
        <t xml:space="preserve">Which stakeholders are involved into Domain Analysis?</t>
      </text>
    </comment>
    <comment authorId="0" ref="Z371">
      <text>
        <t xml:space="preserve">Does the paper report domain analysis?</t>
      </text>
    </comment>
    <comment authorId="0" ref="AB371">
      <text>
        <t xml:space="preserve">Does the paper report technique that is used?</t>
      </text>
    </comment>
    <comment authorId="0" ref="AD371">
      <text>
        <t xml:space="preserve">Does the paper report results of analysis? </t>
      </text>
    </comment>
    <comment authorId="0" ref="AF371">
      <text>
        <t xml:space="preserve">Does the paper report analysis that takes in consideration different user cases?</t>
      </text>
    </comment>
    <comment authorId="0" ref="AH371">
      <text>
        <t xml:space="preserve">Does the paper report end-user involvement into domain analysis process?</t>
      </text>
    </comment>
    <comment authorId="0" ref="AJ371">
      <text>
        <t xml:space="preserve">How the Evaluation of DSL was performed?</t>
      </text>
    </comment>
    <comment authorId="0" ref="AK371">
      <text>
        <t xml:space="preserve">What methods are used for Evaluation?</t>
      </text>
    </comment>
    <comment authorId="0" ref="AL371">
      <text>
        <t xml:space="preserve">When Evaluation was performed?</t>
      </text>
    </comment>
    <comment authorId="0" ref="AM371">
      <text>
        <t xml:space="preserve">Does the paper report any experimentation conducted for the assessment of DSL?</t>
      </text>
    </comment>
    <comment authorId="0" ref="AO371">
      <text>
        <t xml:space="preserve">Does the paper report the inclusion of end-users in the assessment of DSL?</t>
      </text>
    </comment>
    <comment authorId="0" ref="AQ371">
      <text>
        <t xml:space="preserve">Does the paper report any sort of usability evaluation?</t>
      </text>
    </comment>
    <comment authorId="0" ref="AS371">
      <text>
        <t xml:space="preserve">Does the paper report any usability metrics ?</t>
      </text>
    </comment>
    <comment authorId="0" ref="AU371">
      <text>
        <t xml:space="preserve">Does the paper state explicitly to contribute easy of use?</t>
      </text>
    </comment>
    <comment authorId="0" ref="AW371">
      <text>
        <t xml:space="preserve">Are the target users non-programmers?</t>
      </text>
    </comment>
    <comment authorId="0" ref="AY371">
      <text>
        <t xml:space="preserve">Does paper mention alternative tools/approaches?</t>
      </text>
    </comment>
    <comment authorId="0" ref="BA371">
      <text>
        <t xml:space="preserve">Does paper report comparison to alternatives?</t>
      </text>
    </comment>
    <comment authorId="0" ref="BC371">
      <text>
        <t xml:space="preserve">Does the paper report in which phase of development evaluation intervention(s) took place?</t>
      </text>
    </comment>
    <comment authorId="0" ref="BF371">
      <text>
        <t xml:space="preserve">What is the relevance of the paper according to the conference/journal where it was published?</t>
      </text>
    </comment>
    <comment authorId="0" ref="BH371">
      <text>
        <t xml:space="preserve">What is the relevance of the citation according to its related citations?</t>
      </text>
    </comment>
    <comment authorId="0" ref="BJ371">
      <text>
        <t xml:space="preserve">How clearly is the problem of study described?</t>
      </text>
    </comment>
    <comment authorId="0" ref="BL371">
      <text>
        <t xml:space="preserve">How clearly is the research context stated?</t>
      </text>
    </comment>
    <comment authorId="0" ref="BN371">
      <text>
        <t xml:space="preserve">How rigorously is the method evaluated?</t>
      </text>
    </comment>
    <comment authorId="0" ref="BP371">
      <text>
        <t xml:space="preserve">How explicitly are the contributions presented?</t>
      </text>
    </comment>
    <comment authorId="0" ref="BR371">
      <text>
        <t xml:space="preserve">How explicitly are the insights and issues for future work stated?</t>
      </text>
    </comment>
    <comment authorId="0" ref="BU371">
      <text>
        <t xml:space="preserve">Reviewers confidence about content of the study </t>
      </text>
    </comment>
    <comment authorId="0" ref="BV371">
      <text>
        <t xml:space="preserve">Reviewers confidence about quality of the study</t>
      </text>
    </comment>
    <comment authorId="0" ref="AC372">
      <text>
        <t xml:space="preserve">name the technique</t>
      </text>
    </comment>
    <comment authorId="0" ref="AE372">
      <text>
        <t xml:space="preserve">what are the results, goals, artifacts produced?</t>
      </text>
    </comment>
    <comment authorId="0" ref="AG372">
      <text>
        <t xml:space="preserve">are use cases explicitly named? which are they?</t>
      </text>
    </comment>
    <comment authorId="0" ref="AP372">
      <text>
        <t xml:space="preserve">who are the subjects and what were groups; numbers; interventions?</t>
      </text>
    </comment>
    <comment authorId="0" ref="BB372">
      <text>
        <t xml:space="preserve">comment</t>
      </text>
    </comment>
    <comment authorId="0" ref="BH372">
      <text>
        <t xml:space="preserve">*paper published before 2013; ** paper published 2013 and after;</t>
      </text>
    </comment>
    <comment authorId="0" ref="AC373">
      <text>
        <t xml:space="preserve">name the technique</t>
      </text>
    </comment>
    <comment authorId="0" ref="AE373">
      <text>
        <t xml:space="preserve">what are the results, goals, artifacts produced?</t>
      </text>
    </comment>
    <comment authorId="0" ref="AG373">
      <text>
        <t xml:space="preserve">are use cases explicitly named? which are they?</t>
      </text>
    </comment>
    <comment authorId="0" ref="BH373">
      <text>
        <t xml:space="preserve">*paper published before 2013; ** paper published 2013 and after;</t>
      </text>
    </comment>
    <comment authorId="0" ref="AC374">
      <text>
        <t xml:space="preserve">name the technique</t>
      </text>
    </comment>
    <comment authorId="0" ref="AE374">
      <text>
        <t xml:space="preserve">what are the results, goals, artifacts produced?</t>
      </text>
    </comment>
    <comment authorId="0" ref="AG374">
      <text>
        <t xml:space="preserve">are use cases explicitly named? which are they?</t>
      </text>
    </comment>
    <comment authorId="0" ref="BH374">
      <text>
        <t xml:space="preserve">*paper published before 2013; ** paper published 2013 and after;</t>
      </text>
    </comment>
    <comment authorId="0" ref="AC375">
      <text>
        <t xml:space="preserve">name the technique</t>
      </text>
    </comment>
    <comment authorId="0" ref="AE375">
      <text>
        <t xml:space="preserve">what are the results, goals, artifacts produced?</t>
      </text>
    </comment>
    <comment authorId="0" ref="AI375">
      <text>
        <t xml:space="preserve">which users? how they were involved?</t>
      </text>
    </comment>
    <comment authorId="0" ref="BB375">
      <text>
        <t xml:space="preserve">comment</t>
      </text>
    </comment>
    <comment authorId="0" ref="BH375">
      <text>
        <t xml:space="preserve">*paper published before 2013; ** paper published 2013 and after;</t>
      </text>
    </comment>
    <comment authorId="0" ref="BH376">
      <text>
        <t xml:space="preserve">*paper published before 2012; ** paper published after 2012;</t>
      </text>
    </comment>
    <comment authorId="0" ref="U377">
      <text>
        <t xml:space="preserve">comment</t>
      </text>
    </comment>
    <comment authorId="0" ref="AC377">
      <text>
        <t xml:space="preserve">what are the results, goals, artifacts produced?</t>
      </text>
    </comment>
    <comment authorId="0" ref="AE377">
      <text>
        <t xml:space="preserve">what are the results, goals, artifacts produced?</t>
      </text>
    </comment>
    <comment authorId="0" ref="AG377">
      <text>
        <t xml:space="preserve">are use cases explicitly named? which are they?</t>
      </text>
    </comment>
    <comment authorId="0" ref="AI377">
      <text>
        <t xml:space="preserve">which users? how they were involved?</t>
      </text>
    </comment>
    <comment authorId="0" ref="BH377">
      <text>
        <t xml:space="preserve">*paper published before 2012; ** paper published after 2012;</t>
      </text>
    </comment>
    <comment authorId="0" ref="AC378">
      <text>
        <t xml:space="preserve">name the technique</t>
      </text>
    </comment>
    <comment authorId="0" ref="AE378">
      <text>
        <t xml:space="preserve">what are the results, goals, artifacts produced?</t>
      </text>
    </comment>
    <comment authorId="0" ref="BH378">
      <text>
        <t xml:space="preserve">*paper published before 2012; ** paper published after 2012;</t>
      </text>
    </comment>
    <comment authorId="0" ref="BH379">
      <text>
        <t xml:space="preserve">*paper published before 2012; ** paper published after 2012;</t>
      </text>
    </comment>
    <comment authorId="0" ref="BH380">
      <text>
        <t xml:space="preserve">*paper published before 2012; ** paper published after 2012;</t>
      </text>
    </comment>
    <comment authorId="0" ref="BH381">
      <text>
        <t xml:space="preserve">*paper published before 2012; ** paper published after 2012;</t>
      </text>
    </comment>
    <comment authorId="0" ref="BH382">
      <text>
        <t xml:space="preserve">*paper published before 2012; ** paper published after 2012;</t>
      </text>
    </comment>
    <comment authorId="0" ref="BH383">
      <text>
        <t xml:space="preserve">*paper published before 2012; ** paper published after 2012;</t>
      </text>
    </comment>
    <comment authorId="0" ref="BH384">
      <text>
        <t xml:space="preserve">*paper published before 2012; ** paper published after 2012;</t>
      </text>
    </comment>
    <comment authorId="0" ref="BH385">
      <text>
        <t xml:space="preserve">*paper published before 2012; ** paper published after 2012;</t>
      </text>
    </comment>
    <comment authorId="0" ref="BH386">
      <text>
        <t xml:space="preserve">*paper published before 2012; ** paper published after 2012;</t>
      </text>
    </comment>
    <comment authorId="0" ref="BH387">
      <text>
        <t xml:space="preserve">*paper published before 2012; ** paper published after 2012;</t>
      </text>
    </comment>
    <comment authorId="0" ref="BH388">
      <text>
        <t xml:space="preserve">*paper published before 2012; ** paper published after 2012;</t>
      </text>
    </comment>
    <comment authorId="0" ref="BH389">
      <text>
        <t xml:space="preserve">*paper published before 2012; ** paper published after 2012;</t>
      </text>
    </comment>
    <comment authorId="0" ref="BH390">
      <text>
        <t xml:space="preserve">*paper published before 2012; ** paper published after 2012;</t>
      </text>
    </comment>
    <comment authorId="0" ref="BH391">
      <text>
        <t xml:space="preserve">*paper published before 2012; ** paper published after 2012;</t>
      </text>
    </comment>
    <comment authorId="0" ref="BH392">
      <text>
        <t xml:space="preserve">*paper published before 2012; ** paper published after 2012;</t>
      </text>
    </comment>
    <comment authorId="0" ref="BH393">
      <text>
        <t xml:space="preserve">*paper published before 2012; ** paper published after 2012;</t>
      </text>
    </comment>
    <comment authorId="0" ref="BH394">
      <text>
        <t xml:space="preserve">*paper published before 2012; ** paper published after 2012;</t>
      </text>
    </comment>
    <comment authorId="0" ref="BH395">
      <text>
        <t xml:space="preserve">*paper published before 2012; ** paper published after 2012;</t>
      </text>
    </comment>
    <comment authorId="0" ref="BH396">
      <text>
        <t xml:space="preserve">*paper published before 2012; ** paper published after 2012;</t>
      </text>
    </comment>
    <comment authorId="0" ref="BH397">
      <text>
        <t xml:space="preserve">*paper published before 2012; ** paper published after 2012;</t>
      </text>
    </comment>
    <comment authorId="0" ref="BH398">
      <text>
        <t xml:space="preserve">*paper published before 2012; ** paper published after 2012;</t>
      </text>
    </comment>
    <comment authorId="0" ref="BH399">
      <text>
        <t xml:space="preserve">*paper published before 2012; ** paper published after 2012;</t>
      </text>
    </comment>
    <comment authorId="0" ref="BH400">
      <text>
        <t xml:space="preserve">*paper published before 2012; ** paper published after 2012;</t>
      </text>
    </comment>
    <comment authorId="0" ref="BH401">
      <text>
        <t xml:space="preserve">*paper published before 2012; ** paper published after 2012;</t>
      </text>
    </comment>
    <comment authorId="0" ref="BH402">
      <text>
        <t xml:space="preserve">*paper published before 2012; ** paper published after 2012;</t>
      </text>
    </comment>
    <comment authorId="0" ref="BH403">
      <text>
        <t xml:space="preserve">*paper published before 2012; ** paper published after 2012;</t>
      </text>
    </comment>
    <comment authorId="0" ref="BH404">
      <text>
        <t xml:space="preserve">*paper published before 2012; ** paper published after 2012;</t>
      </text>
    </comment>
    <comment authorId="0" ref="BH405">
      <text>
        <t xml:space="preserve">*paper published before 2012; ** paper published after 2012;</t>
      </text>
    </comment>
    <comment authorId="0" ref="BH406">
      <text>
        <t xml:space="preserve">*paper published before 2012; ** paper published after 2012;</t>
      </text>
    </comment>
    <comment authorId="0" ref="BH407">
      <text>
        <t xml:space="preserve">*paper published before 2012; ** paper published after 2012;</t>
      </text>
    </comment>
    <comment authorId="0" ref="M408">
      <text>
        <t xml:space="preserve">Which approaches are reported for DSL development?</t>
      </text>
    </comment>
    <comment authorId="0" ref="N408">
      <text>
        <t xml:space="preserve">Does the paper report DSL?</t>
      </text>
    </comment>
    <comment authorId="0" ref="P408">
      <text>
        <t xml:space="preserve">What is its concrete syntax?</t>
      </text>
    </comment>
    <comment authorId="0" ref="Q408">
      <text>
        <t xml:space="preserve">What is DSL type?</t>
      </text>
    </comment>
    <comment authorId="0" ref="R408">
      <text>
        <t xml:space="preserve">Was DSL developed using language workbench?</t>
      </text>
    </comment>
    <comment authorId="0" ref="T408">
      <text>
        <t xml:space="preserve">Does the paper report development  of DSL?</t>
      </text>
    </comment>
    <comment authorId="0" ref="V408">
      <text>
        <t xml:space="preserve">What is DSL design?</t>
      </text>
    </comment>
    <comment authorId="0" ref="W408">
      <text>
        <t xml:space="preserve">How the Domain Analysis of DSL is performed?</t>
      </text>
    </comment>
    <comment authorId="0" ref="X408">
      <text>
        <t xml:space="preserve">Which techniques were used for Domain Analysis?</t>
      </text>
    </comment>
    <comment authorId="0" ref="Y408">
      <text>
        <t xml:space="preserve">Which stakeholders are involved into Domain Analysis?</t>
      </text>
    </comment>
    <comment authorId="0" ref="Z408">
      <text>
        <t xml:space="preserve">Does the paper report domain analysis?</t>
      </text>
    </comment>
    <comment authorId="0" ref="AB408">
      <text>
        <t xml:space="preserve">Does the paper report technique that is used?</t>
      </text>
    </comment>
    <comment authorId="0" ref="AD408">
      <text>
        <t xml:space="preserve">Does the paper report results of analysis? </t>
      </text>
    </comment>
    <comment authorId="0" ref="AF408">
      <text>
        <t xml:space="preserve">Does the paper report analysis that takes in consideration different user cases?</t>
      </text>
    </comment>
    <comment authorId="0" ref="AH408">
      <text>
        <t xml:space="preserve">Does the paper report end-user involvement into domain analysis process?</t>
      </text>
    </comment>
    <comment authorId="0" ref="AJ408">
      <text>
        <t xml:space="preserve">How the Evaluation of DSL was performed?</t>
      </text>
    </comment>
    <comment authorId="0" ref="AK408">
      <text>
        <t xml:space="preserve">What methods are used for Evaluation?</t>
      </text>
    </comment>
    <comment authorId="0" ref="AL408">
      <text>
        <t xml:space="preserve">When Evaluation was performed?</t>
      </text>
    </comment>
    <comment authorId="0" ref="AM408">
      <text>
        <t xml:space="preserve">Does the paper report any experimentation conducted for the assessment of DSL?</t>
      </text>
    </comment>
    <comment authorId="0" ref="AO408">
      <text>
        <t xml:space="preserve">Does the paper report the inclusion of end-users in the assessment of DSL?</t>
      </text>
    </comment>
    <comment authorId="0" ref="AQ408">
      <text>
        <t xml:space="preserve">Does the paper report any sort of usability evaluation?</t>
      </text>
    </comment>
    <comment authorId="0" ref="AS408">
      <text>
        <t xml:space="preserve">Does the paper report any usability metrics ?</t>
      </text>
    </comment>
    <comment authorId="0" ref="AU408">
      <text>
        <t xml:space="preserve">Does the paper state explicitly to contribute easy of use?</t>
      </text>
    </comment>
    <comment authorId="0" ref="AW408">
      <text>
        <t xml:space="preserve">Are the target users non-programmers?</t>
      </text>
    </comment>
    <comment authorId="0" ref="AY408">
      <text>
        <t xml:space="preserve">Does paper mention alternative tools/approaches?</t>
      </text>
    </comment>
    <comment authorId="0" ref="BA408">
      <text>
        <t xml:space="preserve">Does paper report comparison to alternatives?</t>
      </text>
    </comment>
    <comment authorId="0" ref="BC408">
      <text>
        <t xml:space="preserve">Does the paper report in which phase of development evaluation intervention(s) took place?</t>
      </text>
    </comment>
    <comment authorId="0" ref="BF408">
      <text>
        <t xml:space="preserve">What is the relevance of the paper according to the conference/journal where it was published?</t>
      </text>
    </comment>
    <comment authorId="0" ref="BH408">
      <text>
        <t xml:space="preserve">What is the relevance of the citation according to its related citations?</t>
      </text>
    </comment>
    <comment authorId="0" ref="BJ408">
      <text>
        <t xml:space="preserve">How clearly is the problem of study described?</t>
      </text>
    </comment>
    <comment authorId="0" ref="BL408">
      <text>
        <t xml:space="preserve">How clearly is the research context stated?</t>
      </text>
    </comment>
    <comment authorId="0" ref="BN408">
      <text>
        <t xml:space="preserve">How rigorously is the method evaluated?</t>
      </text>
    </comment>
    <comment authorId="0" ref="BP408">
      <text>
        <t xml:space="preserve">How explicitly are the contributions presented?</t>
      </text>
    </comment>
    <comment authorId="0" ref="BR408">
      <text>
        <t xml:space="preserve">How explicitly are the insights and issues for future work stated?</t>
      </text>
    </comment>
    <comment authorId="0" ref="BU408">
      <text>
        <t xml:space="preserve">Reviewers confidence about content of the study </t>
      </text>
    </comment>
    <comment authorId="0" ref="BV408">
      <text>
        <t xml:space="preserve">Reviewers confidence about quality of the study</t>
      </text>
    </comment>
    <comment authorId="0" ref="AC409">
      <text>
        <t xml:space="preserve">name the technique</t>
      </text>
    </comment>
    <comment authorId="0" ref="AE409">
      <text>
        <t xml:space="preserve">what are the results, goals, artifacts produced?</t>
      </text>
    </comment>
    <comment authorId="0" ref="AG409">
      <text>
        <t xml:space="preserve">are use cases explicitly named? which are they?</t>
      </text>
    </comment>
    <comment authorId="0" ref="AP409">
      <text>
        <t xml:space="preserve">who are the subjects and what were groups; numbers; interventions?</t>
      </text>
    </comment>
    <comment authorId="0" ref="BB409">
      <text>
        <t xml:space="preserve">comment</t>
      </text>
    </comment>
    <comment authorId="0" ref="BH409">
      <text>
        <t xml:space="preserve">*paper published before 2013; ** paper published 2013 and after;</t>
      </text>
    </comment>
    <comment authorId="0" ref="AC410">
      <text>
        <t xml:space="preserve">name the technique</t>
      </text>
    </comment>
    <comment authorId="0" ref="AE410">
      <text>
        <t xml:space="preserve">what are the results, goals, artifacts produced?</t>
      </text>
    </comment>
    <comment authorId="0" ref="AG410">
      <text>
        <t xml:space="preserve">are use cases explicitly named? which are they?</t>
      </text>
    </comment>
    <comment authorId="0" ref="BH410">
      <text>
        <t xml:space="preserve">*paper published before 2013; ** paper published 2013 and after;</t>
      </text>
    </comment>
    <comment authorId="0" ref="AC411">
      <text>
        <t xml:space="preserve">name the technique</t>
      </text>
    </comment>
    <comment authorId="0" ref="AE411">
      <text>
        <t xml:space="preserve">what are the results, goals, artifacts produced?</t>
      </text>
    </comment>
    <comment authorId="0" ref="AG411">
      <text>
        <t xml:space="preserve">are use cases explicitly named? which are they?</t>
      </text>
    </comment>
    <comment authorId="0" ref="BH411">
      <text>
        <t xml:space="preserve">*paper published before 2013; ** paper published 2013 and after;</t>
      </text>
    </comment>
    <comment authorId="0" ref="AC412">
      <text>
        <t xml:space="preserve">name the technique</t>
      </text>
    </comment>
    <comment authorId="0" ref="AE412">
      <text>
        <t xml:space="preserve">what are the results, goals, artifacts produced?</t>
      </text>
    </comment>
    <comment authorId="0" ref="AI412">
      <text>
        <t xml:space="preserve">which users? how they were involved?</t>
      </text>
    </comment>
    <comment authorId="0" ref="BB412">
      <text>
        <t xml:space="preserve">comment</t>
      </text>
    </comment>
    <comment authorId="0" ref="BH412">
      <text>
        <t xml:space="preserve">*paper published before 2013; ** paper published 2013 and after;</t>
      </text>
    </comment>
    <comment authorId="0" ref="BH413">
      <text>
        <t xml:space="preserve">*paper published before 2012; ** paper published after 2012;</t>
      </text>
    </comment>
    <comment authorId="0" ref="U414">
      <text>
        <t xml:space="preserve">comment</t>
      </text>
    </comment>
    <comment authorId="0" ref="AC414">
      <text>
        <t xml:space="preserve">what are the results, goals, artifacts produced?</t>
      </text>
    </comment>
    <comment authorId="0" ref="AE414">
      <text>
        <t xml:space="preserve">what are the results, goals, artifacts produced?</t>
      </text>
    </comment>
    <comment authorId="0" ref="AG414">
      <text>
        <t xml:space="preserve">are use cases explicitly named? which are they?</t>
      </text>
    </comment>
    <comment authorId="0" ref="AI414">
      <text>
        <t xml:space="preserve">which users? how they were involved?</t>
      </text>
    </comment>
    <comment authorId="0" ref="BH414">
      <text>
        <t xml:space="preserve">*paper published before 2012; ** paper published after 2012;</t>
      </text>
    </comment>
    <comment authorId="0" ref="AC415">
      <text>
        <t xml:space="preserve">name the technique</t>
      </text>
    </comment>
    <comment authorId="0" ref="AE415">
      <text>
        <t xml:space="preserve">what are the results, goals, artifacts produced?</t>
      </text>
    </comment>
    <comment authorId="0" ref="BH415">
      <text>
        <t xml:space="preserve">*paper published before 2012; ** paper published after 2012;</t>
      </text>
    </comment>
    <comment authorId="0" ref="BH416">
      <text>
        <t xml:space="preserve">*paper published before 2012; ** paper published after 2012;</t>
      </text>
    </comment>
    <comment authorId="0" ref="BH417">
      <text>
        <t xml:space="preserve">*paper published before 2012; ** paper published after 2012;</t>
      </text>
    </comment>
    <comment authorId="0" ref="BH418">
      <text>
        <t xml:space="preserve">*paper published before 2012; ** paper published after 2012;</t>
      </text>
    </comment>
    <comment authorId="0" ref="BH419">
      <text>
        <t xml:space="preserve">*paper published before 2012; ** paper published after 2012;</t>
      </text>
    </comment>
    <comment authorId="0" ref="BH420">
      <text>
        <t xml:space="preserve">*paper published before 2012; ** paper published after 2012;</t>
      </text>
    </comment>
    <comment authorId="0" ref="BH421">
      <text>
        <t xml:space="preserve">*paper published before 2012; ** paper published after 2012;</t>
      </text>
    </comment>
    <comment authorId="0" ref="BH422">
      <text>
        <t xml:space="preserve">*paper published before 2012; ** paper published after 2012;</t>
      </text>
    </comment>
    <comment authorId="0" ref="BH423">
      <text>
        <t xml:space="preserve">*paper published before 2012; ** paper published after 2012;</t>
      </text>
    </comment>
    <comment authorId="0" ref="BH424">
      <text>
        <t xml:space="preserve">*paper published before 2012; ** paper published after 2012;</t>
      </text>
    </comment>
    <comment authorId="0" ref="BH425">
      <text>
        <t xml:space="preserve">*paper published before 2012; ** paper published after 2012;</t>
      </text>
    </comment>
    <comment authorId="0" ref="BH426">
      <text>
        <t xml:space="preserve">*paper published before 2012; ** paper published after 2012;</t>
      </text>
    </comment>
    <comment authorId="0" ref="BH427">
      <text>
        <t xml:space="preserve">*paper published before 2012; ** paper published after 2012;</t>
      </text>
    </comment>
    <comment authorId="0" ref="BH428">
      <text>
        <t xml:space="preserve">*paper published before 2012; ** paper published after 2012;</t>
      </text>
    </comment>
    <comment authorId="0" ref="BH429">
      <text>
        <t xml:space="preserve">*paper published before 2012; ** paper published after 2012;</t>
      </text>
    </comment>
    <comment authorId="0" ref="BH430">
      <text>
        <t xml:space="preserve">*paper published before 2012; ** paper published after 2012;</t>
      </text>
    </comment>
    <comment authorId="0" ref="BH431">
      <text>
        <t xml:space="preserve">*paper published before 2012; ** paper published after 2012;</t>
      </text>
    </comment>
    <comment authorId="0" ref="BH432">
      <text>
        <t xml:space="preserve">*paper published before 2012; ** paper published after 2012;</t>
      </text>
    </comment>
    <comment authorId="0" ref="BH433">
      <text>
        <t xml:space="preserve">*paper published before 2012; ** paper published after 2012;</t>
      </text>
    </comment>
    <comment authorId="0" ref="BH434">
      <text>
        <t xml:space="preserve">*paper published before 2012; ** paper published after 2012;</t>
      </text>
    </comment>
    <comment authorId="0" ref="BH435">
      <text>
        <t xml:space="preserve">*paper published before 2012; ** paper published after 2012;</t>
      </text>
    </comment>
    <comment authorId="0" ref="BH436">
      <text>
        <t xml:space="preserve">*paper published before 2012; ** paper published after 2012;</t>
      </text>
    </comment>
    <comment authorId="0" ref="BH437">
      <text>
        <t xml:space="preserve">*paper published before 2012; ** paper published after 2012;</t>
      </text>
    </comment>
    <comment authorId="0" ref="BH438">
      <text>
        <t xml:space="preserve">*paper published before 2012; ** paper published after 2012;</t>
      </text>
    </comment>
    <comment authorId="0" ref="BH439">
      <text>
        <t xml:space="preserve">*paper published before 2012; ** paper published after 2012;</t>
      </text>
    </comment>
    <comment authorId="0" ref="BH440">
      <text>
        <t xml:space="preserve">*paper published before 2012; ** paper published after 2012;</t>
      </text>
    </comment>
    <comment authorId="0" ref="BH441">
      <text>
        <t xml:space="preserve">*paper published before 2012; ** paper published after 2012;</t>
      </text>
    </comment>
    <comment authorId="0" ref="BH442">
      <text>
        <t xml:space="preserve">*paper published before 2012; ** paper published after 2012;</t>
      </text>
    </comment>
    <comment authorId="0" ref="BH443">
      <text>
        <t xml:space="preserve">*paper published before 2012; ** paper published after 2012;</t>
      </text>
    </comment>
    <comment authorId="0" ref="BH444">
      <text>
        <t xml:space="preserve">*paper published before 2012; ** paper published after 2012;</t>
      </text>
    </comment>
    <comment authorId="0" ref="M445">
      <text>
        <t xml:space="preserve">Which approaches are reported for DSL development?</t>
      </text>
    </comment>
    <comment authorId="0" ref="N445">
      <text>
        <t xml:space="preserve">Does the paper report DSL?</t>
      </text>
    </comment>
    <comment authorId="0" ref="P445">
      <text>
        <t xml:space="preserve">What is its concrete syntax?</t>
      </text>
    </comment>
    <comment authorId="0" ref="Q445">
      <text>
        <t xml:space="preserve">What is DSL type?</t>
      </text>
    </comment>
    <comment authorId="0" ref="R445">
      <text>
        <t xml:space="preserve">Was DSL developed using language workbench?</t>
      </text>
    </comment>
    <comment authorId="0" ref="T445">
      <text>
        <t xml:space="preserve">Does the paper report development  of DSL?</t>
      </text>
    </comment>
    <comment authorId="0" ref="V445">
      <text>
        <t xml:space="preserve">What is DSL design?</t>
      </text>
    </comment>
    <comment authorId="0" ref="W445">
      <text>
        <t xml:space="preserve">How the Domain Analysis of DSL is performed?</t>
      </text>
    </comment>
    <comment authorId="0" ref="X445">
      <text>
        <t xml:space="preserve">Which techniques were used for Domain Analysis?</t>
      </text>
    </comment>
    <comment authorId="0" ref="Y445">
      <text>
        <t xml:space="preserve">Which stakeholders are involved into Domain Analysis?</t>
      </text>
    </comment>
    <comment authorId="0" ref="Z445">
      <text>
        <t xml:space="preserve">Does the paper report domain analysis?</t>
      </text>
    </comment>
    <comment authorId="0" ref="AB445">
      <text>
        <t xml:space="preserve">Does the paper report technique that is used?</t>
      </text>
    </comment>
    <comment authorId="0" ref="AD445">
      <text>
        <t xml:space="preserve">Does the paper report results of analysis? </t>
      </text>
    </comment>
    <comment authorId="0" ref="AF445">
      <text>
        <t xml:space="preserve">Does the paper report analysis that takes in consideration different user cases?</t>
      </text>
    </comment>
    <comment authorId="0" ref="AH445">
      <text>
        <t xml:space="preserve">Does the paper report end-user involvement into domain analysis process?</t>
      </text>
    </comment>
    <comment authorId="0" ref="AJ445">
      <text>
        <t xml:space="preserve">How the Evaluation of DSL was performed?</t>
      </text>
    </comment>
    <comment authorId="0" ref="AK445">
      <text>
        <t xml:space="preserve">What methods are used for Evaluation?</t>
      </text>
    </comment>
    <comment authorId="0" ref="AL445">
      <text>
        <t xml:space="preserve">When Evaluation was performed?</t>
      </text>
    </comment>
    <comment authorId="0" ref="AM445">
      <text>
        <t xml:space="preserve">Does the paper report any experimentation conducted for the assessment of DSL?</t>
      </text>
    </comment>
    <comment authorId="0" ref="AO445">
      <text>
        <t xml:space="preserve">Does the paper report the inclusion of end-users in the assessment of DSL?</t>
      </text>
    </comment>
    <comment authorId="0" ref="AQ445">
      <text>
        <t xml:space="preserve">Does the paper report any sort of usability evaluation?</t>
      </text>
    </comment>
    <comment authorId="0" ref="AS445">
      <text>
        <t xml:space="preserve">Does the paper report any usability metrics ?</t>
      </text>
    </comment>
    <comment authorId="0" ref="AU445">
      <text>
        <t xml:space="preserve">Does the paper state explicitly to contribute easy of use?</t>
      </text>
    </comment>
    <comment authorId="0" ref="AW445">
      <text>
        <t xml:space="preserve">Are the target users non-programmers?</t>
      </text>
    </comment>
    <comment authorId="0" ref="AY445">
      <text>
        <t xml:space="preserve">Does paper mention alternative tools/approaches?</t>
      </text>
    </comment>
    <comment authorId="0" ref="BA445">
      <text>
        <t xml:space="preserve">Does paper report comparison to alternatives?</t>
      </text>
    </comment>
    <comment authorId="0" ref="BC445">
      <text>
        <t xml:space="preserve">Does the paper report in which phase of development evaluation intervention(s) took place?</t>
      </text>
    </comment>
    <comment authorId="0" ref="BF445">
      <text>
        <t xml:space="preserve">What is the relevance of the paper according to the conference/journal where it was published?</t>
      </text>
    </comment>
    <comment authorId="0" ref="BH445">
      <text>
        <t xml:space="preserve">What is the relevance of the citation according to its related citations?</t>
      </text>
    </comment>
    <comment authorId="0" ref="BJ445">
      <text>
        <t xml:space="preserve">How clearly is the problem of study described?</t>
      </text>
    </comment>
    <comment authorId="0" ref="BL445">
      <text>
        <t xml:space="preserve">How clearly is the research context stated?</t>
      </text>
    </comment>
    <comment authorId="0" ref="BN445">
      <text>
        <t xml:space="preserve">How rigorously is the method evaluated?</t>
      </text>
    </comment>
    <comment authorId="0" ref="BP445">
      <text>
        <t xml:space="preserve">How explicitly are the contributions presented?</t>
      </text>
    </comment>
    <comment authorId="0" ref="BR445">
      <text>
        <t xml:space="preserve">How explicitly are the insights and issues for future work stated?</t>
      </text>
    </comment>
    <comment authorId="0" ref="BU445">
      <text>
        <t xml:space="preserve">Reviewers confidence about content of the study </t>
      </text>
    </comment>
    <comment authorId="0" ref="BV445">
      <text>
        <t xml:space="preserve">Reviewers confidence about quality of the study</t>
      </text>
    </comment>
    <comment authorId="0" ref="AC446">
      <text>
        <t xml:space="preserve">name the technique</t>
      </text>
    </comment>
    <comment authorId="0" ref="AE446">
      <text>
        <t xml:space="preserve">what are the results, goals, artifacts produced?</t>
      </text>
    </comment>
    <comment authorId="0" ref="AG446">
      <text>
        <t xml:space="preserve">are use cases explicitly named? which are they?</t>
      </text>
    </comment>
    <comment authorId="0" ref="AP446">
      <text>
        <t xml:space="preserve">who are the subjects and what were groups; numbers; interventions?</t>
      </text>
    </comment>
    <comment authorId="0" ref="BB446">
      <text>
        <t xml:space="preserve">comment</t>
      </text>
    </comment>
    <comment authorId="0" ref="BH446">
      <text>
        <t xml:space="preserve">*paper published before 2013; ** paper published 2013 and after;</t>
      </text>
    </comment>
    <comment authorId="0" ref="AC447">
      <text>
        <t xml:space="preserve">name the technique</t>
      </text>
    </comment>
    <comment authorId="0" ref="AE447">
      <text>
        <t xml:space="preserve">what are the results, goals, artifacts produced?</t>
      </text>
    </comment>
    <comment authorId="0" ref="AG447">
      <text>
        <t xml:space="preserve">are use cases explicitly named? which are they?</t>
      </text>
    </comment>
    <comment authorId="0" ref="BH447">
      <text>
        <t xml:space="preserve">*paper published before 2013; ** paper published 2013 and after;</t>
      </text>
    </comment>
    <comment authorId="0" ref="AC448">
      <text>
        <t xml:space="preserve">name the technique</t>
      </text>
    </comment>
    <comment authorId="0" ref="AE448">
      <text>
        <t xml:space="preserve">what are the results, goals, artifacts produced?</t>
      </text>
    </comment>
    <comment authorId="0" ref="AG448">
      <text>
        <t xml:space="preserve">are use cases explicitly named? which are they?</t>
      </text>
    </comment>
    <comment authorId="0" ref="BH448">
      <text>
        <t xml:space="preserve">*paper published before 2013; ** paper published 2013 and after;</t>
      </text>
    </comment>
    <comment authorId="0" ref="AC449">
      <text>
        <t xml:space="preserve">name the technique</t>
      </text>
    </comment>
    <comment authorId="0" ref="AE449">
      <text>
        <t xml:space="preserve">what are the results, goals, artifacts produced?</t>
      </text>
    </comment>
    <comment authorId="0" ref="AI449">
      <text>
        <t xml:space="preserve">which users? how they were involved?</t>
      </text>
    </comment>
    <comment authorId="0" ref="BB449">
      <text>
        <t xml:space="preserve">comment</t>
      </text>
    </comment>
    <comment authorId="0" ref="BH449">
      <text>
        <t xml:space="preserve">*paper published before 2013; ** paper published 2013 and after;</t>
      </text>
    </comment>
    <comment authorId="0" ref="BH450">
      <text>
        <t xml:space="preserve">*paper published before 2012; ** paper published after 2012;</t>
      </text>
    </comment>
    <comment authorId="0" ref="U451">
      <text>
        <t xml:space="preserve">comment</t>
      </text>
    </comment>
    <comment authorId="0" ref="AC451">
      <text>
        <t xml:space="preserve">what are the results, goals, artifacts produced?</t>
      </text>
    </comment>
    <comment authorId="0" ref="AE451">
      <text>
        <t xml:space="preserve">what are the results, goals, artifacts produced?</t>
      </text>
    </comment>
    <comment authorId="0" ref="AG451">
      <text>
        <t xml:space="preserve">are use cases explicitly named? which are they?</t>
      </text>
    </comment>
    <comment authorId="0" ref="AI451">
      <text>
        <t xml:space="preserve">which users? how they were involved?</t>
      </text>
    </comment>
    <comment authorId="0" ref="BH451">
      <text>
        <t xml:space="preserve">*paper published before 2012; ** paper published after 2012;</t>
      </text>
    </comment>
    <comment authorId="0" ref="AC452">
      <text>
        <t xml:space="preserve">name the technique</t>
      </text>
    </comment>
    <comment authorId="0" ref="AE452">
      <text>
        <t xml:space="preserve">what are the results, goals, artifacts produced?</t>
      </text>
    </comment>
    <comment authorId="0" ref="BH452">
      <text>
        <t xml:space="preserve">*paper published before 2012; ** paper published after 2012;</t>
      </text>
    </comment>
    <comment authorId="0" ref="BH453">
      <text>
        <t xml:space="preserve">*paper published before 2012; ** paper published after 2012;</t>
      </text>
    </comment>
    <comment authorId="0" ref="BH454">
      <text>
        <t xml:space="preserve">*paper published before 2012; ** paper published after 2012;</t>
      </text>
    </comment>
    <comment authorId="0" ref="BH455">
      <text>
        <t xml:space="preserve">*paper published before 2012; ** paper published after 2012;</t>
      </text>
    </comment>
    <comment authorId="0" ref="BH456">
      <text>
        <t xml:space="preserve">*paper published before 2012; ** paper published after 2012;</t>
      </text>
    </comment>
    <comment authorId="0" ref="BH457">
      <text>
        <t xml:space="preserve">*paper published before 2012; ** paper published after 2012;</t>
      </text>
    </comment>
    <comment authorId="0" ref="BH458">
      <text>
        <t xml:space="preserve">*paper published before 2012; ** paper published after 2012;</t>
      </text>
    </comment>
    <comment authorId="0" ref="BH459">
      <text>
        <t xml:space="preserve">*paper published before 2012; ** paper published after 2012;</t>
      </text>
    </comment>
    <comment authorId="0" ref="BH460">
      <text>
        <t xml:space="preserve">*paper published before 2012; ** paper published after 2012;</t>
      </text>
    </comment>
    <comment authorId="0" ref="BH461">
      <text>
        <t xml:space="preserve">*paper published before 2012; ** paper published after 2012;</t>
      </text>
    </comment>
    <comment authorId="0" ref="BH462">
      <text>
        <t xml:space="preserve">*paper published before 2012; ** paper published after 2012;</t>
      </text>
    </comment>
    <comment authorId="0" ref="BH463">
      <text>
        <t xml:space="preserve">*paper published before 2012; ** paper published after 2012;</t>
      </text>
    </comment>
    <comment authorId="0" ref="BH464">
      <text>
        <t xml:space="preserve">*paper published before 2012; ** paper published after 2012;</t>
      </text>
    </comment>
    <comment authorId="0" ref="BH465">
      <text>
        <t xml:space="preserve">*paper published before 2012; ** paper published after 2012;</t>
      </text>
    </comment>
    <comment authorId="0" ref="BH466">
      <text>
        <t xml:space="preserve">*paper published before 2012; ** paper published after 2012;</t>
      </text>
    </comment>
    <comment authorId="0" ref="BH467">
      <text>
        <t xml:space="preserve">*paper published before 2012; ** paper published after 2012;</t>
      </text>
    </comment>
    <comment authorId="0" ref="BH468">
      <text>
        <t xml:space="preserve">*paper published before 2012; ** paper published after 2012;</t>
      </text>
    </comment>
    <comment authorId="0" ref="BH469">
      <text>
        <t xml:space="preserve">*paper published before 2012; ** paper published after 2012;</t>
      </text>
    </comment>
    <comment authorId="0" ref="BH470">
      <text>
        <t xml:space="preserve">*paper published before 2012; ** paper published after 2012;</t>
      </text>
    </comment>
    <comment authorId="0" ref="BH471">
      <text>
        <t xml:space="preserve">*paper published before 2012; ** paper published after 2012;</t>
      </text>
    </comment>
    <comment authorId="0" ref="BH472">
      <text>
        <t xml:space="preserve">*paper published before 2012; ** paper published after 2012;</t>
      </text>
    </comment>
    <comment authorId="0" ref="BH473">
      <text>
        <t xml:space="preserve">*paper published before 2012; ** paper published after 2012;</t>
      </text>
    </comment>
    <comment authorId="0" ref="BH474">
      <text>
        <t xml:space="preserve">*paper published before 2012; ** paper published after 2012;</t>
      </text>
    </comment>
    <comment authorId="0" ref="BH475">
      <text>
        <t xml:space="preserve">*paper published before 2012; ** paper published after 2012;</t>
      </text>
    </comment>
    <comment authorId="0" ref="BH476">
      <text>
        <t xml:space="preserve">*paper published before 2012; ** paper published after 2012;</t>
      </text>
    </comment>
    <comment authorId="0" ref="BH477">
      <text>
        <t xml:space="preserve">*paper published before 2012; ** paper published after 2012;</t>
      </text>
    </comment>
    <comment authorId="0" ref="BH478">
      <text>
        <t xml:space="preserve">*paper published before 2012; ** paper published after 2012;</t>
      </text>
    </comment>
    <comment authorId="0" ref="BH479">
      <text>
        <t xml:space="preserve">*paper published before 2012; ** paper published after 2012;</t>
      </text>
    </comment>
    <comment authorId="0" ref="BH480">
      <text>
        <t xml:space="preserve">*paper published before 2012; ** paper published after 2012;</t>
      </text>
    </comment>
    <comment authorId="0" ref="BH481">
      <text>
        <t xml:space="preserve">*paper published before 2012; ** paper published after 2012;</t>
      </text>
    </comment>
    <comment authorId="0" ref="M482">
      <text>
        <t xml:space="preserve">Which approaches are reported for DSL development?</t>
      </text>
    </comment>
    <comment authorId="0" ref="N482">
      <text>
        <t xml:space="preserve">Does the paper report DSL?</t>
      </text>
    </comment>
    <comment authorId="0" ref="P482">
      <text>
        <t xml:space="preserve">What is its concrete syntax?</t>
      </text>
    </comment>
    <comment authorId="0" ref="Q482">
      <text>
        <t xml:space="preserve">What is DSL type?</t>
      </text>
    </comment>
    <comment authorId="0" ref="R482">
      <text>
        <t xml:space="preserve">Was DSL developed using language workbench?</t>
      </text>
    </comment>
    <comment authorId="0" ref="T482">
      <text>
        <t xml:space="preserve">Does the paper report development  of DSL?</t>
      </text>
    </comment>
    <comment authorId="0" ref="V482">
      <text>
        <t xml:space="preserve">What is DSL design?</t>
      </text>
    </comment>
    <comment authorId="0" ref="W482">
      <text>
        <t xml:space="preserve">How the Domain Analysis of DSL is performed?</t>
      </text>
    </comment>
    <comment authorId="0" ref="X482">
      <text>
        <t xml:space="preserve">Which techniques were used for Domain Analysis?</t>
      </text>
    </comment>
    <comment authorId="0" ref="Y482">
      <text>
        <t xml:space="preserve">Which stakeholders are involved into Domain Analysis?</t>
      </text>
    </comment>
    <comment authorId="0" ref="Z482">
      <text>
        <t xml:space="preserve">Does the paper report domain analysis?</t>
      </text>
    </comment>
    <comment authorId="0" ref="AB482">
      <text>
        <t xml:space="preserve">Does the paper report technique that is used?</t>
      </text>
    </comment>
    <comment authorId="0" ref="AD482">
      <text>
        <t xml:space="preserve">Does the paper report results of analysis? </t>
      </text>
    </comment>
    <comment authorId="0" ref="AF482">
      <text>
        <t xml:space="preserve">Does the paper report analysis that takes in consideration different user cases?</t>
      </text>
    </comment>
    <comment authorId="0" ref="AH482">
      <text>
        <t xml:space="preserve">Does the paper report end-user involvement into domain analysis process?</t>
      </text>
    </comment>
    <comment authorId="0" ref="AJ482">
      <text>
        <t xml:space="preserve">How the Evaluation of DSL was performed?</t>
      </text>
    </comment>
    <comment authorId="0" ref="AK482">
      <text>
        <t xml:space="preserve">What methods are used for Evaluation?</t>
      </text>
    </comment>
    <comment authorId="0" ref="AL482">
      <text>
        <t xml:space="preserve">When Evaluation was performed?</t>
      </text>
    </comment>
    <comment authorId="0" ref="AM482">
      <text>
        <t xml:space="preserve">Does the paper report any experimentation conducted for the assessment of DSL?</t>
      </text>
    </comment>
    <comment authorId="0" ref="AO482">
      <text>
        <t xml:space="preserve">Does the paper report the inclusion of end-users in the assessment of DSL?</t>
      </text>
    </comment>
    <comment authorId="0" ref="AQ482">
      <text>
        <t xml:space="preserve">Does the paper report any sort of usability evaluation?</t>
      </text>
    </comment>
    <comment authorId="0" ref="AS482">
      <text>
        <t xml:space="preserve">Does the paper report any usability metrics ?</t>
      </text>
    </comment>
    <comment authorId="0" ref="AU482">
      <text>
        <t xml:space="preserve">Does the paper state explicitly to contribute easy of use?</t>
      </text>
    </comment>
    <comment authorId="0" ref="AW482">
      <text>
        <t xml:space="preserve">Are the target users non-programmers?</t>
      </text>
    </comment>
    <comment authorId="0" ref="AY482">
      <text>
        <t xml:space="preserve">Does paper mention alternative tools/approaches?</t>
      </text>
    </comment>
    <comment authorId="0" ref="BA482">
      <text>
        <t xml:space="preserve">Does paper report comparison to alternatives?</t>
      </text>
    </comment>
    <comment authorId="0" ref="BC482">
      <text>
        <t xml:space="preserve">Does the paper report in which phase of development evaluation intervention(s) took place?</t>
      </text>
    </comment>
    <comment authorId="0" ref="BF482">
      <text>
        <t xml:space="preserve">What is the relevance of the paper according to the conference/journal where it was published?</t>
      </text>
    </comment>
    <comment authorId="0" ref="BH482">
      <text>
        <t xml:space="preserve">What is the relevance of the citation according to its related citations?</t>
      </text>
    </comment>
    <comment authorId="0" ref="BJ482">
      <text>
        <t xml:space="preserve">How clearly is the problem of study described?</t>
      </text>
    </comment>
    <comment authorId="0" ref="BL482">
      <text>
        <t xml:space="preserve">How clearly is the research context stated?</t>
      </text>
    </comment>
    <comment authorId="0" ref="BN482">
      <text>
        <t xml:space="preserve">How rigorously is the method evaluated?</t>
      </text>
    </comment>
    <comment authorId="0" ref="BP482">
      <text>
        <t xml:space="preserve">How explicitly are the contributions presented?</t>
      </text>
    </comment>
    <comment authorId="0" ref="BR482">
      <text>
        <t xml:space="preserve">How explicitly are the insights and issues for future work stated?</t>
      </text>
    </comment>
    <comment authorId="0" ref="BU482">
      <text>
        <t xml:space="preserve">Reviewers confidence about content of the study </t>
      </text>
    </comment>
    <comment authorId="0" ref="BV482">
      <text>
        <t xml:space="preserve">Reviewers confidence about quality of the study</t>
      </text>
    </comment>
    <comment authorId="0" ref="AC483">
      <text>
        <t xml:space="preserve">name the technique</t>
      </text>
    </comment>
    <comment authorId="0" ref="AE483">
      <text>
        <t xml:space="preserve">what are the results, goals, artifacts produced?</t>
      </text>
    </comment>
    <comment authorId="0" ref="AG483">
      <text>
        <t xml:space="preserve">are use cases explicitly named? which are they?</t>
      </text>
    </comment>
    <comment authorId="0" ref="AP483">
      <text>
        <t xml:space="preserve">who are the subjects and what were groups; numbers; interventions?</t>
      </text>
    </comment>
    <comment authorId="0" ref="BB483">
      <text>
        <t xml:space="preserve">comment</t>
      </text>
    </comment>
    <comment authorId="0" ref="BH483">
      <text>
        <t xml:space="preserve">*paper published before 2013; ** paper published 2013 and after;</t>
      </text>
    </comment>
    <comment authorId="0" ref="AC484">
      <text>
        <t xml:space="preserve">name the technique</t>
      </text>
    </comment>
    <comment authorId="0" ref="AE484">
      <text>
        <t xml:space="preserve">what are the results, goals, artifacts produced?</t>
      </text>
    </comment>
    <comment authorId="0" ref="AG484">
      <text>
        <t xml:space="preserve">are use cases explicitly named? which are they?</t>
      </text>
    </comment>
    <comment authorId="0" ref="BH484">
      <text>
        <t xml:space="preserve">*paper published before 2013; ** paper published 2013 and after;</t>
      </text>
    </comment>
    <comment authorId="0" ref="AC485">
      <text>
        <t xml:space="preserve">name the technique</t>
      </text>
    </comment>
    <comment authorId="0" ref="AE485">
      <text>
        <t xml:space="preserve">what are the results, goals, artifacts produced?</t>
      </text>
    </comment>
    <comment authorId="0" ref="AG485">
      <text>
        <t xml:space="preserve">are use cases explicitly named? which are they?</t>
      </text>
    </comment>
    <comment authorId="0" ref="BH485">
      <text>
        <t xml:space="preserve">*paper published before 2013; ** paper published 2013 and after;</t>
      </text>
    </comment>
    <comment authorId="0" ref="AC486">
      <text>
        <t xml:space="preserve">name the technique</t>
      </text>
    </comment>
    <comment authorId="0" ref="AE486">
      <text>
        <t xml:space="preserve">what are the results, goals, artifacts produced?</t>
      </text>
    </comment>
    <comment authorId="0" ref="AI486">
      <text>
        <t xml:space="preserve">which users? how they were involved?</t>
      </text>
    </comment>
    <comment authorId="0" ref="BB486">
      <text>
        <t xml:space="preserve">comment</t>
      </text>
    </comment>
    <comment authorId="0" ref="BH486">
      <text>
        <t xml:space="preserve">*paper published before 2013; ** paper published 2013 and after;</t>
      </text>
    </comment>
    <comment authorId="0" ref="BH487">
      <text>
        <t xml:space="preserve">*paper published before 2012; ** paper published after 2012;</t>
      </text>
    </comment>
    <comment authorId="0" ref="U488">
      <text>
        <t xml:space="preserve">comment</t>
      </text>
    </comment>
    <comment authorId="0" ref="AC488">
      <text>
        <t xml:space="preserve">what are the results, goals, artifacts produced?</t>
      </text>
    </comment>
    <comment authorId="0" ref="AE488">
      <text>
        <t xml:space="preserve">what are the results, goals, artifacts produced?</t>
      </text>
    </comment>
    <comment authorId="0" ref="AG488">
      <text>
        <t xml:space="preserve">are use cases explicitly named? which are they?</t>
      </text>
    </comment>
    <comment authorId="0" ref="AI488">
      <text>
        <t xml:space="preserve">which users? how they were involved?</t>
      </text>
    </comment>
    <comment authorId="0" ref="BH488">
      <text>
        <t xml:space="preserve">*paper published before 2012; ** paper published after 2012;</t>
      </text>
    </comment>
    <comment authorId="0" ref="AC489">
      <text>
        <t xml:space="preserve">name the technique</t>
      </text>
    </comment>
    <comment authorId="0" ref="AE489">
      <text>
        <t xml:space="preserve">what are the results, goals, artifacts produced?</t>
      </text>
    </comment>
    <comment authorId="0" ref="BH489">
      <text>
        <t xml:space="preserve">*paper published before 2012; ** paper published after 2012;</t>
      </text>
    </comment>
    <comment authorId="0" ref="BH490">
      <text>
        <t xml:space="preserve">*paper published before 2012; ** paper published after 2012;</t>
      </text>
    </comment>
    <comment authorId="0" ref="BH491">
      <text>
        <t xml:space="preserve">*paper published before 2012; ** paper published after 2012;</t>
      </text>
    </comment>
    <comment authorId="0" ref="BH492">
      <text>
        <t xml:space="preserve">*paper published before 2012; ** paper published after 2012;</t>
      </text>
    </comment>
    <comment authorId="0" ref="BH493">
      <text>
        <t xml:space="preserve">*paper published before 2012; ** paper published after 2012;</t>
      </text>
    </comment>
    <comment authorId="0" ref="BH494">
      <text>
        <t xml:space="preserve">*paper published before 2012; ** paper published after 2012;</t>
      </text>
    </comment>
    <comment authorId="0" ref="BH495">
      <text>
        <t xml:space="preserve">*paper published before 2012; ** paper published after 2012;</t>
      </text>
    </comment>
    <comment authorId="0" ref="BH496">
      <text>
        <t xml:space="preserve">*paper published before 2012; ** paper published after 2012;</t>
      </text>
    </comment>
    <comment authorId="0" ref="BH497">
      <text>
        <t xml:space="preserve">*paper published before 2012; ** paper published after 2012;</t>
      </text>
    </comment>
    <comment authorId="0" ref="BH498">
      <text>
        <t xml:space="preserve">*paper published before 2012; ** paper published after 2012;</t>
      </text>
    </comment>
    <comment authorId="0" ref="BH499">
      <text>
        <t xml:space="preserve">*paper published before 2012; ** paper published after 2012;</t>
      </text>
    </comment>
    <comment authorId="0" ref="BH500">
      <text>
        <t xml:space="preserve">*paper published before 2012; ** paper published after 2012;</t>
      </text>
    </comment>
    <comment authorId="0" ref="BH501">
      <text>
        <t xml:space="preserve">*paper published before 2012; ** paper published after 2012;</t>
      </text>
    </comment>
    <comment authorId="0" ref="BH502">
      <text>
        <t xml:space="preserve">*paper published before 2012; ** paper published after 2012;</t>
      </text>
    </comment>
    <comment authorId="0" ref="BH503">
      <text>
        <t xml:space="preserve">*paper published before 2012; ** paper published after 2012;</t>
      </text>
    </comment>
    <comment authorId="0" ref="BH504">
      <text>
        <t xml:space="preserve">*paper published before 2012; ** paper published after 2012;</t>
      </text>
    </comment>
    <comment authorId="0" ref="BH505">
      <text>
        <t xml:space="preserve">*paper published before 2012; ** paper published after 2012;</t>
      </text>
    </comment>
    <comment authorId="0" ref="BH506">
      <text>
        <t xml:space="preserve">*paper published before 2012; ** paper published after 2012;</t>
      </text>
    </comment>
    <comment authorId="0" ref="BH507">
      <text>
        <t xml:space="preserve">*paper published before 2012; ** paper published after 2012;</t>
      </text>
    </comment>
    <comment authorId="0" ref="BH508">
      <text>
        <t xml:space="preserve">*paper published before 2012; ** paper published after 2012;</t>
      </text>
    </comment>
    <comment authorId="0" ref="BH509">
      <text>
        <t xml:space="preserve">*paper published before 2012; ** paper published after 2012;</t>
      </text>
    </comment>
    <comment authorId="0" ref="BH510">
      <text>
        <t xml:space="preserve">*paper published before 2012; ** paper published after 2012;</t>
      </text>
    </comment>
    <comment authorId="0" ref="BH511">
      <text>
        <t xml:space="preserve">*paper published before 2012; ** paper published after 2012;</t>
      </text>
    </comment>
    <comment authorId="0" ref="BH512">
      <text>
        <t xml:space="preserve">*paper published before 2012; ** paper published after 2012;</t>
      </text>
    </comment>
    <comment authorId="0" ref="BH513">
      <text>
        <t xml:space="preserve">*paper published before 2012; ** paper published after 2012;</t>
      </text>
    </comment>
    <comment authorId="0" ref="BH514">
      <text>
        <t xml:space="preserve">*paper published before 2012; ** paper published after 2012;</t>
      </text>
    </comment>
    <comment authorId="0" ref="BH515">
      <text>
        <t xml:space="preserve">*paper published before 2012; ** paper published after 2012;</t>
      </text>
    </comment>
    <comment authorId="0" ref="BH516">
      <text>
        <t xml:space="preserve">*paper published before 2012; ** paper published after 2012;</t>
      </text>
    </comment>
    <comment authorId="0" ref="BH517">
      <text>
        <t xml:space="preserve">*paper published before 2012; ** paper published after 2012;</t>
      </text>
    </comment>
    <comment authorId="0" ref="BH518">
      <text>
        <t xml:space="preserve">*paper published before 2012; ** paper published after 2012;</t>
      </text>
    </comment>
    <comment authorId="0" ref="M519">
      <text>
        <t xml:space="preserve">Which approaches are reported for DSL development?</t>
      </text>
    </comment>
    <comment authorId="0" ref="N519">
      <text>
        <t xml:space="preserve">Does the paper report DSL?</t>
      </text>
    </comment>
    <comment authorId="0" ref="P519">
      <text>
        <t xml:space="preserve">What is its concrete syntax?</t>
      </text>
    </comment>
    <comment authorId="0" ref="Q519">
      <text>
        <t xml:space="preserve">What is DSL type?</t>
      </text>
    </comment>
    <comment authorId="0" ref="R519">
      <text>
        <t xml:space="preserve">Was DSL developed using language workbench?</t>
      </text>
    </comment>
    <comment authorId="0" ref="T519">
      <text>
        <t xml:space="preserve">Does the paper report development  of DSL?</t>
      </text>
    </comment>
    <comment authorId="0" ref="V519">
      <text>
        <t xml:space="preserve">What is DSL design?</t>
      </text>
    </comment>
    <comment authorId="0" ref="W519">
      <text>
        <t xml:space="preserve">How the Domain Analysis of DSL is performed?</t>
      </text>
    </comment>
    <comment authorId="0" ref="X519">
      <text>
        <t xml:space="preserve">Which techniques were used for Domain Analysis?</t>
      </text>
    </comment>
    <comment authorId="0" ref="Y519">
      <text>
        <t xml:space="preserve">Which stakeholders are involved into Domain Analysis?</t>
      </text>
    </comment>
    <comment authorId="0" ref="Z519">
      <text>
        <t xml:space="preserve">Does the paper report domain analysis?</t>
      </text>
    </comment>
    <comment authorId="0" ref="AB519">
      <text>
        <t xml:space="preserve">Does the paper report technique that is used?</t>
      </text>
    </comment>
    <comment authorId="0" ref="AD519">
      <text>
        <t xml:space="preserve">Does the paper report results of analysis? </t>
      </text>
    </comment>
    <comment authorId="0" ref="AF519">
      <text>
        <t xml:space="preserve">Does the paper report analysis that takes in consideration different user cases?</t>
      </text>
    </comment>
    <comment authorId="0" ref="AH519">
      <text>
        <t xml:space="preserve">Does the paper report end-user involvement into domain analysis process?</t>
      </text>
    </comment>
    <comment authorId="0" ref="AJ519">
      <text>
        <t xml:space="preserve">How the Evaluation of DSL was performed?</t>
      </text>
    </comment>
    <comment authorId="0" ref="AK519">
      <text>
        <t xml:space="preserve">What methods are used for Evaluation?</t>
      </text>
    </comment>
    <comment authorId="0" ref="AL519">
      <text>
        <t xml:space="preserve">When Evaluation was performed?</t>
      </text>
    </comment>
    <comment authorId="0" ref="AM519">
      <text>
        <t xml:space="preserve">Does the paper report any experimentation conducted for the assessment of DSL?</t>
      </text>
    </comment>
    <comment authorId="0" ref="AO519">
      <text>
        <t xml:space="preserve">Does the paper report the inclusion of end-users in the assessment of DSL?</t>
      </text>
    </comment>
    <comment authorId="0" ref="AQ519">
      <text>
        <t xml:space="preserve">Does the paper report any sort of usability evaluation?</t>
      </text>
    </comment>
    <comment authorId="0" ref="AS519">
      <text>
        <t xml:space="preserve">Does the paper report any usability metrics ?</t>
      </text>
    </comment>
    <comment authorId="0" ref="AU519">
      <text>
        <t xml:space="preserve">Does the paper state explicitly to contribute easy of use?</t>
      </text>
    </comment>
    <comment authorId="0" ref="AW519">
      <text>
        <t xml:space="preserve">Are the target users non-programmers?</t>
      </text>
    </comment>
    <comment authorId="0" ref="AY519">
      <text>
        <t xml:space="preserve">Does paper mention alternative tools/approaches?</t>
      </text>
    </comment>
    <comment authorId="0" ref="BA519">
      <text>
        <t xml:space="preserve">Does paper report comparison to alternatives?</t>
      </text>
    </comment>
    <comment authorId="0" ref="BC519">
      <text>
        <t xml:space="preserve">Does the paper report in which phase of development evaluation intervention(s) took place?</t>
      </text>
    </comment>
    <comment authorId="0" ref="BF519">
      <text>
        <t xml:space="preserve">What is the relevance of the paper according to the conference/journal where it was published?</t>
      </text>
    </comment>
    <comment authorId="0" ref="BH519">
      <text>
        <t xml:space="preserve">What is the relevance of the citation according to its related citations?</t>
      </text>
    </comment>
    <comment authorId="0" ref="BJ519">
      <text>
        <t xml:space="preserve">How clearly is the problem of study described?</t>
      </text>
    </comment>
    <comment authorId="0" ref="BL519">
      <text>
        <t xml:space="preserve">How clearly is the research context stated?</t>
      </text>
    </comment>
    <comment authorId="0" ref="BN519">
      <text>
        <t xml:space="preserve">How rigorously is the method evaluated?</t>
      </text>
    </comment>
    <comment authorId="0" ref="BP519">
      <text>
        <t xml:space="preserve">How explicitly are the contributions presented?</t>
      </text>
    </comment>
    <comment authorId="0" ref="BR519">
      <text>
        <t xml:space="preserve">How explicitly are the insights and issues for future work stated?</t>
      </text>
    </comment>
    <comment authorId="0" ref="BU519">
      <text>
        <t xml:space="preserve">Reviewers confidence about content of the study </t>
      </text>
    </comment>
    <comment authorId="0" ref="BV519">
      <text>
        <t xml:space="preserve">Reviewers confidence about quality of the study</t>
      </text>
    </comment>
    <comment authorId="0" ref="AC520">
      <text>
        <t xml:space="preserve">name the technique</t>
      </text>
    </comment>
    <comment authorId="0" ref="AE520">
      <text>
        <t xml:space="preserve">what are the results, goals, artifacts produced?</t>
      </text>
    </comment>
    <comment authorId="0" ref="AG520">
      <text>
        <t xml:space="preserve">are use cases explicitly named? which are they?</t>
      </text>
    </comment>
    <comment authorId="0" ref="AP520">
      <text>
        <t xml:space="preserve">who are the subjects and what were groups; numbers; interventions?</t>
      </text>
    </comment>
    <comment authorId="0" ref="BB520">
      <text>
        <t xml:space="preserve">comment</t>
      </text>
    </comment>
    <comment authorId="0" ref="BH520">
      <text>
        <t xml:space="preserve">*paper published before 2013; ** paper published 2013 and after;</t>
      </text>
    </comment>
    <comment authorId="0" ref="AC521">
      <text>
        <t xml:space="preserve">name the technique</t>
      </text>
    </comment>
    <comment authorId="0" ref="AE521">
      <text>
        <t xml:space="preserve">what are the results, goals, artifacts produced?</t>
      </text>
    </comment>
    <comment authorId="0" ref="AG521">
      <text>
        <t xml:space="preserve">are use cases explicitly named? which are they?</t>
      </text>
    </comment>
    <comment authorId="0" ref="BH521">
      <text>
        <t xml:space="preserve">*paper published before 2013; ** paper published 2013 and after;</t>
      </text>
    </comment>
    <comment authorId="0" ref="AC522">
      <text>
        <t xml:space="preserve">name the technique</t>
      </text>
    </comment>
    <comment authorId="0" ref="AE522">
      <text>
        <t xml:space="preserve">what are the results, goals, artifacts produced?</t>
      </text>
    </comment>
    <comment authorId="0" ref="AG522">
      <text>
        <t xml:space="preserve">are use cases explicitly named? which are they?</t>
      </text>
    </comment>
    <comment authorId="0" ref="BH522">
      <text>
        <t xml:space="preserve">*paper published before 2013; ** paper published 2013 and after;</t>
      </text>
    </comment>
    <comment authorId="0" ref="AC523">
      <text>
        <t xml:space="preserve">name the technique</t>
      </text>
    </comment>
    <comment authorId="0" ref="AE523">
      <text>
        <t xml:space="preserve">what are the results, goals, artifacts produced?</t>
      </text>
    </comment>
    <comment authorId="0" ref="AI523">
      <text>
        <t xml:space="preserve">which users? how they were involved?</t>
      </text>
    </comment>
    <comment authorId="0" ref="BB523">
      <text>
        <t xml:space="preserve">comment</t>
      </text>
    </comment>
    <comment authorId="0" ref="BH523">
      <text>
        <t xml:space="preserve">*paper published before 2013; ** paper published 2013 and after;</t>
      </text>
    </comment>
    <comment authorId="0" ref="BH524">
      <text>
        <t xml:space="preserve">*paper published before 2012; ** paper published after 2012;</t>
      </text>
    </comment>
    <comment authorId="0" ref="U525">
      <text>
        <t xml:space="preserve">comment</t>
      </text>
    </comment>
    <comment authorId="0" ref="AC525">
      <text>
        <t xml:space="preserve">what are the results, goals, artifacts produced?</t>
      </text>
    </comment>
    <comment authorId="0" ref="AE525">
      <text>
        <t xml:space="preserve">what are the results, goals, artifacts produced?</t>
      </text>
    </comment>
    <comment authorId="0" ref="AG525">
      <text>
        <t xml:space="preserve">are use cases explicitly named? which are they?</t>
      </text>
    </comment>
    <comment authorId="0" ref="AI525">
      <text>
        <t xml:space="preserve">which users? how they were involved?</t>
      </text>
    </comment>
    <comment authorId="0" ref="BH525">
      <text>
        <t xml:space="preserve">*paper published before 2012; ** paper published after 2012;</t>
      </text>
    </comment>
    <comment authorId="0" ref="AC526">
      <text>
        <t xml:space="preserve">name the technique</t>
      </text>
    </comment>
    <comment authorId="0" ref="AE526">
      <text>
        <t xml:space="preserve">what are the results, goals, artifacts produced?</t>
      </text>
    </comment>
    <comment authorId="0" ref="BH526">
      <text>
        <t xml:space="preserve">*paper published before 2012; ** paper published after 2012;</t>
      </text>
    </comment>
    <comment authorId="0" ref="BH527">
      <text>
        <t xml:space="preserve">*paper published before 2012; ** paper published after 2012;</t>
      </text>
    </comment>
    <comment authorId="0" ref="BH528">
      <text>
        <t xml:space="preserve">*paper published before 2012; ** paper published after 2012;</t>
      </text>
    </comment>
    <comment authorId="0" ref="BH529">
      <text>
        <t xml:space="preserve">*paper published before 2012; ** paper published after 2012;</t>
      </text>
    </comment>
    <comment authorId="0" ref="BH530">
      <text>
        <t xml:space="preserve">*paper published before 2012; ** paper published after 2012;</t>
      </text>
    </comment>
    <comment authorId="0" ref="BH531">
      <text>
        <t xml:space="preserve">*paper published before 2012; ** paper published after 2012;</t>
      </text>
    </comment>
    <comment authorId="0" ref="BH532">
      <text>
        <t xml:space="preserve">*paper published before 2012; ** paper published after 2012;</t>
      </text>
    </comment>
    <comment authorId="0" ref="BH533">
      <text>
        <t xml:space="preserve">*paper published before 2012; ** paper published after 2012;</t>
      </text>
    </comment>
    <comment authorId="0" ref="BH534">
      <text>
        <t xml:space="preserve">*paper published before 2012; ** paper published after 2012;</t>
      </text>
    </comment>
    <comment authorId="0" ref="BH535">
      <text>
        <t xml:space="preserve">*paper published before 2012; ** paper published after 2012;</t>
      </text>
    </comment>
    <comment authorId="0" ref="BH536">
      <text>
        <t xml:space="preserve">*paper published before 2012; ** paper published after 2012;</t>
      </text>
    </comment>
    <comment authorId="0" ref="BH537">
      <text>
        <t xml:space="preserve">*paper published before 2012; ** paper published after 2012;</t>
      </text>
    </comment>
    <comment authorId="0" ref="BH538">
      <text>
        <t xml:space="preserve">*paper published before 2012; ** paper published after 2012;</t>
      </text>
    </comment>
    <comment authorId="0" ref="BH539">
      <text>
        <t xml:space="preserve">*paper published before 2012; ** paper published after 2012;</t>
      </text>
    </comment>
    <comment authorId="0" ref="BH540">
      <text>
        <t xml:space="preserve">*paper published before 2012; ** paper published after 2012;</t>
      </text>
    </comment>
    <comment authorId="0" ref="BH541">
      <text>
        <t xml:space="preserve">*paper published before 2012; ** paper published after 2012;</t>
      </text>
    </comment>
    <comment authorId="0" ref="BH542">
      <text>
        <t xml:space="preserve">*paper published before 2012; ** paper published after 2012;</t>
      </text>
    </comment>
    <comment authorId="0" ref="BH543">
      <text>
        <t xml:space="preserve">*paper published before 2012; ** paper published after 2012;</t>
      </text>
    </comment>
    <comment authorId="0" ref="BH544">
      <text>
        <t xml:space="preserve">*paper published before 2012; ** paper published after 2012;</t>
      </text>
    </comment>
    <comment authorId="0" ref="BH545">
      <text>
        <t xml:space="preserve">*paper published before 2012; ** paper published after 2012;</t>
      </text>
    </comment>
    <comment authorId="0" ref="BH546">
      <text>
        <t xml:space="preserve">*paper published before 2012; ** paper published after 2012;</t>
      </text>
    </comment>
    <comment authorId="0" ref="BH547">
      <text>
        <t xml:space="preserve">*paper published before 2012; ** paper published after 2012;</t>
      </text>
    </comment>
    <comment authorId="0" ref="BH548">
      <text>
        <t xml:space="preserve">*paper published before 2012; ** paper published after 2012;</t>
      </text>
    </comment>
    <comment authorId="0" ref="BH549">
      <text>
        <t xml:space="preserve">*paper published before 2012; ** paper published after 2012;</t>
      </text>
    </comment>
    <comment authorId="0" ref="BH550">
      <text>
        <t xml:space="preserve">*paper published before 2012; ** paper published after 2012;</t>
      </text>
    </comment>
    <comment authorId="0" ref="BH551">
      <text>
        <t xml:space="preserve">*paper published before 2012; ** paper published after 2012;</t>
      </text>
    </comment>
    <comment authorId="0" ref="BH552">
      <text>
        <t xml:space="preserve">*paper published before 2012; ** paper published after 2012;</t>
      </text>
    </comment>
    <comment authorId="0" ref="BH553">
      <text>
        <t xml:space="preserve">*paper published before 2012; ** paper published after 2012;</t>
      </text>
    </comment>
    <comment authorId="0" ref="BH554">
      <text>
        <t xml:space="preserve">*paper published before 2012; ** paper published after 2012;</t>
      </text>
    </comment>
    <comment authorId="0" ref="BH555">
      <text>
        <t xml:space="preserve">*paper published before 2012; ** paper published after 2012;</t>
      </text>
    </comment>
    <comment authorId="0" ref="M556">
      <text>
        <t xml:space="preserve">Which approaches are reported for DSL development?</t>
      </text>
    </comment>
    <comment authorId="0" ref="N556">
      <text>
        <t xml:space="preserve">Does the paper report DSL?</t>
      </text>
    </comment>
    <comment authorId="0" ref="P556">
      <text>
        <t xml:space="preserve">What is its concrete syntax?</t>
      </text>
    </comment>
    <comment authorId="0" ref="Q556">
      <text>
        <t xml:space="preserve">What is DSL type?</t>
      </text>
    </comment>
    <comment authorId="0" ref="R556">
      <text>
        <t xml:space="preserve">Was DSL developed using language workbench?</t>
      </text>
    </comment>
    <comment authorId="0" ref="T556">
      <text>
        <t xml:space="preserve">Does the paper report development  of DSL?</t>
      </text>
    </comment>
    <comment authorId="0" ref="V556">
      <text>
        <t xml:space="preserve">What is DSL design?</t>
      </text>
    </comment>
    <comment authorId="0" ref="W556">
      <text>
        <t xml:space="preserve">How the Domain Analysis of DSL is performed?</t>
      </text>
    </comment>
    <comment authorId="0" ref="X556">
      <text>
        <t xml:space="preserve">Which techniques were used for Domain Analysis?</t>
      </text>
    </comment>
    <comment authorId="0" ref="Y556">
      <text>
        <t xml:space="preserve">Which stakeholders are involved into Domain Analysis?</t>
      </text>
    </comment>
    <comment authorId="0" ref="Z556">
      <text>
        <t xml:space="preserve">Does the paper report domain analysis?</t>
      </text>
    </comment>
    <comment authorId="0" ref="AB556">
      <text>
        <t xml:space="preserve">Does the paper report technique that is used?</t>
      </text>
    </comment>
    <comment authorId="0" ref="AD556">
      <text>
        <t xml:space="preserve">Does the paper report results of analysis? </t>
      </text>
    </comment>
    <comment authorId="0" ref="AF556">
      <text>
        <t xml:space="preserve">Does the paper report analysis that takes in consideration different user cases?</t>
      </text>
    </comment>
    <comment authorId="0" ref="AH556">
      <text>
        <t xml:space="preserve">Does the paper report end-user involvement into domain analysis process?</t>
      </text>
    </comment>
    <comment authorId="0" ref="AJ556">
      <text>
        <t xml:space="preserve">How the Evaluation of DSL was performed?</t>
      </text>
    </comment>
    <comment authorId="0" ref="AK556">
      <text>
        <t xml:space="preserve">What methods are used for Evaluation?</t>
      </text>
    </comment>
    <comment authorId="0" ref="AL556">
      <text>
        <t xml:space="preserve">When Evaluation was performed?</t>
      </text>
    </comment>
    <comment authorId="0" ref="AM556">
      <text>
        <t xml:space="preserve">Does the paper report any experimentation conducted for the assessment of DSL?</t>
      </text>
    </comment>
    <comment authorId="0" ref="AO556">
      <text>
        <t xml:space="preserve">Does the paper report the inclusion of end-users in the assessment of DSL?</t>
      </text>
    </comment>
    <comment authorId="0" ref="AQ556">
      <text>
        <t xml:space="preserve">Does the paper report any sort of usability evaluation?</t>
      </text>
    </comment>
    <comment authorId="0" ref="AS556">
      <text>
        <t xml:space="preserve">Does the paper report any usability metrics ?</t>
      </text>
    </comment>
    <comment authorId="0" ref="AU556">
      <text>
        <t xml:space="preserve">Does the paper state explicitly to contribute easy of use?</t>
      </text>
    </comment>
    <comment authorId="0" ref="AW556">
      <text>
        <t xml:space="preserve">Are the target users non-programmers?</t>
      </text>
    </comment>
    <comment authorId="0" ref="AY556">
      <text>
        <t xml:space="preserve">Does paper mention alternative tools/approaches?</t>
      </text>
    </comment>
    <comment authorId="0" ref="BA556">
      <text>
        <t xml:space="preserve">Does paper report comparison to alternatives?</t>
      </text>
    </comment>
    <comment authorId="0" ref="BC556">
      <text>
        <t xml:space="preserve">Does the paper report in which phase of development evaluation intervention(s) took place?</t>
      </text>
    </comment>
    <comment authorId="0" ref="BF556">
      <text>
        <t xml:space="preserve">What is the relevance of the paper according to the conference/journal where it was published?</t>
      </text>
    </comment>
    <comment authorId="0" ref="BH556">
      <text>
        <t xml:space="preserve">What is the relevance of the citation according to its related citations?</t>
      </text>
    </comment>
    <comment authorId="0" ref="BJ556">
      <text>
        <t xml:space="preserve">How clearly is the problem of study described?</t>
      </text>
    </comment>
    <comment authorId="0" ref="BL556">
      <text>
        <t xml:space="preserve">How clearly is the research context stated?</t>
      </text>
    </comment>
    <comment authorId="0" ref="BN556">
      <text>
        <t xml:space="preserve">How rigorously is the method evaluated?</t>
      </text>
    </comment>
    <comment authorId="0" ref="BP556">
      <text>
        <t xml:space="preserve">How explicitly are the contributions presented?</t>
      </text>
    </comment>
    <comment authorId="0" ref="BR556">
      <text>
        <t xml:space="preserve">How explicitly are the insights and issues for future work stated?</t>
      </text>
    </comment>
    <comment authorId="0" ref="BU556">
      <text>
        <t xml:space="preserve">Reviewers confidence about content of the study </t>
      </text>
    </comment>
    <comment authorId="0" ref="BV556">
      <text>
        <t xml:space="preserve">Reviewers confidence about quality of the study</t>
      </text>
    </comment>
    <comment authorId="0" ref="AC557">
      <text>
        <t xml:space="preserve">name the technique</t>
      </text>
    </comment>
    <comment authorId="0" ref="AE557">
      <text>
        <t xml:space="preserve">what are the results, goals, artifacts produced?</t>
      </text>
    </comment>
    <comment authorId="0" ref="AG557">
      <text>
        <t xml:space="preserve">are use cases explicitly named? which are they?</t>
      </text>
    </comment>
    <comment authorId="0" ref="AP557">
      <text>
        <t xml:space="preserve">who are the subjects and what were groups; numbers; interventions?</t>
      </text>
    </comment>
    <comment authorId="0" ref="BB557">
      <text>
        <t xml:space="preserve">comment</t>
      </text>
    </comment>
    <comment authorId="0" ref="BH557">
      <text>
        <t xml:space="preserve">*paper published before 2013; ** paper published 2013 and after;</t>
      </text>
    </comment>
    <comment authorId="0" ref="AC558">
      <text>
        <t xml:space="preserve">name the technique</t>
      </text>
    </comment>
    <comment authorId="0" ref="AE558">
      <text>
        <t xml:space="preserve">what are the results, goals, artifacts produced?</t>
      </text>
    </comment>
    <comment authorId="0" ref="AG558">
      <text>
        <t xml:space="preserve">are use cases explicitly named? which are they?</t>
      </text>
    </comment>
    <comment authorId="0" ref="BH558">
      <text>
        <t xml:space="preserve">*paper published before 2013; ** paper published 2013 and after;</t>
      </text>
    </comment>
    <comment authorId="0" ref="AC559">
      <text>
        <t xml:space="preserve">name the technique</t>
      </text>
    </comment>
    <comment authorId="0" ref="AE559">
      <text>
        <t xml:space="preserve">what are the results, goals, artifacts produced?</t>
      </text>
    </comment>
    <comment authorId="0" ref="AG559">
      <text>
        <t xml:space="preserve">are use cases explicitly named? which are they?</t>
      </text>
    </comment>
    <comment authorId="0" ref="BH559">
      <text>
        <t xml:space="preserve">*paper published before 2013; ** paper published 2013 and after;</t>
      </text>
    </comment>
    <comment authorId="0" ref="AC560">
      <text>
        <t xml:space="preserve">name the technique</t>
      </text>
    </comment>
    <comment authorId="0" ref="AE560">
      <text>
        <t xml:space="preserve">what are the results, goals, artifacts produced?</t>
      </text>
    </comment>
    <comment authorId="0" ref="AI560">
      <text>
        <t xml:space="preserve">which users? how they were involved?</t>
      </text>
    </comment>
    <comment authorId="0" ref="BB560">
      <text>
        <t xml:space="preserve">comment</t>
      </text>
    </comment>
    <comment authorId="0" ref="BH560">
      <text>
        <t xml:space="preserve">*paper published before 2013; ** paper published 2013 and after;</t>
      </text>
    </comment>
    <comment authorId="0" ref="BH561">
      <text>
        <t xml:space="preserve">*paper published before 2012; ** paper published after 2012;</t>
      </text>
    </comment>
    <comment authorId="0" ref="U562">
      <text>
        <t xml:space="preserve">comment</t>
      </text>
    </comment>
    <comment authorId="0" ref="AC562">
      <text>
        <t xml:space="preserve">what are the results, goals, artifacts produced?</t>
      </text>
    </comment>
    <comment authorId="0" ref="AE562">
      <text>
        <t xml:space="preserve">what are the results, goals, artifacts produced?</t>
      </text>
    </comment>
    <comment authorId="0" ref="AG562">
      <text>
        <t xml:space="preserve">are use cases explicitly named? which are they?</t>
      </text>
    </comment>
    <comment authorId="0" ref="AI562">
      <text>
        <t xml:space="preserve">which users? how they were involved?</t>
      </text>
    </comment>
    <comment authorId="0" ref="BH562">
      <text>
        <t xml:space="preserve">*paper published before 2012; ** paper published after 2012;</t>
      </text>
    </comment>
    <comment authorId="0" ref="AC563">
      <text>
        <t xml:space="preserve">name the technique</t>
      </text>
    </comment>
    <comment authorId="0" ref="AE563">
      <text>
        <t xml:space="preserve">what are the results, goals, artifacts produced?</t>
      </text>
    </comment>
    <comment authorId="0" ref="BH563">
      <text>
        <t xml:space="preserve">*paper published before 2012; ** paper published after 2012;</t>
      </text>
    </comment>
    <comment authorId="0" ref="BH564">
      <text>
        <t xml:space="preserve">*paper published before 2012; ** paper published after 2012;</t>
      </text>
    </comment>
    <comment authorId="0" ref="BH565">
      <text>
        <t xml:space="preserve">*paper published before 2012; ** paper published after 2012;</t>
      </text>
    </comment>
    <comment authorId="0" ref="BH566">
      <text>
        <t xml:space="preserve">*paper published before 2012; ** paper published after 2012;</t>
      </text>
    </comment>
    <comment authorId="0" ref="BH567">
      <text>
        <t xml:space="preserve">*paper published before 2012; ** paper published after 2012;</t>
      </text>
    </comment>
    <comment authorId="0" ref="BH568">
      <text>
        <t xml:space="preserve">*paper published before 2012; ** paper published after 2012;</t>
      </text>
    </comment>
    <comment authorId="0" ref="BH569">
      <text>
        <t xml:space="preserve">*paper published before 2012; ** paper published after 2012;</t>
      </text>
    </comment>
    <comment authorId="0" ref="BH570">
      <text>
        <t xml:space="preserve">*paper published before 2012; ** paper published after 2012;</t>
      </text>
    </comment>
    <comment authorId="0" ref="BH571">
      <text>
        <t xml:space="preserve">*paper published before 2012; ** paper published after 2012;</t>
      </text>
    </comment>
    <comment authorId="0" ref="BH572">
      <text>
        <t xml:space="preserve">*paper published before 2012; ** paper published after 2012;</t>
      </text>
    </comment>
    <comment authorId="0" ref="BH573">
      <text>
        <t xml:space="preserve">*paper published before 2012; ** paper published after 2012;</t>
      </text>
    </comment>
    <comment authorId="0" ref="BH574">
      <text>
        <t xml:space="preserve">*paper published before 2012; ** paper published after 2012;</t>
      </text>
    </comment>
    <comment authorId="0" ref="BH575">
      <text>
        <t xml:space="preserve">*paper published before 2012; ** paper published after 2012;</t>
      </text>
    </comment>
    <comment authorId="0" ref="BH576">
      <text>
        <t xml:space="preserve">*paper published before 2012; ** paper published after 2012;</t>
      </text>
    </comment>
    <comment authorId="0" ref="BH577">
      <text>
        <t xml:space="preserve">*paper published before 2012; ** paper published after 2012;</t>
      </text>
    </comment>
    <comment authorId="0" ref="BH578">
      <text>
        <t xml:space="preserve">*paper published before 2012; ** paper published after 2012;</t>
      </text>
    </comment>
    <comment authorId="0" ref="BH579">
      <text>
        <t xml:space="preserve">*paper published before 2012; ** paper published after 2012;</t>
      </text>
    </comment>
    <comment authorId="0" ref="BH580">
      <text>
        <t xml:space="preserve">*paper published before 2012; ** paper published after 2012;</t>
      </text>
    </comment>
    <comment authorId="0" ref="BH581">
      <text>
        <t xml:space="preserve">*paper published before 2012; ** paper published after 2012;</t>
      </text>
    </comment>
    <comment authorId="0" ref="BH582">
      <text>
        <t xml:space="preserve">*paper published before 2012; ** paper published after 2012;</t>
      </text>
    </comment>
    <comment authorId="0" ref="BH583">
      <text>
        <t xml:space="preserve">*paper published before 2012; ** paper published after 2012;</t>
      </text>
    </comment>
    <comment authorId="0" ref="BH584">
      <text>
        <t xml:space="preserve">*paper published before 2012; ** paper published after 2012;</t>
      </text>
    </comment>
    <comment authorId="0" ref="BH585">
      <text>
        <t xml:space="preserve">*paper published before 2012; ** paper published after 2012;</t>
      </text>
    </comment>
    <comment authorId="0" ref="BH586">
      <text>
        <t xml:space="preserve">*paper published before 2012; ** paper published after 2012;</t>
      </text>
    </comment>
    <comment authorId="0" ref="BH587">
      <text>
        <t xml:space="preserve">*paper published before 2012; ** paper published after 2012;</t>
      </text>
    </comment>
    <comment authorId="0" ref="BH588">
      <text>
        <t xml:space="preserve">*paper published before 2012; ** paper published after 2012;</t>
      </text>
    </comment>
    <comment authorId="0" ref="BH589">
      <text>
        <t xml:space="preserve">*paper published before 2012; ** paper published after 2012;</t>
      </text>
    </comment>
    <comment authorId="0" ref="BH590">
      <text>
        <t xml:space="preserve">*paper published before 2012; ** paper published after 2012;</t>
      </text>
    </comment>
    <comment authorId="0" ref="BH591">
      <text>
        <t xml:space="preserve">*paper published before 2012; ** paper published after 2012;</t>
      </text>
    </comment>
    <comment authorId="0" ref="BH592">
      <text>
        <t xml:space="preserve">*paper published before 2012; ** paper published after 2012;</t>
      </text>
    </comment>
    <comment authorId="0" ref="M593">
      <text>
        <t xml:space="preserve">Which approaches are reported for DSL development?</t>
      </text>
    </comment>
    <comment authorId="0" ref="N593">
      <text>
        <t xml:space="preserve">Does the paper report DSL?</t>
      </text>
    </comment>
    <comment authorId="0" ref="P593">
      <text>
        <t xml:space="preserve">What is its concrete syntax?</t>
      </text>
    </comment>
    <comment authorId="0" ref="Q593">
      <text>
        <t xml:space="preserve">What is DSL type?</t>
      </text>
    </comment>
    <comment authorId="0" ref="R593">
      <text>
        <t xml:space="preserve">Was DSL developed using language workbench?</t>
      </text>
    </comment>
    <comment authorId="0" ref="T593">
      <text>
        <t xml:space="preserve">Does the paper report development  of DSL?</t>
      </text>
    </comment>
    <comment authorId="0" ref="V593">
      <text>
        <t xml:space="preserve">What is DSL design?</t>
      </text>
    </comment>
    <comment authorId="0" ref="W593">
      <text>
        <t xml:space="preserve">How the Domain Analysis of DSL is performed?</t>
      </text>
    </comment>
    <comment authorId="0" ref="X593">
      <text>
        <t xml:space="preserve">Which techniques were used for Domain Analysis?</t>
      </text>
    </comment>
    <comment authorId="0" ref="Y593">
      <text>
        <t xml:space="preserve">Which stakeholders are involved into Domain Analysis?</t>
      </text>
    </comment>
    <comment authorId="0" ref="Z593">
      <text>
        <t xml:space="preserve">Does the paper report domain analysis?</t>
      </text>
    </comment>
    <comment authorId="0" ref="AB593">
      <text>
        <t xml:space="preserve">Does the paper report technique that is used?</t>
      </text>
    </comment>
    <comment authorId="0" ref="AD593">
      <text>
        <t xml:space="preserve">Does the paper report results of analysis? </t>
      </text>
    </comment>
    <comment authorId="0" ref="AF593">
      <text>
        <t xml:space="preserve">Does the paper report analysis that takes in consideration different user cases?</t>
      </text>
    </comment>
    <comment authorId="0" ref="AH593">
      <text>
        <t xml:space="preserve">Does the paper report end-user involvement into domain analysis process?</t>
      </text>
    </comment>
    <comment authorId="0" ref="AJ593">
      <text>
        <t xml:space="preserve">How the Evaluation of DSL was performed?</t>
      </text>
    </comment>
    <comment authorId="0" ref="AK593">
      <text>
        <t xml:space="preserve">What methods are used for Evaluation?</t>
      </text>
    </comment>
    <comment authorId="0" ref="AL593">
      <text>
        <t xml:space="preserve">When Evaluation was performed?</t>
      </text>
    </comment>
    <comment authorId="0" ref="AM593">
      <text>
        <t xml:space="preserve">Does the paper report any experimentation conducted for the assessment of DSL?</t>
      </text>
    </comment>
    <comment authorId="0" ref="AO593">
      <text>
        <t xml:space="preserve">Does the paper report the inclusion of end-users in the assessment of DSL?</t>
      </text>
    </comment>
    <comment authorId="0" ref="AQ593">
      <text>
        <t xml:space="preserve">Does the paper report any sort of usability evaluation?</t>
      </text>
    </comment>
    <comment authorId="0" ref="AS593">
      <text>
        <t xml:space="preserve">Does the paper report any usability metrics ?</t>
      </text>
    </comment>
    <comment authorId="0" ref="AU593">
      <text>
        <t xml:space="preserve">Does the paper state explicitly to contribute easy of use?</t>
      </text>
    </comment>
    <comment authorId="0" ref="AW593">
      <text>
        <t xml:space="preserve">Are the target users non-programmers?</t>
      </text>
    </comment>
    <comment authorId="0" ref="AY593">
      <text>
        <t xml:space="preserve">Does paper mention alternative tools/approaches?</t>
      </text>
    </comment>
    <comment authorId="0" ref="BA593">
      <text>
        <t xml:space="preserve">Does paper report comparison to alternatives?</t>
      </text>
    </comment>
    <comment authorId="0" ref="BC593">
      <text>
        <t xml:space="preserve">Does the paper report in which phase of development evaluation intervention(s) took place?</t>
      </text>
    </comment>
    <comment authorId="0" ref="BF593">
      <text>
        <t xml:space="preserve">What is the relevance of the paper according to the conference/journal where it was published?</t>
      </text>
    </comment>
    <comment authorId="0" ref="BH593">
      <text>
        <t xml:space="preserve">What is the relevance of the citation according to its related citations?</t>
      </text>
    </comment>
    <comment authorId="0" ref="BJ593">
      <text>
        <t xml:space="preserve">How clearly is the problem of study described?</t>
      </text>
    </comment>
    <comment authorId="0" ref="BL593">
      <text>
        <t xml:space="preserve">How clearly is the research context stated?</t>
      </text>
    </comment>
    <comment authorId="0" ref="BN593">
      <text>
        <t xml:space="preserve">How rigorously is the method evaluated?</t>
      </text>
    </comment>
    <comment authorId="0" ref="BP593">
      <text>
        <t xml:space="preserve">How explicitly are the contributions presented?</t>
      </text>
    </comment>
    <comment authorId="0" ref="BR593">
      <text>
        <t xml:space="preserve">How explicitly are the insights and issues for future work stated?</t>
      </text>
    </comment>
    <comment authorId="0" ref="BU593">
      <text>
        <t xml:space="preserve">Reviewers confidence about content of the study </t>
      </text>
    </comment>
    <comment authorId="0" ref="BV593">
      <text>
        <t xml:space="preserve">Reviewers confidence about quality of the study</t>
      </text>
    </comment>
    <comment authorId="0" ref="AC594">
      <text>
        <t xml:space="preserve">name the technique</t>
      </text>
    </comment>
    <comment authorId="0" ref="AE594">
      <text>
        <t xml:space="preserve">what are the results, goals, artifacts produced?</t>
      </text>
    </comment>
    <comment authorId="0" ref="AG594">
      <text>
        <t xml:space="preserve">are use cases explicitly named? which are they?</t>
      </text>
    </comment>
    <comment authorId="0" ref="AP594">
      <text>
        <t xml:space="preserve">who are the subjects and what were groups; numbers; interventions?</t>
      </text>
    </comment>
    <comment authorId="0" ref="BB594">
      <text>
        <t xml:space="preserve">comment</t>
      </text>
    </comment>
    <comment authorId="0" ref="BH594">
      <text>
        <t xml:space="preserve">*paper published before 2013; ** paper published 2013 and after;</t>
      </text>
    </comment>
    <comment authorId="0" ref="AC595">
      <text>
        <t xml:space="preserve">name the technique</t>
      </text>
    </comment>
    <comment authorId="0" ref="AE595">
      <text>
        <t xml:space="preserve">what are the results, goals, artifacts produced?</t>
      </text>
    </comment>
    <comment authorId="0" ref="AG595">
      <text>
        <t xml:space="preserve">are use cases explicitly named? which are they?</t>
      </text>
    </comment>
    <comment authorId="0" ref="BH595">
      <text>
        <t xml:space="preserve">*paper published before 2013; ** paper published 2013 and after;</t>
      </text>
    </comment>
    <comment authorId="0" ref="AC596">
      <text>
        <t xml:space="preserve">name the technique</t>
      </text>
    </comment>
    <comment authorId="0" ref="AE596">
      <text>
        <t xml:space="preserve">what are the results, goals, artifacts produced?</t>
      </text>
    </comment>
    <comment authorId="0" ref="AG596">
      <text>
        <t xml:space="preserve">are use cases explicitly named? which are they?</t>
      </text>
    </comment>
    <comment authorId="0" ref="BH596">
      <text>
        <t xml:space="preserve">*paper published before 2013; ** paper published 2013 and after;</t>
      </text>
    </comment>
    <comment authorId="0" ref="AC597">
      <text>
        <t xml:space="preserve">name the technique</t>
      </text>
    </comment>
    <comment authorId="0" ref="AE597">
      <text>
        <t xml:space="preserve">what are the results, goals, artifacts produced?</t>
      </text>
    </comment>
    <comment authorId="0" ref="AI597">
      <text>
        <t xml:space="preserve">which users? how they were involved?</t>
      </text>
    </comment>
    <comment authorId="0" ref="BB597">
      <text>
        <t xml:space="preserve">comment</t>
      </text>
    </comment>
    <comment authorId="0" ref="BH597">
      <text>
        <t xml:space="preserve">*paper published before 2013; ** paper published 2013 and after;</t>
      </text>
    </comment>
    <comment authorId="0" ref="BH598">
      <text>
        <t xml:space="preserve">*paper published before 2012; ** paper published after 2012;</t>
      </text>
    </comment>
    <comment authorId="0" ref="U599">
      <text>
        <t xml:space="preserve">comment</t>
      </text>
    </comment>
    <comment authorId="0" ref="AC599">
      <text>
        <t xml:space="preserve">what are the results, goals, artifacts produced?</t>
      </text>
    </comment>
    <comment authorId="0" ref="AE599">
      <text>
        <t xml:space="preserve">what are the results, goals, artifacts produced?</t>
      </text>
    </comment>
    <comment authorId="0" ref="AG599">
      <text>
        <t xml:space="preserve">are use cases explicitly named? which are they?</t>
      </text>
    </comment>
    <comment authorId="0" ref="AI599">
      <text>
        <t xml:space="preserve">which users? how they were involved?</t>
      </text>
    </comment>
    <comment authorId="0" ref="BH599">
      <text>
        <t xml:space="preserve">*paper published before 2012; ** paper published after 2012;</t>
      </text>
    </comment>
    <comment authorId="0" ref="AC600">
      <text>
        <t xml:space="preserve">name the technique</t>
      </text>
    </comment>
    <comment authorId="0" ref="AE600">
      <text>
        <t xml:space="preserve">what are the results, goals, artifacts produced?</t>
      </text>
    </comment>
    <comment authorId="0" ref="BH600">
      <text>
        <t xml:space="preserve">*paper published before 2012; ** paper published after 2012;</t>
      </text>
    </comment>
    <comment authorId="0" ref="BH601">
      <text>
        <t xml:space="preserve">*paper published before 2012; ** paper published after 2012;</t>
      </text>
    </comment>
    <comment authorId="0" ref="BH602">
      <text>
        <t xml:space="preserve">*paper published before 2012; ** paper published after 2012;</t>
      </text>
    </comment>
    <comment authorId="0" ref="BH603">
      <text>
        <t xml:space="preserve">*paper published before 2012; ** paper published after 2012;</t>
      </text>
    </comment>
    <comment authorId="0" ref="BH604">
      <text>
        <t xml:space="preserve">*paper published before 2012; ** paper published after 2012;</t>
      </text>
    </comment>
    <comment authorId="0" ref="BH605">
      <text>
        <t xml:space="preserve">*paper published before 2012; ** paper published after 2012;</t>
      </text>
    </comment>
    <comment authorId="0" ref="BH606">
      <text>
        <t xml:space="preserve">*paper published before 2012; ** paper published after 2012;</t>
      </text>
    </comment>
    <comment authorId="0" ref="BH607">
      <text>
        <t xml:space="preserve">*paper published before 2012; ** paper published after 2012;</t>
      </text>
    </comment>
    <comment authorId="0" ref="BH608">
      <text>
        <t xml:space="preserve">*paper published before 2012; ** paper published after 2012;</t>
      </text>
    </comment>
    <comment authorId="0" ref="BH609">
      <text>
        <t xml:space="preserve">*paper published before 2012; ** paper published after 2012;</t>
      </text>
    </comment>
    <comment authorId="0" ref="BH610">
      <text>
        <t xml:space="preserve">*paper published before 2012; ** paper published after 2012;</t>
      </text>
    </comment>
    <comment authorId="0" ref="BH611">
      <text>
        <t xml:space="preserve">*paper published before 2012; ** paper published after 2012;</t>
      </text>
    </comment>
    <comment authorId="0" ref="BH612">
      <text>
        <t xml:space="preserve">*paper published before 2012; ** paper published after 2012;</t>
      </text>
    </comment>
    <comment authorId="0" ref="BH613">
      <text>
        <t xml:space="preserve">*paper published before 2012; ** paper published after 2012;</t>
      </text>
    </comment>
    <comment authorId="0" ref="BH614">
      <text>
        <t xml:space="preserve">*paper published before 2012; ** paper published after 2012;</t>
      </text>
    </comment>
    <comment authorId="0" ref="BH615">
      <text>
        <t xml:space="preserve">*paper published before 2012; ** paper published after 2012;</t>
      </text>
    </comment>
    <comment authorId="0" ref="BH616">
      <text>
        <t xml:space="preserve">*paper published before 2012; ** paper published after 2012;</t>
      </text>
    </comment>
    <comment authorId="0" ref="BH617">
      <text>
        <t xml:space="preserve">*paper published before 2012; ** paper published after 2012;</t>
      </text>
    </comment>
    <comment authorId="0" ref="BH618">
      <text>
        <t xml:space="preserve">*paper published before 2012; ** paper published after 2012;</t>
      </text>
    </comment>
    <comment authorId="0" ref="BH619">
      <text>
        <t xml:space="preserve">*paper published before 2012; ** paper published after 2012;</t>
      </text>
    </comment>
    <comment authorId="0" ref="BH620">
      <text>
        <t xml:space="preserve">*paper published before 2012; ** paper published after 2012;</t>
      </text>
    </comment>
    <comment authorId="0" ref="BH621">
      <text>
        <t xml:space="preserve">*paper published before 2012; ** paper published after 2012;</t>
      </text>
    </comment>
    <comment authorId="0" ref="BH622">
      <text>
        <t xml:space="preserve">*paper published before 2012; ** paper published after 2012;</t>
      </text>
    </comment>
    <comment authorId="0" ref="BH623">
      <text>
        <t xml:space="preserve">*paper published before 2012; ** paper published after 2012;</t>
      </text>
    </comment>
    <comment authorId="0" ref="BH624">
      <text>
        <t xml:space="preserve">*paper published before 2012; ** paper published after 2012;</t>
      </text>
    </comment>
    <comment authorId="0" ref="BH625">
      <text>
        <t xml:space="preserve">*paper published before 2012; ** paper published after 2012;</t>
      </text>
    </comment>
    <comment authorId="0" ref="BH626">
      <text>
        <t xml:space="preserve">*paper published before 2012; ** paper published after 2012;</t>
      </text>
    </comment>
    <comment authorId="0" ref="BH627">
      <text>
        <t xml:space="preserve">*paper published before 2012; ** paper published after 2012;</t>
      </text>
    </comment>
    <comment authorId="0" ref="BH628">
      <text>
        <t xml:space="preserve">*paper published before 2012; ** paper published after 2012;</t>
      </text>
    </comment>
    <comment authorId="0" ref="BH629">
      <text>
        <t xml:space="preserve">*paper published before 2012; ** paper published after 2012;</t>
      </text>
    </comment>
    <comment authorId="0" ref="M630">
      <text>
        <t xml:space="preserve">Which approaches are reported for DSL development?</t>
      </text>
    </comment>
    <comment authorId="0" ref="N630">
      <text>
        <t xml:space="preserve">Does the paper report DSL?</t>
      </text>
    </comment>
    <comment authorId="0" ref="P630">
      <text>
        <t xml:space="preserve">What is its concrete syntax?</t>
      </text>
    </comment>
    <comment authorId="0" ref="Q630">
      <text>
        <t xml:space="preserve">What is DSL type?</t>
      </text>
    </comment>
    <comment authorId="0" ref="R630">
      <text>
        <t xml:space="preserve">Was DSL developed using language workbench?</t>
      </text>
    </comment>
    <comment authorId="0" ref="T630">
      <text>
        <t xml:space="preserve">Does the paper report development  of DSL?</t>
      </text>
    </comment>
    <comment authorId="0" ref="V630">
      <text>
        <t xml:space="preserve">What is DSL design?</t>
      </text>
    </comment>
    <comment authorId="0" ref="W630">
      <text>
        <t xml:space="preserve">How the Domain Analysis of DSL is performed?</t>
      </text>
    </comment>
    <comment authorId="0" ref="X630">
      <text>
        <t xml:space="preserve">Which techniques were used for Domain Analysis?</t>
      </text>
    </comment>
    <comment authorId="0" ref="Y630">
      <text>
        <t xml:space="preserve">Which stakeholders are involved into Domain Analysis?</t>
      </text>
    </comment>
    <comment authorId="0" ref="Z630">
      <text>
        <t xml:space="preserve">Does the paper report domain analysis?</t>
      </text>
    </comment>
    <comment authorId="0" ref="AB630">
      <text>
        <t xml:space="preserve">Does the paper report technique that is used?</t>
      </text>
    </comment>
    <comment authorId="0" ref="AD630">
      <text>
        <t xml:space="preserve">Does the paper report results of analysis? </t>
      </text>
    </comment>
    <comment authorId="0" ref="AF630">
      <text>
        <t xml:space="preserve">Does the paper report analysis that takes in consideration different user cases?</t>
      </text>
    </comment>
    <comment authorId="0" ref="AH630">
      <text>
        <t xml:space="preserve">Does the paper report end-user involvement into domain analysis process?</t>
      </text>
    </comment>
    <comment authorId="0" ref="AJ630">
      <text>
        <t xml:space="preserve">How the Evaluation of DSL was performed?</t>
      </text>
    </comment>
    <comment authorId="0" ref="AK630">
      <text>
        <t xml:space="preserve">What methods are used for Evaluation?</t>
      </text>
    </comment>
    <comment authorId="0" ref="AL630">
      <text>
        <t xml:space="preserve">When Evaluation was performed?</t>
      </text>
    </comment>
    <comment authorId="0" ref="AM630">
      <text>
        <t xml:space="preserve">Does the paper report any experimentation conducted for the assessment of DSL?</t>
      </text>
    </comment>
    <comment authorId="0" ref="AO630">
      <text>
        <t xml:space="preserve">Does the paper report the inclusion of end-users in the assessment of DSL?</t>
      </text>
    </comment>
    <comment authorId="0" ref="AQ630">
      <text>
        <t xml:space="preserve">Does the paper report any sort of usability evaluation?</t>
      </text>
    </comment>
    <comment authorId="0" ref="AS630">
      <text>
        <t xml:space="preserve">Does the paper report any usability metrics ?</t>
      </text>
    </comment>
    <comment authorId="0" ref="AU630">
      <text>
        <t xml:space="preserve">Does the paper state explicitly to contribute easy of use?</t>
      </text>
    </comment>
    <comment authorId="0" ref="AW630">
      <text>
        <t xml:space="preserve">Are the target users non-programmers?</t>
      </text>
    </comment>
    <comment authorId="0" ref="AY630">
      <text>
        <t xml:space="preserve">Does paper mention alternative tools/approaches?</t>
      </text>
    </comment>
    <comment authorId="0" ref="BA630">
      <text>
        <t xml:space="preserve">Does paper report comparison to alternatives?</t>
      </text>
    </comment>
    <comment authorId="0" ref="BC630">
      <text>
        <t xml:space="preserve">Does the paper report in which phase of development evaluation intervention(s) took place?</t>
      </text>
    </comment>
    <comment authorId="0" ref="BF630">
      <text>
        <t xml:space="preserve">What is the relevance of the paper according to the conference/journal where it was published?</t>
      </text>
    </comment>
    <comment authorId="0" ref="BH630">
      <text>
        <t xml:space="preserve">What is the relevance of the citation according to its related citations?</t>
      </text>
    </comment>
    <comment authorId="0" ref="BJ630">
      <text>
        <t xml:space="preserve">How clearly is the problem of study described?</t>
      </text>
    </comment>
    <comment authorId="0" ref="BL630">
      <text>
        <t xml:space="preserve">How clearly is the research context stated?</t>
      </text>
    </comment>
    <comment authorId="0" ref="BN630">
      <text>
        <t xml:space="preserve">How rigorously is the method evaluated?</t>
      </text>
    </comment>
    <comment authorId="0" ref="BP630">
      <text>
        <t xml:space="preserve">How explicitly are the contributions presented?</t>
      </text>
    </comment>
    <comment authorId="0" ref="BR630">
      <text>
        <t xml:space="preserve">How explicitly are the insights and issues for future work stated?</t>
      </text>
    </comment>
    <comment authorId="0" ref="BU630">
      <text>
        <t xml:space="preserve">Reviewers confidence about content of the study </t>
      </text>
    </comment>
    <comment authorId="0" ref="BV630">
      <text>
        <t xml:space="preserve">Reviewers confidence about quality of the study</t>
      </text>
    </comment>
    <comment authorId="0" ref="AC631">
      <text>
        <t xml:space="preserve">name the technique</t>
      </text>
    </comment>
    <comment authorId="0" ref="AE631">
      <text>
        <t xml:space="preserve">what are the results, goals, artifacts produced?</t>
      </text>
    </comment>
    <comment authorId="0" ref="AG631">
      <text>
        <t xml:space="preserve">are use cases explicitly named? which are they?</t>
      </text>
    </comment>
    <comment authorId="0" ref="AP631">
      <text>
        <t xml:space="preserve">who are the subjects and what were groups; numbers; interventions?</t>
      </text>
    </comment>
    <comment authorId="0" ref="BB631">
      <text>
        <t xml:space="preserve">comment</t>
      </text>
    </comment>
    <comment authorId="0" ref="BH631">
      <text>
        <t xml:space="preserve">*paper published before 2013; ** paper published 2013 and after;</t>
      </text>
    </comment>
    <comment authorId="0" ref="AC632">
      <text>
        <t xml:space="preserve">name the technique</t>
      </text>
    </comment>
    <comment authorId="0" ref="AE632">
      <text>
        <t xml:space="preserve">what are the results, goals, artifacts produced?</t>
      </text>
    </comment>
    <comment authorId="0" ref="AG632">
      <text>
        <t xml:space="preserve">are use cases explicitly named? which are they?</t>
      </text>
    </comment>
    <comment authorId="0" ref="BH632">
      <text>
        <t xml:space="preserve">*paper published before 2013; ** paper published 2013 and after;</t>
      </text>
    </comment>
    <comment authorId="0" ref="AC633">
      <text>
        <t xml:space="preserve">name the technique</t>
      </text>
    </comment>
    <comment authorId="0" ref="AE633">
      <text>
        <t xml:space="preserve">what are the results, goals, artifacts produced?</t>
      </text>
    </comment>
    <comment authorId="0" ref="AG633">
      <text>
        <t xml:space="preserve">are use cases explicitly named? which are they?</t>
      </text>
    </comment>
    <comment authorId="0" ref="BH633">
      <text>
        <t xml:space="preserve">*paper published before 2013; ** paper published 2013 and after;</t>
      </text>
    </comment>
    <comment authorId="0" ref="AC634">
      <text>
        <t xml:space="preserve">name the technique</t>
      </text>
    </comment>
    <comment authorId="0" ref="AE634">
      <text>
        <t xml:space="preserve">what are the results, goals, artifacts produced?</t>
      </text>
    </comment>
    <comment authorId="0" ref="AI634">
      <text>
        <t xml:space="preserve">which users? how they were involved?</t>
      </text>
    </comment>
    <comment authorId="0" ref="BB634">
      <text>
        <t xml:space="preserve">comment</t>
      </text>
    </comment>
    <comment authorId="0" ref="BH634">
      <text>
        <t xml:space="preserve">*paper published before 2013; ** paper published 2013 and after;</t>
      </text>
    </comment>
    <comment authorId="0" ref="BH635">
      <text>
        <t xml:space="preserve">*paper published before 2012; ** paper published after 2012;</t>
      </text>
    </comment>
    <comment authorId="0" ref="U636">
      <text>
        <t xml:space="preserve">comment</t>
      </text>
    </comment>
    <comment authorId="0" ref="AC636">
      <text>
        <t xml:space="preserve">what are the results, goals, artifacts produced?</t>
      </text>
    </comment>
    <comment authorId="0" ref="AE636">
      <text>
        <t xml:space="preserve">what are the results, goals, artifacts produced?</t>
      </text>
    </comment>
    <comment authorId="0" ref="AG636">
      <text>
        <t xml:space="preserve">are use cases explicitly named? which are they?</t>
      </text>
    </comment>
    <comment authorId="0" ref="AI636">
      <text>
        <t xml:space="preserve">which users? how they were involved?</t>
      </text>
    </comment>
    <comment authorId="0" ref="BH636">
      <text>
        <t xml:space="preserve">*paper published before 2012; ** paper published after 2012;</t>
      </text>
    </comment>
    <comment authorId="0" ref="AC637">
      <text>
        <t xml:space="preserve">name the technique</t>
      </text>
    </comment>
    <comment authorId="0" ref="AE637">
      <text>
        <t xml:space="preserve">what are the results, goals, artifacts produced?</t>
      </text>
    </comment>
    <comment authorId="0" ref="BH637">
      <text>
        <t xml:space="preserve">*paper published before 2012; ** paper published after 2012;</t>
      </text>
    </comment>
    <comment authorId="0" ref="BH638">
      <text>
        <t xml:space="preserve">*paper published before 2012; ** paper published after 2012;</t>
      </text>
    </comment>
    <comment authorId="0" ref="BH639">
      <text>
        <t xml:space="preserve">*paper published before 2012; ** paper published after 2012;</t>
      </text>
    </comment>
    <comment authorId="0" ref="BH640">
      <text>
        <t xml:space="preserve">*paper published before 2012; ** paper published after 2012;</t>
      </text>
    </comment>
    <comment authorId="0" ref="BH641">
      <text>
        <t xml:space="preserve">*paper published before 2012; ** paper published after 2012;</t>
      </text>
    </comment>
    <comment authorId="0" ref="BH642">
      <text>
        <t xml:space="preserve">*paper published before 2012; ** paper published after 2012;</t>
      </text>
    </comment>
    <comment authorId="0" ref="BH643">
      <text>
        <t xml:space="preserve">*paper published before 2012; ** paper published after 2012;</t>
      </text>
    </comment>
    <comment authorId="0" ref="BH644">
      <text>
        <t xml:space="preserve">*paper published before 2012; ** paper published after 2012;</t>
      </text>
    </comment>
    <comment authorId="0" ref="BH645">
      <text>
        <t xml:space="preserve">*paper published before 2012; ** paper published after 2012;</t>
      </text>
    </comment>
    <comment authorId="0" ref="BH646">
      <text>
        <t xml:space="preserve">*paper published before 2012; ** paper published after 2012;</t>
      </text>
    </comment>
    <comment authorId="0" ref="BH647">
      <text>
        <t xml:space="preserve">*paper published before 2012; ** paper published after 2012;</t>
      </text>
    </comment>
    <comment authorId="0" ref="BH648">
      <text>
        <t xml:space="preserve">*paper published before 2012; ** paper published after 2012;</t>
      </text>
    </comment>
    <comment authorId="0" ref="BH649">
      <text>
        <t xml:space="preserve">*paper published before 2012; ** paper published after 2012;</t>
      </text>
    </comment>
    <comment authorId="0" ref="BH650">
      <text>
        <t xml:space="preserve">*paper published before 2012; ** paper published after 2012;</t>
      </text>
    </comment>
    <comment authorId="0" ref="BH651">
      <text>
        <t xml:space="preserve">*paper published before 2012; ** paper published after 2012;</t>
      </text>
    </comment>
    <comment authorId="0" ref="BH652">
      <text>
        <t xml:space="preserve">*paper published before 2012; ** paper published after 2012;</t>
      </text>
    </comment>
    <comment authorId="0" ref="BH653">
      <text>
        <t xml:space="preserve">*paper published before 2012; ** paper published after 2012;</t>
      </text>
    </comment>
    <comment authorId="0" ref="BH654">
      <text>
        <t xml:space="preserve">*paper published before 2012; ** paper published after 2012;</t>
      </text>
    </comment>
    <comment authorId="0" ref="BH655">
      <text>
        <t xml:space="preserve">*paper published before 2012; ** paper published after 2012;</t>
      </text>
    </comment>
    <comment authorId="0" ref="BH656">
      <text>
        <t xml:space="preserve">*paper published before 2012; ** paper published after 2012;</t>
      </text>
    </comment>
    <comment authorId="0" ref="BH657">
      <text>
        <t xml:space="preserve">*paper published before 2012; ** paper published after 2012;</t>
      </text>
    </comment>
    <comment authorId="0" ref="BH658">
      <text>
        <t xml:space="preserve">*paper published before 2012; ** paper published after 2012;</t>
      </text>
    </comment>
    <comment authorId="0" ref="BH659">
      <text>
        <t xml:space="preserve">*paper published before 2012; ** paper published after 2012;</t>
      </text>
    </comment>
    <comment authorId="0" ref="BH660">
      <text>
        <t xml:space="preserve">*paper published before 2012; ** paper published after 2012;</t>
      </text>
    </comment>
    <comment authorId="0" ref="BH661">
      <text>
        <t xml:space="preserve">*paper published before 2012; ** paper published after 2012;</t>
      </text>
    </comment>
    <comment authorId="0" ref="BH662">
      <text>
        <t xml:space="preserve">*paper published before 2012; ** paper published after 2012;</t>
      </text>
    </comment>
    <comment authorId="0" ref="BH663">
      <text>
        <t xml:space="preserve">*paper published before 2012; ** paper published after 2012;</t>
      </text>
    </comment>
    <comment authorId="0" ref="BH664">
      <text>
        <t xml:space="preserve">*paper published before 2012; ** paper published after 2012;</t>
      </text>
    </comment>
    <comment authorId="0" ref="BH665">
      <text>
        <t xml:space="preserve">*paper published before 2012; ** paper published after 2012;</t>
      </text>
    </comment>
    <comment authorId="0" ref="BH666">
      <text>
        <t xml:space="preserve">*paper published before 2012; ** paper published after 2012;</t>
      </text>
    </comment>
    <comment authorId="0" ref="M667">
      <text>
        <t xml:space="preserve">Which approaches are reported for DSL development?</t>
      </text>
    </comment>
    <comment authorId="0" ref="N667">
      <text>
        <t xml:space="preserve">Does the paper report DSL?</t>
      </text>
    </comment>
    <comment authorId="0" ref="P667">
      <text>
        <t xml:space="preserve">What is its concrete syntax?</t>
      </text>
    </comment>
    <comment authorId="0" ref="Q667">
      <text>
        <t xml:space="preserve">What is DSL type?</t>
      </text>
    </comment>
    <comment authorId="0" ref="R667">
      <text>
        <t xml:space="preserve">Was DSL developed using language workbench?</t>
      </text>
    </comment>
    <comment authorId="0" ref="T667">
      <text>
        <t xml:space="preserve">Does the paper report development  of DSL?</t>
      </text>
    </comment>
    <comment authorId="0" ref="V667">
      <text>
        <t xml:space="preserve">What is DSL design?</t>
      </text>
    </comment>
    <comment authorId="0" ref="W667">
      <text>
        <t xml:space="preserve">How the Domain Analysis of DSL is performed?</t>
      </text>
    </comment>
    <comment authorId="0" ref="X667">
      <text>
        <t xml:space="preserve">Which techniques were used for Domain Analysis?</t>
      </text>
    </comment>
    <comment authorId="0" ref="Y667">
      <text>
        <t xml:space="preserve">Which stakeholders are involved into Domain Analysis?</t>
      </text>
    </comment>
    <comment authorId="0" ref="Z667">
      <text>
        <t xml:space="preserve">Does the paper report domain analysis?</t>
      </text>
    </comment>
    <comment authorId="0" ref="AB667">
      <text>
        <t xml:space="preserve">Does the paper report technique that is used?</t>
      </text>
    </comment>
    <comment authorId="0" ref="AD667">
      <text>
        <t xml:space="preserve">Does the paper report results of analysis? </t>
      </text>
    </comment>
    <comment authorId="0" ref="AF667">
      <text>
        <t xml:space="preserve">Does the paper report analysis that takes in consideration different user cases?</t>
      </text>
    </comment>
    <comment authorId="0" ref="AH667">
      <text>
        <t xml:space="preserve">Does the paper report end-user involvement into domain analysis process?</t>
      </text>
    </comment>
    <comment authorId="0" ref="AJ667">
      <text>
        <t xml:space="preserve">How the Evaluation of DSL was performed?</t>
      </text>
    </comment>
    <comment authorId="0" ref="AK667">
      <text>
        <t xml:space="preserve">What methods are used for Evaluation?</t>
      </text>
    </comment>
    <comment authorId="0" ref="AL667">
      <text>
        <t xml:space="preserve">When Evaluation was performed?</t>
      </text>
    </comment>
    <comment authorId="0" ref="AM667">
      <text>
        <t xml:space="preserve">Does the paper report any experimentation conducted for the assessment of DSL?</t>
      </text>
    </comment>
    <comment authorId="0" ref="AO667">
      <text>
        <t xml:space="preserve">Does the paper report the inclusion of end-users in the assessment of DSL?</t>
      </text>
    </comment>
    <comment authorId="0" ref="AQ667">
      <text>
        <t xml:space="preserve">Does the paper report any sort of usability evaluation?</t>
      </text>
    </comment>
    <comment authorId="0" ref="AS667">
      <text>
        <t xml:space="preserve">Does the paper report any usability metrics ?</t>
      </text>
    </comment>
    <comment authorId="0" ref="AU667">
      <text>
        <t xml:space="preserve">Does the paper state explicitly to contribute easy of use?</t>
      </text>
    </comment>
    <comment authorId="0" ref="AW667">
      <text>
        <t xml:space="preserve">Are the target users non-programmers?</t>
      </text>
    </comment>
    <comment authorId="0" ref="AY667">
      <text>
        <t xml:space="preserve">Does paper mention alternative tools/approaches?</t>
      </text>
    </comment>
    <comment authorId="0" ref="BA667">
      <text>
        <t xml:space="preserve">Does paper report comparison to alternatives?</t>
      </text>
    </comment>
    <comment authorId="0" ref="BC667">
      <text>
        <t xml:space="preserve">Does the paper report in which phase of development evaluation intervention(s) took place?</t>
      </text>
    </comment>
    <comment authorId="0" ref="BF667">
      <text>
        <t xml:space="preserve">What is the relevance of the paper according to the conference/journal where it was published?</t>
      </text>
    </comment>
    <comment authorId="0" ref="BH667">
      <text>
        <t xml:space="preserve">What is the relevance of the citation according to its related citations?</t>
      </text>
    </comment>
    <comment authorId="0" ref="BJ667">
      <text>
        <t xml:space="preserve">How clearly is the problem of study described?</t>
      </text>
    </comment>
    <comment authorId="0" ref="BL667">
      <text>
        <t xml:space="preserve">How clearly is the research context stated?</t>
      </text>
    </comment>
    <comment authorId="0" ref="BN667">
      <text>
        <t xml:space="preserve">How rigorously is the method evaluated?</t>
      </text>
    </comment>
    <comment authorId="0" ref="BP667">
      <text>
        <t xml:space="preserve">How explicitly are the contributions presented?</t>
      </text>
    </comment>
    <comment authorId="0" ref="BR667">
      <text>
        <t xml:space="preserve">How explicitly are the insights and issues for future work stated?</t>
      </text>
    </comment>
    <comment authorId="0" ref="BU667">
      <text>
        <t xml:space="preserve">Reviewers confidence about content of the study </t>
      </text>
    </comment>
    <comment authorId="0" ref="BV667">
      <text>
        <t xml:space="preserve">Reviewers confidence about quality of the study</t>
      </text>
    </comment>
    <comment authorId="0" ref="AC668">
      <text>
        <t xml:space="preserve">name the technique</t>
      </text>
    </comment>
    <comment authorId="0" ref="AE668">
      <text>
        <t xml:space="preserve">what are the results, goals, artifacts produced?</t>
      </text>
    </comment>
    <comment authorId="0" ref="AG668">
      <text>
        <t xml:space="preserve">are use cases explicitly named? which are they?</t>
      </text>
    </comment>
    <comment authorId="0" ref="AP668">
      <text>
        <t xml:space="preserve">who are the subjects and what were groups; numbers; interventions?</t>
      </text>
    </comment>
    <comment authorId="0" ref="BB668">
      <text>
        <t xml:space="preserve">comment</t>
      </text>
    </comment>
    <comment authorId="0" ref="BH668">
      <text>
        <t xml:space="preserve">*paper published before 2013; ** paper published 2013 and after;</t>
      </text>
    </comment>
    <comment authorId="0" ref="AC669">
      <text>
        <t xml:space="preserve">name the technique</t>
      </text>
    </comment>
    <comment authorId="0" ref="AE669">
      <text>
        <t xml:space="preserve">what are the results, goals, artifacts produced?</t>
      </text>
    </comment>
    <comment authorId="0" ref="AG669">
      <text>
        <t xml:space="preserve">are use cases explicitly named? which are they?</t>
      </text>
    </comment>
    <comment authorId="0" ref="BH669">
      <text>
        <t xml:space="preserve">*paper published before 2013; ** paper published 2013 and after;</t>
      </text>
    </comment>
    <comment authorId="0" ref="AC670">
      <text>
        <t xml:space="preserve">name the technique</t>
      </text>
    </comment>
    <comment authorId="0" ref="AE670">
      <text>
        <t xml:space="preserve">what are the results, goals, artifacts produced?</t>
      </text>
    </comment>
    <comment authorId="0" ref="AG670">
      <text>
        <t xml:space="preserve">are use cases explicitly named? which are they?</t>
      </text>
    </comment>
    <comment authorId="0" ref="BH670">
      <text>
        <t xml:space="preserve">*paper published before 2013; ** paper published 2013 and after;</t>
      </text>
    </comment>
    <comment authorId="0" ref="AC671">
      <text>
        <t xml:space="preserve">name the technique</t>
      </text>
    </comment>
    <comment authorId="0" ref="AE671">
      <text>
        <t xml:space="preserve">what are the results, goals, artifacts produced?</t>
      </text>
    </comment>
    <comment authorId="0" ref="AI671">
      <text>
        <t xml:space="preserve">which users? how they were involved?</t>
      </text>
    </comment>
    <comment authorId="0" ref="BB671">
      <text>
        <t xml:space="preserve">comment</t>
      </text>
    </comment>
    <comment authorId="0" ref="BH671">
      <text>
        <t xml:space="preserve">*paper published before 2013; ** paper published 2013 and after;</t>
      </text>
    </comment>
    <comment authorId="0" ref="BH672">
      <text>
        <t xml:space="preserve">*paper published before 2012; ** paper published after 2012;</t>
      </text>
    </comment>
    <comment authorId="0" ref="U673">
      <text>
        <t xml:space="preserve">comment</t>
      </text>
    </comment>
    <comment authorId="0" ref="AC673">
      <text>
        <t xml:space="preserve">what are the results, goals, artifacts produced?</t>
      </text>
    </comment>
    <comment authorId="0" ref="AE673">
      <text>
        <t xml:space="preserve">what are the results, goals, artifacts produced?</t>
      </text>
    </comment>
    <comment authorId="0" ref="AG673">
      <text>
        <t xml:space="preserve">are use cases explicitly named? which are they?</t>
      </text>
    </comment>
    <comment authorId="0" ref="AI673">
      <text>
        <t xml:space="preserve">which users? how they were involved?</t>
      </text>
    </comment>
    <comment authorId="0" ref="BH673">
      <text>
        <t xml:space="preserve">*paper published before 2012; ** paper published after 2012;</t>
      </text>
    </comment>
    <comment authorId="0" ref="AC674">
      <text>
        <t xml:space="preserve">name the technique</t>
      </text>
    </comment>
    <comment authorId="0" ref="AE674">
      <text>
        <t xml:space="preserve">what are the results, goals, artifacts produced?</t>
      </text>
    </comment>
    <comment authorId="0" ref="BH674">
      <text>
        <t xml:space="preserve">*paper published before 2012; ** paper published after 2012;</t>
      </text>
    </comment>
    <comment authorId="0" ref="BH675">
      <text>
        <t xml:space="preserve">*paper published before 2012; ** paper published after 2012;</t>
      </text>
    </comment>
    <comment authorId="0" ref="BH676">
      <text>
        <t xml:space="preserve">*paper published before 2012; ** paper published after 2012;</t>
      </text>
    </comment>
    <comment authorId="0" ref="BH677">
      <text>
        <t xml:space="preserve">*paper published before 2012; ** paper published after 2012;</t>
      </text>
    </comment>
    <comment authorId="0" ref="BH678">
      <text>
        <t xml:space="preserve">*paper published before 2012; ** paper published after 2012;</t>
      </text>
    </comment>
    <comment authorId="0" ref="BH679">
      <text>
        <t xml:space="preserve">*paper published before 2012; ** paper published after 2012;</t>
      </text>
    </comment>
    <comment authorId="0" ref="BH680">
      <text>
        <t xml:space="preserve">*paper published before 2012; ** paper published after 2012;</t>
      </text>
    </comment>
    <comment authorId="0" ref="BH681">
      <text>
        <t xml:space="preserve">*paper published before 2012; ** paper published after 2012;</t>
      </text>
    </comment>
    <comment authorId="0" ref="BH682">
      <text>
        <t xml:space="preserve">*paper published before 2012; ** paper published after 2012;</t>
      </text>
    </comment>
    <comment authorId="0" ref="BH683">
      <text>
        <t xml:space="preserve">*paper published before 2012; ** paper published after 2012;</t>
      </text>
    </comment>
    <comment authorId="0" ref="BH684">
      <text>
        <t xml:space="preserve">*paper published before 2012; ** paper published after 2012;</t>
      </text>
    </comment>
    <comment authorId="0" ref="BH685">
      <text>
        <t xml:space="preserve">*paper published before 2012; ** paper published after 2012;</t>
      </text>
    </comment>
    <comment authorId="0" ref="BH686">
      <text>
        <t xml:space="preserve">*paper published before 2012; ** paper published after 2012;</t>
      </text>
    </comment>
    <comment authorId="0" ref="BH687">
      <text>
        <t xml:space="preserve">*paper published before 2012; ** paper published after 2012;</t>
      </text>
    </comment>
    <comment authorId="0" ref="BH688">
      <text>
        <t xml:space="preserve">*paper published before 2012; ** paper published after 2012;</t>
      </text>
    </comment>
    <comment authorId="0" ref="BH689">
      <text>
        <t xml:space="preserve">*paper published before 2012; ** paper published after 2012;</t>
      </text>
    </comment>
    <comment authorId="0" ref="BH690">
      <text>
        <t xml:space="preserve">*paper published before 2012; ** paper published after 2012;</t>
      </text>
    </comment>
    <comment authorId="0" ref="BH691">
      <text>
        <t xml:space="preserve">*paper published before 2012; ** paper published after 2012;</t>
      </text>
    </comment>
    <comment authorId="0" ref="BH692">
      <text>
        <t xml:space="preserve">*paper published before 2012; ** paper published after 2012;</t>
      </text>
    </comment>
    <comment authorId="0" ref="BH693">
      <text>
        <t xml:space="preserve">*paper published before 2012; ** paper published after 2012;</t>
      </text>
    </comment>
    <comment authorId="0" ref="BH694">
      <text>
        <t xml:space="preserve">*paper published before 2012; ** paper published after 2012;</t>
      </text>
    </comment>
    <comment authorId="0" ref="BH695">
      <text>
        <t xml:space="preserve">*paper published before 2012; ** paper published after 2012;</t>
      </text>
    </comment>
    <comment authorId="0" ref="BH696">
      <text>
        <t xml:space="preserve">*paper published before 2012; ** paper published after 2012;</t>
      </text>
    </comment>
    <comment authorId="0" ref="BH697">
      <text>
        <t xml:space="preserve">*paper published before 2012; ** paper published after 2012;</t>
      </text>
    </comment>
    <comment authorId="0" ref="BH698">
      <text>
        <t xml:space="preserve">*paper published before 2012; ** paper published after 2012;</t>
      </text>
    </comment>
    <comment authorId="0" ref="BH699">
      <text>
        <t xml:space="preserve">*paper published before 2012; ** paper published after 2012;</t>
      </text>
    </comment>
    <comment authorId="0" ref="BH700">
      <text>
        <t xml:space="preserve">*paper published before 2012; ** paper published after 2012;</t>
      </text>
    </comment>
    <comment authorId="0" ref="BH701">
      <text>
        <t xml:space="preserve">*paper published before 2012; ** paper published after 2012;</t>
      </text>
    </comment>
    <comment authorId="0" ref="BH702">
      <text>
        <t xml:space="preserve">*paper published before 2012; ** paper published after 2012;</t>
      </text>
    </comment>
    <comment authorId="0" ref="BH703">
      <text>
        <t xml:space="preserve">*paper published before 2012; ** paper published after 2012;</t>
      </text>
    </comment>
    <comment authorId="0" ref="M704">
      <text>
        <t xml:space="preserve">Which approaches are reported for DSL development?</t>
      </text>
    </comment>
    <comment authorId="0" ref="N704">
      <text>
        <t xml:space="preserve">Does the paper report DSL?</t>
      </text>
    </comment>
    <comment authorId="0" ref="P704">
      <text>
        <t xml:space="preserve">What is its concrete syntax?</t>
      </text>
    </comment>
    <comment authorId="0" ref="Q704">
      <text>
        <t xml:space="preserve">What is DSL type?</t>
      </text>
    </comment>
    <comment authorId="0" ref="R704">
      <text>
        <t xml:space="preserve">Was DSL developed using language workbench?</t>
      </text>
    </comment>
    <comment authorId="0" ref="T704">
      <text>
        <t xml:space="preserve">Does the paper report development  of DSL?</t>
      </text>
    </comment>
    <comment authorId="0" ref="V704">
      <text>
        <t xml:space="preserve">What is DSL design?</t>
      </text>
    </comment>
    <comment authorId="0" ref="W704">
      <text>
        <t xml:space="preserve">How the Domain Analysis of DSL is performed?</t>
      </text>
    </comment>
    <comment authorId="0" ref="X704">
      <text>
        <t xml:space="preserve">Which techniques were used for Domain Analysis?</t>
      </text>
    </comment>
    <comment authorId="0" ref="Y704">
      <text>
        <t xml:space="preserve">Which stakeholders are involved into Domain Analysis?</t>
      </text>
    </comment>
    <comment authorId="0" ref="Z704">
      <text>
        <t xml:space="preserve">Does the paper report domain analysis?</t>
      </text>
    </comment>
    <comment authorId="0" ref="AB704">
      <text>
        <t xml:space="preserve">Does the paper report technique that is used?</t>
      </text>
    </comment>
    <comment authorId="0" ref="AD704">
      <text>
        <t xml:space="preserve">Does the paper report results of analysis? </t>
      </text>
    </comment>
    <comment authorId="0" ref="AF704">
      <text>
        <t xml:space="preserve">Does the paper report analysis that takes in consideration different user cases?</t>
      </text>
    </comment>
    <comment authorId="0" ref="AH704">
      <text>
        <t xml:space="preserve">Does the paper report end-user involvement into domain analysis process?</t>
      </text>
    </comment>
    <comment authorId="0" ref="AJ704">
      <text>
        <t xml:space="preserve">How the Evaluation of DSL was performed?</t>
      </text>
    </comment>
    <comment authorId="0" ref="AK704">
      <text>
        <t xml:space="preserve">What methods are used for Evaluation?</t>
      </text>
    </comment>
    <comment authorId="0" ref="AL704">
      <text>
        <t xml:space="preserve">When Evaluation was performed?</t>
      </text>
    </comment>
    <comment authorId="0" ref="AM704">
      <text>
        <t xml:space="preserve">Does the paper report any experimentation conducted for the assessment of DSL?</t>
      </text>
    </comment>
    <comment authorId="0" ref="AO704">
      <text>
        <t xml:space="preserve">Does the paper report the inclusion of end-users in the assessment of DSL?</t>
      </text>
    </comment>
    <comment authorId="0" ref="AQ704">
      <text>
        <t xml:space="preserve">Does the paper report any sort of usability evaluation?</t>
      </text>
    </comment>
    <comment authorId="0" ref="AS704">
      <text>
        <t xml:space="preserve">Does the paper report any usability metrics ?</t>
      </text>
    </comment>
    <comment authorId="0" ref="AU704">
      <text>
        <t xml:space="preserve">Does the paper state explicitly to contribute easy of use?</t>
      </text>
    </comment>
    <comment authorId="0" ref="AW704">
      <text>
        <t xml:space="preserve">Are the target users non-programmers?</t>
      </text>
    </comment>
    <comment authorId="0" ref="AY704">
      <text>
        <t xml:space="preserve">Does paper mention alternative tools/approaches?</t>
      </text>
    </comment>
    <comment authorId="0" ref="BA704">
      <text>
        <t xml:space="preserve">Does paper report comparison to alternatives?</t>
      </text>
    </comment>
    <comment authorId="0" ref="BC704">
      <text>
        <t xml:space="preserve">Does the paper report in which phase of development evaluation intervention(s) took place?</t>
      </text>
    </comment>
    <comment authorId="0" ref="BF704">
      <text>
        <t xml:space="preserve">What is the relevance of the paper according to the conference/journal where it was published?</t>
      </text>
    </comment>
    <comment authorId="0" ref="BH704">
      <text>
        <t xml:space="preserve">What is the relevance of the citation according to its related citations?</t>
      </text>
    </comment>
    <comment authorId="0" ref="BJ704">
      <text>
        <t xml:space="preserve">How clearly is the problem of study described?</t>
      </text>
    </comment>
    <comment authorId="0" ref="BL704">
      <text>
        <t xml:space="preserve">How clearly is the research context stated?</t>
      </text>
    </comment>
    <comment authorId="0" ref="BN704">
      <text>
        <t xml:space="preserve">How rigorously is the method evaluated?</t>
      </text>
    </comment>
    <comment authorId="0" ref="BP704">
      <text>
        <t xml:space="preserve">How explicitly are the contributions presented?</t>
      </text>
    </comment>
    <comment authorId="0" ref="BR704">
      <text>
        <t xml:space="preserve">How explicitly are the insights and issues for future work stated?</t>
      </text>
    </comment>
    <comment authorId="0" ref="BU704">
      <text>
        <t xml:space="preserve">Reviewers confidence about content of the study </t>
      </text>
    </comment>
    <comment authorId="0" ref="BV704">
      <text>
        <t xml:space="preserve">Reviewers confidence about quality of the study</t>
      </text>
    </comment>
    <comment authorId="0" ref="AC705">
      <text>
        <t xml:space="preserve">name the technique</t>
      </text>
    </comment>
    <comment authorId="0" ref="AE705">
      <text>
        <t xml:space="preserve">what are the results, goals, artifacts produced?</t>
      </text>
    </comment>
    <comment authorId="0" ref="AG705">
      <text>
        <t xml:space="preserve">are use cases explicitly named? which are they?</t>
      </text>
    </comment>
    <comment authorId="0" ref="AP705">
      <text>
        <t xml:space="preserve">who are the subjects and what were groups; numbers; interventions?</t>
      </text>
    </comment>
    <comment authorId="0" ref="BB705">
      <text>
        <t xml:space="preserve">comment</t>
      </text>
    </comment>
    <comment authorId="0" ref="BH705">
      <text>
        <t xml:space="preserve">*paper published before 2013; ** paper published 2013 and after;</t>
      </text>
    </comment>
    <comment authorId="0" ref="AC706">
      <text>
        <t xml:space="preserve">name the technique</t>
      </text>
    </comment>
    <comment authorId="0" ref="AE706">
      <text>
        <t xml:space="preserve">what are the results, goals, artifacts produced?</t>
      </text>
    </comment>
    <comment authorId="0" ref="AG706">
      <text>
        <t xml:space="preserve">are use cases explicitly named? which are they?</t>
      </text>
    </comment>
    <comment authorId="0" ref="BH706">
      <text>
        <t xml:space="preserve">*paper published before 2013; ** paper published 2013 and after;</t>
      </text>
    </comment>
    <comment authorId="0" ref="AC707">
      <text>
        <t xml:space="preserve">name the technique</t>
      </text>
    </comment>
    <comment authorId="0" ref="AE707">
      <text>
        <t xml:space="preserve">what are the results, goals, artifacts produced?</t>
      </text>
    </comment>
    <comment authorId="0" ref="AG707">
      <text>
        <t xml:space="preserve">are use cases explicitly named? which are they?</t>
      </text>
    </comment>
    <comment authorId="0" ref="BH707">
      <text>
        <t xml:space="preserve">*paper published before 2013; ** paper published 2013 and after;</t>
      </text>
    </comment>
    <comment authorId="0" ref="AC708">
      <text>
        <t xml:space="preserve">name the technique</t>
      </text>
    </comment>
    <comment authorId="0" ref="AE708">
      <text>
        <t xml:space="preserve">what are the results, goals, artifacts produced?</t>
      </text>
    </comment>
    <comment authorId="0" ref="AI708">
      <text>
        <t xml:space="preserve">which users? how they were involved?</t>
      </text>
    </comment>
    <comment authorId="0" ref="BB708">
      <text>
        <t xml:space="preserve">comment</t>
      </text>
    </comment>
    <comment authorId="0" ref="BH708">
      <text>
        <t xml:space="preserve">*paper published before 2013; ** paper published 2013 and after;</t>
      </text>
    </comment>
    <comment authorId="0" ref="BH709">
      <text>
        <t xml:space="preserve">*paper published before 2012; ** paper published after 2012;</t>
      </text>
    </comment>
    <comment authorId="0" ref="U710">
      <text>
        <t xml:space="preserve">comment</t>
      </text>
    </comment>
    <comment authorId="0" ref="AC710">
      <text>
        <t xml:space="preserve">what are the results, goals, artifacts produced?</t>
      </text>
    </comment>
    <comment authorId="0" ref="AE710">
      <text>
        <t xml:space="preserve">what are the results, goals, artifacts produced?</t>
      </text>
    </comment>
    <comment authorId="0" ref="AG710">
      <text>
        <t xml:space="preserve">are use cases explicitly named? which are they?</t>
      </text>
    </comment>
    <comment authorId="0" ref="AI710">
      <text>
        <t xml:space="preserve">which users? how they were involved?</t>
      </text>
    </comment>
    <comment authorId="0" ref="BH710">
      <text>
        <t xml:space="preserve">*paper published before 2012; ** paper published after 2012;</t>
      </text>
    </comment>
    <comment authorId="0" ref="AC711">
      <text>
        <t xml:space="preserve">name the technique</t>
      </text>
    </comment>
    <comment authorId="0" ref="AE711">
      <text>
        <t xml:space="preserve">what are the results, goals, artifacts produced?</t>
      </text>
    </comment>
    <comment authorId="0" ref="BH711">
      <text>
        <t xml:space="preserve">*paper published before 2012; ** paper published after 2012;</t>
      </text>
    </comment>
    <comment authorId="0" ref="BH712">
      <text>
        <t xml:space="preserve">*paper published before 2012; ** paper published after 2012;</t>
      </text>
    </comment>
    <comment authorId="0" ref="BH713">
      <text>
        <t xml:space="preserve">*paper published before 2012; ** paper published after 2012;</t>
      </text>
    </comment>
    <comment authorId="0" ref="BH714">
      <text>
        <t xml:space="preserve">*paper published before 2012; ** paper published after 2012;</t>
      </text>
    </comment>
    <comment authorId="0" ref="BH715">
      <text>
        <t xml:space="preserve">*paper published before 2012; ** paper published after 2012;</t>
      </text>
    </comment>
    <comment authorId="0" ref="BH716">
      <text>
        <t xml:space="preserve">*paper published before 2012; ** paper published after 2012;</t>
      </text>
    </comment>
    <comment authorId="0" ref="BH717">
      <text>
        <t xml:space="preserve">*paper published before 2012; ** paper published after 2012;</t>
      </text>
    </comment>
    <comment authorId="0" ref="BH718">
      <text>
        <t xml:space="preserve">*paper published before 2012; ** paper published after 2012;</t>
      </text>
    </comment>
    <comment authorId="0" ref="BH719">
      <text>
        <t xml:space="preserve">*paper published before 2012; ** paper published after 2012;</t>
      </text>
    </comment>
    <comment authorId="0" ref="BH720">
      <text>
        <t xml:space="preserve">*paper published before 2012; ** paper published after 2012;</t>
      </text>
    </comment>
    <comment authorId="0" ref="BH721">
      <text>
        <t xml:space="preserve">*paper published before 2012; ** paper published after 2012;</t>
      </text>
    </comment>
    <comment authorId="0" ref="BH722">
      <text>
        <t xml:space="preserve">*paper published before 2012; ** paper published after 2012;</t>
      </text>
    </comment>
    <comment authorId="0" ref="BH723">
      <text>
        <t xml:space="preserve">*paper published before 2012; ** paper published after 2012;</t>
      </text>
    </comment>
    <comment authorId="0" ref="BH724">
      <text>
        <t xml:space="preserve">*paper published before 2012; ** paper published after 2012;</t>
      </text>
    </comment>
    <comment authorId="0" ref="BH725">
      <text>
        <t xml:space="preserve">*paper published before 2012; ** paper published after 2012;</t>
      </text>
    </comment>
    <comment authorId="0" ref="BH726">
      <text>
        <t xml:space="preserve">*paper published before 2012; ** paper published after 2012;</t>
      </text>
    </comment>
    <comment authorId="0" ref="BH727">
      <text>
        <t xml:space="preserve">*paper published before 2012; ** paper published after 2012;</t>
      </text>
    </comment>
    <comment authorId="0" ref="BH728">
      <text>
        <t xml:space="preserve">*paper published before 2012; ** paper published after 2012;</t>
      </text>
    </comment>
    <comment authorId="0" ref="BH729">
      <text>
        <t xml:space="preserve">*paper published before 2012; ** paper published after 2012;</t>
      </text>
    </comment>
    <comment authorId="0" ref="BH730">
      <text>
        <t xml:space="preserve">*paper published before 2012; ** paper published after 2012;</t>
      </text>
    </comment>
    <comment authorId="0" ref="BH731">
      <text>
        <t xml:space="preserve">*paper published before 2012; ** paper published after 2012;</t>
      </text>
    </comment>
    <comment authorId="0" ref="BH732">
      <text>
        <t xml:space="preserve">*paper published before 2012; ** paper published after 2012;</t>
      </text>
    </comment>
    <comment authorId="0" ref="BH733">
      <text>
        <t xml:space="preserve">*paper published before 2012; ** paper published after 2012;</t>
      </text>
    </comment>
    <comment authorId="0" ref="BH734">
      <text>
        <t xml:space="preserve">*paper published before 2012; ** paper published after 2012;</t>
      </text>
    </comment>
    <comment authorId="0" ref="BH735">
      <text>
        <t xml:space="preserve">*paper published before 2012; ** paper published after 2012;</t>
      </text>
    </comment>
    <comment authorId="0" ref="BH736">
      <text>
        <t xml:space="preserve">*paper published before 2012; ** paper published after 2012;</t>
      </text>
    </comment>
    <comment authorId="0" ref="BH737">
      <text>
        <t xml:space="preserve">*paper published before 2012; ** paper published after 2012;</t>
      </text>
    </comment>
    <comment authorId="0" ref="BH738">
      <text>
        <t xml:space="preserve">*paper published before 2012; ** paper published after 2012;</t>
      </text>
    </comment>
    <comment authorId="0" ref="BH739">
      <text>
        <t xml:space="preserve">*paper published before 2012; ** paper published after 2012;</t>
      </text>
    </comment>
    <comment authorId="0" ref="BH740">
      <text>
        <t xml:space="preserve">*paper published before 2012; ** paper published after 2012;</t>
      </text>
    </comment>
    <comment authorId="0" ref="M741">
      <text>
        <t xml:space="preserve">Which approaches are reported for DSL development?</t>
      </text>
    </comment>
    <comment authorId="0" ref="N741">
      <text>
        <t xml:space="preserve">Does the paper report DSL?</t>
      </text>
    </comment>
    <comment authorId="0" ref="P741">
      <text>
        <t xml:space="preserve">What is its concrete syntax?</t>
      </text>
    </comment>
    <comment authorId="0" ref="Q741">
      <text>
        <t xml:space="preserve">What is DSL type?</t>
      </text>
    </comment>
    <comment authorId="0" ref="R741">
      <text>
        <t xml:space="preserve">Was DSL developed using language workbench?</t>
      </text>
    </comment>
    <comment authorId="0" ref="T741">
      <text>
        <t xml:space="preserve">Does the paper report development  of DSL?</t>
      </text>
    </comment>
    <comment authorId="0" ref="V741">
      <text>
        <t xml:space="preserve">What is DSL design?</t>
      </text>
    </comment>
    <comment authorId="0" ref="W741">
      <text>
        <t xml:space="preserve">How the Domain Analysis of DSL is performed?</t>
      </text>
    </comment>
    <comment authorId="0" ref="X741">
      <text>
        <t xml:space="preserve">Which techniques were used for Domain Analysis?</t>
      </text>
    </comment>
    <comment authorId="0" ref="Y741">
      <text>
        <t xml:space="preserve">Which stakeholders are involved into Domain Analysis?</t>
      </text>
    </comment>
    <comment authorId="0" ref="Z741">
      <text>
        <t xml:space="preserve">Does the paper report domain analysis?</t>
      </text>
    </comment>
    <comment authorId="0" ref="AB741">
      <text>
        <t xml:space="preserve">Does the paper report technique that is used?</t>
      </text>
    </comment>
    <comment authorId="0" ref="AD741">
      <text>
        <t xml:space="preserve">Does the paper report results of analysis? </t>
      </text>
    </comment>
    <comment authorId="0" ref="AF741">
      <text>
        <t xml:space="preserve">Does the paper report analysis that takes in consideration different user cases?</t>
      </text>
    </comment>
    <comment authorId="0" ref="AH741">
      <text>
        <t xml:space="preserve">Does the paper report end-user involvement into domain analysis process?</t>
      </text>
    </comment>
    <comment authorId="0" ref="AJ741">
      <text>
        <t xml:space="preserve">How the Evaluation of DSL was performed?</t>
      </text>
    </comment>
    <comment authorId="0" ref="AK741">
      <text>
        <t xml:space="preserve">What methods are used for Evaluation?</t>
      </text>
    </comment>
    <comment authorId="0" ref="AL741">
      <text>
        <t xml:space="preserve">When Evaluation was performed?</t>
      </text>
    </comment>
    <comment authorId="0" ref="AM741">
      <text>
        <t xml:space="preserve">Does the paper report any experimentation conducted for the assessment of DSL?</t>
      </text>
    </comment>
    <comment authorId="0" ref="AO741">
      <text>
        <t xml:space="preserve">Does the paper report the inclusion of end-users in the assessment of DSL?</t>
      </text>
    </comment>
    <comment authorId="0" ref="AQ741">
      <text>
        <t xml:space="preserve">Does the paper report any sort of usability evaluation?</t>
      </text>
    </comment>
    <comment authorId="0" ref="AS741">
      <text>
        <t xml:space="preserve">Does the paper report any usability metrics ?</t>
      </text>
    </comment>
    <comment authorId="0" ref="AU741">
      <text>
        <t xml:space="preserve">Does the paper state explicitly to contribute easy of use?</t>
      </text>
    </comment>
    <comment authorId="0" ref="AW741">
      <text>
        <t xml:space="preserve">Are the target users non-programmers?</t>
      </text>
    </comment>
    <comment authorId="0" ref="AY741">
      <text>
        <t xml:space="preserve">Does paper mention alternative tools/approaches?</t>
      </text>
    </comment>
    <comment authorId="0" ref="BA741">
      <text>
        <t xml:space="preserve">Does paper report comparison to alternatives?</t>
      </text>
    </comment>
    <comment authorId="0" ref="BC741">
      <text>
        <t xml:space="preserve">Does the paper report in which phase of development evaluation intervention(s) took place?</t>
      </text>
    </comment>
    <comment authorId="0" ref="BF741">
      <text>
        <t xml:space="preserve">What is the relevance of the paper according to the conference/journal where it was published?</t>
      </text>
    </comment>
    <comment authorId="0" ref="BH741">
      <text>
        <t xml:space="preserve">What is the relevance of the citation according to its related citations?</t>
      </text>
    </comment>
    <comment authorId="0" ref="BJ741">
      <text>
        <t xml:space="preserve">How clearly is the problem of study described?</t>
      </text>
    </comment>
    <comment authorId="0" ref="BL741">
      <text>
        <t xml:space="preserve">How clearly is the research context stated?</t>
      </text>
    </comment>
    <comment authorId="0" ref="BN741">
      <text>
        <t xml:space="preserve">How rigorously is the method evaluated?</t>
      </text>
    </comment>
    <comment authorId="0" ref="BP741">
      <text>
        <t xml:space="preserve">How explicitly are the contributions presented?</t>
      </text>
    </comment>
    <comment authorId="0" ref="BR741">
      <text>
        <t xml:space="preserve">How explicitly are the insights and issues for future work stated?</t>
      </text>
    </comment>
    <comment authorId="0" ref="BU741">
      <text>
        <t xml:space="preserve">Reviewers confidence about content of the study </t>
      </text>
    </comment>
    <comment authorId="0" ref="BV741">
      <text>
        <t xml:space="preserve">Reviewers confidence about quality of the study</t>
      </text>
    </comment>
    <comment authorId="0" ref="AC742">
      <text>
        <t xml:space="preserve">name the technique</t>
      </text>
    </comment>
    <comment authorId="0" ref="AE742">
      <text>
        <t xml:space="preserve">what are the results, goals, artifacts produced?</t>
      </text>
    </comment>
    <comment authorId="0" ref="AG742">
      <text>
        <t xml:space="preserve">are use cases explicitly named? which are they?</t>
      </text>
    </comment>
    <comment authorId="0" ref="AP742">
      <text>
        <t xml:space="preserve">who are the subjects and what were groups; numbers; interventions?</t>
      </text>
    </comment>
    <comment authorId="0" ref="BB742">
      <text>
        <t xml:space="preserve">comment</t>
      </text>
    </comment>
    <comment authorId="0" ref="BH742">
      <text>
        <t xml:space="preserve">*paper published before 2013; ** paper published 2013 and after;</t>
      </text>
    </comment>
    <comment authorId="0" ref="AC743">
      <text>
        <t xml:space="preserve">name the technique</t>
      </text>
    </comment>
    <comment authorId="0" ref="AE743">
      <text>
        <t xml:space="preserve">what are the results, goals, artifacts produced?</t>
      </text>
    </comment>
    <comment authorId="0" ref="AG743">
      <text>
        <t xml:space="preserve">are use cases explicitly named? which are they?</t>
      </text>
    </comment>
    <comment authorId="0" ref="BH743">
      <text>
        <t xml:space="preserve">*paper published before 2013; ** paper published 2013 and after;</t>
      </text>
    </comment>
    <comment authorId="0" ref="AC744">
      <text>
        <t xml:space="preserve">name the technique</t>
      </text>
    </comment>
    <comment authorId="0" ref="AE744">
      <text>
        <t xml:space="preserve">what are the results, goals, artifacts produced?</t>
      </text>
    </comment>
    <comment authorId="0" ref="AG744">
      <text>
        <t xml:space="preserve">are use cases explicitly named? which are they?</t>
      </text>
    </comment>
    <comment authorId="0" ref="BH744">
      <text>
        <t xml:space="preserve">*paper published before 2013; ** paper published 2013 and after;</t>
      </text>
    </comment>
    <comment authorId="0" ref="AC745">
      <text>
        <t xml:space="preserve">name the technique</t>
      </text>
    </comment>
    <comment authorId="0" ref="AE745">
      <text>
        <t xml:space="preserve">what are the results, goals, artifacts produced?</t>
      </text>
    </comment>
    <comment authorId="0" ref="AI745">
      <text>
        <t xml:space="preserve">which users? how they were involved?</t>
      </text>
    </comment>
    <comment authorId="0" ref="BB745">
      <text>
        <t xml:space="preserve">comment</t>
      </text>
    </comment>
    <comment authorId="0" ref="BH745">
      <text>
        <t xml:space="preserve">*paper published before 2013; ** paper published 2013 and after;</t>
      </text>
    </comment>
    <comment authorId="0" ref="BH746">
      <text>
        <t xml:space="preserve">*paper published before 2012; ** paper published after 2012;</t>
      </text>
    </comment>
    <comment authorId="0" ref="U747">
      <text>
        <t xml:space="preserve">comment</t>
      </text>
    </comment>
    <comment authorId="0" ref="AC747">
      <text>
        <t xml:space="preserve">what are the results, goals, artifacts produced?</t>
      </text>
    </comment>
    <comment authorId="0" ref="AE747">
      <text>
        <t xml:space="preserve">what are the results, goals, artifacts produced?</t>
      </text>
    </comment>
    <comment authorId="0" ref="AG747">
      <text>
        <t xml:space="preserve">are use cases explicitly named? which are they?</t>
      </text>
    </comment>
    <comment authorId="0" ref="AI747">
      <text>
        <t xml:space="preserve">which users? how they were involved?</t>
      </text>
    </comment>
    <comment authorId="0" ref="BH747">
      <text>
        <t xml:space="preserve">*paper published before 2012; ** paper published after 2012;</t>
      </text>
    </comment>
    <comment authorId="0" ref="AC748">
      <text>
        <t xml:space="preserve">name the technique</t>
      </text>
    </comment>
    <comment authorId="0" ref="AE748">
      <text>
        <t xml:space="preserve">what are the results, goals, artifacts produced?</t>
      </text>
    </comment>
    <comment authorId="0" ref="BH748">
      <text>
        <t xml:space="preserve">*paper published before 2012; ** paper published after 2012;</t>
      </text>
    </comment>
    <comment authorId="0" ref="BH749">
      <text>
        <t xml:space="preserve">*paper published before 2012; ** paper published after 2012;</t>
      </text>
    </comment>
    <comment authorId="0" ref="BH750">
      <text>
        <t xml:space="preserve">*paper published before 2012; ** paper published after 2012;</t>
      </text>
    </comment>
    <comment authorId="0" ref="BH751">
      <text>
        <t xml:space="preserve">*paper published before 2012; ** paper published after 2012;</t>
      </text>
    </comment>
    <comment authorId="0" ref="BH752">
      <text>
        <t xml:space="preserve">*paper published before 2012; ** paper published after 2012;</t>
      </text>
    </comment>
    <comment authorId="0" ref="BH753">
      <text>
        <t xml:space="preserve">*paper published before 2012; ** paper published after 2012;</t>
      </text>
    </comment>
    <comment authorId="0" ref="BH754">
      <text>
        <t xml:space="preserve">*paper published before 2012; ** paper published after 2012;</t>
      </text>
    </comment>
    <comment authorId="0" ref="BH755">
      <text>
        <t xml:space="preserve">*paper published before 2012; ** paper published after 2012;</t>
      </text>
    </comment>
    <comment authorId="0" ref="BH756">
      <text>
        <t xml:space="preserve">*paper published before 2012; ** paper published after 2012;</t>
      </text>
    </comment>
    <comment authorId="0" ref="BH757">
      <text>
        <t xml:space="preserve">*paper published before 2012; ** paper published after 2012;</t>
      </text>
    </comment>
    <comment authorId="0" ref="BH758">
      <text>
        <t xml:space="preserve">*paper published before 2012; ** paper published after 2012;</t>
      </text>
    </comment>
    <comment authorId="0" ref="BH759">
      <text>
        <t xml:space="preserve">*paper published before 2012; ** paper published after 2012;</t>
      </text>
    </comment>
    <comment authorId="0" ref="BH760">
      <text>
        <t xml:space="preserve">*paper published before 2012; ** paper published after 2012;</t>
      </text>
    </comment>
    <comment authorId="0" ref="BH761">
      <text>
        <t xml:space="preserve">*paper published before 2012; ** paper published after 2012;</t>
      </text>
    </comment>
    <comment authorId="0" ref="BH762">
      <text>
        <t xml:space="preserve">*paper published before 2012; ** paper published after 2012;</t>
      </text>
    </comment>
    <comment authorId="0" ref="BH763">
      <text>
        <t xml:space="preserve">*paper published before 2012; ** paper published after 2012;</t>
      </text>
    </comment>
    <comment authorId="0" ref="BH764">
      <text>
        <t xml:space="preserve">*paper published before 2012; ** paper published after 2012;</t>
      </text>
    </comment>
    <comment authorId="0" ref="BH765">
      <text>
        <t xml:space="preserve">*paper published before 2012; ** paper published after 2012;</t>
      </text>
    </comment>
    <comment authorId="0" ref="BH766">
      <text>
        <t xml:space="preserve">*paper published before 2012; ** paper published after 2012;</t>
      </text>
    </comment>
    <comment authorId="0" ref="BH767">
      <text>
        <t xml:space="preserve">*paper published before 2012; ** paper published after 2012;</t>
      </text>
    </comment>
    <comment authorId="0" ref="BH768">
      <text>
        <t xml:space="preserve">*paper published before 2012; ** paper published after 2012;</t>
      </text>
    </comment>
    <comment authorId="0" ref="BH769">
      <text>
        <t xml:space="preserve">*paper published before 2012; ** paper published after 2012;</t>
      </text>
    </comment>
    <comment authorId="0" ref="BH770">
      <text>
        <t xml:space="preserve">*paper published before 2012; ** paper published after 2012;</t>
      </text>
    </comment>
    <comment authorId="0" ref="BH771">
      <text>
        <t xml:space="preserve">*paper published before 2012; ** paper published after 2012;</t>
      </text>
    </comment>
    <comment authorId="0" ref="BH772">
      <text>
        <t xml:space="preserve">*paper published before 2012; ** paper published after 2012;</t>
      </text>
    </comment>
    <comment authorId="0" ref="BH773">
      <text>
        <t xml:space="preserve">*paper published before 2012; ** paper published after 2012;</t>
      </text>
    </comment>
    <comment authorId="0" ref="BH774">
      <text>
        <t xml:space="preserve">*paper published before 2012; ** paper published after 2012;</t>
      </text>
    </comment>
    <comment authorId="0" ref="BH775">
      <text>
        <t xml:space="preserve">*paper published before 2012; ** paper published after 2012;</t>
      </text>
    </comment>
    <comment authorId="0" ref="BH776">
      <text>
        <t xml:space="preserve">*paper published before 2012; ** paper published after 2012;</t>
      </text>
    </comment>
    <comment authorId="0" ref="BH777">
      <text>
        <t xml:space="preserve">*paper published before 2012; ** paper published after 2012;</t>
      </text>
    </comment>
    <comment authorId="0" ref="M778">
      <text>
        <t xml:space="preserve">Which approaches are reported for DSL development?</t>
      </text>
    </comment>
    <comment authorId="0" ref="N778">
      <text>
        <t xml:space="preserve">Does the paper report DSL?</t>
      </text>
    </comment>
    <comment authorId="0" ref="P778">
      <text>
        <t xml:space="preserve">What is its concrete syntax?</t>
      </text>
    </comment>
    <comment authorId="0" ref="Q778">
      <text>
        <t xml:space="preserve">What is DSL type?</t>
      </text>
    </comment>
    <comment authorId="0" ref="R778">
      <text>
        <t xml:space="preserve">Was DSL developed using language workbench?</t>
      </text>
    </comment>
    <comment authorId="0" ref="T778">
      <text>
        <t xml:space="preserve">Does the paper report development  of DSL?</t>
      </text>
    </comment>
    <comment authorId="0" ref="V778">
      <text>
        <t xml:space="preserve">What is DSL design?</t>
      </text>
    </comment>
    <comment authorId="0" ref="W778">
      <text>
        <t xml:space="preserve">How the Domain Analysis of DSL is performed?</t>
      </text>
    </comment>
    <comment authorId="0" ref="X778">
      <text>
        <t xml:space="preserve">Which techniques were used for Domain Analysis?</t>
      </text>
    </comment>
    <comment authorId="0" ref="Y778">
      <text>
        <t xml:space="preserve">Which stakeholders are involved into Domain Analysis?</t>
      </text>
    </comment>
    <comment authorId="0" ref="Z778">
      <text>
        <t xml:space="preserve">Does the paper report domain analysis?</t>
      </text>
    </comment>
    <comment authorId="0" ref="AB778">
      <text>
        <t xml:space="preserve">Does the paper report technique that is used?</t>
      </text>
    </comment>
    <comment authorId="0" ref="AD778">
      <text>
        <t xml:space="preserve">Does the paper report results of analysis? </t>
      </text>
    </comment>
    <comment authorId="0" ref="AF778">
      <text>
        <t xml:space="preserve">Does the paper report analysis that takes in consideration different user cases?</t>
      </text>
    </comment>
    <comment authorId="0" ref="AH778">
      <text>
        <t xml:space="preserve">Does the paper report end-user involvement into domain analysis process?</t>
      </text>
    </comment>
    <comment authorId="0" ref="AJ778">
      <text>
        <t xml:space="preserve">How the Evaluation of DSL was performed?</t>
      </text>
    </comment>
    <comment authorId="0" ref="AK778">
      <text>
        <t xml:space="preserve">What methods are used for Evaluation?</t>
      </text>
    </comment>
    <comment authorId="0" ref="AL778">
      <text>
        <t xml:space="preserve">When Evaluation was performed?</t>
      </text>
    </comment>
    <comment authorId="0" ref="AM778">
      <text>
        <t xml:space="preserve">Does the paper report any experimentation conducted for the assessment of DSL?</t>
      </text>
    </comment>
    <comment authorId="0" ref="AO778">
      <text>
        <t xml:space="preserve">Does the paper report the inclusion of end-users in the assessment of DSL?</t>
      </text>
    </comment>
    <comment authorId="0" ref="AQ778">
      <text>
        <t xml:space="preserve">Does the paper report any sort of usability evaluation?</t>
      </text>
    </comment>
    <comment authorId="0" ref="AS778">
      <text>
        <t xml:space="preserve">Does the paper report any usability metrics ?</t>
      </text>
    </comment>
    <comment authorId="0" ref="AU778">
      <text>
        <t xml:space="preserve">Does the paper state explicitly to contribute easy of use?</t>
      </text>
    </comment>
    <comment authorId="0" ref="AW778">
      <text>
        <t xml:space="preserve">Are the target users non-programmers?</t>
      </text>
    </comment>
    <comment authorId="0" ref="AY778">
      <text>
        <t xml:space="preserve">Does paper mention alternative tools/approaches?</t>
      </text>
    </comment>
    <comment authorId="0" ref="BA778">
      <text>
        <t xml:space="preserve">Does paper report comparison to alternatives?</t>
      </text>
    </comment>
    <comment authorId="0" ref="BC778">
      <text>
        <t xml:space="preserve">Does the paper report in which phase of development evaluation intervention(s) took place?</t>
      </text>
    </comment>
    <comment authorId="0" ref="BF778">
      <text>
        <t xml:space="preserve">What is the relevance of the paper according to the conference/journal where it was published?</t>
      </text>
    </comment>
    <comment authorId="0" ref="BH778">
      <text>
        <t xml:space="preserve">What is the relevance of the citation according to its related citations?</t>
      </text>
    </comment>
    <comment authorId="0" ref="BJ778">
      <text>
        <t xml:space="preserve">How clearly is the problem of study described?</t>
      </text>
    </comment>
    <comment authorId="0" ref="BL778">
      <text>
        <t xml:space="preserve">How clearly is the research context stated?</t>
      </text>
    </comment>
    <comment authorId="0" ref="BN778">
      <text>
        <t xml:space="preserve">How rigorously is the method evaluated?</t>
      </text>
    </comment>
    <comment authorId="0" ref="BP778">
      <text>
        <t xml:space="preserve">How explicitly are the contributions presented?</t>
      </text>
    </comment>
    <comment authorId="0" ref="BR778">
      <text>
        <t xml:space="preserve">How explicitly are the insights and issues for future work stated?</t>
      </text>
    </comment>
    <comment authorId="0" ref="BU778">
      <text>
        <t xml:space="preserve">Reviewers confidence about content of the study </t>
      </text>
    </comment>
    <comment authorId="0" ref="BV778">
      <text>
        <t xml:space="preserve">Reviewers confidence about quality of the study</t>
      </text>
    </comment>
    <comment authorId="0" ref="AC779">
      <text>
        <t xml:space="preserve">name the technique</t>
      </text>
    </comment>
    <comment authorId="0" ref="AE779">
      <text>
        <t xml:space="preserve">what are the results, goals, artifacts produced?</t>
      </text>
    </comment>
    <comment authorId="0" ref="AG779">
      <text>
        <t xml:space="preserve">are use cases explicitly named? which are they?</t>
      </text>
    </comment>
    <comment authorId="0" ref="AP779">
      <text>
        <t xml:space="preserve">who are the subjects and what were groups; numbers; interventions?</t>
      </text>
    </comment>
    <comment authorId="0" ref="BB779">
      <text>
        <t xml:space="preserve">comment</t>
      </text>
    </comment>
    <comment authorId="0" ref="BH779">
      <text>
        <t xml:space="preserve">*paper published before 2013; ** paper published 2013 and after;</t>
      </text>
    </comment>
    <comment authorId="0" ref="AC780">
      <text>
        <t xml:space="preserve">name the technique</t>
      </text>
    </comment>
    <comment authorId="0" ref="AE780">
      <text>
        <t xml:space="preserve">what are the results, goals, artifacts produced?</t>
      </text>
    </comment>
    <comment authorId="0" ref="AG780">
      <text>
        <t xml:space="preserve">are use cases explicitly named? which are they?</t>
      </text>
    </comment>
    <comment authorId="0" ref="BH780">
      <text>
        <t xml:space="preserve">*paper published before 2013; ** paper published 2013 and after;</t>
      </text>
    </comment>
    <comment authorId="0" ref="AC781">
      <text>
        <t xml:space="preserve">name the technique</t>
      </text>
    </comment>
    <comment authorId="0" ref="AE781">
      <text>
        <t xml:space="preserve">what are the results, goals, artifacts produced?</t>
      </text>
    </comment>
    <comment authorId="0" ref="AG781">
      <text>
        <t xml:space="preserve">are use cases explicitly named? which are they?</t>
      </text>
    </comment>
    <comment authorId="0" ref="BH781">
      <text>
        <t xml:space="preserve">*paper published before 2013; ** paper published 2013 and after;</t>
      </text>
    </comment>
    <comment authorId="0" ref="AC782">
      <text>
        <t xml:space="preserve">name the technique</t>
      </text>
    </comment>
    <comment authorId="0" ref="AE782">
      <text>
        <t xml:space="preserve">what are the results, goals, artifacts produced?</t>
      </text>
    </comment>
    <comment authorId="0" ref="AI782">
      <text>
        <t xml:space="preserve">which users? how they were involved?</t>
      </text>
    </comment>
    <comment authorId="0" ref="BB782">
      <text>
        <t xml:space="preserve">comment</t>
      </text>
    </comment>
    <comment authorId="0" ref="BH782">
      <text>
        <t xml:space="preserve">*paper published before 2013; ** paper published 2013 and after;</t>
      </text>
    </comment>
    <comment authorId="0" ref="BH783">
      <text>
        <t xml:space="preserve">*paper published before 2012; ** paper published after 2012;</t>
      </text>
    </comment>
    <comment authorId="0" ref="U784">
      <text>
        <t xml:space="preserve">comment</t>
      </text>
    </comment>
    <comment authorId="0" ref="AC784">
      <text>
        <t xml:space="preserve">what are the results, goals, artifacts produced?</t>
      </text>
    </comment>
    <comment authorId="0" ref="AE784">
      <text>
        <t xml:space="preserve">what are the results, goals, artifacts produced?</t>
      </text>
    </comment>
    <comment authorId="0" ref="AG784">
      <text>
        <t xml:space="preserve">are use cases explicitly named? which are they?</t>
      </text>
    </comment>
    <comment authorId="0" ref="AI784">
      <text>
        <t xml:space="preserve">which users? how they were involved?</t>
      </text>
    </comment>
    <comment authorId="0" ref="BH784">
      <text>
        <t xml:space="preserve">*paper published before 2012; ** paper published after 2012;</t>
      </text>
    </comment>
    <comment authorId="0" ref="AC785">
      <text>
        <t xml:space="preserve">name the technique</t>
      </text>
    </comment>
    <comment authorId="0" ref="AE785">
      <text>
        <t xml:space="preserve">what are the results, goals, artifacts produced?</t>
      </text>
    </comment>
    <comment authorId="0" ref="BH785">
      <text>
        <t xml:space="preserve">*paper published before 2012; ** paper published after 2012;</t>
      </text>
    </comment>
    <comment authorId="0" ref="BH786">
      <text>
        <t xml:space="preserve">*paper published before 2012; ** paper published after 2012;</t>
      </text>
    </comment>
    <comment authorId="0" ref="BH787">
      <text>
        <t xml:space="preserve">*paper published before 2012; ** paper published after 2012;</t>
      </text>
    </comment>
    <comment authorId="0" ref="BH788">
      <text>
        <t xml:space="preserve">*paper published before 2012; ** paper published after 2012;</t>
      </text>
    </comment>
    <comment authorId="0" ref="BH789">
      <text>
        <t xml:space="preserve">*paper published before 2012; ** paper published after 2012;</t>
      </text>
    </comment>
    <comment authorId="0" ref="BH790">
      <text>
        <t xml:space="preserve">*paper published before 2012; ** paper published after 2012;</t>
      </text>
    </comment>
    <comment authorId="0" ref="BH791">
      <text>
        <t xml:space="preserve">*paper published before 2012; ** paper published after 2012;</t>
      </text>
    </comment>
    <comment authorId="0" ref="BH792">
      <text>
        <t xml:space="preserve">*paper published before 2012; ** paper published after 2012;</t>
      </text>
    </comment>
    <comment authorId="0" ref="BH793">
      <text>
        <t xml:space="preserve">*paper published before 2012; ** paper published after 2012;</t>
      </text>
    </comment>
    <comment authorId="0" ref="BH794">
      <text>
        <t xml:space="preserve">*paper published before 2012; ** paper published after 2012;</t>
      </text>
    </comment>
    <comment authorId="0" ref="BH795">
      <text>
        <t xml:space="preserve">*paper published before 2012; ** paper published after 2012;</t>
      </text>
    </comment>
    <comment authorId="0" ref="BH796">
      <text>
        <t xml:space="preserve">*paper published before 2012; ** paper published after 2012;</t>
      </text>
    </comment>
    <comment authorId="0" ref="BH797">
      <text>
        <t xml:space="preserve">*paper published before 2012; ** paper published after 2012;</t>
      </text>
    </comment>
    <comment authorId="0" ref="BH798">
      <text>
        <t xml:space="preserve">*paper published before 2012; ** paper published after 2012;</t>
      </text>
    </comment>
    <comment authorId="0" ref="BH799">
      <text>
        <t xml:space="preserve">*paper published before 2012; ** paper published after 2012;</t>
      </text>
    </comment>
    <comment authorId="0" ref="BH800">
      <text>
        <t xml:space="preserve">*paper published before 2012; ** paper published after 2012;</t>
      </text>
    </comment>
    <comment authorId="0" ref="BH801">
      <text>
        <t xml:space="preserve">*paper published before 2012; ** paper published after 2012;</t>
      </text>
    </comment>
    <comment authorId="0" ref="BH802">
      <text>
        <t xml:space="preserve">*paper published before 2012; ** paper published after 2012;</t>
      </text>
    </comment>
    <comment authorId="0" ref="BH803">
      <text>
        <t xml:space="preserve">*paper published before 2012; ** paper published after 2012;</t>
      </text>
    </comment>
    <comment authorId="0" ref="BH804">
      <text>
        <t xml:space="preserve">*paper published before 2012; ** paper published after 2012;</t>
      </text>
    </comment>
    <comment authorId="0" ref="BH805">
      <text>
        <t xml:space="preserve">*paper published before 2012; ** paper published after 2012;</t>
      </text>
    </comment>
    <comment authorId="0" ref="BH806">
      <text>
        <t xml:space="preserve">*paper published before 2012; ** paper published after 2012;</t>
      </text>
    </comment>
    <comment authorId="0" ref="BH807">
      <text>
        <t xml:space="preserve">*paper published before 2012; ** paper published after 2012;</t>
      </text>
    </comment>
    <comment authorId="0" ref="BH808">
      <text>
        <t xml:space="preserve">*paper published before 2012; ** paper published after 2012;</t>
      </text>
    </comment>
    <comment authorId="0" ref="BH809">
      <text>
        <t xml:space="preserve">*paper published before 2012; ** paper published after 2012;</t>
      </text>
    </comment>
    <comment authorId="0" ref="BH810">
      <text>
        <t xml:space="preserve">*paper published before 2012; ** paper published after 2012;</t>
      </text>
    </comment>
    <comment authorId="0" ref="BH811">
      <text>
        <t xml:space="preserve">*paper published before 2012; ** paper published after 2012;</t>
      </text>
    </comment>
    <comment authorId="0" ref="BH812">
      <text>
        <t xml:space="preserve">*paper published before 2012; ** paper published after 2012;</t>
      </text>
    </comment>
    <comment authorId="0" ref="BH813">
      <text>
        <t xml:space="preserve">*paper published before 2012; ** paper published after 2012;</t>
      </text>
    </comment>
    <comment authorId="0" ref="BH814">
      <text>
        <t xml:space="preserve">*paper published before 2012; ** paper published after 2012;</t>
      </text>
    </comment>
    <comment authorId="0" ref="M815">
      <text>
        <t xml:space="preserve">Which approaches are reported for DSL development?</t>
      </text>
    </comment>
    <comment authorId="0" ref="N815">
      <text>
        <t xml:space="preserve">Does the paper report DSL?</t>
      </text>
    </comment>
    <comment authorId="0" ref="P815">
      <text>
        <t xml:space="preserve">What is its concrete syntax?</t>
      </text>
    </comment>
    <comment authorId="0" ref="Q815">
      <text>
        <t xml:space="preserve">What is DSL type?</t>
      </text>
    </comment>
    <comment authorId="0" ref="R815">
      <text>
        <t xml:space="preserve">Was DSL developed using language workbench?</t>
      </text>
    </comment>
    <comment authorId="0" ref="T815">
      <text>
        <t xml:space="preserve">Does the paper report development  of DSL?</t>
      </text>
    </comment>
    <comment authorId="0" ref="V815">
      <text>
        <t xml:space="preserve">What is DSL design?</t>
      </text>
    </comment>
    <comment authorId="0" ref="W815">
      <text>
        <t xml:space="preserve">How the Domain Analysis of DSL is performed?</t>
      </text>
    </comment>
    <comment authorId="0" ref="X815">
      <text>
        <t xml:space="preserve">Which techniques were used for Domain Analysis?</t>
      </text>
    </comment>
    <comment authorId="0" ref="Y815">
      <text>
        <t xml:space="preserve">Which stakeholders are involved into Domain Analysis?</t>
      </text>
    </comment>
    <comment authorId="0" ref="Z815">
      <text>
        <t xml:space="preserve">Does the paper report domain analysis?</t>
      </text>
    </comment>
    <comment authorId="0" ref="AB815">
      <text>
        <t xml:space="preserve">Does the paper report technique that is used?</t>
      </text>
    </comment>
    <comment authorId="0" ref="AD815">
      <text>
        <t xml:space="preserve">Does the paper report results of analysis? </t>
      </text>
    </comment>
    <comment authorId="0" ref="AF815">
      <text>
        <t xml:space="preserve">Does the paper report analysis that takes in consideration different user cases?</t>
      </text>
    </comment>
    <comment authorId="0" ref="AH815">
      <text>
        <t xml:space="preserve">Does the paper report end-user involvement into domain analysis process?</t>
      </text>
    </comment>
    <comment authorId="0" ref="AJ815">
      <text>
        <t xml:space="preserve">How the Evaluation of DSL was performed?</t>
      </text>
    </comment>
    <comment authorId="0" ref="AK815">
      <text>
        <t xml:space="preserve">What methods are used for Evaluation?</t>
      </text>
    </comment>
    <comment authorId="0" ref="AL815">
      <text>
        <t xml:space="preserve">When Evaluation was performed?</t>
      </text>
    </comment>
    <comment authorId="0" ref="AM815">
      <text>
        <t xml:space="preserve">Does the paper report any experimentation conducted for the assessment of DSL?</t>
      </text>
    </comment>
    <comment authorId="0" ref="AO815">
      <text>
        <t xml:space="preserve">Does the paper report the inclusion of end-users in the assessment of DSL?</t>
      </text>
    </comment>
    <comment authorId="0" ref="AQ815">
      <text>
        <t xml:space="preserve">Does the paper report any sort of usability evaluation?</t>
      </text>
    </comment>
    <comment authorId="0" ref="AS815">
      <text>
        <t xml:space="preserve">Does the paper report any usability metrics ?</t>
      </text>
    </comment>
    <comment authorId="0" ref="AU815">
      <text>
        <t xml:space="preserve">Does the paper state explicitly to contribute easy of use?</t>
      </text>
    </comment>
    <comment authorId="0" ref="AW815">
      <text>
        <t xml:space="preserve">Are the target users non-programmers?</t>
      </text>
    </comment>
    <comment authorId="0" ref="AY815">
      <text>
        <t xml:space="preserve">Does paper mention alternative tools/approaches?</t>
      </text>
    </comment>
    <comment authorId="0" ref="BA815">
      <text>
        <t xml:space="preserve">Does paper report comparison to alternatives?</t>
      </text>
    </comment>
    <comment authorId="0" ref="BC815">
      <text>
        <t xml:space="preserve">Does the paper report in which phase of development evaluation intervention(s) took place?</t>
      </text>
    </comment>
    <comment authorId="0" ref="BF815">
      <text>
        <t xml:space="preserve">What is the relevance of the paper according to the conference/journal where it was published?</t>
      </text>
    </comment>
    <comment authorId="0" ref="BH815">
      <text>
        <t xml:space="preserve">What is the relevance of the citation according to its related citations?</t>
      </text>
    </comment>
    <comment authorId="0" ref="BJ815">
      <text>
        <t xml:space="preserve">How clearly is the problem of study described?</t>
      </text>
    </comment>
    <comment authorId="0" ref="BL815">
      <text>
        <t xml:space="preserve">How clearly is the research context stated?</t>
      </text>
    </comment>
    <comment authorId="0" ref="BN815">
      <text>
        <t xml:space="preserve">How rigorously is the method evaluated?</t>
      </text>
    </comment>
    <comment authorId="0" ref="BP815">
      <text>
        <t xml:space="preserve">How explicitly are the contributions presented?</t>
      </text>
    </comment>
    <comment authorId="0" ref="BR815">
      <text>
        <t xml:space="preserve">How explicitly are the insights and issues for future work stated?</t>
      </text>
    </comment>
    <comment authorId="0" ref="BU815">
      <text>
        <t xml:space="preserve">Reviewers confidence about content of the study </t>
      </text>
    </comment>
    <comment authorId="0" ref="BV815">
      <text>
        <t xml:space="preserve">Reviewers confidence about quality of the study</t>
      </text>
    </comment>
    <comment authorId="0" ref="AC816">
      <text>
        <t xml:space="preserve">name the technique</t>
      </text>
    </comment>
    <comment authorId="0" ref="AE816">
      <text>
        <t xml:space="preserve">what are the results, goals, artifacts produced?</t>
      </text>
    </comment>
    <comment authorId="0" ref="AG816">
      <text>
        <t xml:space="preserve">are use cases explicitly named? which are they?</t>
      </text>
    </comment>
    <comment authorId="0" ref="AP816">
      <text>
        <t xml:space="preserve">who are the subjects and what were groups; numbers; interventions?</t>
      </text>
    </comment>
    <comment authorId="0" ref="BB816">
      <text>
        <t xml:space="preserve">comment</t>
      </text>
    </comment>
    <comment authorId="0" ref="BH816">
      <text>
        <t xml:space="preserve">*paper published before 2013; ** paper published 2013 and after;</t>
      </text>
    </comment>
    <comment authorId="0" ref="AC817">
      <text>
        <t xml:space="preserve">name the technique</t>
      </text>
    </comment>
    <comment authorId="0" ref="AE817">
      <text>
        <t xml:space="preserve">what are the results, goals, artifacts produced?</t>
      </text>
    </comment>
    <comment authorId="0" ref="AG817">
      <text>
        <t xml:space="preserve">are use cases explicitly named? which are they?</t>
      </text>
    </comment>
    <comment authorId="0" ref="BH817">
      <text>
        <t xml:space="preserve">*paper published before 2013; ** paper published 2013 and after;</t>
      </text>
    </comment>
    <comment authorId="0" ref="AC818">
      <text>
        <t xml:space="preserve">name the technique</t>
      </text>
    </comment>
    <comment authorId="0" ref="AE818">
      <text>
        <t xml:space="preserve">what are the results, goals, artifacts produced?</t>
      </text>
    </comment>
    <comment authorId="0" ref="AG818">
      <text>
        <t xml:space="preserve">are use cases explicitly named? which are they?</t>
      </text>
    </comment>
    <comment authorId="0" ref="BH818">
      <text>
        <t xml:space="preserve">*paper published before 2013; ** paper published 2013 and after;</t>
      </text>
    </comment>
    <comment authorId="0" ref="AC819">
      <text>
        <t xml:space="preserve">name the technique</t>
      </text>
    </comment>
    <comment authorId="0" ref="AE819">
      <text>
        <t xml:space="preserve">what are the results, goals, artifacts produced?</t>
      </text>
    </comment>
    <comment authorId="0" ref="AI819">
      <text>
        <t xml:space="preserve">which users? how they were involved?</t>
      </text>
    </comment>
    <comment authorId="0" ref="BB819">
      <text>
        <t xml:space="preserve">comment</t>
      </text>
    </comment>
    <comment authorId="0" ref="BH819">
      <text>
        <t xml:space="preserve">*paper published before 2013; ** paper published 2013 and after;</t>
      </text>
    </comment>
    <comment authorId="0" ref="BH820">
      <text>
        <t xml:space="preserve">*paper published before 2012; ** paper published after 2012;</t>
      </text>
    </comment>
    <comment authorId="0" ref="U821">
      <text>
        <t xml:space="preserve">comment</t>
      </text>
    </comment>
    <comment authorId="0" ref="AC821">
      <text>
        <t xml:space="preserve">what are the results, goals, artifacts produced?</t>
      </text>
    </comment>
    <comment authorId="0" ref="AE821">
      <text>
        <t xml:space="preserve">what are the results, goals, artifacts produced?</t>
      </text>
    </comment>
    <comment authorId="0" ref="AG821">
      <text>
        <t xml:space="preserve">are use cases explicitly named? which are they?</t>
      </text>
    </comment>
    <comment authorId="0" ref="AI821">
      <text>
        <t xml:space="preserve">which users? how they were involved?</t>
      </text>
    </comment>
    <comment authorId="0" ref="BH821">
      <text>
        <t xml:space="preserve">*paper published before 2012; ** paper published after 2012;</t>
      </text>
    </comment>
    <comment authorId="0" ref="AC822">
      <text>
        <t xml:space="preserve">name the technique</t>
      </text>
    </comment>
    <comment authorId="0" ref="AE822">
      <text>
        <t xml:space="preserve">what are the results, goals, artifacts produced?</t>
      </text>
    </comment>
    <comment authorId="0" ref="BH822">
      <text>
        <t xml:space="preserve">*paper published before 2012; ** paper published after 2012;</t>
      </text>
    </comment>
    <comment authorId="0" ref="BH823">
      <text>
        <t xml:space="preserve">*paper published before 2012; ** paper published after 2012;</t>
      </text>
    </comment>
    <comment authorId="0" ref="BH824">
      <text>
        <t xml:space="preserve">*paper published before 2012; ** paper published after 2012;</t>
      </text>
    </comment>
    <comment authorId="0" ref="BH825">
      <text>
        <t xml:space="preserve">*paper published before 2012; ** paper published after 2012;</t>
      </text>
    </comment>
    <comment authorId="0" ref="BH826">
      <text>
        <t xml:space="preserve">*paper published before 2012; ** paper published after 2012;</t>
      </text>
    </comment>
    <comment authorId="0" ref="BH827">
      <text>
        <t xml:space="preserve">*paper published before 2012; ** paper published after 2012;</t>
      </text>
    </comment>
    <comment authorId="0" ref="BH828">
      <text>
        <t xml:space="preserve">*paper published before 2012; ** paper published after 2012;</t>
      </text>
    </comment>
    <comment authorId="0" ref="BH829">
      <text>
        <t xml:space="preserve">*paper published before 2012; ** paper published after 2012;</t>
      </text>
    </comment>
    <comment authorId="0" ref="BH830">
      <text>
        <t xml:space="preserve">*paper published before 2012; ** paper published after 2012;</t>
      </text>
    </comment>
    <comment authorId="0" ref="BH831">
      <text>
        <t xml:space="preserve">*paper published before 2012; ** paper published after 2012;</t>
      </text>
    </comment>
    <comment authorId="0" ref="BH832">
      <text>
        <t xml:space="preserve">*paper published before 2012; ** paper published after 2012;</t>
      </text>
    </comment>
    <comment authorId="0" ref="BH833">
      <text>
        <t xml:space="preserve">*paper published before 2012; ** paper published after 2012;</t>
      </text>
    </comment>
    <comment authorId="0" ref="BH834">
      <text>
        <t xml:space="preserve">*paper published before 2012; ** paper published after 2012;</t>
      </text>
    </comment>
    <comment authorId="0" ref="BH835">
      <text>
        <t xml:space="preserve">*paper published before 2012; ** paper published after 2012;</t>
      </text>
    </comment>
    <comment authorId="0" ref="BH836">
      <text>
        <t xml:space="preserve">*paper published before 2012; ** paper published after 2012;</t>
      </text>
    </comment>
    <comment authorId="0" ref="BH837">
      <text>
        <t xml:space="preserve">*paper published before 2012; ** paper published after 2012;</t>
      </text>
    </comment>
    <comment authorId="0" ref="BH838">
      <text>
        <t xml:space="preserve">*paper published before 2012; ** paper published after 2012;</t>
      </text>
    </comment>
    <comment authorId="0" ref="BH839">
      <text>
        <t xml:space="preserve">*paper published before 2012; ** paper published after 2012;</t>
      </text>
    </comment>
    <comment authorId="0" ref="BH840">
      <text>
        <t xml:space="preserve">*paper published before 2012; ** paper published after 2012;</t>
      </text>
    </comment>
    <comment authorId="0" ref="BH841">
      <text>
        <t xml:space="preserve">*paper published before 2012; ** paper published after 2012;</t>
      </text>
    </comment>
    <comment authorId="0" ref="BH842">
      <text>
        <t xml:space="preserve">*paper published before 2012; ** paper published after 2012;</t>
      </text>
    </comment>
    <comment authorId="0" ref="BH843">
      <text>
        <t xml:space="preserve">*paper published before 2012; ** paper published after 2012;</t>
      </text>
    </comment>
    <comment authorId="0" ref="BH844">
      <text>
        <t xml:space="preserve">*paper published before 2012; ** paper published after 2012;</t>
      </text>
    </comment>
    <comment authorId="0" ref="BH845">
      <text>
        <t xml:space="preserve">*paper published before 2012; ** paper published after 2012;</t>
      </text>
    </comment>
    <comment authorId="0" ref="BH846">
      <text>
        <t xml:space="preserve">*paper published before 2012; ** paper published after 2012;</t>
      </text>
    </comment>
    <comment authorId="0" ref="BH847">
      <text>
        <t xml:space="preserve">*paper published before 2012; ** paper published after 2012;</t>
      </text>
    </comment>
    <comment authorId="0" ref="BH848">
      <text>
        <t xml:space="preserve">*paper published before 2012; ** paper published after 2012;</t>
      </text>
    </comment>
    <comment authorId="0" ref="BH849">
      <text>
        <t xml:space="preserve">*paper published before 2012; ** paper published after 2012;</t>
      </text>
    </comment>
    <comment authorId="0" ref="BH850">
      <text>
        <t xml:space="preserve">*paper published before 2012; ** paper published after 2012;</t>
      </text>
    </comment>
    <comment authorId="0" ref="BH851">
      <text>
        <t xml:space="preserve">*paper published before 2012; ** paper published after 2012;</t>
      </text>
    </comment>
    <comment authorId="0" ref="M852">
      <text>
        <t xml:space="preserve">Which approaches are reported for DSL development?</t>
      </text>
    </comment>
    <comment authorId="0" ref="N852">
      <text>
        <t xml:space="preserve">Does the paper report DSL?</t>
      </text>
    </comment>
    <comment authorId="0" ref="P852">
      <text>
        <t xml:space="preserve">What is its concrete syntax?</t>
      </text>
    </comment>
    <comment authorId="0" ref="Q852">
      <text>
        <t xml:space="preserve">What is DSL type?</t>
      </text>
    </comment>
    <comment authorId="0" ref="R852">
      <text>
        <t xml:space="preserve">Was DSL developed using language workbench?</t>
      </text>
    </comment>
    <comment authorId="0" ref="T852">
      <text>
        <t xml:space="preserve">Does the paper report development  of DSL?</t>
      </text>
    </comment>
    <comment authorId="0" ref="V852">
      <text>
        <t xml:space="preserve">What is DSL design?</t>
      </text>
    </comment>
    <comment authorId="0" ref="W852">
      <text>
        <t xml:space="preserve">How the Domain Analysis of DSL is performed?</t>
      </text>
    </comment>
    <comment authorId="0" ref="X852">
      <text>
        <t xml:space="preserve">Which techniques were used for Domain Analysis?</t>
      </text>
    </comment>
    <comment authorId="0" ref="Y852">
      <text>
        <t xml:space="preserve">Which stakeholders are involved into Domain Analysis?</t>
      </text>
    </comment>
    <comment authorId="0" ref="Z852">
      <text>
        <t xml:space="preserve">Does the paper report domain analysis?</t>
      </text>
    </comment>
    <comment authorId="0" ref="AB852">
      <text>
        <t xml:space="preserve">Does the paper report technique that is used?</t>
      </text>
    </comment>
    <comment authorId="0" ref="AD852">
      <text>
        <t xml:space="preserve">Does the paper report results of analysis? </t>
      </text>
    </comment>
    <comment authorId="0" ref="AF852">
      <text>
        <t xml:space="preserve">Does the paper report analysis that takes in consideration different user cases?</t>
      </text>
    </comment>
    <comment authorId="0" ref="AH852">
      <text>
        <t xml:space="preserve">Does the paper report end-user involvement into domain analysis process?</t>
      </text>
    </comment>
    <comment authorId="0" ref="AJ852">
      <text>
        <t xml:space="preserve">How the Evaluation of DSL was performed?</t>
      </text>
    </comment>
    <comment authorId="0" ref="AK852">
      <text>
        <t xml:space="preserve">What methods are used for Evaluation?</t>
      </text>
    </comment>
    <comment authorId="0" ref="AL852">
      <text>
        <t xml:space="preserve">When Evaluation was performed?</t>
      </text>
    </comment>
    <comment authorId="0" ref="AM852">
      <text>
        <t xml:space="preserve">Does the paper report any experimentation conducted for the assessment of DSL?</t>
      </text>
    </comment>
    <comment authorId="0" ref="AO852">
      <text>
        <t xml:space="preserve">Does the paper report the inclusion of end-users in the assessment of DSL?</t>
      </text>
    </comment>
    <comment authorId="0" ref="AQ852">
      <text>
        <t xml:space="preserve">Does the paper report any sort of usability evaluation?</t>
      </text>
    </comment>
    <comment authorId="0" ref="AS852">
      <text>
        <t xml:space="preserve">Does the paper report any usability metrics ?</t>
      </text>
    </comment>
    <comment authorId="0" ref="AU852">
      <text>
        <t xml:space="preserve">Does the paper state explicitly to contribute easy of use?</t>
      </text>
    </comment>
    <comment authorId="0" ref="AW852">
      <text>
        <t xml:space="preserve">Are the target users non-programmers?</t>
      </text>
    </comment>
    <comment authorId="0" ref="AY852">
      <text>
        <t xml:space="preserve">Does paper mention alternative tools/approaches?</t>
      </text>
    </comment>
    <comment authorId="0" ref="BA852">
      <text>
        <t xml:space="preserve">Does paper report comparison to alternatives?</t>
      </text>
    </comment>
    <comment authorId="0" ref="BC852">
      <text>
        <t xml:space="preserve">Does the paper report in which phase of development evaluation intervention(s) took place?</t>
      </text>
    </comment>
    <comment authorId="0" ref="BF852">
      <text>
        <t xml:space="preserve">What is the relevance of the paper according to the conference/journal where it was published?</t>
      </text>
    </comment>
    <comment authorId="0" ref="BH852">
      <text>
        <t xml:space="preserve">What is the relevance of the citation according to its related citations?</t>
      </text>
    </comment>
    <comment authorId="0" ref="BJ852">
      <text>
        <t xml:space="preserve">How clearly is the problem of study described?</t>
      </text>
    </comment>
    <comment authorId="0" ref="BL852">
      <text>
        <t xml:space="preserve">How clearly is the research context stated?</t>
      </text>
    </comment>
    <comment authorId="0" ref="BN852">
      <text>
        <t xml:space="preserve">How rigorously is the method evaluated?</t>
      </text>
    </comment>
    <comment authorId="0" ref="BP852">
      <text>
        <t xml:space="preserve">How explicitly are the contributions presented?</t>
      </text>
    </comment>
    <comment authorId="0" ref="BR852">
      <text>
        <t xml:space="preserve">How explicitly are the insights and issues for future work stated?</t>
      </text>
    </comment>
    <comment authorId="0" ref="BU852">
      <text>
        <t xml:space="preserve">Reviewers confidence about content of the study </t>
      </text>
    </comment>
    <comment authorId="0" ref="BV852">
      <text>
        <t xml:space="preserve">Reviewers confidence about quality of the study</t>
      </text>
    </comment>
    <comment authorId="0" ref="AC853">
      <text>
        <t xml:space="preserve">name the technique</t>
      </text>
    </comment>
    <comment authorId="0" ref="AE853">
      <text>
        <t xml:space="preserve">what are the results, goals, artifacts produced?</t>
      </text>
    </comment>
    <comment authorId="0" ref="AG853">
      <text>
        <t xml:space="preserve">are use cases explicitly named? which are they?</t>
      </text>
    </comment>
    <comment authorId="0" ref="AP853">
      <text>
        <t xml:space="preserve">who are the subjects and what were groups; numbers; interventions?</t>
      </text>
    </comment>
    <comment authorId="0" ref="BB853">
      <text>
        <t xml:space="preserve">comment</t>
      </text>
    </comment>
    <comment authorId="0" ref="BH853">
      <text>
        <t xml:space="preserve">*paper published before 2013; ** paper published 2013 and after;</t>
      </text>
    </comment>
    <comment authorId="0" ref="AC854">
      <text>
        <t xml:space="preserve">name the technique</t>
      </text>
    </comment>
    <comment authorId="0" ref="AE854">
      <text>
        <t xml:space="preserve">what are the results, goals, artifacts produced?</t>
      </text>
    </comment>
    <comment authorId="0" ref="AG854">
      <text>
        <t xml:space="preserve">are use cases explicitly named? which are they?</t>
      </text>
    </comment>
    <comment authorId="0" ref="BH854">
      <text>
        <t xml:space="preserve">*paper published before 2013; ** paper published 2013 and after;</t>
      </text>
    </comment>
    <comment authorId="0" ref="AC855">
      <text>
        <t xml:space="preserve">name the technique</t>
      </text>
    </comment>
    <comment authorId="0" ref="AE855">
      <text>
        <t xml:space="preserve">what are the results, goals, artifacts produced?</t>
      </text>
    </comment>
    <comment authorId="0" ref="AG855">
      <text>
        <t xml:space="preserve">are use cases explicitly named? which are they?</t>
      </text>
    </comment>
    <comment authorId="0" ref="BH855">
      <text>
        <t xml:space="preserve">*paper published before 2013; ** paper published 2013 and after;</t>
      </text>
    </comment>
    <comment authorId="0" ref="AC856">
      <text>
        <t xml:space="preserve">name the technique</t>
      </text>
    </comment>
    <comment authorId="0" ref="AE856">
      <text>
        <t xml:space="preserve">what are the results, goals, artifacts produced?</t>
      </text>
    </comment>
    <comment authorId="0" ref="AI856">
      <text>
        <t xml:space="preserve">which users? how they were involved?</t>
      </text>
    </comment>
    <comment authorId="0" ref="BB856">
      <text>
        <t xml:space="preserve">comment</t>
      </text>
    </comment>
    <comment authorId="0" ref="BH856">
      <text>
        <t xml:space="preserve">*paper published before 2013; ** paper published 2013 and after;</t>
      </text>
    </comment>
    <comment authorId="0" ref="BH857">
      <text>
        <t xml:space="preserve">*paper published before 2012; ** paper published after 2012;</t>
      </text>
    </comment>
    <comment authorId="0" ref="U858">
      <text>
        <t xml:space="preserve">comment</t>
      </text>
    </comment>
    <comment authorId="0" ref="AC858">
      <text>
        <t xml:space="preserve">what are the results, goals, artifacts produced?</t>
      </text>
    </comment>
    <comment authorId="0" ref="AE858">
      <text>
        <t xml:space="preserve">what are the results, goals, artifacts produced?</t>
      </text>
    </comment>
    <comment authorId="0" ref="AG858">
      <text>
        <t xml:space="preserve">are use cases explicitly named? which are they?</t>
      </text>
    </comment>
    <comment authorId="0" ref="AI858">
      <text>
        <t xml:space="preserve">which users? how they were involved?</t>
      </text>
    </comment>
    <comment authorId="0" ref="BH858">
      <text>
        <t xml:space="preserve">*paper published before 2012; ** paper published after 2012;</t>
      </text>
    </comment>
    <comment authorId="0" ref="AC859">
      <text>
        <t xml:space="preserve">name the technique</t>
      </text>
    </comment>
    <comment authorId="0" ref="AE859">
      <text>
        <t xml:space="preserve">what are the results, goals, artifacts produced?</t>
      </text>
    </comment>
    <comment authorId="0" ref="BH859">
      <text>
        <t xml:space="preserve">*paper published before 2012; ** paper published after 2012;</t>
      </text>
    </comment>
    <comment authorId="0" ref="BH860">
      <text>
        <t xml:space="preserve">*paper published before 2012; ** paper published after 2012;</t>
      </text>
    </comment>
    <comment authorId="0" ref="BH861">
      <text>
        <t xml:space="preserve">*paper published before 2012; ** paper published after 2012;</t>
      </text>
    </comment>
    <comment authorId="0" ref="BH862">
      <text>
        <t xml:space="preserve">*paper published before 2012; ** paper published after 2012;</t>
      </text>
    </comment>
    <comment authorId="0" ref="BH863">
      <text>
        <t xml:space="preserve">*paper published before 2012; ** paper published after 2012;</t>
      </text>
    </comment>
    <comment authorId="0" ref="BH864">
      <text>
        <t xml:space="preserve">*paper published before 2012; ** paper published after 2012;</t>
      </text>
    </comment>
    <comment authorId="0" ref="BH865">
      <text>
        <t xml:space="preserve">*paper published before 2012; ** paper published after 2012;</t>
      </text>
    </comment>
    <comment authorId="0" ref="BH866">
      <text>
        <t xml:space="preserve">*paper published before 2012; ** paper published after 2012;</t>
      </text>
    </comment>
    <comment authorId="0" ref="BH867">
      <text>
        <t xml:space="preserve">*paper published before 2012; ** paper published after 2012;</t>
      </text>
    </comment>
    <comment authorId="0" ref="BH868">
      <text>
        <t xml:space="preserve">*paper published before 2012; ** paper published after 2012;</t>
      </text>
    </comment>
    <comment authorId="0" ref="BH869">
      <text>
        <t xml:space="preserve">*paper published before 2012; ** paper published after 2012;</t>
      </text>
    </comment>
    <comment authorId="0" ref="BH870">
      <text>
        <t xml:space="preserve">*paper published before 2012; ** paper published after 2012;</t>
      </text>
    </comment>
    <comment authorId="0" ref="BH871">
      <text>
        <t xml:space="preserve">*paper published before 2012; ** paper published after 2012;</t>
      </text>
    </comment>
    <comment authorId="0" ref="BH872">
      <text>
        <t xml:space="preserve">*paper published before 2012; ** paper published after 2012;</t>
      </text>
    </comment>
    <comment authorId="0" ref="BH873">
      <text>
        <t xml:space="preserve">*paper published before 2012; ** paper published after 2012;</t>
      </text>
    </comment>
    <comment authorId="0" ref="BH874">
      <text>
        <t xml:space="preserve">*paper published before 2012; ** paper published after 2012;</t>
      </text>
    </comment>
    <comment authorId="0" ref="BH875">
      <text>
        <t xml:space="preserve">*paper published before 2012; ** paper published after 2012;</t>
      </text>
    </comment>
    <comment authorId="0" ref="BH876">
      <text>
        <t xml:space="preserve">*paper published before 2012; ** paper published after 2012;</t>
      </text>
    </comment>
    <comment authorId="0" ref="BH877">
      <text>
        <t xml:space="preserve">*paper published before 2012; ** paper published after 2012;</t>
      </text>
    </comment>
    <comment authorId="0" ref="BH878">
      <text>
        <t xml:space="preserve">*paper published before 2012; ** paper published after 2012;</t>
      </text>
    </comment>
    <comment authorId="0" ref="BH879">
      <text>
        <t xml:space="preserve">*paper published before 2012; ** paper published after 2012;</t>
      </text>
    </comment>
    <comment authorId="0" ref="BH880">
      <text>
        <t xml:space="preserve">*paper published before 2012; ** paper published after 2012;</t>
      </text>
    </comment>
    <comment authorId="0" ref="BH881">
      <text>
        <t xml:space="preserve">*paper published before 2012; ** paper published after 2012;</t>
      </text>
    </comment>
    <comment authorId="0" ref="BH882">
      <text>
        <t xml:space="preserve">*paper published before 2012; ** paper published after 2012;</t>
      </text>
    </comment>
    <comment authorId="0" ref="BH883">
      <text>
        <t xml:space="preserve">*paper published before 2012; ** paper published after 2012;</t>
      </text>
    </comment>
    <comment authorId="0" ref="BH884">
      <text>
        <t xml:space="preserve">*paper published before 2012; ** paper published after 2012;</t>
      </text>
    </comment>
    <comment authorId="0" ref="BH885">
      <text>
        <t xml:space="preserve">*paper published before 2012; ** paper published after 2012;</t>
      </text>
    </comment>
    <comment authorId="0" ref="BH886">
      <text>
        <t xml:space="preserve">*paper published before 2012; ** paper published after 2012;</t>
      </text>
    </comment>
    <comment authorId="0" ref="BH887">
      <text>
        <t xml:space="preserve">*paper published before 2012; ** paper published after 2012;</t>
      </text>
    </comment>
    <comment authorId="0" ref="BH888">
      <text>
        <t xml:space="preserve">*paper published before 2012; ** paper published after 2012;</t>
      </text>
    </comment>
    <comment authorId="0" ref="M889">
      <text>
        <t xml:space="preserve">Which approaches are reported for DSL development?</t>
      </text>
    </comment>
    <comment authorId="0" ref="N889">
      <text>
        <t xml:space="preserve">Does the paper report DSL?</t>
      </text>
    </comment>
    <comment authorId="0" ref="P889">
      <text>
        <t xml:space="preserve">What is its concrete syntax?</t>
      </text>
    </comment>
    <comment authorId="0" ref="Q889">
      <text>
        <t xml:space="preserve">What is DSL type?</t>
      </text>
    </comment>
    <comment authorId="0" ref="R889">
      <text>
        <t xml:space="preserve">Was DSL developed using language workbench?</t>
      </text>
    </comment>
    <comment authorId="0" ref="T889">
      <text>
        <t xml:space="preserve">Does the paper report development  of DSL?</t>
      </text>
    </comment>
    <comment authorId="0" ref="V889">
      <text>
        <t xml:space="preserve">What is DSL design?</t>
      </text>
    </comment>
    <comment authorId="0" ref="W889">
      <text>
        <t xml:space="preserve">How the Domain Analysis of DSL is performed?</t>
      </text>
    </comment>
    <comment authorId="0" ref="X889">
      <text>
        <t xml:space="preserve">Which techniques were used for Domain Analysis?</t>
      </text>
    </comment>
    <comment authorId="0" ref="Y889">
      <text>
        <t xml:space="preserve">Which stakeholders are involved into Domain Analysis?</t>
      </text>
    </comment>
    <comment authorId="0" ref="Z889">
      <text>
        <t xml:space="preserve">Does the paper report domain analysis?</t>
      </text>
    </comment>
    <comment authorId="0" ref="AB889">
      <text>
        <t xml:space="preserve">Does the paper report technique that is used?</t>
      </text>
    </comment>
    <comment authorId="0" ref="AD889">
      <text>
        <t xml:space="preserve">Does the paper report results of analysis? </t>
      </text>
    </comment>
    <comment authorId="0" ref="AF889">
      <text>
        <t xml:space="preserve">Does the paper report analysis that takes in consideration different user cases?</t>
      </text>
    </comment>
    <comment authorId="0" ref="AH889">
      <text>
        <t xml:space="preserve">Does the paper report end-user involvement into domain analysis process?</t>
      </text>
    </comment>
    <comment authorId="0" ref="AJ889">
      <text>
        <t xml:space="preserve">How the Evaluation of DSL was performed?</t>
      </text>
    </comment>
    <comment authorId="0" ref="AK889">
      <text>
        <t xml:space="preserve">What methods are used for Evaluation?</t>
      </text>
    </comment>
    <comment authorId="0" ref="AL889">
      <text>
        <t xml:space="preserve">When Evaluation was performed?</t>
      </text>
    </comment>
    <comment authorId="0" ref="AM889">
      <text>
        <t xml:space="preserve">Does the paper report any experimentation conducted for the assessment of DSL?</t>
      </text>
    </comment>
    <comment authorId="0" ref="AO889">
      <text>
        <t xml:space="preserve">Does the paper report the inclusion of end-users in the assessment of DSL?</t>
      </text>
    </comment>
    <comment authorId="0" ref="AQ889">
      <text>
        <t xml:space="preserve">Does the paper report any sort of usability evaluation?</t>
      </text>
    </comment>
    <comment authorId="0" ref="AS889">
      <text>
        <t xml:space="preserve">Does the paper report any usability metrics ?</t>
      </text>
    </comment>
    <comment authorId="0" ref="AU889">
      <text>
        <t xml:space="preserve">Does the paper state explicitly to contribute easy of use?</t>
      </text>
    </comment>
    <comment authorId="0" ref="AW889">
      <text>
        <t xml:space="preserve">Are the target users non-programmers?</t>
      </text>
    </comment>
    <comment authorId="0" ref="AY889">
      <text>
        <t xml:space="preserve">Does paper mention alternative tools/approaches?</t>
      </text>
    </comment>
    <comment authorId="0" ref="BA889">
      <text>
        <t xml:space="preserve">Does paper report comparison to alternatives?</t>
      </text>
    </comment>
    <comment authorId="0" ref="BC889">
      <text>
        <t xml:space="preserve">Does the paper report in which phase of development evaluation intervention(s) took place?</t>
      </text>
    </comment>
    <comment authorId="0" ref="BF889">
      <text>
        <t xml:space="preserve">What is the relevance of the paper according to the conference/journal where it was published?</t>
      </text>
    </comment>
    <comment authorId="0" ref="BH889">
      <text>
        <t xml:space="preserve">What is the relevance of the citation according to its related citations?</t>
      </text>
    </comment>
    <comment authorId="0" ref="BJ889">
      <text>
        <t xml:space="preserve">How clearly is the problem of study described?</t>
      </text>
    </comment>
    <comment authorId="0" ref="BL889">
      <text>
        <t xml:space="preserve">How clearly is the research context stated?</t>
      </text>
    </comment>
    <comment authorId="0" ref="BN889">
      <text>
        <t xml:space="preserve">How rigorously is the method evaluated?</t>
      </text>
    </comment>
    <comment authorId="0" ref="BP889">
      <text>
        <t xml:space="preserve">How explicitly are the contributions presented?</t>
      </text>
    </comment>
    <comment authorId="0" ref="BR889">
      <text>
        <t xml:space="preserve">How explicitly are the insights and issues for future work stated?</t>
      </text>
    </comment>
    <comment authorId="0" ref="BU889">
      <text>
        <t xml:space="preserve">Reviewers confidence about content of the study </t>
      </text>
    </comment>
    <comment authorId="0" ref="BV889">
      <text>
        <t xml:space="preserve">Reviewers confidence about quality of the study</t>
      </text>
    </comment>
    <comment authorId="0" ref="AC890">
      <text>
        <t xml:space="preserve">name the technique</t>
      </text>
    </comment>
    <comment authorId="0" ref="AE890">
      <text>
        <t xml:space="preserve">what are the results, goals, artifacts produced?</t>
      </text>
    </comment>
    <comment authorId="0" ref="AG890">
      <text>
        <t xml:space="preserve">are use cases explicitly named? which are they?</t>
      </text>
    </comment>
    <comment authorId="0" ref="AP890">
      <text>
        <t xml:space="preserve">who are the subjects and what were groups; numbers; interventions?</t>
      </text>
    </comment>
    <comment authorId="0" ref="BB890">
      <text>
        <t xml:space="preserve">comment</t>
      </text>
    </comment>
    <comment authorId="0" ref="BH890">
      <text>
        <t xml:space="preserve">*paper published before 2013; ** paper published 2013 and after;</t>
      </text>
    </comment>
    <comment authorId="0" ref="AC891">
      <text>
        <t xml:space="preserve">name the technique</t>
      </text>
    </comment>
    <comment authorId="0" ref="AE891">
      <text>
        <t xml:space="preserve">what are the results, goals, artifacts produced?</t>
      </text>
    </comment>
    <comment authorId="0" ref="AG891">
      <text>
        <t xml:space="preserve">are use cases explicitly named? which are they?</t>
      </text>
    </comment>
    <comment authorId="0" ref="BH891">
      <text>
        <t xml:space="preserve">*paper published before 2013; ** paper published 2013 and after;</t>
      </text>
    </comment>
    <comment authorId="0" ref="AC892">
      <text>
        <t xml:space="preserve">name the technique</t>
      </text>
    </comment>
    <comment authorId="0" ref="AE892">
      <text>
        <t xml:space="preserve">what are the results, goals, artifacts produced?</t>
      </text>
    </comment>
    <comment authorId="0" ref="AG892">
      <text>
        <t xml:space="preserve">are use cases explicitly named? which are they?</t>
      </text>
    </comment>
    <comment authorId="0" ref="BH892">
      <text>
        <t xml:space="preserve">*paper published before 2013; ** paper published 2013 and after;</t>
      </text>
    </comment>
    <comment authorId="0" ref="AC893">
      <text>
        <t xml:space="preserve">name the technique</t>
      </text>
    </comment>
    <comment authorId="0" ref="AE893">
      <text>
        <t xml:space="preserve">what are the results, goals, artifacts produced?</t>
      </text>
    </comment>
    <comment authorId="0" ref="AI893">
      <text>
        <t xml:space="preserve">which users? how they were involved?</t>
      </text>
    </comment>
    <comment authorId="0" ref="BB893">
      <text>
        <t xml:space="preserve">comment</t>
      </text>
    </comment>
    <comment authorId="0" ref="BH893">
      <text>
        <t xml:space="preserve">*paper published before 2013; ** paper published 2013 and after;</t>
      </text>
    </comment>
    <comment authorId="0" ref="BH894">
      <text>
        <t xml:space="preserve">*paper published before 2012; ** paper published after 2012;</t>
      </text>
    </comment>
    <comment authorId="0" ref="U895">
      <text>
        <t xml:space="preserve">comment</t>
      </text>
    </comment>
    <comment authorId="0" ref="AC895">
      <text>
        <t xml:space="preserve">what are the results, goals, artifacts produced?</t>
      </text>
    </comment>
    <comment authorId="0" ref="AE895">
      <text>
        <t xml:space="preserve">what are the results, goals, artifacts produced?</t>
      </text>
    </comment>
    <comment authorId="0" ref="AG895">
      <text>
        <t xml:space="preserve">are use cases explicitly named? which are they?</t>
      </text>
    </comment>
    <comment authorId="0" ref="AI895">
      <text>
        <t xml:space="preserve">which users? how they were involved?</t>
      </text>
    </comment>
    <comment authorId="0" ref="BH895">
      <text>
        <t xml:space="preserve">*paper published before 2012; ** paper published after 2012;</t>
      </text>
    </comment>
    <comment authorId="0" ref="AC896">
      <text>
        <t xml:space="preserve">name the technique</t>
      </text>
    </comment>
    <comment authorId="0" ref="AE896">
      <text>
        <t xml:space="preserve">what are the results, goals, artifacts produced?</t>
      </text>
    </comment>
    <comment authorId="0" ref="BH896">
      <text>
        <t xml:space="preserve">*paper published before 2012; ** paper published after 2012;</t>
      </text>
    </comment>
    <comment authorId="0" ref="BH897">
      <text>
        <t xml:space="preserve">*paper published before 2012; ** paper published after 2012;</t>
      </text>
    </comment>
    <comment authorId="0" ref="BH898">
      <text>
        <t xml:space="preserve">*paper published before 2012; ** paper published after 2012;</t>
      </text>
    </comment>
    <comment authorId="0" ref="BH899">
      <text>
        <t xml:space="preserve">*paper published before 2012; ** paper published after 2012;</t>
      </text>
    </comment>
    <comment authorId="0" ref="BH900">
      <text>
        <t xml:space="preserve">*paper published before 2012; ** paper published after 2012;</t>
      </text>
    </comment>
    <comment authorId="0" ref="BH901">
      <text>
        <t xml:space="preserve">*paper published before 2012; ** paper published after 2012;</t>
      </text>
    </comment>
    <comment authorId="0" ref="BH902">
      <text>
        <t xml:space="preserve">*paper published before 2012; ** paper published after 2012;</t>
      </text>
    </comment>
    <comment authorId="0" ref="BH903">
      <text>
        <t xml:space="preserve">*paper published before 2012; ** paper published after 2012;</t>
      </text>
    </comment>
    <comment authorId="0" ref="BH904">
      <text>
        <t xml:space="preserve">*paper published before 2012; ** paper published after 2012;</t>
      </text>
    </comment>
    <comment authorId="0" ref="BH905">
      <text>
        <t xml:space="preserve">*paper published before 2012; ** paper published after 2012;</t>
      </text>
    </comment>
    <comment authorId="0" ref="BH906">
      <text>
        <t xml:space="preserve">*paper published before 2012; ** paper published after 2012;</t>
      </text>
    </comment>
    <comment authorId="0" ref="BH907">
      <text>
        <t xml:space="preserve">*paper published before 2012; ** paper published after 2012;</t>
      </text>
    </comment>
    <comment authorId="0" ref="BH908">
      <text>
        <t xml:space="preserve">*paper published before 2012; ** paper published after 2012;</t>
      </text>
    </comment>
    <comment authorId="0" ref="BH909">
      <text>
        <t xml:space="preserve">*paper published before 2012; ** paper published after 2012;</t>
      </text>
    </comment>
    <comment authorId="0" ref="BH910">
      <text>
        <t xml:space="preserve">*paper published before 2012; ** paper published after 2012;</t>
      </text>
    </comment>
    <comment authorId="0" ref="BH911">
      <text>
        <t xml:space="preserve">*paper published before 2012; ** paper published after 2012;</t>
      </text>
    </comment>
    <comment authorId="0" ref="BH912">
      <text>
        <t xml:space="preserve">*paper published before 2012; ** paper published after 2012;</t>
      </text>
    </comment>
    <comment authorId="0" ref="BH913">
      <text>
        <t xml:space="preserve">*paper published before 2012; ** paper published after 2012;</t>
      </text>
    </comment>
    <comment authorId="0" ref="BH914">
      <text>
        <t xml:space="preserve">*paper published before 2012; ** paper published after 2012;</t>
      </text>
    </comment>
    <comment authorId="0" ref="BH915">
      <text>
        <t xml:space="preserve">*paper published before 2012; ** paper published after 2012;</t>
      </text>
    </comment>
    <comment authorId="0" ref="BH916">
      <text>
        <t xml:space="preserve">*paper published before 2012; ** paper published after 2012;</t>
      </text>
    </comment>
    <comment authorId="0" ref="BH917">
      <text>
        <t xml:space="preserve">*paper published before 2012; ** paper published after 2012;</t>
      </text>
    </comment>
    <comment authorId="0" ref="BH918">
      <text>
        <t xml:space="preserve">*paper published before 2012; ** paper published after 2012;</t>
      </text>
    </comment>
    <comment authorId="0" ref="BH919">
      <text>
        <t xml:space="preserve">*paper published before 2012; ** paper published after 2012;</t>
      </text>
    </comment>
    <comment authorId="0" ref="BH920">
      <text>
        <t xml:space="preserve">*paper published before 2012; ** paper published after 2012;</t>
      </text>
    </comment>
    <comment authorId="0" ref="BH921">
      <text>
        <t xml:space="preserve">*paper published before 2012; ** paper published after 2012;</t>
      </text>
    </comment>
    <comment authorId="0" ref="BH922">
      <text>
        <t xml:space="preserve">*paper published before 2012; ** paper published after 2012;</t>
      </text>
    </comment>
    <comment authorId="0" ref="BH923">
      <text>
        <t xml:space="preserve">*paper published before 2012; ** paper published after 2012;</t>
      </text>
    </comment>
    <comment authorId="0" ref="BH924">
      <text>
        <t xml:space="preserve">*paper published before 2012; ** paper published after 2012;</t>
      </text>
    </comment>
    <comment authorId="0" ref="BH925">
      <text>
        <t xml:space="preserve">*paper published before 2012; ** paper published after 2012;</t>
      </text>
    </comment>
    <comment authorId="0" ref="M926">
      <text>
        <t xml:space="preserve">Which approaches are reported for DSL development?</t>
      </text>
    </comment>
    <comment authorId="0" ref="N926">
      <text>
        <t xml:space="preserve">Does the paper report DSL?</t>
      </text>
    </comment>
    <comment authorId="0" ref="P926">
      <text>
        <t xml:space="preserve">What is its concrete syntax?</t>
      </text>
    </comment>
    <comment authorId="0" ref="Q926">
      <text>
        <t xml:space="preserve">What is DSL type?</t>
      </text>
    </comment>
    <comment authorId="0" ref="R926">
      <text>
        <t xml:space="preserve">Was DSL developed using language workbench?</t>
      </text>
    </comment>
    <comment authorId="0" ref="T926">
      <text>
        <t xml:space="preserve">Does the paper report development  of DSL?</t>
      </text>
    </comment>
    <comment authorId="0" ref="V926">
      <text>
        <t xml:space="preserve">What is DSL design?</t>
      </text>
    </comment>
    <comment authorId="0" ref="W926">
      <text>
        <t xml:space="preserve">How the Domain Analysis of DSL is performed?</t>
      </text>
    </comment>
    <comment authorId="0" ref="X926">
      <text>
        <t xml:space="preserve">Which techniques were used for Domain Analysis?</t>
      </text>
    </comment>
    <comment authorId="0" ref="Y926">
      <text>
        <t xml:space="preserve">Which stakeholders are involved into Domain Analysis?</t>
      </text>
    </comment>
    <comment authorId="0" ref="Z926">
      <text>
        <t xml:space="preserve">Does the paper report domain analysis?</t>
      </text>
    </comment>
    <comment authorId="0" ref="AB926">
      <text>
        <t xml:space="preserve">Does the paper report technique that is used?</t>
      </text>
    </comment>
    <comment authorId="0" ref="AD926">
      <text>
        <t xml:space="preserve">Does the paper report results of analysis? </t>
      </text>
    </comment>
    <comment authorId="0" ref="AF926">
      <text>
        <t xml:space="preserve">Does the paper report analysis that takes in consideration different user cases?</t>
      </text>
    </comment>
    <comment authorId="0" ref="AH926">
      <text>
        <t xml:space="preserve">Does the paper report end-user involvement into domain analysis process?</t>
      </text>
    </comment>
    <comment authorId="0" ref="AJ926">
      <text>
        <t xml:space="preserve">How the Evaluation of DSL was performed?</t>
      </text>
    </comment>
    <comment authorId="0" ref="AK926">
      <text>
        <t xml:space="preserve">What methods are used for Evaluation?</t>
      </text>
    </comment>
    <comment authorId="0" ref="AL926">
      <text>
        <t xml:space="preserve">When Evaluation was performed?</t>
      </text>
    </comment>
    <comment authorId="0" ref="AM926">
      <text>
        <t xml:space="preserve">Does the paper report any experimentation conducted for the assessment of DSL?</t>
      </text>
    </comment>
    <comment authorId="0" ref="AO926">
      <text>
        <t xml:space="preserve">Does the paper report the inclusion of end-users in the assessment of DSL?</t>
      </text>
    </comment>
    <comment authorId="0" ref="AQ926">
      <text>
        <t xml:space="preserve">Does the paper report any sort of usability evaluation?</t>
      </text>
    </comment>
    <comment authorId="0" ref="AS926">
      <text>
        <t xml:space="preserve">Does the paper report any usability metrics ?</t>
      </text>
    </comment>
    <comment authorId="0" ref="AU926">
      <text>
        <t xml:space="preserve">Does the paper state explicitly to contribute easy of use?</t>
      </text>
    </comment>
    <comment authorId="0" ref="AW926">
      <text>
        <t xml:space="preserve">Are the target users non-programmers?</t>
      </text>
    </comment>
    <comment authorId="0" ref="AY926">
      <text>
        <t xml:space="preserve">Does paper mention alternative tools/approaches?</t>
      </text>
    </comment>
    <comment authorId="0" ref="BA926">
      <text>
        <t xml:space="preserve">Does paper report comparison to alternatives?</t>
      </text>
    </comment>
    <comment authorId="0" ref="BC926">
      <text>
        <t xml:space="preserve">Does the paper report in which phase of development evaluation intervention(s) took place?</t>
      </text>
    </comment>
    <comment authorId="0" ref="BF926">
      <text>
        <t xml:space="preserve">What is the relevance of the paper according to the conference/journal where it was published?</t>
      </text>
    </comment>
    <comment authorId="0" ref="BH926">
      <text>
        <t xml:space="preserve">What is the relevance of the citation according to its related citations?</t>
      </text>
    </comment>
    <comment authorId="0" ref="BJ926">
      <text>
        <t xml:space="preserve">How clearly is the problem of study described?</t>
      </text>
    </comment>
    <comment authorId="0" ref="BL926">
      <text>
        <t xml:space="preserve">How clearly is the research context stated?</t>
      </text>
    </comment>
    <comment authorId="0" ref="BN926">
      <text>
        <t xml:space="preserve">How rigorously is the method evaluated?</t>
      </text>
    </comment>
    <comment authorId="0" ref="BP926">
      <text>
        <t xml:space="preserve">How explicitly are the contributions presented?</t>
      </text>
    </comment>
    <comment authorId="0" ref="BR926">
      <text>
        <t xml:space="preserve">How explicitly are the insights and issues for future work stated?</t>
      </text>
    </comment>
    <comment authorId="0" ref="BU926">
      <text>
        <t xml:space="preserve">Reviewers confidence about content of the study </t>
      </text>
    </comment>
    <comment authorId="0" ref="BV926">
      <text>
        <t xml:space="preserve">Reviewers confidence about quality of the study</t>
      </text>
    </comment>
    <comment authorId="0" ref="AC927">
      <text>
        <t xml:space="preserve">name the technique</t>
      </text>
    </comment>
    <comment authorId="0" ref="AE927">
      <text>
        <t xml:space="preserve">what are the results, goals, artifacts produced?</t>
      </text>
    </comment>
    <comment authorId="0" ref="AG927">
      <text>
        <t xml:space="preserve">are use cases explicitly named? which are they?</t>
      </text>
    </comment>
    <comment authorId="0" ref="AP927">
      <text>
        <t xml:space="preserve">who are the subjects and what were groups; numbers; interventions?</t>
      </text>
    </comment>
    <comment authorId="0" ref="BB927">
      <text>
        <t xml:space="preserve">comment</t>
      </text>
    </comment>
    <comment authorId="0" ref="BH927">
      <text>
        <t xml:space="preserve">*paper published before 2013; ** paper published 2013 and after;</t>
      </text>
    </comment>
    <comment authorId="0" ref="AC928">
      <text>
        <t xml:space="preserve">name the technique</t>
      </text>
    </comment>
    <comment authorId="0" ref="AE928">
      <text>
        <t xml:space="preserve">what are the results, goals, artifacts produced?</t>
      </text>
    </comment>
    <comment authorId="0" ref="AG928">
      <text>
        <t xml:space="preserve">are use cases explicitly named? which are they?</t>
      </text>
    </comment>
    <comment authorId="0" ref="BH928">
      <text>
        <t xml:space="preserve">*paper published before 2013; ** paper published 2013 and after;</t>
      </text>
    </comment>
    <comment authorId="0" ref="AC929">
      <text>
        <t xml:space="preserve">name the technique</t>
      </text>
    </comment>
    <comment authorId="0" ref="AE929">
      <text>
        <t xml:space="preserve">what are the results, goals, artifacts produced?</t>
      </text>
    </comment>
    <comment authorId="0" ref="AG929">
      <text>
        <t xml:space="preserve">are use cases explicitly named? which are they?</t>
      </text>
    </comment>
    <comment authorId="0" ref="BH929">
      <text>
        <t xml:space="preserve">*paper published before 2013; ** paper published 2013 and after;</t>
      </text>
    </comment>
    <comment authorId="0" ref="AC930">
      <text>
        <t xml:space="preserve">name the technique</t>
      </text>
    </comment>
    <comment authorId="0" ref="AE930">
      <text>
        <t xml:space="preserve">what are the results, goals, artifacts produced?</t>
      </text>
    </comment>
    <comment authorId="0" ref="AI930">
      <text>
        <t xml:space="preserve">which users? how they were involved?</t>
      </text>
    </comment>
    <comment authorId="0" ref="BB930">
      <text>
        <t xml:space="preserve">comment</t>
      </text>
    </comment>
    <comment authorId="0" ref="BH930">
      <text>
        <t xml:space="preserve">*paper published before 2013; ** paper published 2013 and after;</t>
      </text>
    </comment>
    <comment authorId="0" ref="BH931">
      <text>
        <t xml:space="preserve">*paper published before 2012; ** paper published after 2012;</t>
      </text>
    </comment>
    <comment authorId="0" ref="U932">
      <text>
        <t xml:space="preserve">comment</t>
      </text>
    </comment>
    <comment authorId="0" ref="AC932">
      <text>
        <t xml:space="preserve">what are the results, goals, artifacts produced?</t>
      </text>
    </comment>
    <comment authorId="0" ref="AE932">
      <text>
        <t xml:space="preserve">what are the results, goals, artifacts produced?</t>
      </text>
    </comment>
    <comment authorId="0" ref="AG932">
      <text>
        <t xml:space="preserve">are use cases explicitly named? which are they?</t>
      </text>
    </comment>
    <comment authorId="0" ref="AI932">
      <text>
        <t xml:space="preserve">which users? how they were involved?</t>
      </text>
    </comment>
    <comment authorId="0" ref="BH932">
      <text>
        <t xml:space="preserve">*paper published before 2012; ** paper published after 2012;</t>
      </text>
    </comment>
    <comment authorId="0" ref="AC933">
      <text>
        <t xml:space="preserve">name the technique</t>
      </text>
    </comment>
    <comment authorId="0" ref="AE933">
      <text>
        <t xml:space="preserve">what are the results, goals, artifacts produced?</t>
      </text>
    </comment>
    <comment authorId="0" ref="BH933">
      <text>
        <t xml:space="preserve">*paper published before 2012; ** paper published after 2012;</t>
      </text>
    </comment>
    <comment authorId="0" ref="BH934">
      <text>
        <t xml:space="preserve">*paper published before 2012; ** paper published after 2012;</t>
      </text>
    </comment>
    <comment authorId="0" ref="BH935">
      <text>
        <t xml:space="preserve">*paper published before 2012; ** paper published after 2012;</t>
      </text>
    </comment>
    <comment authorId="0" ref="BH936">
      <text>
        <t xml:space="preserve">*paper published before 2012; ** paper published after 2012;</t>
      </text>
    </comment>
    <comment authorId="0" ref="BH937">
      <text>
        <t xml:space="preserve">*paper published before 2012; ** paper published after 2012;</t>
      </text>
    </comment>
    <comment authorId="0" ref="BH938">
      <text>
        <t xml:space="preserve">*paper published before 2012; ** paper published after 2012;</t>
      </text>
    </comment>
    <comment authorId="0" ref="BH939">
      <text>
        <t xml:space="preserve">*paper published before 2012; ** paper published after 2012;</t>
      </text>
    </comment>
    <comment authorId="0" ref="BH940">
      <text>
        <t xml:space="preserve">*paper published before 2012; ** paper published after 2012;</t>
      </text>
    </comment>
    <comment authorId="0" ref="BH941">
      <text>
        <t xml:space="preserve">*paper published before 2012; ** paper published after 2012;</t>
      </text>
    </comment>
    <comment authorId="0" ref="BH942">
      <text>
        <t xml:space="preserve">*paper published before 2012; ** paper published after 2012;</t>
      </text>
    </comment>
    <comment authorId="0" ref="BH943">
      <text>
        <t xml:space="preserve">*paper published before 2012; ** paper published after 2012;</t>
      </text>
    </comment>
    <comment authorId="0" ref="BH944">
      <text>
        <t xml:space="preserve">*paper published before 2012; ** paper published after 2012;</t>
      </text>
    </comment>
    <comment authorId="0" ref="BH945">
      <text>
        <t xml:space="preserve">*paper published before 2012; ** paper published after 2012;</t>
      </text>
    </comment>
    <comment authorId="0" ref="BH946">
      <text>
        <t xml:space="preserve">*paper published before 2012; ** paper published after 2012;</t>
      </text>
    </comment>
    <comment authorId="0" ref="BH947">
      <text>
        <t xml:space="preserve">*paper published before 2012; ** paper published after 2012;</t>
      </text>
    </comment>
    <comment authorId="0" ref="BH948">
      <text>
        <t xml:space="preserve">*paper published before 2012; ** paper published after 2012;</t>
      </text>
    </comment>
    <comment authorId="0" ref="BH949">
      <text>
        <t xml:space="preserve">*paper published before 2012; ** paper published after 2012;</t>
      </text>
    </comment>
    <comment authorId="0" ref="BH950">
      <text>
        <t xml:space="preserve">*paper published before 2012; ** paper published after 2012;</t>
      </text>
    </comment>
    <comment authorId="0" ref="BH951">
      <text>
        <t xml:space="preserve">*paper published before 2012; ** paper published after 2012;</t>
      </text>
    </comment>
    <comment authorId="0" ref="BH952">
      <text>
        <t xml:space="preserve">*paper published before 2012; ** paper published after 2012;</t>
      </text>
    </comment>
    <comment authorId="0" ref="BH953">
      <text>
        <t xml:space="preserve">*paper published before 2012; ** paper published after 2012;</t>
      </text>
    </comment>
    <comment authorId="0" ref="BH954">
      <text>
        <t xml:space="preserve">*paper published before 2012; ** paper published after 2012;</t>
      </text>
    </comment>
    <comment authorId="0" ref="BH955">
      <text>
        <t xml:space="preserve">*paper published before 2012; ** paper published after 2012;</t>
      </text>
    </comment>
    <comment authorId="0" ref="BH956">
      <text>
        <t xml:space="preserve">*paper published before 2012; ** paper published after 2012;</t>
      </text>
    </comment>
    <comment authorId="0" ref="BH957">
      <text>
        <t xml:space="preserve">*paper published before 2012; ** paper published after 2012;</t>
      </text>
    </comment>
    <comment authorId="0" ref="BH958">
      <text>
        <t xml:space="preserve">*paper published before 2012; ** paper published after 2012;</t>
      </text>
    </comment>
    <comment authorId="0" ref="BH959">
      <text>
        <t xml:space="preserve">*paper published before 2012; ** paper published after 2012;</t>
      </text>
    </comment>
    <comment authorId="0" ref="BH960">
      <text>
        <t xml:space="preserve">*paper published before 2012; ** paper published after 2012;</t>
      </text>
    </comment>
    <comment authorId="0" ref="BH961">
      <text>
        <t xml:space="preserve">*paper published before 2012; ** paper published after 2012;</t>
      </text>
    </comment>
    <comment authorId="0" ref="BH962">
      <text>
        <t xml:space="preserve">*paper published before 2012; ** paper published after 2012;</t>
      </text>
    </comment>
    <comment authorId="0" ref="M963">
      <text>
        <t xml:space="preserve">Which approaches are reported for DSL development?</t>
      </text>
    </comment>
    <comment authorId="0" ref="N963">
      <text>
        <t xml:space="preserve">Does the paper report DSL?</t>
      </text>
    </comment>
    <comment authorId="0" ref="P963">
      <text>
        <t xml:space="preserve">What is its concrete syntax?</t>
      </text>
    </comment>
    <comment authorId="0" ref="Q963">
      <text>
        <t xml:space="preserve">What is DSL type?</t>
      </text>
    </comment>
    <comment authorId="0" ref="R963">
      <text>
        <t xml:space="preserve">Was DSL developed using language workbench?</t>
      </text>
    </comment>
    <comment authorId="0" ref="T963">
      <text>
        <t xml:space="preserve">Does the paper report development  of DSL?</t>
      </text>
    </comment>
    <comment authorId="0" ref="V963">
      <text>
        <t xml:space="preserve">What is DSL design?</t>
      </text>
    </comment>
    <comment authorId="0" ref="W963">
      <text>
        <t xml:space="preserve">How the Domain Analysis of DSL is performed?</t>
      </text>
    </comment>
    <comment authorId="0" ref="X963">
      <text>
        <t xml:space="preserve">Which techniques were used for Domain Analysis?</t>
      </text>
    </comment>
    <comment authorId="0" ref="Y963">
      <text>
        <t xml:space="preserve">Which stakeholders are involved into Domain Analysis?</t>
      </text>
    </comment>
    <comment authorId="0" ref="Z963">
      <text>
        <t xml:space="preserve">Does the paper report domain analysis?</t>
      </text>
    </comment>
    <comment authorId="0" ref="AB963">
      <text>
        <t xml:space="preserve">Does the paper report technique that is used?</t>
      </text>
    </comment>
    <comment authorId="0" ref="AD963">
      <text>
        <t xml:space="preserve">Does the paper report results of analysis? </t>
      </text>
    </comment>
    <comment authorId="0" ref="AF963">
      <text>
        <t xml:space="preserve">Does the paper report analysis that takes in consideration different user cases?</t>
      </text>
    </comment>
    <comment authorId="0" ref="AH963">
      <text>
        <t xml:space="preserve">Does the paper report end-user involvement into domain analysis process?</t>
      </text>
    </comment>
    <comment authorId="0" ref="AJ963">
      <text>
        <t xml:space="preserve">How the Evaluation of DSL was performed?</t>
      </text>
    </comment>
    <comment authorId="0" ref="AK963">
      <text>
        <t xml:space="preserve">What methods are used for Evaluation?</t>
      </text>
    </comment>
    <comment authorId="0" ref="AL963">
      <text>
        <t xml:space="preserve">When Evaluation was performed?</t>
      </text>
    </comment>
    <comment authorId="0" ref="AM963">
      <text>
        <t xml:space="preserve">Does the paper report any experimentation conducted for the assessment of DSL?</t>
      </text>
    </comment>
    <comment authorId="0" ref="AO963">
      <text>
        <t xml:space="preserve">Does the paper report the inclusion of end-users in the assessment of DSL?</t>
      </text>
    </comment>
    <comment authorId="0" ref="AQ963">
      <text>
        <t xml:space="preserve">Does the paper report any sort of usability evaluation?</t>
      </text>
    </comment>
    <comment authorId="0" ref="AS963">
      <text>
        <t xml:space="preserve">Does the paper report any usability metrics ?</t>
      </text>
    </comment>
    <comment authorId="0" ref="AU963">
      <text>
        <t xml:space="preserve">Does the paper state explicitly to contribute easy of use?</t>
      </text>
    </comment>
    <comment authorId="0" ref="AW963">
      <text>
        <t xml:space="preserve">Are the target users non-programmers?</t>
      </text>
    </comment>
    <comment authorId="0" ref="AY963">
      <text>
        <t xml:space="preserve">Does paper mention alternative tools/approaches?</t>
      </text>
    </comment>
    <comment authorId="0" ref="BA963">
      <text>
        <t xml:space="preserve">Does paper report comparison to alternatives?</t>
      </text>
    </comment>
    <comment authorId="0" ref="BC963">
      <text>
        <t xml:space="preserve">Does the paper report in which phase of development evaluation intervention(s) took place?</t>
      </text>
    </comment>
    <comment authorId="0" ref="BF963">
      <text>
        <t xml:space="preserve">What is the relevance of the paper according to the conference/journal where it was published?</t>
      </text>
    </comment>
    <comment authorId="0" ref="BH963">
      <text>
        <t xml:space="preserve">What is the relevance of the citation according to its related citations?</t>
      </text>
    </comment>
    <comment authorId="0" ref="BJ963">
      <text>
        <t xml:space="preserve">How clearly is the problem of study described?</t>
      </text>
    </comment>
    <comment authorId="0" ref="BL963">
      <text>
        <t xml:space="preserve">How clearly is the research context stated?</t>
      </text>
    </comment>
    <comment authorId="0" ref="BN963">
      <text>
        <t xml:space="preserve">How rigorously is the method evaluated?</t>
      </text>
    </comment>
    <comment authorId="0" ref="BP963">
      <text>
        <t xml:space="preserve">How explicitly are the contributions presented?</t>
      </text>
    </comment>
    <comment authorId="0" ref="BR963">
      <text>
        <t xml:space="preserve">How explicitly are the insights and issues for future work stated?</t>
      </text>
    </comment>
    <comment authorId="0" ref="BU963">
      <text>
        <t xml:space="preserve">Reviewers confidence about content of the study </t>
      </text>
    </comment>
    <comment authorId="0" ref="BV963">
      <text>
        <t xml:space="preserve">Reviewers confidence about quality of the study</t>
      </text>
    </comment>
    <comment authorId="0" ref="AC964">
      <text>
        <t xml:space="preserve">name the technique</t>
      </text>
    </comment>
    <comment authorId="0" ref="AE964">
      <text>
        <t xml:space="preserve">what are the results, goals, artifacts produced?</t>
      </text>
    </comment>
    <comment authorId="0" ref="AG964">
      <text>
        <t xml:space="preserve">are use cases explicitly named? which are they?</t>
      </text>
    </comment>
    <comment authorId="0" ref="AP964">
      <text>
        <t xml:space="preserve">who are the subjects and what were groups; numbers; interventions?</t>
      </text>
    </comment>
    <comment authorId="0" ref="BB964">
      <text>
        <t xml:space="preserve">comment</t>
      </text>
    </comment>
    <comment authorId="0" ref="BH964">
      <text>
        <t xml:space="preserve">*paper published before 2013; ** paper published 2013 and after;</t>
      </text>
    </comment>
    <comment authorId="0" ref="AC965">
      <text>
        <t xml:space="preserve">name the technique</t>
      </text>
    </comment>
    <comment authorId="0" ref="AE965">
      <text>
        <t xml:space="preserve">what are the results, goals, artifacts produced?</t>
      </text>
    </comment>
    <comment authorId="0" ref="AG965">
      <text>
        <t xml:space="preserve">are use cases explicitly named? which are they?</t>
      </text>
    </comment>
    <comment authorId="0" ref="BH965">
      <text>
        <t xml:space="preserve">*paper published before 2013; ** paper published 2013 and after;</t>
      </text>
    </comment>
    <comment authorId="0" ref="AC966">
      <text>
        <t xml:space="preserve">name the technique</t>
      </text>
    </comment>
    <comment authorId="0" ref="AE966">
      <text>
        <t xml:space="preserve">what are the results, goals, artifacts produced?</t>
      </text>
    </comment>
    <comment authorId="0" ref="AG966">
      <text>
        <t xml:space="preserve">are use cases explicitly named? which are they?</t>
      </text>
    </comment>
    <comment authorId="0" ref="BH966">
      <text>
        <t xml:space="preserve">*paper published before 2013; ** paper published 2013 and after;</t>
      </text>
    </comment>
    <comment authorId="0" ref="AC967">
      <text>
        <t xml:space="preserve">name the technique</t>
      </text>
    </comment>
    <comment authorId="0" ref="AE967">
      <text>
        <t xml:space="preserve">what are the results, goals, artifacts produced?</t>
      </text>
    </comment>
    <comment authorId="0" ref="AI967">
      <text>
        <t xml:space="preserve">which users? how they were involved?</t>
      </text>
    </comment>
    <comment authorId="0" ref="BB967">
      <text>
        <t xml:space="preserve">comment</t>
      </text>
    </comment>
    <comment authorId="0" ref="BH967">
      <text>
        <t xml:space="preserve">*paper published before 2013; ** paper published 2013 and after;</t>
      </text>
    </comment>
    <comment authorId="0" ref="BH968">
      <text>
        <t xml:space="preserve">*paper published before 2012; ** paper published after 2012;</t>
      </text>
    </comment>
    <comment authorId="0" ref="U969">
      <text>
        <t xml:space="preserve">comment</t>
      </text>
    </comment>
    <comment authorId="0" ref="AC969">
      <text>
        <t xml:space="preserve">what are the results, goals, artifacts produced?</t>
      </text>
    </comment>
    <comment authorId="0" ref="AE969">
      <text>
        <t xml:space="preserve">what are the results, goals, artifacts produced?</t>
      </text>
    </comment>
    <comment authorId="0" ref="AG969">
      <text>
        <t xml:space="preserve">are use cases explicitly named? which are they?</t>
      </text>
    </comment>
    <comment authorId="0" ref="AI969">
      <text>
        <t xml:space="preserve">which users? how they were involved?</t>
      </text>
    </comment>
    <comment authorId="0" ref="BH969">
      <text>
        <t xml:space="preserve">*paper published before 2012; ** paper published after 2012;</t>
      </text>
    </comment>
    <comment authorId="0" ref="AC970">
      <text>
        <t xml:space="preserve">name the technique</t>
      </text>
    </comment>
    <comment authorId="0" ref="AE970">
      <text>
        <t xml:space="preserve">what are the results, goals, artifacts produced?</t>
      </text>
    </comment>
    <comment authorId="0" ref="BH970">
      <text>
        <t xml:space="preserve">*paper published before 2012; ** paper published after 2012;</t>
      </text>
    </comment>
    <comment authorId="0" ref="BH971">
      <text>
        <t xml:space="preserve">*paper published before 2012; ** paper published after 2012;</t>
      </text>
    </comment>
    <comment authorId="0" ref="BH972">
      <text>
        <t xml:space="preserve">*paper published before 2012; ** paper published after 2012;</t>
      </text>
    </comment>
    <comment authorId="0" ref="BH973">
      <text>
        <t xml:space="preserve">*paper published before 2012; ** paper published after 2012;</t>
      </text>
    </comment>
    <comment authorId="0" ref="BH974">
      <text>
        <t xml:space="preserve">*paper published before 2012; ** paper published after 2012;</t>
      </text>
    </comment>
    <comment authorId="0" ref="BH975">
      <text>
        <t xml:space="preserve">*paper published before 2012; ** paper published after 2012;</t>
      </text>
    </comment>
    <comment authorId="0" ref="BH976">
      <text>
        <t xml:space="preserve">*paper published before 2012; ** paper published after 2012;</t>
      </text>
    </comment>
    <comment authorId="0" ref="BH977">
      <text>
        <t xml:space="preserve">*paper published before 2012; ** paper published after 2012;</t>
      </text>
    </comment>
    <comment authorId="0" ref="BH978">
      <text>
        <t xml:space="preserve">*paper published before 2012; ** paper published after 2012;</t>
      </text>
    </comment>
    <comment authorId="0" ref="BH979">
      <text>
        <t xml:space="preserve">*paper published before 2012; ** paper published after 2012;</t>
      </text>
    </comment>
    <comment authorId="0" ref="BH980">
      <text>
        <t xml:space="preserve">*paper published before 2012; ** paper published after 2012;</t>
      </text>
    </comment>
    <comment authorId="0" ref="BH981">
      <text>
        <t xml:space="preserve">*paper published before 2012; ** paper published after 2012;</t>
      </text>
    </comment>
    <comment authorId="0" ref="BH982">
      <text>
        <t xml:space="preserve">*paper published before 2012; ** paper published after 2012;</t>
      </text>
    </comment>
    <comment authorId="0" ref="BH983">
      <text>
        <t xml:space="preserve">*paper published before 2012; ** paper published after 2012;</t>
      </text>
    </comment>
    <comment authorId="0" ref="BH984">
      <text>
        <t xml:space="preserve">*paper published before 2012; ** paper published after 2012;</t>
      </text>
    </comment>
    <comment authorId="0" ref="BH985">
      <text>
        <t xml:space="preserve">*paper published before 2012; ** paper published after 2012;</t>
      </text>
    </comment>
    <comment authorId="0" ref="BH986">
      <text>
        <t xml:space="preserve">*paper published before 2012; ** paper published after 2012;</t>
      </text>
    </comment>
    <comment authorId="0" ref="BH987">
      <text>
        <t xml:space="preserve">*paper published before 2012; ** paper published after 2012;</t>
      </text>
    </comment>
    <comment authorId="0" ref="BH988">
      <text>
        <t xml:space="preserve">*paper published before 2012; ** paper published after 2012;</t>
      </text>
    </comment>
    <comment authorId="0" ref="BH989">
      <text>
        <t xml:space="preserve">*paper published before 2012; ** paper published after 2012;</t>
      </text>
    </comment>
    <comment authorId="0" ref="BH990">
      <text>
        <t xml:space="preserve">*paper published before 2012; ** paper published after 2012;</t>
      </text>
    </comment>
    <comment authorId="0" ref="BH991">
      <text>
        <t xml:space="preserve">*paper published before 2012; ** paper published after 2012;</t>
      </text>
    </comment>
    <comment authorId="0" ref="BH992">
      <text>
        <t xml:space="preserve">*paper published before 2012; ** paper published after 2012;</t>
      </text>
    </comment>
    <comment authorId="0" ref="BH993">
      <text>
        <t xml:space="preserve">*paper published before 2012; ** paper published after 2012;</t>
      </text>
    </comment>
    <comment authorId="0" ref="BH994">
      <text>
        <t xml:space="preserve">*paper published before 2012; ** paper published after 2012;</t>
      </text>
    </comment>
    <comment authorId="0" ref="BH995">
      <text>
        <t xml:space="preserve">*paper published before 2012; ** paper published after 2012;</t>
      </text>
    </comment>
    <comment authorId="0" ref="BH996">
      <text>
        <t xml:space="preserve">*paper published before 2012; ** paper published after 2012;</t>
      </text>
    </comment>
    <comment authorId="0" ref="BH997">
      <text>
        <t xml:space="preserve">*paper published before 2012; ** paper published after 2012;</t>
      </text>
    </comment>
    <comment authorId="0" ref="BH998">
      <text>
        <t xml:space="preserve">*paper published before 2012; ** paper published after 2012;</t>
      </text>
    </comment>
    <comment authorId="0" ref="BH999">
      <text>
        <t xml:space="preserve">*paper published before 2012; ** paper published after 2012;</t>
      </text>
    </comment>
  </commentList>
</comments>
</file>

<file path=xl/comments3.xml><?xml version="1.0" encoding="utf-8"?>
<comments xmlns="http://schemas.openxmlformats.org/spreadsheetml/2006/main">
  <authors>
    <author/>
  </authors>
  <commentList>
    <comment authorId="0" ref="A17">
      <text>
        <t xml:space="preserve">from now check for each Q1 is YES</t>
      </text>
    </comment>
    <comment authorId="0" ref="A30">
      <text>
        <t xml:space="preserve">from now check if Q1 and Q2 are YES</t>
      </text>
    </comment>
    <comment authorId="0" ref="A46">
      <text>
        <t xml:space="preserve">Q3 should be YES</t>
      </text>
    </comment>
    <comment authorId="0" ref="A50">
      <text>
        <t xml:space="preserve">Q3 should be YES</t>
      </text>
    </comment>
    <comment authorId="0" ref="A54">
      <text>
        <t xml:space="preserve">Q3 should be YES</t>
      </text>
    </comment>
    <comment authorId="0" ref="A58">
      <text>
        <t xml:space="preserve">Q3 should be YES</t>
      </text>
    </comment>
    <comment authorId="0" ref="A69">
      <text>
        <t xml:space="preserve">Q4 should be YES</t>
      </text>
    </comment>
    <comment authorId="0" ref="A73">
      <text>
        <t xml:space="preserve">Q4 should be YES</t>
      </text>
    </comment>
    <comment authorId="0" ref="A77">
      <text>
        <t xml:space="preserve">Q4 should be YES</t>
      </text>
    </comment>
    <comment authorId="0" ref="A93">
      <text>
        <t xml:space="preserve">Q7 should be YES</t>
      </text>
    </comment>
  </commentList>
</comments>
</file>

<file path=xl/sharedStrings.xml><?xml version="1.0" encoding="utf-8"?>
<sst xmlns="http://schemas.openxmlformats.org/spreadsheetml/2006/main" count="38013" uniqueCount="678">
  <si>
    <t>Id</t>
  </si>
  <si>
    <t>Automatic Search</t>
  </si>
  <si>
    <t>Question</t>
  </si>
  <si>
    <t>RQ1</t>
  </si>
  <si>
    <t>Which approaches are reported for DSL development?</t>
  </si>
  <si>
    <t>Acronym</t>
  </si>
  <si>
    <t>Source Name</t>
  </si>
  <si>
    <t>Limitation</t>
  </si>
  <si>
    <t>Query Fields</t>
  </si>
  <si>
    <t>ACM</t>
  </si>
  <si>
    <t>ACM Digital Library</t>
  </si>
  <si>
    <t>RQ2</t>
  </si>
  <si>
    <t>How the Domain Analysis of DSL is performed?</t>
  </si>
  <si>
    <t>RQ2.1</t>
  </si>
  <si>
    <t>Venue, Period, Query</t>
  </si>
  <si>
    <t>Which techniques were used for Domain Analysis?</t>
  </si>
  <si>
    <t>IEEE</t>
  </si>
  <si>
    <t>IEEExplore</t>
  </si>
  <si>
    <t>SD</t>
  </si>
  <si>
    <t>Science Direct</t>
  </si>
  <si>
    <t>RQ2.2</t>
  </si>
  <si>
    <t>SL</t>
  </si>
  <si>
    <t>SLR Title:</t>
  </si>
  <si>
    <t>Springer Link</t>
  </si>
  <si>
    <t>Which stakeholders are involved into Domain Analysis?</t>
  </si>
  <si>
    <t>RQ3</t>
  </si>
  <si>
    <t>How the Evaluation of DSL was performed?</t>
  </si>
  <si>
    <t>Venue Name</t>
  </si>
  <si>
    <t>Source</t>
  </si>
  <si>
    <t>Rank</t>
  </si>
  <si>
    <t>JVLC</t>
  </si>
  <si>
    <t>DSL Evaluation and Domain Analysis</t>
  </si>
  <si>
    <t>SLR Coverage (period of time):</t>
  </si>
  <si>
    <t>RQ3.1</t>
  </si>
  <si>
    <t>2009-2014</t>
  </si>
  <si>
    <t>SLR Team</t>
  </si>
  <si>
    <t>Name</t>
  </si>
  <si>
    <t>Role</t>
  </si>
  <si>
    <t>What methods are used for Evaluation?</t>
  </si>
  <si>
    <t>Ankica Barisic</t>
  </si>
  <si>
    <t>RQ3.2</t>
  </si>
  <si>
    <t>When Evaluation was performed?</t>
  </si>
  <si>
    <t>Vasco Amaral</t>
  </si>
  <si>
    <t>Miguel Goulao</t>
  </si>
  <si>
    <t>PICOC</t>
  </si>
  <si>
    <t>SLR Objective:</t>
  </si>
  <si>
    <t>Journal of Visual Languages and Computing</t>
  </si>
  <si>
    <t>Concept</t>
  </si>
  <si>
    <t>Definition for this SLR</t>
  </si>
  <si>
    <t>ComLan</t>
  </si>
  <si>
    <t xml:space="preserve">Journal of Computer Languages Systems and Structures </t>
  </si>
  <si>
    <t>SQJ</t>
  </si>
  <si>
    <t>Population:</t>
  </si>
  <si>
    <t>Software Quality Journal</t>
  </si>
  <si>
    <t xml:space="preserve">Identify if the DSL development reports include domain analysis and evaluation of produced solution. Identify existing approaches and if they involve end users. </t>
  </si>
  <si>
    <t>&lt; In software engineering experiments, the populations might be any of the following: • A specific software engineering role e.g. testers, managers. • A category of software engineer, e.g. a novice or experienced engineer. • An application area e.g. IT systems, command and control systems. • An industry group such as Telecommunications companies, or Small IT companies. A question may refer to very specific population groups e.g. novice testers, or experienced software architects working on IT systems. In medicine the populations are defined in order to reduce the number of prospective primary studies. In software engineering far fewer primary studies are undertaken, thus, we may need to avoid any restriction on the population until we come to consider the practical implications of the systematic review.&gt;</t>
  </si>
  <si>
    <t>The population is composed by studies in which we found reports about DSLs intended to be used by humans (this exclude the machine languages i.e. protocols)</t>
  </si>
  <si>
    <t>Justify the SLR need:</t>
  </si>
  <si>
    <t xml:space="preserve">Evaluation of the produced DSLs is needed for assessing the impact of introducing a DSL, with focus on its business value, which often translates into productivity gains resulting from improved efficiency and accuracy in using a DSL. The alternative is to accept the risk of developing inappropriate DSLs that bring more harm by decreasing the users productivity or even increasing maintenance costs. 
Domain analysis is important for successful implementation of DSLs, as correct and complete set of concepts is the one that should lead to success of these languages. It is important to know which practices were used for domain analysis to be able to extract patterns and good practices to be followed. This is expected to give means for evaluating success of languages based on their core and by that generate ways to follow during evaluation. 
</t>
  </si>
  <si>
    <t>MODELS</t>
  </si>
  <si>
    <t xml:space="preserve"> International Conference On Model Driven Engineering Languages and Systems </t>
  </si>
  <si>
    <t>SLE</t>
  </si>
  <si>
    <t xml:space="preserve"> International Conference On  Software Language Engineering</t>
  </si>
  <si>
    <t>VL/HCC</t>
  </si>
  <si>
    <t>Intervention:</t>
  </si>
  <si>
    <t xml:space="preserve"> International Conference On Visual Languages and Human-Centric Computing</t>
  </si>
  <si>
    <t>&lt;The intervention is the software methodology/tool/technology/procedure that addresses a specific issue, for example, technologies to perform specific tasks such as requirements specification, system testing, or software cost estimation.&gt;</t>
  </si>
  <si>
    <t>CAISE</t>
  </si>
  <si>
    <t>The review searches for reports of development process, namely focusing on 2 important phases; Domain analysis - finding appropriate problem definition; Evaluation - assesment if the solution is appropriate to solve the problem in a given context</t>
  </si>
  <si>
    <t xml:space="preserve"> International Conference On Advanced Information Systems Engineering </t>
  </si>
  <si>
    <t>EASE</t>
  </si>
  <si>
    <t xml:space="preserve"> International Conference On Evaluation and Assessment in Software Engineering  </t>
  </si>
  <si>
    <t>TSE</t>
  </si>
  <si>
    <t>Comparison:</t>
  </si>
  <si>
    <t>Mention Existing Similar Studies:</t>
  </si>
  <si>
    <t xml:space="preserve"> International Conference On Transactions on Software Engineering</t>
  </si>
  <si>
    <t>Gabriel et all, 2010, Do Software Languages Engineers Evaluate their Languages?,CIBSE</t>
  </si>
  <si>
    <t>&lt;This is the software engineering methodology/tool/technology/procedure with which the intervention is being compared. When the comparison technology is the conventional or commonly-used technology, it is often referred to as the “control” treatment. The control situation must be adequately described. In particular “not using the intervention” is inadequate as a description of the control treatment. Software engineering techniques usually require training. If you compare people using a technique with people not using a technique, the effect of the technique is confounded with the effect of training. That is, any effect might be due to providing training not the specific technique. This is a particular problem if the participants are students. &gt;</t>
  </si>
  <si>
    <t>Not applicable</t>
  </si>
  <si>
    <t>ICSE</t>
  </si>
  <si>
    <t xml:space="preserve"> International Conference On Software Engineering</t>
  </si>
  <si>
    <t>PLATEAU</t>
  </si>
  <si>
    <t>Outcomes:</t>
  </si>
  <si>
    <t>&lt;Outcomes should relate to factors of importance to practitioners such as improved reliability, reduced production costs, and reduced time to market. All relevant outcomes should be specified. For example, in some cases we require interventions that improve some aspect of software production without affecting another e.g. improved reliability with no increase in cost.  A particular problem for software engineering experiments is the widespread use of surrogate measures for example, defects found during system testing as a surrogate for quality, or coupling measures for design quality. Studies that use surrogate measures may be misleading and conclusions based on such studies may be less robust.  &gt;</t>
  </si>
  <si>
    <t>Outcomes should point to tehniques, methods and metrics that lead to increased quality of solution, usability or productivity</t>
  </si>
  <si>
    <t>DSLDI</t>
  </si>
  <si>
    <t>Context:</t>
  </si>
  <si>
    <t>&lt;For Software Engineering, this is the context in which the comparison takes place (e.g. academia or industry), the participants taking part in the study (e.g. practitioners, academics, consultants, students), and the tasks being performed (e.g. small scale, large scale). Many software experiments take place in academia using student participants and small scale tasks. Such experiments are unlikely to be representative of what might occur with practitioners working in industry. Some systematic reviews might choose to exclude such experiments although in software engineering, these may be the only type of studies available. &gt;</t>
  </si>
  <si>
    <t>All practitioners: Academy and Industry</t>
  </si>
  <si>
    <t>Manual Search</t>
  </si>
  <si>
    <t>MoDeVVa</t>
  </si>
  <si>
    <t>Venue</t>
  </si>
  <si>
    <t>NFPinDSML</t>
  </si>
  <si>
    <t>International Workshop On Evaluation and Usability of Programming Languages and Tools</t>
  </si>
  <si>
    <t>SPLASH</t>
  </si>
  <si>
    <t>http://ecs.victoria.ac.nz/Events/PLATEAU</t>
  </si>
  <si>
    <t>Topic</t>
  </si>
  <si>
    <t>Keyword list</t>
  </si>
  <si>
    <t>Usability</t>
  </si>
  <si>
    <t>Domain-Specific language</t>
  </si>
  <si>
    <t>COGNISE</t>
  </si>
  <si>
    <t>International Workshop On Domain Specific Design and Implementation</t>
  </si>
  <si>
    <t>http://2014.splashcon.org/track/dsldi2014#event-overview</t>
  </si>
  <si>
    <t>Domain analysis</t>
  </si>
  <si>
    <t>Domain-Specific modeling</t>
  </si>
  <si>
    <t>Problem analysis</t>
  </si>
  <si>
    <t>MiSE</t>
  </si>
  <si>
    <t>Application oriented language</t>
  </si>
  <si>
    <t>Domain Engineering</t>
  </si>
  <si>
    <t>Task-specific languages</t>
  </si>
  <si>
    <t>Human factors</t>
  </si>
  <si>
    <t>Problem-oriented languages</t>
  </si>
  <si>
    <t>International Workshop On Model-Driven Engineering, Verification and Validation Integrating Verification and Validation in MDE</t>
  </si>
  <si>
    <t>Development characterization</t>
  </si>
  <si>
    <t>End-user languages</t>
  </si>
  <si>
    <t>Evaluation</t>
  </si>
  <si>
    <t>Special-purpose languages</t>
  </si>
  <si>
    <t>http://models2014.webs.upv.es/</t>
  </si>
  <si>
    <t>FlexiTools</t>
  </si>
  <si>
    <t>International Workshop on Non-functional System Properties in Domain Specific Modeling Languages</t>
  </si>
  <si>
    <t>Visual languages</t>
  </si>
  <si>
    <t>DSL</t>
  </si>
  <si>
    <t>DSM</t>
  </si>
  <si>
    <t>4GL</t>
  </si>
  <si>
    <t>DSML</t>
  </si>
  <si>
    <t>Search Querie</t>
  </si>
  <si>
    <t>International Workshop on Cognitive Aspects of Information Systems Engineering</t>
  </si>
  <si>
    <t>CAiSE</t>
  </si>
  <si>
    <t>http://is-lin.hevra.haifa.ac.il/cognise/</t>
  </si>
  <si>
    <t>DSAL</t>
  </si>
  <si>
    <t>Query with Boolean Operators</t>
  </si>
  <si>
    <t>SQ1</t>
  </si>
  <si>
    <t>International Workshop on Modelling in Software Engineering</t>
  </si>
  <si>
    <t>ETAPS</t>
  </si>
  <si>
    <t>International Workshop on Flexible Modeling Tools</t>
  </si>
  <si>
    <t>http://www.ics.uci.edu/~tproenca/icse2010/flexitools</t>
  </si>
  <si>
    <t>(("domain-specific" OR "domain specific" OR "application-oriented" OR "application oriented" OR "task-specific" OR "task specific" OR "problem oriented" OR "problem-oriented" OR "end-user" OR "end user" OR "special purpose" OR "special-purpose"  OR "visual") AND ("language" OR "languages" OR "modeling" OR "modelling" )) OR "DSL" OR "DSM" OR "4GL" OR "DSML"</t>
  </si>
  <si>
    <t xml:space="preserve"> International Workshop On Domain-Specific Modeling</t>
  </si>
  <si>
    <t>http://www.dsmforum.org/DSMworkshops.html</t>
  </si>
  <si>
    <t>International Workshop On Doman-Specific Aspect Languages</t>
  </si>
  <si>
    <t>AOSD</t>
  </si>
  <si>
    <t>* removed visual for JVLC as it gives too many results</t>
  </si>
  <si>
    <t>http://dsal.dcc.uchile.cl/2009/</t>
  </si>
  <si>
    <t xml:space="preserve"> International Workshop On Language Descriptions, Tools and Applications</t>
  </si>
  <si>
    <t>LDTA</t>
  </si>
  <si>
    <t>Manual Search EXCLUDED as doesn't exist in since 2009  (from Gabriel et all, 2010)</t>
  </si>
  <si>
    <t>DSPD</t>
  </si>
  <si>
    <t xml:space="preserve"> International Workshop On Domain-Specific Program Development (ECOOP)</t>
  </si>
  <si>
    <t>ECOOP</t>
  </si>
  <si>
    <t>ATEM</t>
  </si>
  <si>
    <t xml:space="preserve"> International Workshop On Language Engineering</t>
  </si>
  <si>
    <t>MDD-TIF</t>
  </si>
  <si>
    <t xml:space="preserve"> International Workshop On Modellierung</t>
  </si>
  <si>
    <t xml:space="preserve"> International Workshop On Software Factories (OOPSLA)</t>
  </si>
  <si>
    <t>OOPSLA</t>
  </si>
  <si>
    <t>ERLS</t>
  </si>
  <si>
    <t xml:space="preserve"> International Workshop On Evolution and Reuse of Language Speci_x000c_cations for DSLs (ECOOP)</t>
  </si>
  <si>
    <t>DSVL</t>
  </si>
  <si>
    <t xml:space="preserve"> International Workshop On Domain-Specific Visual Languages (OOPSLA)</t>
  </si>
  <si>
    <t>Decribe criteria applied to define the list of automatic search sources:</t>
  </si>
  <si>
    <t>Type</t>
  </si>
  <si>
    <t>Criteria</t>
  </si>
  <si>
    <t>C1</t>
  </si>
  <si>
    <t>Exclusion</t>
  </si>
  <si>
    <t>Conferences covered by previous SLR on the topic (Gabriel et all, 2010), and relavant new conferences about topic were included</t>
  </si>
  <si>
    <t>Informal literature (power point slides, conference reviews, informal reports) and secondary/tertiary studies (reviews, editorials, abstracts, keynotes, posters,
surveys, books).</t>
  </si>
  <si>
    <t>C2</t>
  </si>
  <si>
    <t>Duplicated papers.</t>
  </si>
  <si>
    <t>C3</t>
  </si>
  <si>
    <t>Papers that did not apply to research questions i.e. did not report the development of at least one DSL</t>
  </si>
  <si>
    <t>C4</t>
  </si>
  <si>
    <t>Papers with the same content in different paper
versions.</t>
  </si>
  <si>
    <t>C5</t>
  </si>
  <si>
    <t>Papers written in other than English language.</t>
  </si>
  <si>
    <t>C6</t>
  </si>
  <si>
    <t>Inclusion</t>
  </si>
  <si>
    <t>Papers that report development of DSL.</t>
  </si>
  <si>
    <t>Define data collection strategy:</t>
  </si>
  <si>
    <t>1 st: Automated scan: Meta-data; 2nd: Manual scan: Title, abstract, keywords and conclusion (when necessary); 3rd: Full text;</t>
  </si>
  <si>
    <t>Total papers:</t>
  </si>
  <si>
    <t>Q1</t>
  </si>
  <si>
    <t>Total :</t>
  </si>
  <si>
    <t>1 Paper</t>
  </si>
  <si>
    <t>Author</t>
  </si>
  <si>
    <t>Title</t>
  </si>
  <si>
    <t>Year</t>
  </si>
  <si>
    <t>Assessment Criteria</t>
  </si>
  <si>
    <t>Score</t>
  </si>
  <si>
    <t>QA1</t>
  </si>
  <si>
    <t>CitaionKey</t>
  </si>
  <si>
    <t>What is the relevance of the paper according to the conference/journal where it was published?</t>
  </si>
  <si>
    <t>Citations</t>
  </si>
  <si>
    <t xml:space="preserve">1 = Very relevant (A) </t>
  </si>
  <si>
    <t>URL</t>
  </si>
  <si>
    <t>0.5 = Relevant (B)</t>
  </si>
  <si>
    <t>0 = Not so relevant</t>
  </si>
  <si>
    <t>QA2</t>
  </si>
  <si>
    <t>Reviewer</t>
  </si>
  <si>
    <t>What is the relevance of the citation according to its related citations?</t>
  </si>
  <si>
    <t>1 = High (*&gt;5; **&gt;0)</t>
  </si>
  <si>
    <t>0.5 = Medium (*&gt;0; **=0)</t>
  </si>
  <si>
    <t>0 = Low (*=0)</t>
  </si>
  <si>
    <t>QA3</t>
  </si>
  <si>
    <t>How clearly is the problem of study described?</t>
  </si>
  <si>
    <t>1 = Explicitly</t>
  </si>
  <si>
    <t>0.5 = Vaguely</t>
  </si>
  <si>
    <t>0 = No description</t>
  </si>
  <si>
    <t>QA4</t>
  </si>
  <si>
    <t>How clearly is the research context stated?</t>
  </si>
  <si>
    <t>1 = With references</t>
  </si>
  <si>
    <t>2 RQ</t>
  </si>
  <si>
    <t>0.5 = Generally</t>
  </si>
  <si>
    <t>*default answer to Questions (Q) is Yes/No if not defined differently</t>
  </si>
  <si>
    <t>0 = Vaguely</t>
  </si>
  <si>
    <t>QA5</t>
  </si>
  <si>
    <t>How rigorously is the method evaluated?</t>
  </si>
  <si>
    <t>1 = Empirical foundation</t>
  </si>
  <si>
    <t>0.66 = Case study</t>
  </si>
  <si>
    <t>0.33 = Lessons Learned</t>
  </si>
  <si>
    <t>0 = No evaluation</t>
  </si>
  <si>
    <t>QA6</t>
  </si>
  <si>
    <t>How explicitly are the contributions presented?</t>
  </si>
  <si>
    <t>0 = No presentation</t>
  </si>
  <si>
    <t>QA7</t>
  </si>
  <si>
    <t>How explicitly are the insights and issues for future work stated?</t>
  </si>
  <si>
    <t>1 = With recommendations</t>
  </si>
  <si>
    <t>0 = No statement</t>
  </si>
  <si>
    <t>*paper published before 2013; ** paper published 2013 and after;</t>
  </si>
  <si>
    <t>0 - n/a</t>
  </si>
  <si>
    <t>Does the paper report DSL?</t>
  </si>
  <si>
    <t>Self Assesment</t>
  </si>
  <si>
    <t>1 - yes</t>
  </si>
  <si>
    <t>Q1.1</t>
  </si>
  <si>
    <t>What is its concrete syntax?</t>
  </si>
  <si>
    <t>SA1</t>
  </si>
  <si>
    <t xml:space="preserve">Reviewers confidence about content of the study </t>
  </si>
  <si>
    <t>1 = Very confident</t>
  </si>
  <si>
    <t>0.5 = Confident</t>
  </si>
  <si>
    <t>0 = Not very confident</t>
  </si>
  <si>
    <t>SA2</t>
  </si>
  <si>
    <t>Reviewers confidence about quality of the study</t>
  </si>
  <si>
    <t>2 - no</t>
  </si>
  <si>
    <t>1 - text</t>
  </si>
  <si>
    <t>2 - visual</t>
  </si>
  <si>
    <t>3 - combined</t>
  </si>
  <si>
    <t>4 - other</t>
  </si>
  <si>
    <t>Q1.2</t>
  </si>
  <si>
    <t>What is DSL type?</t>
  </si>
  <si>
    <t>1 - internal</t>
  </si>
  <si>
    <t>2 - external</t>
  </si>
  <si>
    <t>3 - n/a</t>
  </si>
  <si>
    <t>Q1.3</t>
  </si>
  <si>
    <t>Was DSL developed using language workbench?</t>
  </si>
  <si>
    <t>Q2</t>
  </si>
  <si>
    <t>Does the paper report development  of DSL?</t>
  </si>
  <si>
    <t>Q2.1</t>
  </si>
  <si>
    <t>What is DSL design?</t>
  </si>
  <si>
    <t>1 - from scratch</t>
  </si>
  <si>
    <t>2 - extension</t>
  </si>
  <si>
    <t>3 - reduction</t>
  </si>
  <si>
    <t>4 - n/a</t>
  </si>
  <si>
    <t>Q3</t>
  </si>
  <si>
    <t>Does the paper report domain analysis?</t>
  </si>
  <si>
    <t>Q3.1</t>
  </si>
  <si>
    <t>Does the paper report technique that is used?</t>
  </si>
  <si>
    <t>Q3.2</t>
  </si>
  <si>
    <t xml:space="preserve">Does the paper report results of analysis? </t>
  </si>
  <si>
    <t>Q3.3</t>
  </si>
  <si>
    <t>Does the paper report analysis that takes in consideration different user cases?</t>
  </si>
  <si>
    <t>Q3.4</t>
  </si>
  <si>
    <t>Does the paper report end-user involvement into domain analysis process?</t>
  </si>
  <si>
    <t>Q4</t>
  </si>
  <si>
    <t>Does the paper report any experimentation conducted for the assessment of DSL?</t>
  </si>
  <si>
    <t>Q4.1</t>
  </si>
  <si>
    <t>Does the paper report the inclusion of end-users in the assessment of DSL?</t>
  </si>
  <si>
    <t>Q4.2</t>
  </si>
  <si>
    <t>Does the paper report any sort of usability evaluation?</t>
  </si>
  <si>
    <t>Q4.3</t>
  </si>
  <si>
    <t>Does the paper report any usability metrics ?</t>
  </si>
  <si>
    <t>Q5</t>
  </si>
  <si>
    <t>Does the paper state explicitly to contribute easy of use?</t>
  </si>
  <si>
    <t>Q6</t>
  </si>
  <si>
    <t>Are the target users non-programmers?</t>
  </si>
  <si>
    <t>Does the paper state explicitly who are target users</t>
  </si>
  <si>
    <t>Q7</t>
  </si>
  <si>
    <t>Does paper mention alternative tools/approaches?</t>
  </si>
  <si>
    <t>Q7.1</t>
  </si>
  <si>
    <t>Does paper report comparison to alternatives?</t>
  </si>
  <si>
    <t>Q8</t>
  </si>
  <si>
    <t>Does the paper report in which phase of development evaluation intervention(s) took place?</t>
  </si>
  <si>
    <t>1 - during domain analysis/design phase, and after implementation - iterativly</t>
  </si>
  <si>
    <t>2 - during domain analysis/design phase, and after implementation</t>
  </si>
  <si>
    <t>3 - during domain analysis/design phase</t>
  </si>
  <si>
    <t>4 - after implementation</t>
  </si>
  <si>
    <t>Gilbert Tekli; Richard Chbeir; Jacques Fayolle</t>
  </si>
  <si>
    <t>Daniela Fogli; Loredana Parasiliti Provenza</t>
  </si>
  <si>
    <t>Martin Erwig; Eric Walkingshaw</t>
  </si>
  <si>
    <t>Davide De Chiara; Vincenzo Del Fatto; Robert Laurini; Monica Sebillo; Giuliana Vitiello</t>
  </si>
  <si>
    <t>Ross Maciejewski; Philip Livengood; Stephen Rudolph; Timothy F. Collins; David S. Ebert; Robert T. Brigantic; Courtney D. Corley; George A. Muller; Stephen W. Sanders</t>
  </si>
  <si>
    <t>Peter Hale; Anthony E. Solomonides; Ian Beeson</t>
  </si>
  <si>
    <t>Eugenio J. Marchiori; Ángel del Blanco; Javier Torrente; Iván Martinez-Ortiz; Baltasar Fernández-Manjón</t>
  </si>
  <si>
    <t>Emanuela Bauleo, Serena Carnevale, Tiziana Catarci, Stephen Kimani, Mariano Leva, Massimo Mecella</t>
  </si>
  <si>
    <t>Lei Li, John Grundy, John Hosking</t>
  </si>
  <si>
    <t>Marco Angelini, Nicola Ferro, Giuseppe Santucci, Gianmaria Silvello</t>
  </si>
  <si>
    <t>Alan F. Blackwell</t>
  </si>
  <si>
    <t>Jesús Gallardo, Crescencio Bravo, Miguel A. Redondo, Juan de Lara</t>
  </si>
  <si>
    <t>Giuseppe Polese</t>
  </si>
  <si>
    <t>Ivano Gatto, Fabio Pittarello</t>
  </si>
  <si>
    <t>Markus Luckey, Martin Erwig, Gregor Engels</t>
  </si>
  <si>
    <t>Robert Laurini</t>
  </si>
  <si>
    <t>G. Ghiani, F. Paternò, C. Santoro</t>
  </si>
  <si>
    <t xml:space="preserve"> Danado, Jose
Paternò, Fabio</t>
  </si>
  <si>
    <t>Scanniello, Giuseppe
Erra, Ugo</t>
  </si>
  <si>
    <t>Schmieder, Paul
Plimmer, Beryl
Vanderdonckt, Jean</t>
  </si>
  <si>
    <t>Ren, Lei
Tian, Feng
Zhang, Xiaolong (Luke)
Zhang, Lin</t>
  </si>
  <si>
    <t>Ricciardi, Stefano
Nappi, Michele
Paolino, Luca
Sebillo, Monica
Vitiello, Giuliana
Gigante, Gabriella
Pascarella, Domenico
Travascio, Lidia
Vozella, Angela</t>
  </si>
  <si>
    <t>Neumann, Christoph
Metoyer, Ronald A
Burnett, Margaret</t>
  </si>
  <si>
    <t>Giordano, Massimiliano
Polese, Giuseppe
Scanniello, Giuseppe
Tortora, Genoveffa</t>
  </si>
  <si>
    <t>Draheim, Dirk
Himsl, Melanie
Jabornig, Daniel
Küng, Josef
Leithner, Werner
Regner, Peter
Wiesinger, Thomas</t>
  </si>
  <si>
    <t>Siegel, J
Szafron, D</t>
  </si>
  <si>
    <t>Lee, Gun A
Kim, Gerard J</t>
  </si>
  <si>
    <t>Paolino, Luca
Sebillo, Monica
Tortora, Genoveffa
Vitiello, Giuliana
Laurini, Robert</t>
  </si>
  <si>
    <t>Chen, Woei-Kae
Tu, Pin-Ying</t>
  </si>
  <si>
    <t>Figl, Kathrin
Derntl, Michael
Rodriguez, Manuel Caeiro
Botturi, Luca</t>
  </si>
  <si>
    <t>Harald Störrle</t>
  </si>
  <si>
    <t>Drey, Zoé
Consel, Charles</t>
  </si>
  <si>
    <t>Bresson, Jean
Giavitto, Jean-Louis</t>
  </si>
  <si>
    <t>Aghaee, Saeed
Pautasso, Cesare</t>
  </si>
  <si>
    <t>Ardito, Carmelo
Costabile, Maria Francesca
Desolda, Giuseppe
Lanzilotti, Rosa
Matera, Maristella
Piccinno, Antonio
Picozzi, Matteo</t>
  </si>
  <si>
    <t>Abate, Andrea F
Acampora, Giovanni
Ricciardi, Stefano</t>
  </si>
  <si>
    <t>A visual programming language for {XML} manipulation</t>
  </si>
  <si>
    <t>A meta-design approach to the development of e-government services</t>
  </si>
  <si>
    <t>A visual language for explaining probabilistic reasoning</t>
  </si>
  <si>
    <t>A chorem-based approach for visually analyzing spatial data</t>
  </si>
  <si>
    <t>A pandemic influenza modeling and visualization tool</t>
  </si>
  <si>
    <t>User-driven modelling: Visualisation and systematic interaction for end-user programming</t>
  </si>
  <si>
    <t>A visual language for the creation of narrative educational games</t>
  </si>
  <si>
    <t>Design, realization and user evaluation of the SmartVortex Visual Query System for accessing data streams in industrial engineering applications</t>
  </si>
  <si>
    <t>A visual language and environment for enterprise system modelling and automation</t>
  </si>
  <si>
    <t>VIRTUE: A visual tool for information retrieval performance evaluation and failure analysis</t>
  </si>
  <si>
    <t>Palimpsest: A layered language for exploratory image processing</t>
  </si>
  <si>
    <t>Modeling collaboration protocols for collaborative modeling tools: Experiences and applications</t>
  </si>
  <si>
    <t>A decision support system for evidence based medicine</t>
  </si>
  <si>
    <t>Creating Web3D educational stories from crowdsourced annotations</t>
  </si>
  <si>
    <t>Systematic evolution of model-based spreadsheet applications</t>
  </si>
  <si>
    <t>A conceptual framework for geographic knowledge engineering</t>
  </si>
  <si>
    <t>Interactive customization of ubiquitous Web applications</t>
  </si>
  <si>
    <t>Puzzle: A mobile application development environment using a jigsaw metaphor</t>
  </si>
  <si>
    <t>Distributed modeling of use case diagrams with a method based on think-pair-square: Results from two controlled experiments</t>
  </si>
  <si>
    <t>Generating systems from multiple sketched models</t>
  </si>
  <si>
    <t>DaisyViz: A model-based user interface toolkit for interactive information visualization systems</t>
  </si>
  <si>
    <t>Dependability issues in visual–haptic interfaces</t>
  </si>
  <si>
    <t>End-user strategy programming</t>
  </si>
  <si>
    <t xml:space="preserve"> A system for visual role-based policy modelling</t>
  </si>
  <si>
    <t>Concept and pragmatics of an intuitive visualization-oriented metamodeling tool</t>
  </si>
  <si>
    <t>Dialogue patterns—A visual language for dynamic dialogue</t>
  </si>
  <si>
    <t>Immersive authoring of Tangible Augmented Reality content: A user study</t>
  </si>
  <si>
    <t>Phenomena – A visual environment for querying heterogenous spatial data</t>
  </si>
  <si>
    <t>VisualTPL: A visual dataflow language for report data transformation</t>
  </si>
  <si>
    <t>Cognitive effectiveness of visual instructional design languages</t>
  </si>
  <si>
    <t>VMQL: A visual language for ad-hoc model querying</t>
  </si>
  <si>
    <t>Taxonomy-driven prototyping of home automation applications: A novice-programmer visual language and its evaluation</t>
  </si>
  <si>
    <t>A reactive extension of the OpenMusic visual programming language</t>
  </si>
  <si>
    <t>End-User Development of Mashups with NaturalMash</t>
  </si>
  <si>
    <t>User-driven visual composition of service-based interactive spaces</t>
  </si>
  <si>
    <t>An interactive virtual guide for the {AR} based visit of archaeological sites</t>
  </si>
  <si>
    <t>Tekli2013110</t>
  </si>
  <si>
    <t>Fogli201247</t>
  </si>
  <si>
    <t>Erwig201388</t>
  </si>
  <si>
    <t>DeChiara2011173</t>
  </si>
  <si>
    <t>Maciejewski2011268</t>
  </si>
  <si>
    <t>Hale2012354</t>
  </si>
  <si>
    <t>Marchiori2011443</t>
  </si>
  <si>
    <t>Bauleo2014577</t>
  </si>
  <si>
    <t>Li2014253</t>
  </si>
  <si>
    <t>Angelini2014394</t>
  </si>
  <si>
    <t>Blackwell2014545</t>
  </si>
  <si>
    <t>Gallardo201310</t>
  </si>
  <si>
    <t>Polese2014</t>
  </si>
  <si>
    <t>Gatto2014</t>
  </si>
  <si>
    <t>Luckey2012267</t>
  </si>
  <si>
    <t>Laurini20142</t>
  </si>
  <si>
    <t>Ghiani201337</t>
  </si>
  <si>
    <t>Danado2014297</t>
  </si>
  <si>
    <t>Scanniello2014494</t>
  </si>
  <si>
    <t>Schmieder201098</t>
  </si>
  <si>
    <t>Ren2010209</t>
  </si>
  <si>
    <t>Ricciardi201033</t>
  </si>
  <si>
    <t>Neumann200916</t>
  </si>
  <si>
    <t>Giordano201041</t>
  </si>
  <si>
    <t>Draheim2010157</t>
  </si>
  <si>
    <t>Siegel2009196</t>
  </si>
  <si>
    <t>Lee200961</t>
  </si>
  <si>
    <t>Paolino2009420</t>
  </si>
  <si>
    <t>Chen2014210</t>
  </si>
  <si>
    <t>Figl2010359</t>
  </si>
  <si>
    <t>Störrle20113</t>
  </si>
  <si>
    <t>Drey2012311</t>
  </si>
  <si>
    <t>Bresson2014363</t>
  </si>
  <si>
    <t>Aghaee2014414</t>
  </si>
  <si>
    <t>Ardito2014278</t>
  </si>
  <si>
    <t>Abate2011415</t>
  </si>
  <si>
    <t>http://www.sciencedirect.com/science/article/pii/S1045926X12000778</t>
  </si>
  <si>
    <t>http://www.sciencedirect.com/science/article/pii/S1045926X11000747</t>
  </si>
  <si>
    <t>http://www.sciencedirect.com/science/article/pii/S1045926X13000025</t>
  </si>
  <si>
    <t>http://www.sciencedirect.com/science/article/pii/S1045926X11000115</t>
  </si>
  <si>
    <t>http://www.sciencedirect.com/science/article/pii/S1045926X11000292</t>
  </si>
  <si>
    <t>http://www.sciencedirect.com/science/article/pii/S1045926X12000572</t>
  </si>
  <si>
    <t>http://www.sciencedirect.com/science/article/pii/S1045926X11000644</t>
  </si>
  <si>
    <t>http://www.sciencedirect.com/science/article/pii/S1045926X14000652</t>
  </si>
  <si>
    <t>http://www.sciencedirect.com/science/article/pii/S1045926X14000433</t>
  </si>
  <si>
    <t>http://www.sciencedirect.com/science/article/pii/S1045926X13001006</t>
  </si>
  <si>
    <t>http://www.sciencedirect.com/science/article/pii/S1045926X14000627</t>
  </si>
  <si>
    <t>http://www.sciencedirect.com/science/article/pii/S1045926X12000742</t>
  </si>
  <si>
    <t>http://www.sciencedirect.com/science/article/pii/S1045926X14000925</t>
  </si>
  <si>
    <t>http://www.sciencedirect.com/science/article/pii/S1045926X14001037</t>
  </si>
  <si>
    <t>http://www.sciencedirect.com/science/article/pii/S1045926X12000389</t>
  </si>
  <si>
    <t>http://www.sciencedirect.com/science/article/pii/S1045926X13000669</t>
  </si>
  <si>
    <t xml:space="preserve"> http://www.sciencedirect.com/science/article/pii/S1045926X12000729</t>
  </si>
  <si>
    <t>http://www.sciencedirect.com/science/article/pii/S1045926X14000445</t>
  </si>
  <si>
    <t>http://www.sciencedirect.com/science/article/pii/S1045926X14000329</t>
  </si>
  <si>
    <t>http://www.sciencedirect.com/science/article/pii/S1045926X09000792</t>
  </si>
  <si>
    <t>http://www.sciencedirect.com/science/article/pii/S1045926X10000297</t>
  </si>
  <si>
    <t>http://www.sciencedirect.com/science/article/pii/S1045926X09000512</t>
  </si>
  <si>
    <t>http://www.sciencedirect.com/science/article/pii/S1045926X08000281</t>
  </si>
  <si>
    <t>http://www.sciencedirect.com/science/article/pii/S1045926X09000767</t>
  </si>
  <si>
    <t>http://www.sciencedirect.com/science/article/pii/S1045926X10000182</t>
  </si>
  <si>
    <t>http://www.sciencedirect.com/science/article/pii/S1045926X09000147</t>
  </si>
  <si>
    <t>http://www.sciencedirect.com/science/article/pii/S1045926X08000402</t>
  </si>
  <si>
    <t>http://www.sciencedirect.com/science/article/pii/S1045926X0900041X</t>
  </si>
  <si>
    <t>http://www.sciencedirect.com/science/article/pii/S1045926X13000803</t>
  </si>
  <si>
    <t>http://www.sciencedirect.com/science/article/pii/S1045926X10000509</t>
  </si>
  <si>
    <t>http://www.sciencedirect.com/science/article/pii/S1045926X1000073X</t>
  </si>
  <si>
    <t>http://www.sciencedirect.com/science/article/pii/S1045926X12000559</t>
  </si>
  <si>
    <t>http://www.sciencedirect.com/science/article/pii/S1045926X14000330</t>
  </si>
  <si>
    <t>http://www.sciencedirect.com/science/article/pii/S1045926X14000020</t>
  </si>
  <si>
    <t>http://www.sciencedirect.com/science/article/pii/S1045926X14000299</t>
  </si>
  <si>
    <t>http://www.sciencedirect.com/science/article/pii/S1045926X11000152</t>
  </si>
  <si>
    <t>https://www.dropbox.com/s/qpvawwpm2bnw3mo/A%20meta-design%20approach%20to%20the%20development%20of%20e-government%20services.pdf?dl=0</t>
  </si>
  <si>
    <t>https://www.dropbox.com/s/wbfyn9iw8u1lfqp/A%20visual%20language%20for%20explaining%20probabilistic%20reasoning.pdf?dl=0</t>
  </si>
  <si>
    <t>https://www.dropbox.com/s/vvqkwxff3k6ihvp/A%20chorem-based%20approach%20for%20visually%20analyzing%20spatial%20data.pdf?dl=0</t>
  </si>
  <si>
    <t>https://www.dropbox.com/s/s14g87v3jqnpq45/A%20pandemic%20influenza%20modeling%20and%20visualization%20tool.pdf?dl=0</t>
  </si>
  <si>
    <t>https://www.dropbox.com/s/k28rx5clc5fwe9n/User-driven%20modelling%20Visualisation%20and%20systematic%20interaction%20for%20end-user.pdf?dl=0</t>
  </si>
  <si>
    <t>https://www.dropbox.com/s/dsdqcva0ufieg2r/A%20visual%20language%20for%20the%20creation%20of%20narrative%20educational%20games.pdf?dl=0</t>
  </si>
  <si>
    <t>https://drive.google.com/a/campus.fct.unl.pt/file/d/0B6lZBW2EwdMGeldxR3l4b1RiU3M/view?usp=sharing</t>
  </si>
  <si>
    <t>https://drive.google.com/a/campus.fct.unl.pt/file/d/0B6lZBW2EwdMGQWxaeFEzVFhFUkU/view?usp=sharing</t>
  </si>
  <si>
    <t>https://drive.google.com/a/campus.fct.unl.pt/file/d/0B6lZBW2EwdMGcmVZaUtOdWhMUm8/view?usp=sharing</t>
  </si>
  <si>
    <t>https://drive.google.com/a/campus.fct.unl.pt/file/d/0B6lZBW2EwdMGZjR5VldVb2JJRWc/view?usp=sharing</t>
  </si>
  <si>
    <t>https://drive.google.com/a/campus.fct.unl.pt/file/d/0B6lZBW2EwdMGM3FQNG5sN0poWHc/view?usp=sharing</t>
  </si>
  <si>
    <t>https://drive.google.com/a/campus.fct.unl.pt/file/d/0B6lZBW2EwdMGbFR5LVZ1amZoMWs/view?usp=sharing</t>
  </si>
  <si>
    <t>https://drive.google.com/a/campus.fct.unl.pt/file/d/0B6lZBW2EwdMGbWdGZjNLaElEV0E/view?usp=sharing</t>
  </si>
  <si>
    <t>https://drive.google.com/a/campus.fct.unl.pt/file/d/0B6lZBW2EwdMGNnFiRE1aOFZ4RkE/view?usp=sharing</t>
  </si>
  <si>
    <t>https://drive.google.com/a/campus.fct.unl.pt/file/d/0B6lZBW2EwdMGNF9iejQxeUdyWG8/view?usp=sharing</t>
  </si>
  <si>
    <t>https://drive.google.com/a/campus.fct.unl.pt/file/d/0B6lZBW2EwdMGU0gzV2ZlM3dBeWM/view?usp=sharing</t>
  </si>
  <si>
    <t>Marma meta modeling eclipse plugin</t>
  </si>
  <si>
    <t>eclipse</t>
  </si>
  <si>
    <t>Coffee framework [28]</t>
  </si>
  <si>
    <t>java based</t>
  </si>
  <si>
    <t>reusing different approaches</t>
  </si>
  <si>
    <t>doesnt give detail dsl dev; rather update to the tool and process model</t>
  </si>
  <si>
    <t>ucd</t>
  </si>
  <si>
    <t>comperison to previous approach</t>
  </si>
  <si>
    <t>user centered design</t>
  </si>
  <si>
    <t>state of art</t>
  </si>
  <si>
    <t>review of good practicies</t>
  </si>
  <si>
    <t>state ot the art, guidelines</t>
  </si>
  <si>
    <t>state of art, different industrial scenarios, iterative ucd dev approach</t>
  </si>
  <si>
    <t>iterative dev, goal: simple, intuitive,executable visual support, user friendly</t>
  </si>
  <si>
    <t>state of the art, theoretical background, ucd</t>
  </si>
  <si>
    <t>goals: high abstraction power</t>
  </si>
  <si>
    <t>state of the art, review of similar tools</t>
  </si>
  <si>
    <t>cluster and tasks analisis</t>
  </si>
  <si>
    <t>state of the art of other approaches</t>
  </si>
  <si>
    <t>application scenario</t>
  </si>
  <si>
    <t>natural programing design proces</t>
  </si>
  <si>
    <t>1 scenario and prev work</t>
  </si>
  <si>
    <t>complexity analysis</t>
  </si>
  <si>
    <t>req, user scenarios</t>
  </si>
  <si>
    <t>analysis of one use scenario</t>
  </si>
  <si>
    <t>ucd, analysis of one use scenario; goals and req representation</t>
  </si>
  <si>
    <t>ucd, use of more scenarios</t>
  </si>
  <si>
    <t>comparation of methods used previusly, 1 scenario</t>
  </si>
  <si>
    <t>domain model, goals:simplicity, expressiveness; flexibility; scalability; adaptability</t>
  </si>
  <si>
    <t>domain concepts; ,meta-model; goal to improve quality and effectiveness of resulting services</t>
  </si>
  <si>
    <t>domain concepts; semanticl operations goals: simple and intuitive; constuctive</t>
  </si>
  <si>
    <t>domain concepts and representations</t>
  </si>
  <si>
    <t>goals: maintenance, extendability, easy of use, sharing of information</t>
  </si>
  <si>
    <t>story graphs</t>
  </si>
  <si>
    <t>concepts and fuctions presented in reffered work</t>
  </si>
  <si>
    <t>partially, nothing about ucd</t>
  </si>
  <si>
    <t>model based design for interactive approach; goals:expressiveness, effectiveness, flexibility, extensability = usability</t>
  </si>
  <si>
    <t>taxonomy; goal classification</t>
  </si>
  <si>
    <t>semantics</t>
  </si>
  <si>
    <t>example scenario</t>
  </si>
  <si>
    <t>2 scenarios for different use cases (reporting and communication department), and 4 use cases for evaluation</t>
  </si>
  <si>
    <t>application model user, service executive, hci expert, software developer</t>
  </si>
  <si>
    <t>end users that see model of story and expert designer that model story</t>
  </si>
  <si>
    <t>not named</t>
  </si>
  <si>
    <t>2 different use cases</t>
  </si>
  <si>
    <t>study of base chrome representations</t>
  </si>
  <si>
    <t>usability survey if different visual representations</t>
  </si>
  <si>
    <t>informal interview</t>
  </si>
  <si>
    <t>cognitive dimension framework (with evaluators:authors), user evaluation (6 students), comparative (32 random subjects)</t>
  </si>
  <si>
    <t>cognitive dimension framework</t>
  </si>
  <si>
    <t>gqm def</t>
  </si>
  <si>
    <t>not reporting who are subjects or how many of them</t>
  </si>
  <si>
    <t>experimental study: 10 graduated students, feald study - potential aplications:4 artists</t>
  </si>
  <si>
    <t>5 subjects non expert novice</t>
  </si>
  <si>
    <t>students</t>
  </si>
  <si>
    <t>requirements analysis; goal efficiency, easy of use</t>
  </si>
  <si>
    <t>goal: interaction with small training effort</t>
  </si>
  <si>
    <t>novice students</t>
  </si>
  <si>
    <t>formative with 10 experts, 2 series with students</t>
  </si>
  <si>
    <t>3 different studies</t>
  </si>
  <si>
    <t>5 users of different virtual reality stories</t>
  </si>
  <si>
    <t>heruistic eval with 3 usability experts, 16 engineers</t>
  </si>
  <si>
    <t>comprehensibility and percived utility</t>
  </si>
  <si>
    <t>inspections by 2 usability experts using inspection tehnique nilsen heruistics</t>
  </si>
  <si>
    <t>16 random participants</t>
  </si>
  <si>
    <t>thinking alaud</t>
  </si>
  <si>
    <t>TOTAL</t>
  </si>
  <si>
    <t>Available</t>
  </si>
  <si>
    <t>Quary Search</t>
  </si>
  <si>
    <t>H: easy of use of applications, understandability of visual representations, satisfaction C: efficiecy, sat, usefulness, easy of ise, eas</t>
  </si>
  <si>
    <t>complexity,</t>
  </si>
  <si>
    <t>CDF</t>
  </si>
  <si>
    <t>qs</t>
  </si>
  <si>
    <t>cdf</t>
  </si>
  <si>
    <t>cognitive dimension analysis</t>
  </si>
  <si>
    <t>Abstract review</t>
  </si>
  <si>
    <t>nilsen heruistic evaluation</t>
  </si>
  <si>
    <t>educators</t>
  </si>
  <si>
    <t>industrial engineers</t>
  </si>
  <si>
    <t>technical and buissnes users that manage buissness processes</t>
  </si>
  <si>
    <t>people that work with images: visual artist</t>
  </si>
  <si>
    <t>art expert</t>
  </si>
  <si>
    <t>football coaches</t>
  </si>
  <si>
    <t>modelers</t>
  </si>
  <si>
    <t>To read abstract:</t>
  </si>
  <si>
    <t>To read full text:</t>
  </si>
  <si>
    <t>XaCML</t>
  </si>
  <si>
    <t>evaluation study; comparison to 2 alternatives, reporting better results for their solution</t>
  </si>
  <si>
    <t>extension to previous approaches</t>
  </si>
  <si>
    <t xml:space="preserve">Smart Vortex </t>
  </si>
  <si>
    <t>Bpmn</t>
  </si>
  <si>
    <t>Sketchpad</t>
  </si>
  <si>
    <t>to previous version</t>
  </si>
  <si>
    <t>to previous ver</t>
  </si>
  <si>
    <t>to ocl</t>
  </si>
  <si>
    <t>based on features comparison, no comperative user ev</t>
  </si>
  <si>
    <t>excluded:</t>
  </si>
  <si>
    <t>SUM</t>
  </si>
  <si>
    <t>heruistic eval after first prototype, evaluation with users after second iter</t>
  </si>
  <si>
    <t>iterativ eval (domain analisis, 1st ver, final)</t>
  </si>
  <si>
    <t>from DA without users, late 3 users</t>
  </si>
  <si>
    <t>in the end</t>
  </si>
  <si>
    <t>it seams to be catagorized as before impl</t>
  </si>
  <si>
    <t>maybe iterativly, it is not explicitly expressed</t>
  </si>
  <si>
    <t>on first ver and in the end</t>
  </si>
  <si>
    <t>3 QA</t>
  </si>
  <si>
    <t>4 SA</t>
  </si>
  <si>
    <t>xxx relavant slr ref smit et al 2</t>
  </si>
  <si>
    <t>Q3.1 used technique</t>
  </si>
  <si>
    <t>Q3.2 analysis results</t>
  </si>
  <si>
    <t>Q3.3 different user cases</t>
  </si>
  <si>
    <t>Q3.4 end-user involvment</t>
  </si>
  <si>
    <t>year</t>
  </si>
  <si>
    <t>Q.3.4</t>
  </si>
  <si>
    <t>Q4.1 inclusion of end-users</t>
  </si>
  <si>
    <t>Q3.2 usability analysis</t>
  </si>
  <si>
    <t>Q3.3 usability metrics</t>
  </si>
  <si>
    <t>Q5 contribute easy of use</t>
  </si>
  <si>
    <t>Q5 users are non-programmers</t>
  </si>
  <si>
    <t>Q7 alternative approaches</t>
  </si>
  <si>
    <t>Selected papers</t>
  </si>
  <si>
    <t>Include</t>
  </si>
  <si>
    <t>NO</t>
  </si>
  <si>
    <t>Paolo Bottoni, Mary Beth Rosson, Special issue on selected papers from VL/HCC 2008: Guest Editors’ introduction, Journal of Visual Languages &amp; Computing, Volume 20, Issue 4, August 2009, Pages 221-222, ISSN 1045-926X, http://dx.doi.org/10.1016/j.jvlc.2009.04.004.</t>
  </si>
  <si>
    <t>Andri Ioannidou, Alexander Repenning, David C. Webb, AgentCubes: Incremental 3D end-user development, Journal of Visual Languages &amp; Computing, Volume 20, Issue 4, August 2009, Pages 236-251, ISSN 1045-926X, http://dx.doi.org/10.1016/j.jvlc.2009.04.001.</t>
  </si>
  <si>
    <t>Heorhiy Byelas, Alexandru Telea, Towards realism in drawing areas of interest on architecture diagrams, Journal of Visual Languages &amp; Computing, Volume 20, Issue 2, April 2009, Pages 110-128, ISSN 1045-926X, http://dx.doi.org/10.1016/j.jvlc.2008.09.001.</t>
  </si>
  <si>
    <t>Chris Chambers, Martin Erwig, Automatic detection of dimension errors in spreadsheets, Journal of Visual Languages &amp; Computing, Volume 20, Issue 4, August 2009, Pages 269-283, ISSN 1045-926X, http://dx.doi.org/10.1016/j.jvlc.2009.04.002.</t>
  </si>
  <si>
    <t>Harry Wechsler, Linguistics and face recognition, Journal of Visual Languages &amp; Computing, Volume 20, Issue 3, June 2009, Pages 145-155, ISSN 1045-926X, http://dx.doi.org/10.1016/j.jvlc.2009.01.001.</t>
  </si>
  <si>
    <t>Karen Renaud, On user involvement in production of images used in visual authentication, Journal of Visual Languages &amp; Computing, Volume 20, Issue 1, February 2009, Pages 1-15, ISSN 1045-926X, http://dx.doi.org/10.1016/j.jvlc.2008.04.001.</t>
  </si>
  <si>
    <t>Giuseppe Ghiani, Barbara Leporini, Fabio Paternò, Vibrotactile feedback to aid blind users of mobile guides, Journal of Visual Languages &amp; Computing, Volume 20, Issue 5, October 2009, Pages 305-317, ISSN 1045-926X, http://dx.doi.org/10.1016/j.jvlc.2009.07.004.</t>
  </si>
  <si>
    <t>Pierre Laforcade, A Domain-Specific Modeling approach for supporting the specification of Visual Instructional Design Languages and the building of dedicated editors, Journal of Visual Languages &amp; Computing, Volume 21, Issue 6, 20 December 2010, Pages 347-358, ISSN 1045-926X, http://dx.doi.org/10.1016/j.jvlc.2010.08.008.</t>
  </si>
  <si>
    <t>Juan Manuel Dodero, Álvaro Martínez del Val, Jorge Torres, An extensible approach to visually editing adaptive learning activities and designs based on services, Journal of Visual Languages &amp; Computing, Volume 21, Issue 6, 20 December 2010, Pages 332-346, ISSN 1045-926X, http://dx.doi.org/10.1016/j.jvlc.2010.08.007.</t>
  </si>
  <si>
    <t>Rafael Rieder, Alberto Barbosa Raposo, Márcio Sarroglia Pinho, A methodology to specify three-dimensional interaction using Petri Nets, Journal of Visual Languages &amp; Computing, Volume 21, Issue 3, June 2010, Pages 136-156, ISSN 1045-926X, http://dx.doi.org/10.1016/j.jvlc.2010.01.002.</t>
  </si>
  <si>
    <t>Christopher Scaffidi, Sharing, finding and reusing end-user code for reformatting and validating data, Journal of Visual Languages &amp; Computing, Volume 21, Issue 4, August 2010, Pages 230-245, ISSN 1045-926X, http://dx.doi.org/10.1016/j.jvlc.2010.06.001.</t>
  </si>
  <si>
    <t>Chris Scaffidi, Chris Bogart, Margaret Burnett, Allen Cypher, Brad Myers, Mary Shaw, Using traits of web macro scripts to predict reuse, Journal of Visual Languages &amp; Computing, Volume 21, Issue 5, December 2010, Pages 277-291, ISSN 1045-926X, http://dx.doi.org/10.1016/j.jvlc.2010.08.003.</t>
  </si>
  <si>
    <t>Manuel Caeiro Rogriguez, Michael Derntl, Luca Botturi, Visual instructional design languages, Journal of Visual Languages &amp; Computing, Volume 21, Issue 6, 20 December 2010, Pages 311-312, ISSN 1045-926X, http://dx.doi.org/10.1016/j.jvlc.2010.08.005.</t>
  </si>
  <si>
    <t>Kang Zhang, Introduction to the special issue on graph visualization, Journal of Visual Languages &amp; Computing, Volume 21, Issue 4, August 2010, Page 193, ISSN 1045-926X, http://dx.doi.org/10.1016/j.jvlc.2010.05.001.</t>
  </si>
  <si>
    <t>Florian Brieler, Mark Minas, A model-based recognition engine for sketched diagrams, Journal of Visual Languages &amp; Computing, Volume 21, Issue 2, April 2010, Pages 81-97, ISSN 1045-926X, http://dx.doi.org/10.1016/j.jvlc.2009.12.002.</t>
  </si>
  <si>
    <t>Paul Gross, Caitlin Kelleher, Non-programmers identifying functionality in unfamiliar code: strategies and barriers, Journal of Visual Languages &amp; Computing, Volume 21, Issue 5, December 2010, Pages 263-276, ISSN 1045-926X, http://dx.doi.org/10.1016/j.jvlc.2010.08.002.</t>
  </si>
  <si>
    <t>Chris Chambers, Martin Erwig, Reasoning about spreadsheets with labels and dimensions, Journal of Visual Languages &amp; Computing, Volume 21, Issue 5, December 2010, Pages 249-262, ISSN 1045-926X, http://dx.doi.org/10.1016/j.jvlc.2010.08.004.</t>
  </si>
  <si>
    <t>Ville Karavirta, Ari Korhonen, Lauri Malmi, Thomas Naps, A comprehensive taxonomy of algorithm animation languages, Journal of Visual Languages &amp; Computing, Volume 21, Issue 1, February 2010, Pages 1-22, ISSN 1045-926X, http://dx.doi.org/10.1016/j.jvlc.2009.09.001.</t>
  </si>
  <si>
    <t>Robert DeLine, Mark Minas, Special issue on selected papers from VL/HCC’09, Journal of Visual Languages &amp; Computing, Volume 21, Issue 5, December 2010, Pages 247-248, ISSN 1045-926X, http://dx.doi.org/10.1016/j.jvlc.2010.08.001.</t>
  </si>
  <si>
    <t>Christian Soltenborn, Gregor Engels, Using rule overriding to improve reusability and understandability of Dynamic Meta Modeling specifications, Journal of Visual Languages &amp; Computing, Volume 22, Issue 3, June 2011, Pages 233-250, ISSN 1045-926X, http://dx.doi.org/10.1016/j.jvlc.2010.12.005.</t>
  </si>
  <si>
    <t>Rosanna Cassino, Maurizio Tucci, Developing usable web interfaces with the aid of automatic verification of their formal specification, Journal of Visual Languages &amp; Computing, Volume 22, Issue 2, April 2011, Pages 140-149, ISSN 1045-926X, http://dx.doi.org/10.1016/j.jvlc.2010.12.001.</t>
  </si>
  <si>
    <t>Steffen Mazanek, Michael Hanus, Constructing a bidirectional transformation between BPMN and BPEL with a functional logic programming language, Journal of Visual Languages &amp; Computing, Volume 22, Issue 1, February 2011, Pages 66-89, ISSN 1045-926X, http://dx.doi.org/10.1016/j.jvlc.2010.11.005.</t>
  </si>
  <si>
    <t>Ralf Laue, Ahmed Awad, Visual suggestions for improvements in business process diagrams, Journal of Visual Languages &amp; Computing, Volume 22, Issue 5, October 2011, Pages 385-399, ISSN 1045-926X, http://dx.doi.org/10.1016/j.jvlc.2011.04.003.</t>
  </si>
  <si>
    <t>Luigi Di Caro, K. Selçuk Candan, Maria Luisa Sapino, Navigating within news collections using tag-flakes, Journal of Visual Languages &amp; Computing, Volume 22, Issue 2, April 2011, Pages 120-139, ISSN 1045-926X, http://dx.doi.org/10.1016/j.jvlc.2010.11.001.</t>
  </si>
  <si>
    <t>Andrew Fish, Babak Khazaei, Chris Roast, User-comprehension of Euler diagrams, Journal of Visual Languages &amp; Computing, Volume 22, Issue 5, October 2011, Pages 340-354, ISSN 1045-926X, http://dx.doi.org/10.1016/j.jvlc.2011.01.002.</t>
  </si>
  <si>
    <t>Enrico Bertini, Giuseppe Santucci, Improving visual analytics environments through a methodological framework for automatic clutter reduction, Journal of Visual Languages &amp; Computing, Volume 22, Issue 3, June 2011, Pages 194-212, ISSN 1045-926X, http://dx.doi.org/10.1016/j.jvlc.2011.02.002.</t>
  </si>
  <si>
    <t>Robert Aguirre, Timothy Nyerges, Geovisual evaluation of public participation in decision making: The grapevine, Journal of Visual Languages &amp; Computing, Volume 22, Issue 4, August 2011, Pages 305-321, ISSN 1045-926X, http://dx.doi.org/10.1016/j.jvlc.2010.12.004.</t>
  </si>
  <si>
    <t>Vahid Rafe, Saeed Doostali, ASM2Bogor: An approach for verification of models specified through Asmeta language, Journal of Visual Languages &amp; Computing, Volume 23, Issue 5, October 2012, Pages 287-298, ISSN 1045-926X, http://dx.doi.org/10.1016/j.jvlc.2012.05.002.</t>
  </si>
  <si>
    <t>Stefano Valtolina, Barbara Rita Barricelli, Yvonne Dittrich, Participatory knowledge-management design: A semiotic approach, Journal of Visual Languages &amp; Computing, Volume 23, Issue 2, April 2012, Pages 103-115, ISSN 1045-926X, http://dx.doi.org/10.1016/j.jvlc.2011.11.007.</t>
  </si>
  <si>
    <t>Carmelo Ardito, Paolo Buono, Maria Francesca Costabile, Rosa Lanzilotti, Antonio Piccinno, End users as co-designers of their own tools and products, Journal of Visual Languages &amp; Computing, Volume 23, Issue 2, April 2012, Pages 78-90, ISSN 1045-926X, http://dx.doi.org/10.1016/j.jvlc.2011.11.005.</t>
  </si>
  <si>
    <t>Stamatis Zampetakis, Yannis Tzitzikas, Asterios Leonidis, Dimitris Kotzinos, Star-like auto-configurable layouts of variable radius for visualizing and exploring RDF/S ontologies, Journal of Visual Languages &amp; Computing, Volume 23, Issue 3, June 2012, Pages 137-153, ISSN 1045-926X, http://dx.doi.org/10.1016/j.jvlc.2012.01.002.</t>
  </si>
  <si>
    <t>, Foreword, Journal of Visual Languages &amp; Computing, Volume 23, Issue 2, April 2012, Pages 45-46, ISSN 1045-926X, http://dx.doi.org/10.1016/j.jvlc.2011.11.001.</t>
  </si>
  <si>
    <t>Clarisse Sieckenius de Souza, The semiotic turn, Journal of Visual Languages &amp; Computing, Volume 23, Issue 2, April 2012, Pages 116-119, ISSN 1045-926X, http://dx.doi.org/10.1016/j.jvlc.2011.11.008.</t>
  </si>
  <si>
    <t>Hamed Ahmadi, Jun Kong, User-centric adaptation of Web information for small screens, Journal of Visual Languages &amp; Computing, Volume 23, Issue 1, February 2012, Pages 13-28, ISSN 1045-926X, http://dx.doi.org/10.1016/j.jvlc.2011.09.002.</t>
  </si>
  <si>
    <t>Gem Stapleton, Jean Flower, Peter Rodgers, John Howse, Automatically drawing Euler diagrams with circles, Journal of Visual Languages &amp; Computing, Volume 23, Issue 3, June 2012, Pages 163-193, ISSN 1045-926X, http://dx.doi.org/10.1016/j.jvlc.2012.02.001.</t>
  </si>
  <si>
    <t>Giovanni Toffetti, Mauro Pezzè, Graph transformations and software engineering: Success stories and lost chances, Journal of Visual Languages &amp; Computing, Volume 24, Issue 3, June 2013, Pages 207-217, ISSN 1045-926X, http://dx.doi.org/10.1016/j.jvlc.2012.10.003.</t>
  </si>
  <si>
    <t>Ilya Malyanov, Brian J. d'Auriol, Sungyoung Lee, Visualization experience and related process modeling, Journal of Visual Languages &amp; Computing, Volume 24, Issue 4, August 2013, Pages 223-233, ISSN 1045-926X, http://dx.doi.org/10.1016/j.jvlc.2013.03.001.</t>
  </si>
  <si>
    <t>Hartmut Ehrig, Frank Hermann, Hanna Schölzel, Christoph Brandt, Propagation of constraints along model transformations using triple graph grammars and borrowed context, Journal of Visual Languages &amp; Computing, Volume 24, Issue 5, October 2013, Pages 365-388, ISSN 1045-926X, http://dx.doi.org/10.1016/j.jvlc.2013.08.002.</t>
  </si>
  <si>
    <t>Clarisse Sieckenius de Souza, Semiotic perspectives on interactive languages for life on the screen, Journal of Visual Languages &amp; Computing, Volume 24, Issue 3, June 2013, Pages 218-221, ISSN 1045-926X, http://dx.doi.org/10.1016/j.jvlc.2013.03.002.</t>
  </si>
  <si>
    <t>Vahid Rafe, Scenario-driven analysis of systems specified through graph transformations, Journal of Visual Languages &amp; Computing, Volume 24, Issue 2, April 2013, Pages 136-145, ISSN 1045-926X, http://dx.doi.org/10.1016/j.jvlc.2012.12.002.</t>
  </si>
  <si>
    <t>Paolo Bottoni, Francesco Parisi Presicce, Annotation processes for flexible management of contextual information, Journal of Visual Languages &amp; Computing, Volume 24, Issue 6, December 2013, Pages 421-440, ISSN 1045-926X, http://dx.doi.org/10.1016/j.jvlc.2013.08.003.</t>
  </si>
  <si>
    <t>Yan Zhang, Sheela Surisetty, Christopher Scaffidi, Assisting comprehension of animation programs through interactive code visualization, Journal of Visual Languages &amp; Computing, Volume 24, Issue 5, October 2013, Pages 313-326, ISSN 1045-926X, http://dx.doi.org/10.1016/j.jvlc.2013.07.001.</t>
  </si>
  <si>
    <t>Martin J. Eppler, Sabrina Bresciani, Visualization in management: From communication to collaboration. A response to Zhang, Journal of Visual Languages &amp; Computing, Volume 24, Issue 2, April 2013, Pages 146-149, ISSN 1045-926X, http://dx.doi.org/10.1016/j.jvlc.2012.11.003.</t>
  </si>
  <si>
    <t>Weidong Huang, Peter Eades, Seok-Hee Hong, Chun-Cheng Lin, Improving multiple aesthetics produces better graph drawings, Journal of Visual Languages &amp; Computing, Volume 24, Issue 4, August 2013, Pages 262-272, ISSN 1045-926X, http://dx.doi.org/10.1016/j.jvlc.2011.12.002.</t>
  </si>
  <si>
    <t>John M. Carroll, Marcela Borge, Shin-I Shih, Cognitive artifacts as a window on design, Journal of Visual Languages &amp; Computing, Volume 24, Issue 4, August 2013, Pages 248-261, ISSN 1045-926X, http://dx.doi.org/10.1016/j.jvlc.2013.05.001.</t>
  </si>
  <si>
    <t>Christopher Chambers, Christopher Scaffidi, Utility and accuracy of smell-driven performance analysis for end-user programmers, Journal of Visual Languages &amp; Computing, Available online 23 October 2014, ISSN 1045-926X, http://dx.doi.org/10.1016/j.jvlc.2014.10.017.</t>
  </si>
  <si>
    <t>Federico Cabitza, Daniela Fogli, Antonio Piccinno, Fostering participation and co-evolution in sentient multimedia systems, Journal of Visual Languages &amp; Computing, Available online 14 October 2014, ISSN 1045-926X, http://dx.doi.org/10.1016/j.jvlc.2014.10.014.</t>
  </si>
  <si>
    <t>Carmelo Ardito, Paolo Bottoni, Maria Francesca Costabile, Giuseppe Desolda, Maristella Matera, Matteo Picozzi, Creation and use of service-based Distributed Interactive Workspaces, Journal of Visual Languages &amp; Computing, Available online 22 October 2014, ISSN 1045-926X, http://dx.doi.org/10.1016/j.jvlc.2014.10.018.</t>
  </si>
  <si>
    <t>Carmelo Ardito, Maria Francesca Costabile, Hans-Christian Jetter, Gestures that people can understand and use, Journal of Visual Languages &amp; Computing, Volume 25, Issue 5, October 2014, Pages 572-576, ISSN 1045-926X, http://dx.doi.org/10.1016/j.jvlc.2014.07.002.</t>
  </si>
  <si>
    <t>Gennaro Costagliola, Mattia De Rosa, Vittorio Fuccella, Local context-based recognition of sketched diagrams, Journal of Visual Languages &amp; Computing, Available online 29 October 2014, ISSN 1045-926X, http://dx.doi.org/10.1016/j.jvlc.2014.10.021.</t>
  </si>
  <si>
    <t>Nikolay Mehandjiev, Antonella de Angeli, Guest editors introduction: Representations and environments for user-driven development of service applications, Journal of Visual Languages &amp; Computing, Volume 25, Issue 4, August 2014, Pages 251-252, ISSN 1045-926X, http://dx.doi.org/10.1016/j.jvlc.2014.04.001.</t>
  </si>
  <si>
    <t>Thomas Gschwind, Jakob Pinggera, Stefan Zugal, Hajo A. Reijers, Barbara Weber, A linear time layout algorithm for business process models, Journal of Visual Languages &amp; Computing, Volume 25, Issue 2, April 2014, Pages 117-132, ISSN 1045-926X, http://dx.doi.org/10.1016/j.jvlc.2013.11.002.</t>
  </si>
  <si>
    <t>Erland Jungert, Niklas Hallberg, Niclas Wadströmer, A system design for surveillance systems protecting critical infrastructures, Journal of Visual Languages &amp; Computing, Available online 14 October 2014, ISSN 1045-926X, http://dx.doi.org/10.1016/j.jvlc.2014.10.007.</t>
  </si>
  <si>
    <t>Peter Rodgers, A survey of Euler diagrams, Journal of Visual Languages &amp; Computing, Volume 25, Issue 3, June 2014, Pages 134-155, ISSN 1045-926X, http://dx.doi.org/10.1016/j.jvlc.2013.08.006.</t>
  </si>
  <si>
    <t>Cengiz Acartürk, Towards a systematic understanding of graphical cues in communication through statistical graphs, Journal of Visual Languages &amp; Computing, Volume 25, Issue 2, April 2014, Pages 76-88, ISSN 1045-926X, http://dx.doi.org/10.1016/j.jvlc.2013.11.006.</t>
  </si>
  <si>
    <t>Wenge Rong, Yifan Nie, Yuanxin Ouyang, Baolin Peng, Zhang Xiong, Auto-encoder based bagging architecture for sentiment analysis, Journal of Visual Languages &amp; Computing, Available online 6 October 2014, ISSN 1045-926X, http://dx.doi.org/10.1016/j.jvlc.2014.09.005.</t>
  </si>
  <si>
    <t>Mauro Coccoli, Angela Guercio, Paolo Maresca, Lidia Stanganelli, Smarter universities: A vision for the fast changing digital era, Journal of Visual Languages &amp; Computing, Available online 2 October 2014, ISSN 1045-926X, http://dx.doi.org/10.1016/j.jvlc.2014.09.007.</t>
  </si>
  <si>
    <t>Helen C. Purchase, Twelve years of diagrams research, Journal of Visual Languages &amp; Computing, Volume 25, Issue 2, April 2014, Pages 57-75, ISSN 1045-926X, http://dx.doi.org/10.1016/j.jvlc.2013.11.004.</t>
  </si>
  <si>
    <t>Yi Qiang, Martin Valcke, Philippe De Maeyer, Nico Van de Weghe, Representing time intervals in a two-dimensional space: An empirical study, Journal of Visual Languages &amp; Computing, Volume 25, Issue 4, August 2014, Pages 466-480, ISSN 1045-926X, http://dx.doi.org/10.1016/j.jvlc.2014.01.001.</t>
  </si>
  <si>
    <t>Kui Su, Zonghui Wang, Xuequan Lu, Wenzhi Chen, An original-stream based solution for smoothly replaying high-definition videos in desktop virtualization systems, Journal of Visual Languages &amp; Computing, Available online 14 October 2014, ISSN 1045-926X, http://dx.doi.org/10.1016/j.jvlc.2014.09.009.</t>
  </si>
  <si>
    <t>Ali Roudaki, Jun Kong, Gursimran Walia, Zheng Huang, A framework for bimanual inter-device interactions, Journal of Visual Languages &amp; Computing, Available online 8 October 2014, ISSN 1045-926X, http://dx.doi.org/10.1016/j.jvlc.2014.10.002.</t>
  </si>
  <si>
    <t>Weidong Huang, Peter Eades, Seok-Hee Hong, Larger crossing angles make graphs easier to read, Journal of Visual Languages &amp; Computing, Volume 25, Issue 4, August 2014, Pages 452-465, ISSN 1045-926X, http://dx.doi.org/10.1016/j.jvlc.2014.03.001.</t>
  </si>
  <si>
    <t>YES</t>
  </si>
  <si>
    <t>Christoph Neumann, Ronald A. Metoyer, Margaret Burnett, End-user strategy programming, Journal of Visual Languages &amp; Computing, Volume 20, Issue 1, February 2009, Pages 16-29, ISSN 1045-926X, http://dx.doi.org/10.1016/j.jvlc.2008.04.005.</t>
  </si>
  <si>
    <t>Gun A. Lee, Gerard J. Kim, Immersive authoring of Tangible Augmented Reality content: A user study, Journal of Visual Languages &amp; Computing, Volume 20, Issue 2, April 2009, Pages 61-79, ISSN 1045-926X, http://dx.doi.org/10.1016/j.jvlc.2008.07.001.</t>
  </si>
  <si>
    <t>J. Siegel, D. Szafron, Dialogue patterns—A visual language for dynamic dialogue, Journal of Visual Languages &amp; Computing, Volume 20, Issue 3, June 2009, Pages 196-220, ISSN 1045-926X, http://dx.doi.org/10.1016/j.jvlc.2009.02.001.</t>
  </si>
  <si>
    <t>Dirk Draheim, Melanie Himsl, Daniel Jabornig, Josef Küng, Werner Leithner, Peter Regner, Thomas Wiesinger, Concept and pragmatics of an intuitive visualization-oriented metamodeling tool, Journal of Visual Languages &amp; Computing, Volume 21, Issue 3, June 2010, Pages 157-170, ISSN 1045-926X, http://dx.doi.org/10.1016/j.jvlc.2010.03.002.</t>
  </si>
  <si>
    <t>Kathrin Figl, Michael Derntl, Manuel Caeiro Rodriguez, Luca Botturi, Cognitive effectiveness of visual instructional design languages, Journal of Visual Languages &amp; Computing, Volume 21, Issue 6, 20 December 2010, Pages 359-373, ISSN 1045-926X, http://dx.doi.org/10.1016/j.jvlc.2010.08.009.</t>
  </si>
  <si>
    <t>Massimiliano Giordano, Giuseppe Polese, Giuseppe Scanniello, Genoveffa Tortora, A system for visual role-based policy modelling, Journal of Visual Languages &amp; Computing, Volume 21, Issue 1, February 2010, Pages 41-64, ISSN 1045-926X, http://dx.doi.org/10.1016/j.jvlc.2009.11.002.</t>
  </si>
  <si>
    <t>Lei Ren, Feng Tian, Xiaolong (Luke) Zhang, Lin Zhang, DaisyViz: A model-based user interface toolkit for interactive information visualization systems, Journal of Visual Languages &amp; Computing, Volume 21, Issue 4, August 2010, Pages 209-229, ISSN 1045-926X, http://dx.doi.org/10.1016/j.jvlc.2010.05.003.</t>
  </si>
  <si>
    <t>Paul Schmieder, Beryl Plimmer, Jean Vanderdonckt, Generating systems from multiple sketched models, Journal of Visual Languages &amp; Computing, Volume 21, Issue 2, April 2010, Pages 98-108, ISSN 1045-926X, http://dx.doi.org/10.1016/j.jvlc.2009.12.003.</t>
  </si>
  <si>
    <t>Luca Paolino, Monica Sebillo, Genoveffa Tortora, Giuliana Vitiello, Robert Laurini, Phenomena – A visual environment for querying heterogenous spatial data, Journal of Visual Languages &amp; Computing, Volume 20, Issue 6, December 2009, Pages 420-436, ISSN 1045-926X, http://dx.doi.org/10.1016/j.jvlc.2009.06.002.</t>
  </si>
  <si>
    <t>Stefano Ricciardi, Michele Nappi, Luca Paolino, Monica Sebillo, Giuliana Vitiello, Gabriella Gigante, Domenico Pascarella, Lidia Travascio, Angela Vozella, Dependability issues in visual–haptic interfaces, Journal of Visual Languages &amp; Computing, Volume 21, Issue 1, February 2010, Pages 33-40, ISSN 1045-926X, http://dx.doi.org/10.1016/j.jvlc.2009.07.001.</t>
  </si>
  <si>
    <t>Harald Störrle, VMQL: A visual language for ad-hoc model querying, Journal of Visual Languages &amp; Computing, Volume 22, Issue 1, February 2011, Pages 3-29, ISSN 1045-926X, http://dx.doi.org/10.1016/j.jvlc.2010.11.004.</t>
  </si>
  <si>
    <t>Eugenio J. Marchiori, Ángel del Blanco, Javier Torrente, Iván Martinez-Ortiz, Baltasar Fernández-Manjón, A visual language for the creation of narrative educational games, Journal of Visual Languages &amp; Computing, Volume 22, Issue 6, December 2011, Pages 443-452, ISSN 1045-926X, http://dx.doi.org/10.1016/j.jvlc.2011.09.001.</t>
  </si>
  <si>
    <t>Davide De Chiara, Vincenzo Del Fatto, Robert Laurini, Monica Sebillo, Giuliana Vitiello, A chorem-based approach for visually analyzing spatial data, Journal of Visual Languages &amp; Computing, Volume 22, Issue 3, June 2011, Pages 173-193, ISSN 1045-926X, http://dx.doi.org/10.1016/j.jvlc.2011.02.001.</t>
  </si>
  <si>
    <t>Ross Maciejewski, Philip Livengood, Stephen Rudolph, Timothy F. Collins, David S. Ebert, Robert T. Brigantic, Courtney D. Corley, George A. Muller, Stephen W. Sanders, A pandemic influenza modeling and visualization tool, Journal of Visual Languages &amp; Computing, Volume 22, Issue 4, August 2011, Pages 268-278, ISSN 1045-926X, http://dx.doi.org/10.1016/j.jvlc.2011.04.002.</t>
  </si>
  <si>
    <t>Andrea F. Abate, Giovanni Acampora, Stefano Ricciardi, An interactive virtual guide for the AR based visit of archaeological sites, Journal of Visual Languages &amp; Computing, Volume 22, Issue 6, December 2011, Pages 415-425, ISSN 1045-926X, http://dx.doi.org/10.1016/j.jvlc.2011.02.005.</t>
  </si>
  <si>
    <t>Zoé Drey, Charles Consel, Taxonomy-driven prototyping of home automation applications: A novice-programmer visual language and its evaluation, Journal of Visual Languages &amp; Computing, Volume 23, Issue 6, December 2012, Pages 311-326, ISSN 1045-926X, http://dx.doi.org/10.1016/j.jvlc.2012.07.002.</t>
  </si>
  <si>
    <t>Peter Hale, Anthony E. Solomonides, Ian Beeson, User-driven modelling: Visualisation and systematic interaction for end-user programming, Journal of Visual Languages &amp; Computing, Volume 23, Issue 6, December 2012, Pages 354-379, ISSN 1045-926X, http://dx.doi.org/10.1016/j.jvlc.2012.08.002.</t>
  </si>
  <si>
    <t>Markus Luckey, Martin Erwig, Gregor Engels, Systematic evolution of model-based spreadsheet applications, Journal of Visual Languages &amp; Computing, Volume 23, Issue 5, October 2012, Pages 267-286, ISSN 1045-926X, http://dx.doi.org/10.1016/j.jvlc.2011.11.009.</t>
  </si>
  <si>
    <t>Daniela Fogli, Loredana Parasiliti Provenza, A meta-design approach to the development of e-government services, Journal of Visual Languages &amp; Computing, Volume 23, Issue 2, April 2012, Pages 47-62, ISSN 1045-926X, http://dx.doi.org/10.1016/j.jvlc.2011.11.003.</t>
  </si>
  <si>
    <t>Martin Erwig, Eric Walkingshaw, A visual language for explaining probabilistic reasoning, Journal of Visual Languages &amp; Computing, Volume 24, Issue 2, April 2013, Pages 88-109, ISSN 1045-926X, http://dx.doi.org/10.1016/j.jvlc.2013.01.001.</t>
  </si>
  <si>
    <t>Jesús Gallardo, Crescencio Bravo, Miguel A. Redondo, Juan de Lara, Modeling collaboration protocols for collaborative modeling tools: Experiences and applications, Journal of Visual Languages &amp; Computing, Volume 24, Issue 1, February 2013, Pages 10-23, ISSN 1045-926X, http://dx.doi.org/10.1016/j.jvlc.2012.10.006.</t>
  </si>
  <si>
    <t>Gilbert Tekli, Richard Chbeir, Jacques Fayolle, A visual programming language for XML manipulation, Journal of Visual Languages &amp; Computing, Volume 24, Issue 2, April 2013, Pages 110-135, ISSN 1045-926X, http://dx.doi.org/10.1016/j.jvlc.2012.11.001.</t>
  </si>
  <si>
    <t>G. Ghiani, F. Paternò, C. Santoro, Interactive customization of ubiquitous Web applications, Journal of Visual Languages &amp; Computing, Volume 24, Issue 1, February 2013, Pages 37-52, ISSN 1045-926X, http://dx.doi.org/10.1016/j.jvlc.2012.10.005.</t>
  </si>
  <si>
    <t>Robert Laurini, A conceptual framework for geographic knowledge engineering, Journal of Visual Languages &amp; Computing, Volume 25, Issue 1, February 2014, Pages 2-19, ISSN 1045-926X, http://dx.doi.org/10.1016/j.jvlc.2013.10.004.</t>
  </si>
  <si>
    <t>Lei Li, John Grundy, John Hosking, A visual language and environment for enterprise system modelling and automation, Journal of Visual Languages &amp; Computing, Volume 25, Issue 4, August 2014, Pages 253-277, ISSN 1045-926X, http://dx.doi.org/10.1016/j.jvlc.2014.03.004.</t>
  </si>
  <si>
    <t>Saeed Aghaee, Cesare Pautasso, End-User Development of Mashups with NaturalMash, Journal of Visual Languages &amp; Computing, Volume 25, Issue 4, August 2014, Pages 414-432, ISSN 1045-926X, http://dx.doi.org/10.1016/j.jvlc.2013.12.004.</t>
  </si>
  <si>
    <t>Jean Bresson, Jean-Louis Giavitto, A reactive extension of the OpenMusic visual programming language, Journal of Visual Languages &amp; Computing, Volume 25, Issue 4, August 2014, Pages 363-375, ISSN 1045-926X, http://dx.doi.org/10.1016/j.jvlc.2014.03.003.</t>
  </si>
  <si>
    <t>Woei-Kae Chen, Pin-Ying Tu, VisualTPL: A visual dataflow language for report data transformation, Journal of Visual Languages &amp; Computing, Volume 25, Issue 3, June 2014, Pages 210-226, ISSN 1045-926X, http://dx.doi.org/10.1016/j.jvlc.2013.11.003.</t>
  </si>
  <si>
    <t>Carmelo Ardito, Maria Francesca Costabile, Giuseppe Desolda, Rosa Lanzilotti, Maristella Matera, Antonio Piccinno, Matteo Picozzi, User-driven visual composition of service-based interactive spaces, Journal of Visual Languages &amp; Computing, Volume 25, Issue 4, August 2014, Pages 278-296, ISSN 1045-926X, http://dx.doi.org/10.1016/j.jvlc.2014.01.003.</t>
  </si>
  <si>
    <t>Alan F. Blackwell, Palimpsest: A layered language for exploratory image processing, Journal of Visual Languages &amp; Computing, Volume 25, Issue 5, October 2014, Pages 545-571, ISSN 1045-926X, http://dx.doi.org/10.1016/j.jvlc.2014.07.001.</t>
  </si>
  <si>
    <t>Emanuela Bauleo, Serena Carnevale, Tiziana Catarci, Stephen Kimani, Mariano Leva, Massimo Mecella, Design, realization and user evaluation of the SmartVortex Visual Query System for accessing data streams in industrial engineering applications, Journal of Visual Languages &amp; Computing, Volume 25, Issue 5, October 2014, Pages 577-601, ISSN 1045-926X, http://dx.doi.org/10.1016/j.jvlc.2014.08.002.</t>
  </si>
  <si>
    <t>Jose Danado, Fabio Paternò, Puzzle: A mobile application development environment using a jigsaw metaphor, Journal of Visual Languages &amp; Computing, Volume 25, Issue 4, August 2014, Pages 297-315, ISSN 1045-926X, http://dx.doi.org/10.1016/j.jvlc.2014.03.005.</t>
  </si>
  <si>
    <t>Giuseppe Scanniello, Ugo Erra, Distributed modeling of use case diagrams with a method based on think-pair-square: Results from two controlled experiments, Journal of Visual Languages &amp; Computing, Volume 25, Issue 4, August 2014, Pages 494-517, ISSN 1045-926X, http://dx.doi.org/10.1016/j.jvlc.2014.03.002.</t>
  </si>
  <si>
    <t>Marco Angelini, Nicola Ferro, Giuseppe Santucci, Gianmaria Silvello, VIRTUE: A visual tool for information retrieval performance evaluation and failure analysis, Journal of Visual Languages &amp; Computing, Volume 25, Issue 4, August 2014, Pages 394-413, ISSN 1045-926X, http://dx.doi.org/10.1016/j.jvlc.2013.12.003.</t>
  </si>
  <si>
    <t>Giuseppe Polese, A decision support system for evidence based medicine, Journal of Visual Languages &amp; Computing, Available online 19 October 2014, ISSN 1045-926X, http://dx.doi.org/10.1016/j.jvlc.2014.09.013.</t>
  </si>
  <si>
    <t>Ivano Gatto, Fabio Pittarello, Creating Web3D educational stories from crowdsourced annotations, Journal of Visual Languages &amp; Computing, Available online 16 October 2014, ISSN 1045-926X, http://dx.doi.org/10.1016/j.jvlc.2014.10.010.</t>
  </si>
  <si>
    <t>0 - no</t>
  </si>
  <si>
    <t>1 - during domain analysis/design phase, and after implementation - iteratively</t>
  </si>
</sst>
</file>

<file path=xl/styles.xml><?xml version="1.0" encoding="utf-8"?>
<styleSheet xmlns="http://schemas.openxmlformats.org/spreadsheetml/2006/main" xmlns:x14ac="http://schemas.microsoft.com/office/spreadsheetml/2009/9/ac" xmlns:mc="http://schemas.openxmlformats.org/markup-compatibility/2006">
  <fonts count="26">
    <font>
      <sz val="10.0"/>
      <color rgb="FF000000"/>
      <name val="Arial"/>
    </font>
    <font>
      <b/>
    </font>
    <font>
      <b/>
      <color rgb="FFFFFFFF"/>
    </font>
    <font/>
    <font>
      <b/>
      <color rgb="FF000000"/>
    </font>
    <font>
      <color rgb="FF000000"/>
    </font>
    <font>
      <b/>
      <sz val="10.0"/>
    </font>
    <font>
      <color rgb="FFFFFFFF"/>
    </font>
    <font>
      <sz val="9.0"/>
      <name val="Arial"/>
    </font>
    <font>
      <i/>
      <color rgb="FF4A86E8"/>
    </font>
    <font>
      <sz val="10.0"/>
    </font>
    <font>
      <u/>
      <color rgb="FF0000FF"/>
    </font>
    <font>
      <b/>
      <sz val="10.0"/>
      <color rgb="FFFFFFFF"/>
    </font>
    <font>
      <sz val="10.0"/>
      <color rgb="FF333333"/>
    </font>
    <font>
      <sz val="9.0"/>
    </font>
    <font>
      <sz val="10.0"/>
      <color rgb="FFB7B7B7"/>
    </font>
    <font>
      <sz val="10.0"/>
      <color rgb="FFCCCCCC"/>
    </font>
    <font>
      <color rgb="FFB7B7B7"/>
    </font>
    <font>
      <color rgb="FF999999"/>
    </font>
    <font>
      <sz val="11.0"/>
    </font>
    <font>
      <u/>
      <color rgb="FF0000FF"/>
    </font>
    <font>
      <u/>
      <sz val="10.0"/>
      <color rgb="FF0000FF"/>
    </font>
    <font>
      <i/>
      <sz val="10.0"/>
    </font>
    <font>
      <i/>
      <sz val="11.0"/>
    </font>
    <font>
      <i/>
    </font>
    <font>
      <b/>
      <sz val="11.0"/>
    </font>
  </fonts>
  <fills count="12">
    <fill>
      <patternFill patternType="none"/>
    </fill>
    <fill>
      <patternFill patternType="lightGray"/>
    </fill>
    <fill>
      <patternFill patternType="solid">
        <fgColor rgb="FF0000FF"/>
        <bgColor rgb="FF0000FF"/>
      </patternFill>
    </fill>
    <fill>
      <patternFill patternType="solid">
        <fgColor rgb="FFFFFFFF"/>
        <bgColor rgb="FFFFFFFF"/>
      </patternFill>
    </fill>
    <fill>
      <patternFill patternType="solid">
        <fgColor rgb="FFCFE2F3"/>
        <bgColor rgb="FFCFE2F3"/>
      </patternFill>
    </fill>
    <fill>
      <patternFill patternType="solid">
        <fgColor rgb="FFD9D9D9"/>
        <bgColor rgb="FFD9D9D9"/>
      </patternFill>
    </fill>
    <fill>
      <patternFill patternType="solid">
        <fgColor rgb="FFCCCCCC"/>
        <bgColor rgb="FFCCCCCC"/>
      </patternFill>
    </fill>
    <fill>
      <patternFill patternType="solid">
        <fgColor rgb="FFEFEFEF"/>
        <bgColor rgb="FFEFEFEF"/>
      </patternFill>
    </fill>
    <fill>
      <patternFill patternType="solid">
        <fgColor rgb="FF6AA84F"/>
        <bgColor rgb="FF6AA84F"/>
      </patternFill>
    </fill>
    <fill>
      <patternFill patternType="solid">
        <fgColor rgb="FF93C47D"/>
        <bgColor rgb="FF93C47D"/>
      </patternFill>
    </fill>
    <fill>
      <patternFill patternType="solid">
        <fgColor rgb="FFB6D7A8"/>
        <bgColor rgb="FFB6D7A8"/>
      </patternFill>
    </fill>
    <fill>
      <patternFill patternType="solid">
        <fgColor rgb="FFD9EAD3"/>
        <bgColor rgb="FFD9EAD3"/>
      </patternFill>
    </fill>
  </fills>
  <borders count="21">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top/>
      <bottom/>
    </border>
    <border>
      <left/>
      <right/>
      <top/>
      <bottom style="thin">
        <color rgb="FF000000"/>
      </bottom>
    </border>
    <border>
      <left style="thin">
        <color rgb="FF000000"/>
      </left>
      <right style="thin">
        <color rgb="FF000000"/>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right style="thin">
        <color rgb="FF000000"/>
      </right>
      <top/>
      <bottom/>
    </border>
    <border>
      <left style="thin">
        <color rgb="FF000000"/>
      </left>
      <right/>
      <top/>
      <bottom style="thin">
        <color rgb="FF000000"/>
      </bottom>
    </border>
    <border>
      <left/>
      <right style="thin">
        <color rgb="FF000000"/>
      </right>
      <top/>
      <bottom style="thin">
        <color rgb="FF000000"/>
      </bottom>
    </border>
    <border>
      <left style="thin">
        <color rgb="FF000000"/>
      </left>
      <right style="thin">
        <color rgb="FF000000"/>
      </right>
      <top style="thin">
        <color rgb="FFCCCCCC"/>
      </top>
      <bottom style="thin">
        <color rgb="FF000000"/>
      </bottom>
    </border>
    <border>
      <left/>
      <right style="thin">
        <color rgb="FF000000"/>
      </right>
      <top style="thin">
        <color rgb="FFCCCCCC"/>
      </top>
      <bottom style="thin">
        <color rgb="FF000000"/>
      </bottom>
    </border>
    <border>
      <left/>
      <right style="thin">
        <color rgb="FFCCCCCC"/>
      </right>
      <top style="thin">
        <color rgb="FFCCCCCC"/>
      </top>
      <bottom style="thin">
        <color rgb="FF000000"/>
      </bottom>
    </border>
    <border>
      <left/>
      <right style="thin">
        <color rgb="FFCCCCCC"/>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top style="thin">
        <color rgb="FFCCCCCC"/>
      </top>
      <bottom/>
    </border>
  </borders>
  <cellStyleXfs count="1">
    <xf borderId="0" fillId="0" fontId="0" numFmtId="0" applyAlignment="1" applyFont="1"/>
  </cellStyleXfs>
  <cellXfs count="227">
    <xf borderId="0" fillId="0" fontId="0" numFmtId="0" xfId="0" applyAlignment="1" applyFont="1">
      <alignment/>
    </xf>
    <xf borderId="0" fillId="0" fontId="1" numFmtId="0" xfId="0" applyAlignment="1" applyFont="1">
      <alignment/>
    </xf>
    <xf borderId="1" fillId="2" fontId="2" numFmtId="0" xfId="0" applyAlignment="1" applyBorder="1" applyFill="1" applyFont="1">
      <alignment horizontal="center"/>
    </xf>
    <xf borderId="2" fillId="2" fontId="2" numFmtId="0" xfId="0" applyAlignment="1" applyBorder="1" applyFont="1">
      <alignment horizontal="center"/>
    </xf>
    <xf borderId="0" fillId="0" fontId="3" numFmtId="0" xfId="0" applyAlignment="1" applyFont="1">
      <alignment/>
    </xf>
    <xf borderId="3" fillId="0" fontId="3" numFmtId="0" xfId="0" applyBorder="1" applyFont="1"/>
    <xf borderId="1" fillId="3" fontId="4" numFmtId="0" xfId="0" applyAlignment="1" applyBorder="1" applyFill="1" applyFont="1">
      <alignment horizontal="center"/>
    </xf>
    <xf borderId="4" fillId="0" fontId="3" numFmtId="0" xfId="0" applyBorder="1" applyFont="1"/>
    <xf borderId="0" fillId="3" fontId="1" numFmtId="0" xfId="0" applyAlignment="1" applyFont="1">
      <alignment/>
    </xf>
    <xf borderId="0" fillId="3" fontId="2" numFmtId="0" xfId="0" applyAlignment="1" applyFont="1">
      <alignment horizontal="center"/>
    </xf>
    <xf borderId="0" fillId="0" fontId="3" numFmtId="0" xfId="0" applyAlignment="1" applyFont="1">
      <alignment/>
    </xf>
    <xf borderId="0" fillId="3" fontId="3" numFmtId="0" xfId="0" applyFont="1"/>
    <xf borderId="1" fillId="2" fontId="4" numFmtId="0" xfId="0" applyAlignment="1" applyBorder="1" applyFont="1">
      <alignment horizontal="center"/>
    </xf>
    <xf borderId="1" fillId="0" fontId="1" numFmtId="0" xfId="0" applyAlignment="1" applyBorder="1" applyFont="1">
      <alignment horizontal="center" vertical="top"/>
    </xf>
    <xf borderId="1" fillId="2" fontId="3" numFmtId="0" xfId="0" applyAlignment="1" applyBorder="1" applyFont="1">
      <alignment/>
    </xf>
    <xf borderId="0" fillId="0" fontId="3" numFmtId="0" xfId="0" applyFont="1"/>
    <xf borderId="1" fillId="0" fontId="3" numFmtId="0" xfId="0" applyAlignment="1" applyBorder="1" applyFont="1">
      <alignment/>
    </xf>
    <xf borderId="1" fillId="3" fontId="1" numFmtId="0" xfId="0" applyAlignment="1" applyBorder="1" applyFont="1">
      <alignment/>
    </xf>
    <xf borderId="1" fillId="0" fontId="3" numFmtId="0" xfId="0" applyBorder="1" applyFont="1"/>
    <xf borderId="1" fillId="3" fontId="5" numFmtId="0" xfId="0" applyAlignment="1" applyBorder="1" applyFont="1">
      <alignment horizontal="center"/>
    </xf>
    <xf borderId="0" fillId="3" fontId="1" numFmtId="0" xfId="0" applyFont="1"/>
    <xf borderId="1" fillId="3" fontId="3" numFmtId="0" xfId="0" applyAlignment="1" applyBorder="1" applyFont="1">
      <alignment/>
    </xf>
    <xf borderId="1" fillId="2" fontId="2" numFmtId="0" xfId="0" applyAlignment="1" applyBorder="1" applyFont="1">
      <alignment/>
    </xf>
    <xf borderId="1" fillId="3" fontId="6" numFmtId="0" xfId="0" applyAlignment="1" applyBorder="1" applyFont="1">
      <alignment/>
    </xf>
    <xf borderId="1" fillId="2" fontId="7" numFmtId="0" xfId="0" applyAlignment="1" applyBorder="1" applyFont="1">
      <alignment wrapText="1"/>
    </xf>
    <xf borderId="1" fillId="3" fontId="3" numFmtId="0" xfId="0" applyAlignment="1" applyBorder="1" applyFont="1">
      <alignment horizontal="center"/>
    </xf>
    <xf borderId="1" fillId="0" fontId="1" numFmtId="0" xfId="0" applyAlignment="1" applyBorder="1" applyFont="1">
      <alignment horizontal="center"/>
    </xf>
    <xf borderId="1" fillId="2" fontId="2" numFmtId="0" xfId="0" applyAlignment="1" applyBorder="1" applyFont="1">
      <alignment horizontal="center" vertical="center"/>
    </xf>
    <xf borderId="1" fillId="0" fontId="8" numFmtId="0" xfId="0" applyAlignment="1" applyBorder="1" applyFont="1">
      <alignment/>
    </xf>
    <xf borderId="2" fillId="2" fontId="2" numFmtId="0" xfId="0" applyAlignment="1" applyBorder="1" applyFont="1">
      <alignment horizontal="center" vertical="top" wrapText="1"/>
    </xf>
    <xf borderId="1" fillId="2" fontId="2" numFmtId="0" xfId="0" applyAlignment="1" applyBorder="1" applyFont="1">
      <alignment horizontal="center" vertical="center" wrapText="1"/>
    </xf>
    <xf borderId="1" fillId="2" fontId="2" numFmtId="0" xfId="0" applyAlignment="1" applyBorder="1" applyFont="1">
      <alignment vertical="center"/>
    </xf>
    <xf borderId="1" fillId="0" fontId="3" numFmtId="0" xfId="0" applyAlignment="1" applyBorder="1" applyFont="1">
      <alignment vertical="top" wrapText="1"/>
    </xf>
    <xf borderId="1" fillId="0" fontId="9" numFmtId="0" xfId="0" applyAlignment="1" applyBorder="1" applyFont="1">
      <alignment wrapText="1"/>
    </xf>
    <xf borderId="0" fillId="0" fontId="3" numFmtId="0" xfId="0" applyAlignment="1" applyFont="1">
      <alignment vertical="top" wrapText="1"/>
    </xf>
    <xf borderId="1" fillId="0" fontId="8" numFmtId="0" xfId="0" applyAlignment="1" applyBorder="1" applyFont="1">
      <alignment/>
    </xf>
    <xf borderId="2" fillId="0" fontId="3" numFmtId="0" xfId="0" applyAlignment="1" applyBorder="1" applyFont="1">
      <alignment vertical="top" wrapText="1"/>
    </xf>
    <xf borderId="1" fillId="0" fontId="3" numFmtId="0" xfId="0" applyAlignment="1" applyBorder="1" applyFont="1">
      <alignment wrapText="1"/>
    </xf>
    <xf borderId="0" fillId="3" fontId="10" numFmtId="0" xfId="0" applyAlignment="1" applyFont="1">
      <alignment wrapText="1"/>
    </xf>
    <xf borderId="2" fillId="0" fontId="3" numFmtId="0" xfId="0" applyAlignment="1" applyBorder="1" applyFont="1">
      <alignment vertical="top"/>
    </xf>
    <xf borderId="5" fillId="0" fontId="1" numFmtId="0" xfId="0" applyAlignment="1" applyBorder="1" applyFont="1">
      <alignment horizontal="center"/>
    </xf>
    <xf borderId="0" fillId="0" fontId="1" numFmtId="0" xfId="0" applyAlignment="1" applyFont="1">
      <alignment horizontal="center"/>
    </xf>
    <xf borderId="5" fillId="0" fontId="1" numFmtId="0" xfId="0" applyAlignment="1" applyBorder="1" applyFont="1">
      <alignment horizontal="center" vertical="top"/>
    </xf>
    <xf borderId="6" fillId="0" fontId="3" numFmtId="0" xfId="0" applyAlignment="1" applyBorder="1" applyFont="1">
      <alignment/>
    </xf>
    <xf borderId="7" fillId="0" fontId="3" numFmtId="0" xfId="0" applyAlignment="1" applyBorder="1" applyFont="1">
      <alignment/>
    </xf>
    <xf borderId="6" fillId="0" fontId="11" numFmtId="0" xfId="0" applyAlignment="1" applyBorder="1" applyFont="1">
      <alignment/>
    </xf>
    <xf borderId="1" fillId="0" fontId="3" numFmtId="0" xfId="0" applyAlignment="1" applyBorder="1" applyFont="1">
      <alignment/>
    </xf>
    <xf borderId="1" fillId="0" fontId="8" numFmtId="0" xfId="0" applyAlignment="1" applyBorder="1" applyFont="1">
      <alignment wrapText="1"/>
    </xf>
    <xf borderId="1" fillId="0" fontId="1" numFmtId="0" xfId="0" applyBorder="1" applyFont="1"/>
    <xf borderId="6" fillId="0" fontId="3" numFmtId="0" xfId="0" applyBorder="1" applyFont="1"/>
    <xf borderId="8" fillId="0" fontId="1" numFmtId="0" xfId="0" applyAlignment="1" applyBorder="1" applyFont="1">
      <alignment horizontal="center"/>
    </xf>
    <xf borderId="1" fillId="0" fontId="1" numFmtId="0" xfId="0" applyAlignment="1" applyBorder="1" applyFont="1">
      <alignment horizontal="center"/>
    </xf>
    <xf borderId="1" fillId="0" fontId="3" numFmtId="0" xfId="0" applyAlignment="1" applyBorder="1" applyFont="1">
      <alignment wrapText="1"/>
    </xf>
    <xf borderId="0" fillId="3" fontId="1" numFmtId="0" xfId="0" applyAlignment="1" applyFont="1">
      <alignment horizontal="left"/>
    </xf>
    <xf borderId="1" fillId="0" fontId="1" numFmtId="0" xfId="0" applyAlignment="1" applyBorder="1" applyFont="1">
      <alignment vertical="top"/>
    </xf>
    <xf borderId="9" fillId="0" fontId="3" numFmtId="0" xfId="0" applyAlignment="1" applyBorder="1" applyFont="1">
      <alignment vertical="top"/>
    </xf>
    <xf borderId="1" fillId="0" fontId="3" numFmtId="0" xfId="0" applyAlignment="1" applyBorder="1" applyFont="1">
      <alignment vertical="top"/>
    </xf>
    <xf borderId="10" fillId="0" fontId="3" numFmtId="0" xfId="0" applyBorder="1" applyFont="1"/>
    <xf borderId="11" fillId="0" fontId="3" numFmtId="0" xfId="0" applyBorder="1" applyFont="1"/>
    <xf borderId="0" fillId="3" fontId="3" numFmtId="0" xfId="0" applyAlignment="1" applyFont="1">
      <alignment vertical="top"/>
    </xf>
    <xf borderId="12" fillId="0" fontId="3" numFmtId="0" xfId="0" applyBorder="1" applyFont="1"/>
    <xf borderId="13" fillId="0" fontId="3" numFmtId="0" xfId="0" applyBorder="1" applyFont="1"/>
    <xf borderId="7" fillId="0" fontId="3" numFmtId="0" xfId="0" applyBorder="1" applyFont="1"/>
    <xf borderId="14" fillId="0" fontId="3" numFmtId="0" xfId="0" applyBorder="1" applyFont="1"/>
    <xf borderId="0" fillId="3" fontId="9" numFmtId="0" xfId="0" applyAlignment="1" applyFont="1">
      <alignment vertical="top" wrapText="1"/>
    </xf>
    <xf borderId="2" fillId="2" fontId="12" numFmtId="0" xfId="0" applyAlignment="1" applyBorder="1" applyFont="1">
      <alignment horizontal="left" vertical="top" wrapText="1"/>
    </xf>
    <xf borderId="1" fillId="2" fontId="12" numFmtId="0" xfId="0" applyAlignment="1" applyBorder="1" applyFont="1">
      <alignment horizontal="left" vertical="top" wrapText="1"/>
    </xf>
    <xf borderId="3" fillId="2" fontId="12" numFmtId="0" xfId="0" applyAlignment="1" applyBorder="1" applyFont="1">
      <alignment horizontal="left" vertical="top" wrapText="1"/>
    </xf>
    <xf borderId="8" fillId="0" fontId="4" numFmtId="0" xfId="0" applyAlignment="1" applyBorder="1" applyFont="1">
      <alignment horizontal="left"/>
    </xf>
    <xf borderId="8" fillId="0" fontId="4" numFmtId="0" xfId="0" applyAlignment="1" applyBorder="1" applyFont="1">
      <alignment/>
    </xf>
    <xf borderId="0" fillId="0" fontId="4" numFmtId="0" xfId="0" applyAlignment="1" applyFont="1">
      <alignment horizontal="center"/>
    </xf>
    <xf borderId="8" fillId="0" fontId="3" numFmtId="0" xfId="0" applyAlignment="1" applyBorder="1" applyFont="1">
      <alignment wrapText="1"/>
    </xf>
    <xf borderId="0" fillId="0" fontId="3" numFmtId="0" xfId="0" applyAlignment="1" applyFont="1">
      <alignment/>
    </xf>
    <xf borderId="0" fillId="0" fontId="3" numFmtId="0" xfId="0" applyAlignment="1" applyFont="1">
      <alignment/>
    </xf>
    <xf borderId="0" fillId="0" fontId="3" numFmtId="0" xfId="0" applyAlignment="1" applyFont="1">
      <alignment/>
    </xf>
    <xf borderId="8" fillId="0" fontId="1" numFmtId="0" xfId="0" applyAlignment="1" applyBorder="1" applyFont="1">
      <alignment horizontal="left"/>
    </xf>
    <xf borderId="8" fillId="0" fontId="3" numFmtId="0" xfId="0" applyAlignment="1" applyBorder="1" applyFont="1">
      <alignment/>
    </xf>
    <xf borderId="9" fillId="2" fontId="2" numFmtId="0" xfId="0" applyAlignment="1" applyBorder="1" applyFont="1">
      <alignment horizontal="center"/>
    </xf>
    <xf borderId="15" fillId="3" fontId="1" numFmtId="0" xfId="0" applyAlignment="1" applyBorder="1" applyFont="1">
      <alignment/>
    </xf>
    <xf borderId="16" fillId="3" fontId="3" numFmtId="0" xfId="0" applyAlignment="1" applyBorder="1" applyFont="1">
      <alignment/>
    </xf>
    <xf borderId="17" fillId="3" fontId="3" numFmtId="0" xfId="0" applyAlignment="1" applyBorder="1" applyFont="1">
      <alignment/>
    </xf>
    <xf borderId="8" fillId="0" fontId="6" numFmtId="0" xfId="0" applyAlignment="1" applyBorder="1" applyFont="1">
      <alignment horizontal="left"/>
    </xf>
    <xf borderId="16" fillId="3" fontId="3" numFmtId="0" xfId="0" applyAlignment="1" applyBorder="1" applyFont="1">
      <alignment/>
    </xf>
    <xf borderId="0" fillId="0" fontId="10" numFmtId="0" xfId="0" applyAlignment="1" applyFont="1">
      <alignment/>
    </xf>
    <xf borderId="5" fillId="3" fontId="1" numFmtId="0" xfId="0" applyAlignment="1" applyBorder="1" applyFont="1">
      <alignment/>
    </xf>
    <xf borderId="8" fillId="4" fontId="6" numFmtId="0" xfId="0" applyAlignment="1" applyBorder="1" applyFill="1" applyFont="1">
      <alignment horizontal="left"/>
    </xf>
    <xf borderId="14" fillId="3" fontId="3" numFmtId="0" xfId="0" applyAlignment="1" applyBorder="1" applyFont="1">
      <alignment/>
    </xf>
    <xf borderId="8" fillId="4" fontId="10" numFmtId="0" xfId="0" applyAlignment="1" applyBorder="1" applyFont="1">
      <alignment/>
    </xf>
    <xf borderId="18" fillId="3" fontId="3" numFmtId="0" xfId="0" applyAlignment="1" applyBorder="1" applyFont="1">
      <alignment/>
    </xf>
    <xf borderId="0" fillId="4" fontId="10" numFmtId="0" xfId="0" applyAlignment="1" applyFont="1">
      <alignment/>
    </xf>
    <xf borderId="14" fillId="3" fontId="3" numFmtId="0" xfId="0" applyAlignment="1" applyBorder="1" applyFont="1">
      <alignment/>
    </xf>
    <xf borderId="0" fillId="4" fontId="3" numFmtId="0" xfId="0" applyFont="1"/>
    <xf borderId="1" fillId="5" fontId="4" numFmtId="0" xfId="0" applyAlignment="1" applyBorder="1" applyFill="1" applyFont="1">
      <alignment horizontal="center"/>
    </xf>
    <xf borderId="0" fillId="3" fontId="3" numFmtId="0" xfId="0" applyAlignment="1" applyFont="1">
      <alignment/>
    </xf>
    <xf borderId="0" fillId="5" fontId="1" numFmtId="0" xfId="0" applyAlignment="1" applyFont="1">
      <alignment/>
    </xf>
    <xf borderId="0" fillId="0" fontId="9" numFmtId="0" xfId="0" applyAlignment="1" applyFont="1">
      <alignment/>
    </xf>
    <xf borderId="1" fillId="0" fontId="1" numFmtId="0" xfId="0" applyAlignment="1" applyBorder="1" applyFont="1">
      <alignment/>
    </xf>
    <xf borderId="0" fillId="0" fontId="10" numFmtId="0" xfId="0" applyAlignment="1" applyFont="1">
      <alignment/>
    </xf>
    <xf borderId="0" fillId="3" fontId="13" numFmtId="0" xfId="0" applyAlignment="1" applyFont="1">
      <alignment horizontal="left"/>
    </xf>
    <xf borderId="1" fillId="0" fontId="14" numFmtId="0" xfId="0" applyAlignment="1" applyBorder="1" applyFont="1">
      <alignment/>
    </xf>
    <xf borderId="0" fillId="3" fontId="15" numFmtId="0" xfId="0" applyAlignment="1" applyFont="1">
      <alignment horizontal="left"/>
    </xf>
    <xf borderId="1" fillId="0" fontId="3" numFmtId="0" xfId="0" applyAlignment="1" applyBorder="1" applyFont="1">
      <alignment horizontal="center"/>
    </xf>
    <xf borderId="0" fillId="3" fontId="16" numFmtId="0" xfId="0" applyAlignment="1" applyFont="1">
      <alignment horizontal="left"/>
    </xf>
    <xf borderId="0" fillId="0" fontId="17" numFmtId="0" xfId="0" applyAlignment="1" applyFont="1">
      <alignment/>
    </xf>
    <xf borderId="1" fillId="6" fontId="4" numFmtId="0" xfId="0" applyAlignment="1" applyBorder="1" applyFill="1" applyFont="1">
      <alignment horizontal="center"/>
    </xf>
    <xf borderId="0" fillId="0" fontId="18" numFmtId="0" xfId="0" applyAlignment="1" applyFont="1">
      <alignment/>
    </xf>
    <xf borderId="1" fillId="6" fontId="1" numFmtId="0" xfId="0" applyAlignment="1" applyBorder="1" applyFont="1">
      <alignment/>
    </xf>
    <xf borderId="0" fillId="3" fontId="10" numFmtId="0" xfId="0" applyAlignment="1" applyFont="1">
      <alignment horizontal="center"/>
    </xf>
    <xf borderId="1" fillId="6" fontId="6" numFmtId="0" xfId="0" applyAlignment="1" applyBorder="1" applyFont="1">
      <alignment/>
    </xf>
    <xf borderId="1" fillId="6" fontId="1" numFmtId="0" xfId="0" applyAlignment="1" applyBorder="1" applyFont="1">
      <alignment horizontal="center"/>
    </xf>
    <xf borderId="9" fillId="0" fontId="1" numFmtId="0" xfId="0" applyAlignment="1" applyBorder="1" applyFont="1">
      <alignment horizontal="center"/>
    </xf>
    <xf borderId="9" fillId="2" fontId="12" numFmtId="0" xfId="0" applyAlignment="1" applyBorder="1" applyFont="1">
      <alignment horizontal="left" vertical="top" wrapText="1"/>
    </xf>
    <xf borderId="19" fillId="2" fontId="12" numFmtId="0" xfId="0" applyAlignment="1" applyBorder="1" applyFont="1">
      <alignment horizontal="left" vertical="top" wrapText="1"/>
    </xf>
    <xf borderId="0" fillId="3" fontId="19" numFmtId="0" xfId="0" applyAlignment="1" applyFont="1">
      <alignment/>
    </xf>
    <xf borderId="10" fillId="2" fontId="12" numFmtId="0" xfId="0" applyAlignment="1" applyBorder="1" applyFont="1">
      <alignment horizontal="left" vertical="top" wrapText="1"/>
    </xf>
    <xf borderId="0" fillId="3" fontId="10" numFmtId="0" xfId="0" applyAlignment="1" applyFont="1">
      <alignment/>
    </xf>
    <xf borderId="8" fillId="0" fontId="10" numFmtId="0" xfId="0" applyBorder="1" applyFont="1"/>
    <xf borderId="0" fillId="0" fontId="10" numFmtId="0" xfId="0" applyFont="1"/>
    <xf borderId="12" fillId="0" fontId="10" numFmtId="0" xfId="0" applyBorder="1" applyFont="1"/>
    <xf borderId="8" fillId="0" fontId="20" numFmtId="0" xfId="0" applyAlignment="1" applyBorder="1" applyFont="1">
      <alignment wrapText="1"/>
    </xf>
    <xf borderId="8" fillId="0" fontId="21" numFmtId="0" xfId="0" applyBorder="1" applyFont="1"/>
    <xf borderId="19" fillId="3" fontId="4" numFmtId="0" xfId="0" applyAlignment="1" applyBorder="1" applyFont="1">
      <alignment horizontal="center"/>
    </xf>
    <xf borderId="19" fillId="0" fontId="1" numFmtId="0" xfId="0" applyAlignment="1" applyBorder="1" applyFont="1">
      <alignment/>
    </xf>
    <xf borderId="5" fillId="0" fontId="3" numFmtId="0" xfId="0" applyBorder="1" applyFont="1"/>
    <xf borderId="5" fillId="0" fontId="14" numFmtId="0" xfId="0" applyAlignment="1" applyBorder="1" applyFont="1">
      <alignment/>
    </xf>
    <xf borderId="19" fillId="0" fontId="3" numFmtId="0" xfId="0" applyAlignment="1" applyBorder="1" applyFont="1">
      <alignment horizontal="center"/>
    </xf>
    <xf borderId="5" fillId="0" fontId="10" numFmtId="0" xfId="0" applyAlignment="1" applyBorder="1" applyFont="1">
      <alignment wrapText="1"/>
    </xf>
    <xf borderId="19" fillId="3" fontId="5" numFmtId="0" xfId="0" applyAlignment="1" applyBorder="1" applyFont="1">
      <alignment horizontal="center"/>
    </xf>
    <xf borderId="0" fillId="3" fontId="14" numFmtId="0" xfId="0" applyAlignment="1" applyFont="1">
      <alignment horizontal="left"/>
    </xf>
    <xf borderId="6" fillId="3" fontId="10" numFmtId="0" xfId="0" applyAlignment="1" applyBorder="1" applyFont="1">
      <alignment horizontal="center"/>
    </xf>
    <xf borderId="0" fillId="0" fontId="3" numFmtId="0" xfId="0" applyAlignment="1" applyFont="1">
      <alignment wrapText="1"/>
    </xf>
    <xf borderId="5" fillId="0" fontId="10" numFmtId="0" xfId="0" applyAlignment="1" applyBorder="1" applyFont="1">
      <alignment/>
    </xf>
    <xf borderId="9" fillId="3" fontId="10" numFmtId="0" xfId="0" applyAlignment="1" applyBorder="1" applyFont="1">
      <alignment horizontal="center"/>
    </xf>
    <xf borderId="19" fillId="0" fontId="1" numFmtId="0" xfId="0" applyAlignment="1" applyBorder="1" applyFont="1">
      <alignment horizontal="center"/>
    </xf>
    <xf borderId="5" fillId="0" fontId="14" numFmtId="0" xfId="0" applyAlignment="1" applyBorder="1" applyFont="1">
      <alignment wrapText="1"/>
    </xf>
    <xf borderId="1" fillId="2" fontId="12" numFmtId="0" xfId="0" applyAlignment="1" applyBorder="1" applyFont="1">
      <alignment horizontal="center"/>
    </xf>
    <xf borderId="4" fillId="2" fontId="10" numFmtId="0" xfId="0" applyAlignment="1" applyBorder="1" applyFont="1">
      <alignment/>
    </xf>
    <xf borderId="4" fillId="2" fontId="12" numFmtId="0" xfId="0" applyAlignment="1" applyBorder="1" applyFont="1">
      <alignment horizontal="center"/>
    </xf>
    <xf borderId="19" fillId="0" fontId="6" numFmtId="0" xfId="0" applyAlignment="1" applyBorder="1" applyFont="1">
      <alignment horizontal="center"/>
    </xf>
    <xf borderId="9" fillId="7" fontId="10" numFmtId="0" xfId="0" applyAlignment="1" applyBorder="1" applyFill="1" applyFont="1">
      <alignment/>
    </xf>
    <xf borderId="10" fillId="0" fontId="3" numFmtId="0" xfId="0" applyAlignment="1" applyBorder="1" applyFont="1">
      <alignment/>
    </xf>
    <xf borderId="8" fillId="0" fontId="3" numFmtId="0" xfId="0" applyBorder="1" applyFont="1"/>
    <xf borderId="6" fillId="7" fontId="10" numFmtId="0" xfId="0" applyAlignment="1" applyBorder="1" applyFont="1">
      <alignment/>
    </xf>
    <xf borderId="13" fillId="7" fontId="10" numFmtId="0" xfId="0" applyAlignment="1" applyBorder="1" applyFont="1">
      <alignment/>
    </xf>
    <xf borderId="8" fillId="0" fontId="6" numFmtId="0" xfId="0" applyAlignment="1" applyBorder="1" applyFont="1">
      <alignment horizontal="center"/>
    </xf>
    <xf borderId="0" fillId="0" fontId="3" numFmtId="0" xfId="0" applyAlignment="1" applyFont="1">
      <alignment horizontal="right"/>
    </xf>
    <xf borderId="19" fillId="3" fontId="1" numFmtId="0" xfId="0" applyAlignment="1" applyBorder="1" applyFont="1">
      <alignment/>
    </xf>
    <xf borderId="8" fillId="0" fontId="14" numFmtId="0" xfId="0" applyAlignment="1" applyBorder="1" applyFont="1">
      <alignment wrapText="1"/>
    </xf>
    <xf borderId="19" fillId="3" fontId="1" numFmtId="0" xfId="0" applyAlignment="1" applyBorder="1" applyFont="1">
      <alignment horizontal="center"/>
    </xf>
    <xf borderId="0" fillId="2" fontId="12" numFmtId="0" xfId="0" applyAlignment="1" applyFont="1">
      <alignment horizontal="center"/>
    </xf>
    <xf borderId="3" fillId="2" fontId="12" numFmtId="0" xfId="0" applyAlignment="1" applyBorder="1" applyFont="1">
      <alignment horizontal="center"/>
    </xf>
    <xf borderId="0" fillId="0" fontId="3" numFmtId="10" xfId="0" applyAlignment="1" applyFont="1" applyNumberFormat="1">
      <alignment/>
    </xf>
    <xf borderId="0" fillId="0" fontId="3" numFmtId="10" xfId="0" applyAlignment="1" applyFont="1" applyNumberFormat="1">
      <alignment/>
    </xf>
    <xf borderId="0" fillId="0" fontId="10" numFmtId="10" xfId="0" applyAlignment="1" applyFont="1" applyNumberFormat="1">
      <alignment/>
    </xf>
    <xf borderId="0" fillId="4" fontId="10" numFmtId="10" xfId="0" applyAlignment="1" applyFont="1" applyNumberFormat="1">
      <alignment/>
    </xf>
    <xf borderId="3" fillId="2" fontId="12" numFmtId="10" xfId="0" applyAlignment="1" applyBorder="1" applyFont="1" applyNumberFormat="1">
      <alignment horizontal="left" vertical="top" wrapText="1"/>
    </xf>
    <xf borderId="20" fillId="3" fontId="1" numFmtId="0" xfId="0" applyAlignment="1" applyBorder="1" applyFont="1">
      <alignment/>
    </xf>
    <xf borderId="1" fillId="5" fontId="1" numFmtId="0" xfId="0" applyAlignment="1" applyBorder="1" applyFont="1">
      <alignment/>
    </xf>
    <xf borderId="0" fillId="3" fontId="19" numFmtId="0" xfId="0" applyFont="1"/>
    <xf borderId="0" fillId="3" fontId="19" numFmtId="10" xfId="0" applyFont="1" applyNumberFormat="1"/>
    <xf borderId="5" fillId="0" fontId="14" numFmtId="4" xfId="0" applyAlignment="1" applyBorder="1" applyFont="1" applyNumberFormat="1">
      <alignment/>
    </xf>
    <xf borderId="8" fillId="3" fontId="1" numFmtId="0" xfId="0" applyAlignment="1" applyBorder="1" applyFont="1">
      <alignment/>
    </xf>
    <xf borderId="1" fillId="0" fontId="22" numFmtId="0" xfId="0" applyAlignment="1" applyBorder="1" applyFont="1">
      <alignment/>
    </xf>
    <xf borderId="0" fillId="0" fontId="22" numFmtId="0" xfId="0" applyAlignment="1" applyFont="1">
      <alignment/>
    </xf>
    <xf borderId="1" fillId="0" fontId="10" numFmtId="10" xfId="0" applyAlignment="1" applyBorder="1" applyFont="1" applyNumberFormat="1">
      <alignment/>
    </xf>
    <xf borderId="1" fillId="0" fontId="10" numFmtId="0" xfId="0" applyAlignment="1" applyBorder="1" applyFont="1">
      <alignment/>
    </xf>
    <xf borderId="1" fillId="3" fontId="19" numFmtId="0" xfId="0" applyBorder="1" applyFont="1"/>
    <xf borderId="2" fillId="0" fontId="1" numFmtId="0" xfId="0" applyAlignment="1" applyBorder="1" applyFont="1">
      <alignment/>
    </xf>
    <xf borderId="4" fillId="0" fontId="3" numFmtId="0" xfId="0" applyAlignment="1" applyBorder="1" applyFont="1">
      <alignment/>
    </xf>
    <xf borderId="1" fillId="3" fontId="23" numFmtId="0" xfId="0" applyBorder="1" applyFont="1"/>
    <xf borderId="0" fillId="3" fontId="23" numFmtId="0" xfId="0" applyFont="1"/>
    <xf borderId="1" fillId="0" fontId="10" numFmtId="0" xfId="0" applyAlignment="1" applyBorder="1" applyFont="1">
      <alignment/>
    </xf>
    <xf borderId="1" fillId="0" fontId="24" numFmtId="0" xfId="0" applyBorder="1" applyFont="1"/>
    <xf borderId="0" fillId="0" fontId="24" numFmtId="0" xfId="0" applyFont="1"/>
    <xf borderId="1" fillId="3" fontId="19" numFmtId="0" xfId="0" applyBorder="1" applyFont="1"/>
    <xf borderId="0" fillId="3" fontId="19" numFmtId="0" xfId="0" applyFont="1"/>
    <xf borderId="1" fillId="3" fontId="10" numFmtId="0" xfId="0" applyAlignment="1" applyBorder="1" applyFont="1">
      <alignment horizontal="center"/>
    </xf>
    <xf borderId="0" fillId="0" fontId="1" numFmtId="0" xfId="0" applyFont="1"/>
    <xf borderId="0" fillId="0" fontId="3" numFmtId="10" xfId="0" applyFont="1" applyNumberFormat="1"/>
    <xf borderId="0" fillId="0" fontId="3" numFmtId="10" xfId="0" applyAlignment="1" applyFont="1" applyNumberFormat="1">
      <alignment/>
    </xf>
    <xf borderId="0" fillId="2" fontId="12" numFmtId="0" xfId="0" applyAlignment="1" applyFont="1">
      <alignment horizontal="center"/>
    </xf>
    <xf borderId="0" fillId="2" fontId="10" numFmtId="0" xfId="0" applyAlignment="1" applyFont="1">
      <alignment/>
    </xf>
    <xf borderId="0" fillId="0" fontId="6" numFmtId="0" xfId="0" applyAlignment="1" applyFont="1">
      <alignment horizontal="center"/>
    </xf>
    <xf borderId="19" fillId="7" fontId="10" numFmtId="0" xfId="0" applyAlignment="1" applyBorder="1" applyFont="1">
      <alignment/>
    </xf>
    <xf borderId="9" fillId="3" fontId="19" numFmtId="0" xfId="0" applyBorder="1" applyFont="1"/>
    <xf borderId="11" fillId="0" fontId="3" numFmtId="0" xfId="0" applyAlignment="1" applyBorder="1" applyFont="1">
      <alignment/>
    </xf>
    <xf borderId="9" fillId="0" fontId="3" numFmtId="0" xfId="0" applyAlignment="1" applyBorder="1" applyFont="1">
      <alignment/>
    </xf>
    <xf borderId="9" fillId="0" fontId="1" numFmtId="0" xfId="0" applyBorder="1" applyFont="1"/>
    <xf borderId="11" fillId="0" fontId="1" numFmtId="0" xfId="0" applyBorder="1" applyFont="1"/>
    <xf borderId="8" fillId="7" fontId="10" numFmtId="0" xfId="0" applyAlignment="1" applyBorder="1" applyFont="1">
      <alignment/>
    </xf>
    <xf borderId="6" fillId="3" fontId="19" numFmtId="10" xfId="0" applyBorder="1" applyFont="1" applyNumberFormat="1"/>
    <xf borderId="12" fillId="0" fontId="3" numFmtId="0" xfId="0" applyAlignment="1" applyBorder="1" applyFont="1">
      <alignment/>
    </xf>
    <xf borderId="6" fillId="3" fontId="25" numFmtId="10" xfId="0" applyBorder="1" applyFont="1" applyNumberFormat="1"/>
    <xf borderId="12" fillId="0" fontId="1" numFmtId="0" xfId="0" applyBorder="1" applyFont="1"/>
    <xf borderId="5" fillId="7" fontId="10" numFmtId="0" xfId="0" applyAlignment="1" applyBorder="1" applyFont="1">
      <alignment/>
    </xf>
    <xf borderId="13" fillId="3" fontId="19" numFmtId="10" xfId="0" applyBorder="1" applyFont="1" applyNumberFormat="1"/>
    <xf borderId="14" fillId="3" fontId="19" numFmtId="0" xfId="0" applyBorder="1" applyFont="1"/>
    <xf borderId="13" fillId="3" fontId="25" numFmtId="10" xfId="0" applyBorder="1" applyFont="1" applyNumberFormat="1"/>
    <xf borderId="14" fillId="0" fontId="1" numFmtId="0" xfId="0" applyBorder="1" applyFont="1"/>
    <xf borderId="0" fillId="0" fontId="10" numFmtId="0" xfId="0" applyAlignment="1" applyFont="1">
      <alignment/>
    </xf>
    <xf borderId="0" fillId="8" fontId="3" numFmtId="0" xfId="0" applyFill="1" applyFont="1"/>
    <xf borderId="0" fillId="8" fontId="3" numFmtId="0" xfId="0" applyAlignment="1" applyFont="1">
      <alignment/>
    </xf>
    <xf borderId="0" fillId="9" fontId="3" numFmtId="0" xfId="0" applyFill="1" applyFont="1"/>
    <xf borderId="0" fillId="9" fontId="3" numFmtId="0" xfId="0" applyAlignment="1" applyFont="1">
      <alignment/>
    </xf>
    <xf borderId="0" fillId="8" fontId="3" numFmtId="0" xfId="0" applyAlignment="1" applyFont="1">
      <alignment/>
    </xf>
    <xf borderId="0" fillId="8" fontId="3" numFmtId="0" xfId="0" applyAlignment="1" applyFont="1">
      <alignment/>
    </xf>
    <xf borderId="0" fillId="10" fontId="3" numFmtId="0" xfId="0" applyAlignment="1" applyFill="1" applyFont="1">
      <alignment/>
    </xf>
    <xf borderId="0" fillId="10" fontId="3" numFmtId="0" xfId="0" applyAlignment="1" applyFont="1">
      <alignment/>
    </xf>
    <xf borderId="0" fillId="10" fontId="3" numFmtId="0" xfId="0" applyFont="1"/>
    <xf borderId="0" fillId="8" fontId="3" numFmtId="0" xfId="0" applyAlignment="1" applyFont="1">
      <alignment/>
    </xf>
    <xf borderId="0" fillId="10" fontId="3" numFmtId="0" xfId="0" applyAlignment="1" applyFont="1">
      <alignment/>
    </xf>
    <xf borderId="0" fillId="11" fontId="3" numFmtId="0" xfId="0" applyAlignment="1" applyFill="1" applyFont="1">
      <alignment/>
    </xf>
    <xf borderId="0" fillId="11" fontId="3" numFmtId="0" xfId="0" applyAlignment="1" applyFont="1">
      <alignment/>
    </xf>
    <xf borderId="0" fillId="11" fontId="3" numFmtId="0" xfId="0" applyFont="1"/>
    <xf borderId="0" fillId="9" fontId="3" numFmtId="0" xfId="0" applyAlignment="1" applyFont="1">
      <alignment/>
    </xf>
    <xf borderId="0" fillId="9" fontId="3" numFmtId="0" xfId="0" applyAlignment="1" applyFont="1">
      <alignment/>
    </xf>
    <xf borderId="0" fillId="9" fontId="3" numFmtId="0" xfId="0" applyAlignment="1" applyFont="1">
      <alignment/>
    </xf>
    <xf borderId="0" fillId="8" fontId="3" numFmtId="14" xfId="0" applyAlignment="1" applyFont="1" applyNumberFormat="1">
      <alignment/>
    </xf>
    <xf borderId="0" fillId="0" fontId="3" numFmtId="14" xfId="0" applyAlignment="1" applyFont="1" applyNumberFormat="1">
      <alignment/>
    </xf>
    <xf borderId="1" fillId="2" fontId="2" numFmtId="0" xfId="0" applyBorder="1" applyFont="1"/>
    <xf borderId="5" fillId="3" fontId="4" numFmtId="0" xfId="0" applyAlignment="1" applyBorder="1" applyFont="1">
      <alignment horizontal="center"/>
    </xf>
    <xf borderId="5" fillId="0" fontId="3" numFmtId="0" xfId="0" applyAlignment="1" applyBorder="1" applyFont="1">
      <alignment horizontal="center"/>
    </xf>
    <xf borderId="5" fillId="3" fontId="5" numFmtId="0" xfId="0" applyAlignment="1" applyBorder="1" applyFont="1">
      <alignment horizontal="center"/>
    </xf>
    <xf borderId="5" fillId="3" fontId="1" numFmtId="0" xfId="0" applyAlignment="1" applyBorder="1" applyFont="1">
      <alignment horizontal="center"/>
    </xf>
    <xf borderId="9" fillId="0" fontId="1" numFmtId="0" xfId="0" applyAlignment="1" applyBorder="1" applyFont="1">
      <alignment/>
    </xf>
    <xf borderId="9" fillId="3" fontId="1" numFmtId="0" xfId="0" applyAlignment="1" applyBorder="1" applyFont="1">
      <alignment/>
    </xf>
    <xf borderId="13" fillId="0" fontId="14" numFmtId="0" xfId="0" applyAlignment="1" applyBorder="1" applyFont="1">
      <alignment/>
    </xf>
  </cellXfs>
  <cellStyles count="1">
    <cellStyle xfId="0" name="Normal" builtinId="0"/>
  </cellStyles>
  <dxfs count="1">
    <dxf>
      <font/>
      <fill>
        <patternFill patternType="solid">
          <fgColor rgb="FFF4C7C3"/>
          <bgColor rgb="FFF4C7C3"/>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8" Type="http://schemas.openxmlformats.org/officeDocument/2006/relationships/worksheet" Target="worksheets/sheet1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What is concrete syntax?</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Results'!$B$18:$B$21</c:f>
            </c:strRef>
          </c:cat>
          <c:val>
            <c:numRef>
              <c:f>'Data Extraction Results'!$C$18:$C$21</c:f>
            </c:numRef>
          </c:val>
        </c:ser>
        <c:dLbls>
          <c:showLegendKey val="0"/>
          <c:showVal val="0"/>
          <c:showCatName val="0"/>
          <c:showSerName val="0"/>
          <c:showPercent val="0"/>
          <c:showBubbleSize val="0"/>
        </c:dLbls>
        <c:firstSliceAng val="0"/>
      </c:pieChart>
    </c:plotArea>
    <c:legend>
      <c:legendPos val="r"/>
      <c:overlay val="0"/>
    </c:legend>
  </c:chart>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any experimentation conducted for the assessment of DSL?</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Results'!$B$66:$B$68</c:f>
            </c:strRef>
          </c:cat>
          <c:val>
            <c:numRef>
              <c:f>'Data Extraction Results'!$C$66:$C$68</c:f>
            </c:numRef>
          </c:val>
        </c:ser>
        <c:dLbls>
          <c:showLegendKey val="0"/>
          <c:showVal val="0"/>
          <c:showCatName val="0"/>
          <c:showSerName val="0"/>
          <c:showPercent val="0"/>
          <c:showBubbleSize val="0"/>
        </c:dLbls>
        <c:firstSliceAng val="0"/>
      </c:pieChart>
    </c:plotArea>
    <c:legend>
      <c:legendPos val="r"/>
      <c:overlay val="0"/>
    </c:legend>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the inclusion of end-users in the assessment of DSL?</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Results'!$B$70:$B$72</c:f>
            </c:strRef>
          </c:cat>
          <c:val>
            <c:numRef>
              <c:f>'Data Extraction Results'!$C$70:$C$72</c:f>
            </c:numRef>
          </c:val>
        </c:ser>
        <c:dLbls>
          <c:showLegendKey val="0"/>
          <c:showVal val="0"/>
          <c:showCatName val="0"/>
          <c:showSerName val="0"/>
          <c:showPercent val="0"/>
          <c:showBubbleSize val="0"/>
        </c:dLbls>
        <c:firstSliceAng val="0"/>
      </c:pieChart>
    </c:plotArea>
    <c:legend>
      <c:legendPos val="r"/>
      <c:overlay val="0"/>
    </c:legend>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any sort of usability evaluation?</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Results'!$B$74:$B$76</c:f>
            </c:strRef>
          </c:cat>
          <c:val>
            <c:numRef>
              <c:f>'Data Extraction Results'!$C$74:$C$76</c:f>
            </c:numRef>
          </c:val>
        </c:ser>
        <c:dLbls>
          <c:showLegendKey val="0"/>
          <c:showVal val="0"/>
          <c:showCatName val="0"/>
          <c:showSerName val="0"/>
          <c:showPercent val="0"/>
          <c:showBubbleSize val="0"/>
        </c:dLbls>
        <c:firstSliceAng val="0"/>
      </c:pieChart>
    </c:plotArea>
    <c:legend>
      <c:legendPos val="r"/>
      <c:overlay val="0"/>
    </c:legend>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any usability metrics?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Results'!$B$78:$B$80</c:f>
            </c:strRef>
          </c:cat>
          <c:val>
            <c:numRef>
              <c:f>'Data Extraction Results'!$C$78:$C$80</c:f>
            </c:numRef>
          </c:val>
        </c:ser>
        <c:dLbls>
          <c:showLegendKey val="0"/>
          <c:showVal val="0"/>
          <c:showCatName val="0"/>
          <c:showSerName val="0"/>
          <c:showPercent val="0"/>
          <c:showBubbleSize val="0"/>
        </c:dLbls>
        <c:firstSliceAng val="0"/>
      </c:pieChart>
    </c:plotArea>
    <c:legend>
      <c:legendPos val="r"/>
      <c:overlay val="0"/>
    </c:legend>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state explicitly to contribute easy of use?</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Results'!$B$82:$B$84</c:f>
            </c:strRef>
          </c:cat>
          <c:val>
            <c:numRef>
              <c:f>'Data Extraction Results'!$C$82:$C$84</c:f>
            </c:numRef>
          </c:val>
        </c:ser>
        <c:dLbls>
          <c:showLegendKey val="0"/>
          <c:showVal val="0"/>
          <c:showCatName val="0"/>
          <c:showSerName val="0"/>
          <c:showPercent val="0"/>
          <c:showBubbleSize val="0"/>
        </c:dLbls>
        <c:firstSliceAng val="0"/>
      </c:pieChart>
    </c:plotArea>
    <c:legend>
      <c:legendPos val="r"/>
      <c:overlay val="0"/>
    </c:legend>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Are the target users non-programmers?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Results'!$B$86:$B$88</c:f>
            </c:strRef>
          </c:cat>
          <c:val>
            <c:numRef>
              <c:f>'Data Extraction Results'!$C$86:$C$88</c:f>
            </c:numRef>
          </c:val>
        </c:ser>
        <c:dLbls>
          <c:showLegendKey val="0"/>
          <c:showVal val="0"/>
          <c:showCatName val="0"/>
          <c:showSerName val="0"/>
          <c:showPercent val="0"/>
          <c:showBubbleSize val="0"/>
        </c:dLbls>
        <c:firstSliceAng val="0"/>
      </c:pieChart>
    </c:plotArea>
    <c:legend>
      <c:legendPos val="r"/>
      <c:overlay val="0"/>
    </c:legend>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paper mention alternative tools/approaches?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Results'!$B$90:$B$92</c:f>
            </c:strRef>
          </c:cat>
          <c:val>
            <c:numRef>
              <c:f>'Data Extraction Results'!$C$90:$C$92</c:f>
            </c:numRef>
          </c:val>
        </c:ser>
        <c:dLbls>
          <c:showLegendKey val="0"/>
          <c:showVal val="0"/>
          <c:showCatName val="0"/>
          <c:showSerName val="0"/>
          <c:showPercent val="0"/>
          <c:showBubbleSize val="0"/>
        </c:dLbls>
        <c:firstSliceAng val="0"/>
      </c:pieChart>
    </c:plotArea>
    <c:legend>
      <c:legendPos val="r"/>
      <c:overlay val="0"/>
    </c:legend>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paper report comparison to alternatives?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Results'!$B$94:$B$96</c:f>
            </c:strRef>
          </c:cat>
          <c:val>
            <c:numRef>
              <c:f>'Data Extraction Results'!$C$94:$C$96</c:f>
            </c:numRef>
          </c:val>
        </c:ser>
        <c:dLbls>
          <c:showLegendKey val="0"/>
          <c:showVal val="0"/>
          <c:showCatName val="0"/>
          <c:showSerName val="0"/>
          <c:showPercent val="0"/>
          <c:showBubbleSize val="0"/>
        </c:dLbls>
        <c:firstSliceAng val="0"/>
      </c:pieChart>
    </c:plotArea>
    <c:legend>
      <c:legendPos val="r"/>
      <c:overlay val="0"/>
    </c:legend>
  </c:chart>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in which phase of development evaluation intervention(s) took place?</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Results'!$B$98:$B$102</c:f>
            </c:strRef>
          </c:cat>
          <c:val>
            <c:numRef>
              <c:f>'Data Extraction Results'!$C$98:$C$102</c:f>
            </c:numRef>
          </c:val>
        </c:ser>
        <c:dLbls>
          <c:showLegendKey val="0"/>
          <c:showVal val="0"/>
          <c:showCatName val="0"/>
          <c:showSerName val="0"/>
          <c:showPercent val="0"/>
          <c:showBubbleSize val="0"/>
        </c:dLbls>
        <c:firstSliceAng val="0"/>
      </c:pieChart>
    </c:plotArea>
    <c:legend>
      <c:legendPos val="r"/>
      <c:overlay val="0"/>
    </c:legend>
  </c:chart>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How the Domain Analysis of DSL is performed?</a:t>
            </a:r>
          </a:p>
        </c:rich>
      </c:tx>
      <c:overlay val="0"/>
    </c:title>
    <c:plotArea>
      <c:layout/>
      <c:barChart>
        <c:barDir val="col"/>
        <c:ser>
          <c:idx val="0"/>
          <c:order val="0"/>
          <c:tx>
            <c:strRef>
              <c:f>Graphics!$E$54</c:f>
            </c:strRef>
          </c:tx>
          <c:spPr>
            <a:solidFill>
              <a:srgbClr val="3366CC"/>
            </a:solidFill>
          </c:spPr>
          <c:cat>
            <c:strRef>
              <c:f>Graphics!$D$55:$D$58</c:f>
            </c:strRef>
          </c:cat>
          <c:val>
            <c:numRef>
              <c:f>Graphics!$E$55:$E$58</c:f>
            </c:numRef>
          </c:val>
        </c:ser>
        <c:ser>
          <c:idx val="1"/>
          <c:order val="1"/>
          <c:tx>
            <c:strRef>
              <c:f>Graphics!$F$54</c:f>
            </c:strRef>
          </c:tx>
          <c:spPr>
            <a:solidFill>
              <a:srgbClr val="DC3912"/>
            </a:solidFill>
          </c:spPr>
          <c:cat>
            <c:strRef>
              <c:f>Graphics!$D$55:$D$58</c:f>
            </c:strRef>
          </c:cat>
          <c:val>
            <c:numRef>
              <c:f>Graphics!$F$55:$F$58</c:f>
            </c:numRef>
          </c:val>
        </c:ser>
        <c:axId val="1192733129"/>
        <c:axId val="1825465939"/>
      </c:barChart>
      <c:catAx>
        <c:axId val="1192733129"/>
        <c:scaling>
          <c:orientation val="minMax"/>
        </c:scaling>
        <c:delete val="0"/>
        <c:axPos val="b"/>
        <c:title>
          <c:tx>
            <c:rich>
              <a:bodyPr/>
              <a:lstStyle/>
              <a:p>
                <a:pPr lvl="0">
                  <a:defRPr/>
                </a:pPr>
                <a:r>
                  <a:t/>
                </a:r>
              </a:p>
            </c:rich>
          </c:tx>
          <c:overlay val="0"/>
        </c:title>
        <c:txPr>
          <a:bodyPr/>
          <a:lstStyle/>
          <a:p>
            <a:pPr lvl="0">
              <a:defRPr/>
            </a:pPr>
          </a:p>
        </c:txPr>
        <c:crossAx val="1825465939"/>
      </c:catAx>
      <c:valAx>
        <c:axId val="1825465939"/>
        <c:scaling>
          <c:orientation val="minMax"/>
          <c:max val="1.0"/>
        </c:scaling>
        <c:delete val="0"/>
        <c:axPos val="l"/>
        <c:majorGridlines>
          <c:spPr>
            <a:ln>
              <a:solidFill>
                <a:srgbClr val="B7B7B7"/>
              </a:solidFill>
            </a:ln>
          </c:spPr>
        </c:majorGridlines>
        <c:title>
          <c:tx>
            <c:rich>
              <a:bodyPr/>
              <a:lstStyle/>
              <a:p>
                <a:pPr lvl="0">
                  <a:defRPr/>
                </a:pPr>
                <a:r>
                  <a:t>Domain analysis publications that reports</a:t>
                </a:r>
              </a:p>
            </c:rich>
          </c:tx>
          <c:overlay val="0"/>
        </c:title>
        <c:numFmt formatCode="General" sourceLinked="1"/>
        <c:tickLblPos val="nextTo"/>
        <c:spPr>
          <a:ln w="47625">
            <a:noFill/>
          </a:ln>
        </c:spPr>
        <c:txPr>
          <a:bodyPr/>
          <a:lstStyle/>
          <a:p>
            <a:pPr lvl="0">
              <a:defRPr/>
            </a:pPr>
          </a:p>
        </c:txPr>
        <c:crossAx val="1192733129"/>
      </c:valAx>
    </c:plotArea>
    <c:legend>
      <c:legendPos val="r"/>
      <c:overlay val="0"/>
    </c:legend>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What is DSL type?</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Results'!$B$23:$B$25</c:f>
            </c:strRef>
          </c:cat>
          <c:val>
            <c:numRef>
              <c:f>'Data Extraction Results'!$C$23:$C$25</c:f>
            </c:numRef>
          </c:val>
        </c:ser>
        <c:dLbls>
          <c:showLegendKey val="0"/>
          <c:showVal val="0"/>
          <c:showCatName val="0"/>
          <c:showSerName val="0"/>
          <c:showPercent val="0"/>
          <c:showBubbleSize val="0"/>
        </c:dLbls>
        <c:firstSliceAng val="0"/>
      </c:pieChart>
    </c:plotArea>
    <c:legend>
      <c:legendPos val="r"/>
      <c:overlay val="0"/>
    </c:legend>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Experimental evaluation performence</a:t>
            </a:r>
          </a:p>
        </c:rich>
      </c:tx>
      <c:overlay val="0"/>
    </c:title>
    <c:plotArea>
      <c:layout/>
      <c:barChart>
        <c:barDir val="col"/>
        <c:ser>
          <c:idx val="0"/>
          <c:order val="0"/>
          <c:tx>
            <c:strRef>
              <c:f>Graphics!$E$123</c:f>
            </c:strRef>
          </c:tx>
          <c:spPr>
            <a:solidFill>
              <a:srgbClr val="3366CC"/>
            </a:solidFill>
          </c:spPr>
          <c:cat>
            <c:strRef>
              <c:f>Graphics!$D$124:$D$126</c:f>
            </c:strRef>
          </c:cat>
          <c:val>
            <c:numRef>
              <c:f>Graphics!$E$124:$E$126</c:f>
            </c:numRef>
          </c:val>
        </c:ser>
        <c:ser>
          <c:idx val="1"/>
          <c:order val="1"/>
          <c:tx>
            <c:strRef>
              <c:f>Graphics!$F$123</c:f>
            </c:strRef>
          </c:tx>
          <c:spPr>
            <a:solidFill>
              <a:srgbClr val="DC3912"/>
            </a:solidFill>
          </c:spPr>
          <c:cat>
            <c:strRef>
              <c:f>Graphics!$D$124:$D$126</c:f>
            </c:strRef>
          </c:cat>
          <c:val>
            <c:numRef>
              <c:f>Graphics!$F$124:$F$126</c:f>
            </c:numRef>
          </c:val>
        </c:ser>
        <c:axId val="583018441"/>
        <c:axId val="855957065"/>
      </c:barChart>
      <c:catAx>
        <c:axId val="583018441"/>
        <c:scaling>
          <c:orientation val="minMax"/>
        </c:scaling>
        <c:delete val="0"/>
        <c:axPos val="b"/>
        <c:title>
          <c:tx>
            <c:rich>
              <a:bodyPr/>
              <a:lstStyle/>
              <a:p>
                <a:pPr lvl="0">
                  <a:defRPr/>
                </a:pPr>
                <a:r>
                  <a:t/>
                </a:r>
              </a:p>
            </c:rich>
          </c:tx>
          <c:overlay val="0"/>
        </c:title>
        <c:txPr>
          <a:bodyPr/>
          <a:lstStyle/>
          <a:p>
            <a:pPr lvl="0">
              <a:defRPr/>
            </a:pPr>
          </a:p>
        </c:txPr>
        <c:crossAx val="855957065"/>
      </c:catAx>
      <c:valAx>
        <c:axId val="855957065"/>
        <c:scaling>
          <c:orientation val="minMax"/>
        </c:scaling>
        <c:delete val="0"/>
        <c:axPos val="l"/>
        <c:majorGridlines>
          <c:spPr>
            <a:ln>
              <a:solidFill>
                <a:srgbClr val="B7B7B7"/>
              </a:solidFill>
            </a:ln>
          </c:spPr>
        </c:majorGridlines>
        <c:title>
          <c:tx>
            <c:rich>
              <a:bodyPr/>
              <a:lstStyle/>
              <a:p>
                <a:pPr lvl="0">
                  <a:defRPr/>
                </a:pPr>
                <a:r>
                  <a:t>Experimental evaluations that reports</a:t>
                </a:r>
              </a:p>
            </c:rich>
          </c:tx>
          <c:overlay val="0"/>
        </c:title>
        <c:numFmt formatCode="General" sourceLinked="1"/>
        <c:tickLblPos val="nextTo"/>
        <c:spPr>
          <a:ln w="47625">
            <a:noFill/>
          </a:ln>
        </c:spPr>
        <c:txPr>
          <a:bodyPr/>
          <a:lstStyle/>
          <a:p>
            <a:pPr lvl="0">
              <a:defRPr/>
            </a:pPr>
          </a:p>
        </c:txPr>
        <c:crossAx val="583018441"/>
      </c:valAx>
    </c:plotArea>
    <c:legend>
      <c:legendPos val="r"/>
      <c:overlay val="0"/>
    </c:legend>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Goals of developed DSLs</a:t>
            </a:r>
          </a:p>
        </c:rich>
      </c:tx>
      <c:overlay val="0"/>
    </c:title>
    <c:plotArea>
      <c:layout/>
      <c:barChart>
        <c:barDir val="col"/>
        <c:ser>
          <c:idx val="0"/>
          <c:order val="0"/>
          <c:tx>
            <c:strRef>
              <c:f>Graphics!$E$183</c:f>
            </c:strRef>
          </c:tx>
          <c:spPr>
            <a:solidFill>
              <a:srgbClr val="3366CC"/>
            </a:solidFill>
          </c:spPr>
          <c:cat>
            <c:strRef>
              <c:f>Graphics!$D$184:$D$186</c:f>
            </c:strRef>
          </c:cat>
          <c:val>
            <c:numRef>
              <c:f>Graphics!$E$184:$E$186</c:f>
            </c:numRef>
          </c:val>
        </c:ser>
        <c:ser>
          <c:idx val="1"/>
          <c:order val="1"/>
          <c:tx>
            <c:strRef>
              <c:f>Graphics!$F$183</c:f>
            </c:strRef>
          </c:tx>
          <c:spPr>
            <a:solidFill>
              <a:srgbClr val="DC3912"/>
            </a:solidFill>
          </c:spPr>
          <c:cat>
            <c:strRef>
              <c:f>Graphics!$D$184:$D$186</c:f>
            </c:strRef>
          </c:cat>
          <c:val>
            <c:numRef>
              <c:f>Graphics!$F$184:$F$186</c:f>
            </c:numRef>
          </c:val>
        </c:ser>
        <c:ser>
          <c:idx val="2"/>
          <c:order val="2"/>
          <c:tx>
            <c:strRef>
              <c:f>Graphics!$G$183</c:f>
            </c:strRef>
          </c:tx>
          <c:spPr>
            <a:solidFill>
              <a:srgbClr val="FF9900"/>
            </a:solidFill>
          </c:spPr>
          <c:cat>
            <c:strRef>
              <c:f>Graphics!$D$184:$D$186</c:f>
            </c:strRef>
          </c:cat>
          <c:val>
            <c:numRef>
              <c:f>Graphics!$G$184:$G$186</c:f>
            </c:numRef>
          </c:val>
        </c:ser>
        <c:axId val="130142650"/>
        <c:axId val="2089114052"/>
      </c:barChart>
      <c:catAx>
        <c:axId val="130142650"/>
        <c:scaling>
          <c:orientation val="minMax"/>
        </c:scaling>
        <c:delete val="0"/>
        <c:axPos val="b"/>
        <c:title>
          <c:tx>
            <c:rich>
              <a:bodyPr/>
              <a:lstStyle/>
              <a:p>
                <a:pPr lvl="0">
                  <a:defRPr/>
                </a:pPr>
                <a:r>
                  <a:t/>
                </a:r>
              </a:p>
            </c:rich>
          </c:tx>
          <c:overlay val="0"/>
        </c:title>
        <c:txPr>
          <a:bodyPr/>
          <a:lstStyle/>
          <a:p>
            <a:pPr lvl="0">
              <a:defRPr/>
            </a:pPr>
          </a:p>
        </c:txPr>
        <c:crossAx val="2089114052"/>
      </c:catAx>
      <c:valAx>
        <c:axId val="2089114052"/>
        <c:scaling>
          <c:orientation val="minMax"/>
        </c:scaling>
        <c:delete val="0"/>
        <c:axPos val="l"/>
        <c:majorGridlines>
          <c:spPr>
            <a:ln>
              <a:solidFill>
                <a:srgbClr val="B7B7B7"/>
              </a:solidFill>
            </a:ln>
          </c:spPr>
        </c:majorGridlines>
        <c:title>
          <c:tx>
            <c:rich>
              <a:bodyPr/>
              <a:lstStyle/>
              <a:p>
                <a:pPr lvl="0">
                  <a:defRPr/>
                </a:pPr>
                <a:r>
                  <a:t>Publications reporting explicitly</a:t>
                </a:r>
              </a:p>
            </c:rich>
          </c:tx>
          <c:overlay val="0"/>
        </c:title>
        <c:numFmt formatCode="General" sourceLinked="1"/>
        <c:tickLblPos val="nextTo"/>
        <c:spPr>
          <a:ln w="47625">
            <a:noFill/>
          </a:ln>
        </c:spPr>
        <c:txPr>
          <a:bodyPr/>
          <a:lstStyle/>
          <a:p>
            <a:pPr lvl="0">
              <a:defRPr/>
            </a:pPr>
          </a:p>
        </c:txPr>
        <c:crossAx val="130142650"/>
      </c:valAx>
    </c:plotArea>
    <c:legend>
      <c:legendPos val="r"/>
      <c:overlay val="0"/>
    </c:legend>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Domain analysis trend</a:t>
            </a:r>
          </a:p>
        </c:rich>
      </c:tx>
      <c:overlay val="0"/>
    </c:title>
    <c:plotArea>
      <c:layout/>
      <c:lineChart>
        <c:ser>
          <c:idx val="0"/>
          <c:order val="0"/>
          <c:tx>
            <c:strRef>
              <c:f>Graphics!$F$88</c:f>
            </c:strRef>
          </c:tx>
          <c:spPr>
            <a:ln cmpd="sng" w="50800">
              <a:solidFill>
                <a:srgbClr val="3366CC"/>
              </a:solidFill>
            </a:ln>
          </c:spPr>
          <c:marker>
            <c:symbol val="circle"/>
            <c:size val="10"/>
            <c:spPr>
              <a:solidFill>
                <a:srgbClr val="3366CC"/>
              </a:solidFill>
              <a:ln cmpd="sng">
                <a:solidFill>
                  <a:srgbClr val="3366CC"/>
                </a:solidFill>
              </a:ln>
            </c:spPr>
          </c:marker>
          <c:cat>
            <c:strRef>
              <c:f>Graphics!$E$89:$E$94</c:f>
            </c:strRef>
          </c:cat>
          <c:val>
            <c:numRef>
              <c:f>Graphics!$F$89:$F$94</c:f>
            </c:numRef>
          </c:val>
          <c:smooth val="0"/>
        </c:ser>
        <c:ser>
          <c:idx val="1"/>
          <c:order val="1"/>
          <c:tx>
            <c:strRef>
              <c:f>Graphics!$G$88</c:f>
            </c:strRef>
          </c:tx>
          <c:spPr>
            <a:ln cmpd="sng" w="50800">
              <a:solidFill>
                <a:srgbClr val="DC3912"/>
              </a:solidFill>
            </a:ln>
          </c:spPr>
          <c:marker>
            <c:symbol val="circle"/>
            <c:size val="7"/>
            <c:spPr>
              <a:solidFill>
                <a:srgbClr val="DC3912"/>
              </a:solidFill>
              <a:ln cmpd="sng">
                <a:solidFill>
                  <a:srgbClr val="DC3912"/>
                </a:solidFill>
              </a:ln>
            </c:spPr>
          </c:marker>
          <c:cat>
            <c:strRef>
              <c:f>Graphics!$E$89:$E$94</c:f>
            </c:strRef>
          </c:cat>
          <c:val>
            <c:numRef>
              <c:f>Graphics!$G$89:$G$94</c:f>
            </c:numRef>
          </c:val>
          <c:smooth val="0"/>
        </c:ser>
        <c:ser>
          <c:idx val="2"/>
          <c:order val="2"/>
          <c:tx>
            <c:strRef>
              <c:f>Graphics!$H$88</c:f>
            </c:strRef>
          </c:tx>
          <c:spPr>
            <a:ln cmpd="sng" w="50800">
              <a:solidFill>
                <a:srgbClr val="109618"/>
              </a:solidFill>
            </a:ln>
          </c:spPr>
          <c:marker>
            <c:symbol val="circle"/>
            <c:size val="2"/>
            <c:spPr>
              <a:solidFill>
                <a:srgbClr val="109618"/>
              </a:solidFill>
              <a:ln cmpd="sng">
                <a:solidFill>
                  <a:srgbClr val="109618"/>
                </a:solidFill>
              </a:ln>
            </c:spPr>
          </c:marker>
          <c:cat>
            <c:strRef>
              <c:f>Graphics!$E$89:$E$94</c:f>
            </c:strRef>
          </c:cat>
          <c:val>
            <c:numRef>
              <c:f>Graphics!$H$89:$H$94</c:f>
            </c:numRef>
          </c:val>
          <c:smooth val="0"/>
        </c:ser>
        <c:ser>
          <c:idx val="3"/>
          <c:order val="3"/>
          <c:tx>
            <c:strRef>
              <c:f>Graphics!$I$88</c:f>
            </c:strRef>
          </c:tx>
          <c:spPr>
            <a:ln cmpd="sng" w="50800">
              <a:solidFill>
                <a:srgbClr val="FF9900"/>
              </a:solidFill>
            </a:ln>
          </c:spPr>
          <c:marker>
            <c:symbol val="circle"/>
            <c:size val="2"/>
            <c:spPr>
              <a:solidFill>
                <a:srgbClr val="FF9900"/>
              </a:solidFill>
              <a:ln cmpd="sng">
                <a:solidFill>
                  <a:srgbClr val="FF9900"/>
                </a:solidFill>
              </a:ln>
            </c:spPr>
          </c:marker>
          <c:cat>
            <c:strRef>
              <c:f>Graphics!$E$89:$E$94</c:f>
            </c:strRef>
          </c:cat>
          <c:val>
            <c:numRef>
              <c:f>Graphics!$I$89:$I$94</c:f>
            </c:numRef>
          </c:val>
          <c:smooth val="0"/>
        </c:ser>
        <c:axId val="134537926"/>
        <c:axId val="535342887"/>
      </c:lineChart>
      <c:catAx>
        <c:axId val="134537926"/>
        <c:scaling>
          <c:orientation val="minMax"/>
        </c:scaling>
        <c:delete val="0"/>
        <c:axPos val="b"/>
        <c:title>
          <c:tx>
            <c:rich>
              <a:bodyPr/>
              <a:lstStyle/>
              <a:p>
                <a:pPr lvl="0">
                  <a:defRPr/>
                </a:pPr>
                <a:r>
                  <a:t>Horizontal axis title</a:t>
                </a:r>
              </a:p>
            </c:rich>
          </c:tx>
          <c:overlay val="0"/>
        </c:title>
        <c:txPr>
          <a:bodyPr/>
          <a:lstStyle/>
          <a:p>
            <a:pPr lvl="0">
              <a:defRPr/>
            </a:pPr>
          </a:p>
        </c:txPr>
        <c:crossAx val="535342887"/>
      </c:catAx>
      <c:valAx>
        <c:axId val="535342887"/>
        <c:scaling>
          <c:orientation val="minMax"/>
        </c:scaling>
        <c:delete val="0"/>
        <c:axPos val="l"/>
        <c:majorGridlines>
          <c:spPr>
            <a:ln>
              <a:solidFill>
                <a:srgbClr val="B7B7B7"/>
              </a:solidFill>
            </a:ln>
          </c:spPr>
        </c:majorGridlines>
        <c:title>
          <c:tx>
            <c:rich>
              <a:bodyPr/>
              <a:lstStyle/>
              <a:p>
                <a:pPr lvl="0">
                  <a:defRPr/>
                </a:pPr>
                <a:r>
                  <a:t>Left vertical axis title</a:t>
                </a:r>
              </a:p>
            </c:rich>
          </c:tx>
          <c:overlay val="0"/>
        </c:title>
        <c:numFmt formatCode="General" sourceLinked="1"/>
        <c:tickLblPos val="nextTo"/>
        <c:spPr>
          <a:ln w="47625">
            <a:noFill/>
          </a:ln>
        </c:spPr>
        <c:txPr>
          <a:bodyPr/>
          <a:lstStyle/>
          <a:p>
            <a:pPr lvl="0">
              <a:defRPr/>
            </a:pPr>
          </a:p>
        </c:txPr>
        <c:crossAx val="134537926"/>
      </c:valAx>
    </c:plotArea>
    <c:legend>
      <c:legendPos val="r"/>
      <c:overlay val="0"/>
    </c:legend>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Was DSL developed using language workbench?</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Results'!$B$27:$B$29</c:f>
            </c:strRef>
          </c:cat>
          <c:val>
            <c:numRef>
              <c:f>'Data Extraction Results'!$C$27:$C$29</c:f>
            </c:numRef>
          </c:val>
        </c:ser>
        <c:dLbls>
          <c:showLegendKey val="0"/>
          <c:showVal val="0"/>
          <c:showCatName val="0"/>
          <c:showSerName val="0"/>
          <c:showPercent val="0"/>
          <c:showBubbleSize val="0"/>
        </c:dLbls>
        <c:firstSliceAng val="0"/>
      </c:pieChart>
    </c:plotArea>
    <c:legend>
      <c:legendPos val="r"/>
      <c:overlay val="0"/>
    </c:legend>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What is DSL design?</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Results'!$B$35:$B$38</c:f>
            </c:strRef>
          </c:cat>
          <c:val>
            <c:numRef>
              <c:f>'Data Extraction Results'!$C$35:$C$38</c:f>
            </c:numRef>
          </c:val>
        </c:ser>
        <c:dLbls>
          <c:showLegendKey val="0"/>
          <c:showVal val="0"/>
          <c:showCatName val="0"/>
          <c:showSerName val="0"/>
          <c:showPercent val="0"/>
          <c:showBubbleSize val="0"/>
        </c:dLbls>
        <c:firstSliceAng val="0"/>
      </c:pieChart>
    </c:plotArea>
    <c:legend>
      <c:legendPos val="r"/>
      <c:overlay val="0"/>
    </c:legend>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domain analysis?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Results'!$B$43:$B$45</c:f>
            </c:strRef>
          </c:cat>
          <c:val>
            <c:numRef>
              <c:f>'Data Extraction Results'!$C$43:$C$45</c:f>
            </c:numRef>
          </c:val>
        </c:ser>
        <c:dLbls>
          <c:showLegendKey val="0"/>
          <c:showVal val="0"/>
          <c:showCatName val="0"/>
          <c:showSerName val="0"/>
          <c:showPercent val="0"/>
          <c:showBubbleSize val="0"/>
        </c:dLbls>
        <c:firstSliceAng val="0"/>
      </c:pieChart>
    </c:plotArea>
    <c:legend>
      <c:legendPos val="r"/>
      <c:overlay val="0"/>
    </c:legend>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technique that is used?</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Results'!$B$47:$B$49</c:f>
            </c:strRef>
          </c:cat>
          <c:val>
            <c:numRef>
              <c:f>'Data Extraction Results'!$C$47:$C$49</c:f>
            </c:numRef>
          </c:val>
        </c:ser>
        <c:dLbls>
          <c:showLegendKey val="0"/>
          <c:showVal val="0"/>
          <c:showCatName val="0"/>
          <c:showSerName val="0"/>
          <c:showPercent val="0"/>
          <c:showBubbleSize val="0"/>
        </c:dLbls>
        <c:firstSliceAng val="0"/>
      </c:pieChart>
    </c:plotArea>
    <c:legend>
      <c:legendPos val="r"/>
      <c:overlay val="0"/>
    </c:legend>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results of analysis? </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Results'!$B$51:$B$53</c:f>
            </c:strRef>
          </c:cat>
          <c:val>
            <c:numRef>
              <c:f>'Data Extraction Results'!$C$51:$C$53</c:f>
            </c:numRef>
          </c:val>
        </c:ser>
        <c:dLbls>
          <c:showLegendKey val="0"/>
          <c:showVal val="0"/>
          <c:showCatName val="0"/>
          <c:showSerName val="0"/>
          <c:showPercent val="0"/>
          <c:showBubbleSize val="0"/>
        </c:dLbls>
        <c:firstSliceAng val="0"/>
      </c:pieChart>
    </c:plotArea>
    <c:legend>
      <c:legendPos val="r"/>
      <c:overlay val="0"/>
    </c:legend>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analysis that takes in consideration different user cases?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Results'!$B$55:$B$57</c:f>
            </c:strRef>
          </c:cat>
          <c:val>
            <c:numRef>
              <c:f>'Data Extraction Results'!$C$55:$C$57</c:f>
            </c:numRef>
          </c:val>
        </c:ser>
        <c:dLbls>
          <c:showLegendKey val="0"/>
          <c:showVal val="0"/>
          <c:showCatName val="0"/>
          <c:showSerName val="0"/>
          <c:showPercent val="0"/>
          <c:showBubbleSize val="0"/>
        </c:dLbls>
        <c:firstSliceAng val="0"/>
      </c:pieChart>
    </c:plotArea>
    <c:legend>
      <c:legendPos val="r"/>
      <c:overlay val="0"/>
    </c:legend>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Does the paper report end-user involvement into domain analysis process?</a:t>
            </a:r>
          </a:p>
        </c:rich>
      </c:tx>
      <c:overlay val="0"/>
    </c:title>
    <c:plotArea>
      <c:layout/>
      <c:pieChart>
        <c:varyColors val="1"/>
        <c:ser>
          <c:idx val="0"/>
          <c:order val="0"/>
          <c:dPt>
            <c:idx val="0"/>
            <c:spPr>
              <a:solidFill>
                <a:srgbClr val="3366CC"/>
              </a:solidFill>
            </c:spPr>
          </c:dPt>
          <c:dPt>
            <c:idx val="1"/>
            <c:spPr>
              <a:solidFill>
                <a:srgbClr val="DC3912"/>
              </a:solidFill>
            </c:spPr>
          </c:dPt>
          <c:dPt>
            <c:idx val="2"/>
            <c:spPr>
              <a:solidFill>
                <a:srgbClr val="FF9900"/>
              </a:solidFill>
            </c:spPr>
          </c:dPt>
          <c:dPt>
            <c:idx val="3"/>
            <c:spPr>
              <a:solidFill>
                <a:srgbClr val="109618"/>
              </a:solidFill>
            </c:spPr>
          </c:dPt>
          <c:dPt>
            <c:idx val="4"/>
            <c:spPr>
              <a:solidFill>
                <a:srgbClr val="990099"/>
              </a:solidFill>
            </c:spPr>
          </c:dPt>
          <c:dPt>
            <c:idx val="5"/>
            <c:spPr>
              <a:solidFill>
                <a:srgbClr val="0099C6"/>
              </a:solidFill>
            </c:spPr>
          </c:dPt>
          <c:dPt>
            <c:idx val="6"/>
            <c:spPr>
              <a:solidFill>
                <a:srgbClr val="DD4477"/>
              </a:solidFill>
            </c:spPr>
          </c:dPt>
          <c:dPt>
            <c:idx val="7"/>
            <c:spPr>
              <a:solidFill>
                <a:srgbClr val="66AA00"/>
              </a:solidFill>
            </c:spPr>
          </c:dPt>
          <c:dPt>
            <c:idx val="8"/>
            <c:spPr>
              <a:solidFill>
                <a:srgbClr val="B82E2E"/>
              </a:solidFill>
            </c:spPr>
          </c:dPt>
          <c:dPt>
            <c:idx val="9"/>
            <c:spPr>
              <a:solidFill>
                <a:srgbClr val="316395"/>
              </a:solidFill>
            </c:spPr>
          </c:dPt>
          <c:dPt>
            <c:idx val="10"/>
            <c:spPr>
              <a:solidFill>
                <a:srgbClr val="994499"/>
              </a:solidFill>
            </c:spPr>
          </c:dPt>
          <c:dPt>
            <c:idx val="11"/>
            <c:spPr>
              <a:solidFill>
                <a:srgbClr val="22AA99"/>
              </a:solidFill>
            </c:spPr>
          </c:dPt>
          <c:dPt>
            <c:idx val="12"/>
            <c:spPr>
              <a:solidFill>
                <a:srgbClr val="AAAA11"/>
              </a:solidFill>
            </c:spPr>
          </c:dPt>
          <c:dPt>
            <c:idx val="13"/>
            <c:spPr>
              <a:solidFill>
                <a:srgbClr val="6633CC"/>
              </a:solidFill>
            </c:spPr>
          </c:dPt>
          <c:dPt>
            <c:idx val="14"/>
            <c:spPr>
              <a:solidFill>
                <a:srgbClr val="E67300"/>
              </a:solidFill>
            </c:spPr>
          </c:dPt>
          <c:dPt>
            <c:idx val="15"/>
            <c:spPr>
              <a:solidFill>
                <a:srgbClr val="8B0707"/>
              </a:solidFill>
            </c:spPr>
          </c:dPt>
          <c:dPt>
            <c:idx val="16"/>
            <c:spPr>
              <a:solidFill>
                <a:srgbClr val="651067"/>
              </a:solidFill>
            </c:spPr>
          </c:dPt>
          <c:dPt>
            <c:idx val="17"/>
            <c:spPr>
              <a:solidFill>
                <a:srgbClr val="329262"/>
              </a:solidFill>
            </c:spPr>
          </c:dPt>
          <c:dPt>
            <c:idx val="18"/>
            <c:spPr>
              <a:solidFill>
                <a:srgbClr val="5574A6"/>
              </a:solidFill>
            </c:spPr>
          </c:dPt>
          <c:dPt>
            <c:idx val="19"/>
            <c:spPr>
              <a:solidFill>
                <a:srgbClr val="3B3EAC"/>
              </a:solidFill>
            </c:spPr>
          </c:dPt>
          <c:dPt>
            <c:idx val="20"/>
            <c:spPr>
              <a:solidFill>
                <a:srgbClr val="B77322"/>
              </a:solidFill>
            </c:spPr>
          </c:dPt>
          <c:dPt>
            <c:idx val="21"/>
            <c:spPr>
              <a:solidFill>
                <a:srgbClr val="16D620"/>
              </a:solidFill>
            </c:spPr>
          </c:dPt>
          <c:dPt>
            <c:idx val="22"/>
            <c:spPr>
              <a:solidFill>
                <a:srgbClr val="B91383"/>
              </a:solidFill>
            </c:spPr>
          </c:dPt>
          <c:dPt>
            <c:idx val="23"/>
            <c:spPr>
              <a:solidFill>
                <a:srgbClr val="F4359E"/>
              </a:solidFill>
            </c:spPr>
          </c:dPt>
          <c:dPt>
            <c:idx val="24"/>
            <c:spPr>
              <a:solidFill>
                <a:srgbClr val="9C5935"/>
              </a:solidFill>
            </c:spPr>
          </c:dPt>
          <c:dPt>
            <c:idx val="25"/>
            <c:spPr>
              <a:solidFill>
                <a:srgbClr val="A9C413"/>
              </a:solidFill>
            </c:spPr>
          </c:dPt>
          <c:dPt>
            <c:idx val="26"/>
            <c:spPr>
              <a:solidFill>
                <a:srgbClr val="2A778D"/>
              </a:solidFill>
            </c:spPr>
          </c:dPt>
          <c:dPt>
            <c:idx val="27"/>
            <c:spPr>
              <a:solidFill>
                <a:srgbClr val="668D1C"/>
              </a:solidFill>
            </c:spPr>
          </c:dPt>
          <c:dPt>
            <c:idx val="28"/>
            <c:spPr>
              <a:solidFill>
                <a:srgbClr val="BEA413"/>
              </a:solidFill>
            </c:spPr>
          </c:dPt>
          <c:dPt>
            <c:idx val="29"/>
            <c:spPr>
              <a:solidFill>
                <a:srgbClr val="0C5922"/>
              </a:solidFill>
            </c:spPr>
          </c:dPt>
          <c:dPt>
            <c:idx val="30"/>
            <c:spPr>
              <a:solidFill>
                <a:srgbClr val="743411"/>
              </a:solidFill>
            </c:spPr>
          </c:dPt>
          <c:dLbls>
            <c:showLegendKey val="0"/>
            <c:showVal val="0"/>
            <c:showCatName val="0"/>
            <c:showSerName val="0"/>
            <c:showPercent val="1"/>
            <c:showBubbleSize val="0"/>
            <c:showLeaderLines val="1"/>
          </c:dLbls>
          <c:cat>
            <c:strRef>
              <c:f>'Data Extraction Results'!$B$59:$B$61</c:f>
            </c:strRef>
          </c:cat>
          <c:val>
            <c:numRef>
              <c:f>'Data Extraction Results'!$C$59:$C$61</c:f>
            </c:numRef>
          </c:val>
        </c:ser>
        <c:dLbls>
          <c:showLegendKey val="0"/>
          <c:showVal val="0"/>
          <c:showCatName val="0"/>
          <c:showSerName val="0"/>
          <c:showPercent val="0"/>
          <c:showBubbleSize val="0"/>
        </c:dLbls>
        <c:firstSliceAng val="0"/>
      </c:pieChart>
    </c:plotArea>
    <c:legend>
      <c:legendPos val="r"/>
      <c:overlay val="0"/>
    </c:legend>
  </c:chart>
</c:chartSpace>
</file>

<file path=xl/drawings/_rels/drawing13.xml.rels><?xml version="1.0" encoding="UTF-8" standalone="yes"?><Relationships xmlns="http://schemas.openxmlformats.org/package/2006/relationships"><Relationship Id="rId20" Type="http://schemas.openxmlformats.org/officeDocument/2006/relationships/chart" Target="../charts/chart20.xml"/><Relationship Id="rId11" Type="http://schemas.openxmlformats.org/officeDocument/2006/relationships/chart" Target="../charts/chart11.xml"/><Relationship Id="rId22" Type="http://schemas.openxmlformats.org/officeDocument/2006/relationships/chart" Target="../charts/chart22.xml"/><Relationship Id="rId10" Type="http://schemas.openxmlformats.org/officeDocument/2006/relationships/chart" Target="../charts/chart10.xml"/><Relationship Id="rId21" Type="http://schemas.openxmlformats.org/officeDocument/2006/relationships/chart" Target="../charts/chart21.xml"/><Relationship Id="rId13" Type="http://schemas.openxmlformats.org/officeDocument/2006/relationships/chart" Target="../charts/chart13.xml"/><Relationship Id="rId12" Type="http://schemas.openxmlformats.org/officeDocument/2006/relationships/chart" Target="../charts/chart12.xml"/><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9" Type="http://schemas.openxmlformats.org/officeDocument/2006/relationships/chart" Target="../charts/chart9.xml"/><Relationship Id="rId15" Type="http://schemas.openxmlformats.org/officeDocument/2006/relationships/chart" Target="../charts/chart15.xml"/><Relationship Id="rId14" Type="http://schemas.openxmlformats.org/officeDocument/2006/relationships/chart" Target="../charts/chart14.xml"/><Relationship Id="rId17" Type="http://schemas.openxmlformats.org/officeDocument/2006/relationships/chart" Target="../charts/chart17.xml"/><Relationship Id="rId16" Type="http://schemas.openxmlformats.org/officeDocument/2006/relationships/chart" Target="../charts/chart16.xml"/><Relationship Id="rId5" Type="http://schemas.openxmlformats.org/officeDocument/2006/relationships/chart" Target="../charts/chart5.xml"/><Relationship Id="rId19" Type="http://schemas.openxmlformats.org/officeDocument/2006/relationships/chart" Target="../charts/chart19.xml"/><Relationship Id="rId6" Type="http://schemas.openxmlformats.org/officeDocument/2006/relationships/chart" Target="../charts/chart6.xml"/><Relationship Id="rId18" Type="http://schemas.openxmlformats.org/officeDocument/2006/relationships/chart" Target="../charts/chart18.xml"/><Relationship Id="rId7" Type="http://schemas.openxmlformats.org/officeDocument/2006/relationships/chart" Target="../charts/chart7.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152400</xdr:colOff>
      <xdr:row>2</xdr:row>
      <xdr:rowOff>152400</xdr:rowOff>
    </xdr:from>
    <xdr:to>
      <xdr:col>1</xdr:col>
      <xdr:colOff>3952875</xdr:colOff>
      <xdr:row>12</xdr:row>
      <xdr:rowOff>85725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1</xdr:col>
      <xdr:colOff>152400</xdr:colOff>
      <xdr:row>13</xdr:row>
      <xdr:rowOff>152400</xdr:rowOff>
    </xdr:from>
    <xdr:to>
      <xdr:col>1</xdr:col>
      <xdr:colOff>3943350</xdr:colOff>
      <xdr:row>23</xdr:row>
      <xdr:rowOff>161925</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twoCellAnchor>
    <xdr:from>
      <xdr:col>1</xdr:col>
      <xdr:colOff>152400</xdr:colOff>
      <xdr:row>24</xdr:row>
      <xdr:rowOff>152400</xdr:rowOff>
    </xdr:from>
    <xdr:to>
      <xdr:col>1</xdr:col>
      <xdr:colOff>4133850</xdr:colOff>
      <xdr:row>36</xdr:row>
      <xdr:rowOff>57150</xdr:rowOff>
    </xdr:to>
    <xdr:graphicFrame>
      <xdr:nvGraphicFramePr>
        <xdr:cNvPr id="3" name="Chart 3" title="Chart"/>
        <xdr:cNvGraphicFramePr/>
      </xdr:nvGraphicFramePr>
      <xdr:xfrm>
        <a:off x="0" y="0"/>
        <a:ext cx="0" cy="0"/>
      </xdr:xfrm>
      <a:graphic>
        <a:graphicData uri="http://schemas.openxmlformats.org/drawingml/2006/chart">
          <c:chart r:id="rId3"/>
        </a:graphicData>
      </a:graphic>
    </xdr:graphicFrame>
    <xdr:clientData fLocksWithSheet="0"/>
  </xdr:twoCellAnchor>
  <xdr:twoCellAnchor>
    <xdr:from>
      <xdr:col>1</xdr:col>
      <xdr:colOff>152400</xdr:colOff>
      <xdr:row>36</xdr:row>
      <xdr:rowOff>152400</xdr:rowOff>
    </xdr:from>
    <xdr:to>
      <xdr:col>1</xdr:col>
      <xdr:colOff>3981450</xdr:colOff>
      <xdr:row>48</xdr:row>
      <xdr:rowOff>19050</xdr:rowOff>
    </xdr:to>
    <xdr:graphicFrame>
      <xdr:nvGraphicFramePr>
        <xdr:cNvPr id="4" name="Chart 4" title="Chart"/>
        <xdr:cNvGraphicFramePr/>
      </xdr:nvGraphicFramePr>
      <xdr:xfrm>
        <a:off x="0" y="0"/>
        <a:ext cx="0" cy="0"/>
      </xdr:xfrm>
      <a:graphic>
        <a:graphicData uri="http://schemas.openxmlformats.org/drawingml/2006/chart">
          <c:chart r:id="rId4"/>
        </a:graphicData>
      </a:graphic>
    </xdr:graphicFrame>
    <xdr:clientData fLocksWithSheet="0"/>
  </xdr:twoCellAnchor>
  <xdr:twoCellAnchor>
    <xdr:from>
      <xdr:col>1</xdr:col>
      <xdr:colOff>152400</xdr:colOff>
      <xdr:row>52</xdr:row>
      <xdr:rowOff>152400</xdr:rowOff>
    </xdr:from>
    <xdr:to>
      <xdr:col>1</xdr:col>
      <xdr:colOff>4019550</xdr:colOff>
      <xdr:row>65</xdr:row>
      <xdr:rowOff>19050</xdr:rowOff>
    </xdr:to>
    <xdr:graphicFrame>
      <xdr:nvGraphicFramePr>
        <xdr:cNvPr id="5" name="Chart 5" title="Chart"/>
        <xdr:cNvGraphicFramePr/>
      </xdr:nvGraphicFramePr>
      <xdr:xfrm>
        <a:off x="0" y="0"/>
        <a:ext cx="0" cy="0"/>
      </xdr:xfrm>
      <a:graphic>
        <a:graphicData uri="http://schemas.openxmlformats.org/drawingml/2006/chart">
          <c:chart r:id="rId5"/>
        </a:graphicData>
      </a:graphic>
    </xdr:graphicFrame>
    <xdr:clientData fLocksWithSheet="0"/>
  </xdr:twoCellAnchor>
  <xdr:twoCellAnchor>
    <xdr:from>
      <xdr:col>1</xdr:col>
      <xdr:colOff>152400</xdr:colOff>
      <xdr:row>67</xdr:row>
      <xdr:rowOff>152400</xdr:rowOff>
    </xdr:from>
    <xdr:to>
      <xdr:col>1</xdr:col>
      <xdr:colOff>3990975</xdr:colOff>
      <xdr:row>79</xdr:row>
      <xdr:rowOff>38100</xdr:rowOff>
    </xdr:to>
    <xdr:graphicFrame>
      <xdr:nvGraphicFramePr>
        <xdr:cNvPr id="6" name="Chart 6" title="Chart"/>
        <xdr:cNvGraphicFramePr/>
      </xdr:nvGraphicFramePr>
      <xdr:xfrm>
        <a:off x="0" y="0"/>
        <a:ext cx="0" cy="0"/>
      </xdr:xfrm>
      <a:graphic>
        <a:graphicData uri="http://schemas.openxmlformats.org/drawingml/2006/chart">
          <c:chart r:id="rId6"/>
        </a:graphicData>
      </a:graphic>
    </xdr:graphicFrame>
    <xdr:clientData fLocksWithSheet="0"/>
  </xdr:twoCellAnchor>
  <xdr:twoCellAnchor>
    <xdr:from>
      <xdr:col>1</xdr:col>
      <xdr:colOff>152400</xdr:colOff>
      <xdr:row>80</xdr:row>
      <xdr:rowOff>152400</xdr:rowOff>
    </xdr:from>
    <xdr:to>
      <xdr:col>1</xdr:col>
      <xdr:colOff>4010025</xdr:colOff>
      <xdr:row>92</xdr:row>
      <xdr:rowOff>85725</xdr:rowOff>
    </xdr:to>
    <xdr:graphicFrame>
      <xdr:nvGraphicFramePr>
        <xdr:cNvPr id="7" name="Chart 7" title="Chart"/>
        <xdr:cNvGraphicFramePr/>
      </xdr:nvGraphicFramePr>
      <xdr:xfrm>
        <a:off x="0" y="0"/>
        <a:ext cx="0" cy="0"/>
      </xdr:xfrm>
      <a:graphic>
        <a:graphicData uri="http://schemas.openxmlformats.org/drawingml/2006/chart">
          <c:chart r:id="rId7"/>
        </a:graphicData>
      </a:graphic>
    </xdr:graphicFrame>
    <xdr:clientData fLocksWithSheet="0"/>
  </xdr:twoCellAnchor>
  <xdr:twoCellAnchor>
    <xdr:from>
      <xdr:col>1</xdr:col>
      <xdr:colOff>152400</xdr:colOff>
      <xdr:row>94</xdr:row>
      <xdr:rowOff>152400</xdr:rowOff>
    </xdr:from>
    <xdr:to>
      <xdr:col>2</xdr:col>
      <xdr:colOff>200025</xdr:colOff>
      <xdr:row>106</xdr:row>
      <xdr:rowOff>104775</xdr:rowOff>
    </xdr:to>
    <xdr:graphicFrame>
      <xdr:nvGraphicFramePr>
        <xdr:cNvPr id="8" name="Chart 8" title="Chart"/>
        <xdr:cNvGraphicFramePr/>
      </xdr:nvGraphicFramePr>
      <xdr:xfrm>
        <a:off x="0" y="0"/>
        <a:ext cx="0" cy="0"/>
      </xdr:xfrm>
      <a:graphic>
        <a:graphicData uri="http://schemas.openxmlformats.org/drawingml/2006/chart">
          <c:chart r:id="rId8"/>
        </a:graphicData>
      </a:graphic>
    </xdr:graphicFrame>
    <xdr:clientData fLocksWithSheet="0"/>
  </xdr:twoCellAnchor>
  <xdr:twoCellAnchor>
    <xdr:from>
      <xdr:col>1</xdr:col>
      <xdr:colOff>152400</xdr:colOff>
      <xdr:row>108</xdr:row>
      <xdr:rowOff>152400</xdr:rowOff>
    </xdr:from>
    <xdr:to>
      <xdr:col>2</xdr:col>
      <xdr:colOff>581025</xdr:colOff>
      <xdr:row>121</xdr:row>
      <xdr:rowOff>57150</xdr:rowOff>
    </xdr:to>
    <xdr:graphicFrame>
      <xdr:nvGraphicFramePr>
        <xdr:cNvPr id="9" name="Chart 9" title="Chart"/>
        <xdr:cNvGraphicFramePr/>
      </xdr:nvGraphicFramePr>
      <xdr:xfrm>
        <a:off x="0" y="0"/>
        <a:ext cx="0" cy="0"/>
      </xdr:xfrm>
      <a:graphic>
        <a:graphicData uri="http://schemas.openxmlformats.org/drawingml/2006/chart">
          <c:chart r:id="rId9"/>
        </a:graphicData>
      </a:graphic>
    </xdr:graphicFrame>
    <xdr:clientData fLocksWithSheet="0"/>
  </xdr:twoCellAnchor>
  <xdr:twoCellAnchor>
    <xdr:from>
      <xdr:col>1</xdr:col>
      <xdr:colOff>152400</xdr:colOff>
      <xdr:row>124</xdr:row>
      <xdr:rowOff>152400</xdr:rowOff>
    </xdr:from>
    <xdr:to>
      <xdr:col>1</xdr:col>
      <xdr:colOff>3981450</xdr:colOff>
      <xdr:row>138</xdr:row>
      <xdr:rowOff>142875</xdr:rowOff>
    </xdr:to>
    <xdr:graphicFrame>
      <xdr:nvGraphicFramePr>
        <xdr:cNvPr id="10" name="Chart 10" title="Chart"/>
        <xdr:cNvGraphicFramePr/>
      </xdr:nvGraphicFramePr>
      <xdr:xfrm>
        <a:off x="0" y="0"/>
        <a:ext cx="0" cy="0"/>
      </xdr:xfrm>
      <a:graphic>
        <a:graphicData uri="http://schemas.openxmlformats.org/drawingml/2006/chart">
          <c:chart r:id="rId10"/>
        </a:graphicData>
      </a:graphic>
    </xdr:graphicFrame>
    <xdr:clientData fLocksWithSheet="0"/>
  </xdr:twoCellAnchor>
  <xdr:twoCellAnchor>
    <xdr:from>
      <xdr:col>1</xdr:col>
      <xdr:colOff>152400</xdr:colOff>
      <xdr:row>140</xdr:row>
      <xdr:rowOff>152400</xdr:rowOff>
    </xdr:from>
    <xdr:to>
      <xdr:col>1</xdr:col>
      <xdr:colOff>3971925</xdr:colOff>
      <xdr:row>153</xdr:row>
      <xdr:rowOff>9525</xdr:rowOff>
    </xdr:to>
    <xdr:graphicFrame>
      <xdr:nvGraphicFramePr>
        <xdr:cNvPr id="11" name="Chart 11" title="Chart"/>
        <xdr:cNvGraphicFramePr/>
      </xdr:nvGraphicFramePr>
      <xdr:xfrm>
        <a:off x="0" y="0"/>
        <a:ext cx="0" cy="0"/>
      </xdr:xfrm>
      <a:graphic>
        <a:graphicData uri="http://schemas.openxmlformats.org/drawingml/2006/chart">
          <c:chart r:id="rId11"/>
        </a:graphicData>
      </a:graphic>
    </xdr:graphicFrame>
    <xdr:clientData fLocksWithSheet="0"/>
  </xdr:twoCellAnchor>
  <xdr:twoCellAnchor>
    <xdr:from>
      <xdr:col>1</xdr:col>
      <xdr:colOff>152400</xdr:colOff>
      <xdr:row>154</xdr:row>
      <xdr:rowOff>152400</xdr:rowOff>
    </xdr:from>
    <xdr:to>
      <xdr:col>1</xdr:col>
      <xdr:colOff>3971925</xdr:colOff>
      <xdr:row>165</xdr:row>
      <xdr:rowOff>114300</xdr:rowOff>
    </xdr:to>
    <xdr:graphicFrame>
      <xdr:nvGraphicFramePr>
        <xdr:cNvPr id="12" name="Chart 12" title="Chart"/>
        <xdr:cNvGraphicFramePr/>
      </xdr:nvGraphicFramePr>
      <xdr:xfrm>
        <a:off x="0" y="0"/>
        <a:ext cx="0" cy="0"/>
      </xdr:xfrm>
      <a:graphic>
        <a:graphicData uri="http://schemas.openxmlformats.org/drawingml/2006/chart">
          <c:chart r:id="rId12"/>
        </a:graphicData>
      </a:graphic>
    </xdr:graphicFrame>
    <xdr:clientData fLocksWithSheet="0"/>
  </xdr:twoCellAnchor>
  <xdr:twoCellAnchor>
    <xdr:from>
      <xdr:col>1</xdr:col>
      <xdr:colOff>152400</xdr:colOff>
      <xdr:row>167</xdr:row>
      <xdr:rowOff>152400</xdr:rowOff>
    </xdr:from>
    <xdr:to>
      <xdr:col>1</xdr:col>
      <xdr:colOff>3962400</xdr:colOff>
      <xdr:row>179</xdr:row>
      <xdr:rowOff>85725</xdr:rowOff>
    </xdr:to>
    <xdr:graphicFrame>
      <xdr:nvGraphicFramePr>
        <xdr:cNvPr id="13" name="Chart 13" title="Chart"/>
        <xdr:cNvGraphicFramePr/>
      </xdr:nvGraphicFramePr>
      <xdr:xfrm>
        <a:off x="0" y="0"/>
        <a:ext cx="0" cy="0"/>
      </xdr:xfrm>
      <a:graphic>
        <a:graphicData uri="http://schemas.openxmlformats.org/drawingml/2006/chart">
          <c:chart r:id="rId13"/>
        </a:graphicData>
      </a:graphic>
    </xdr:graphicFrame>
    <xdr:clientData fLocksWithSheet="0"/>
  </xdr:twoCellAnchor>
  <xdr:twoCellAnchor>
    <xdr:from>
      <xdr:col>1</xdr:col>
      <xdr:colOff>152400</xdr:colOff>
      <xdr:row>181</xdr:row>
      <xdr:rowOff>152400</xdr:rowOff>
    </xdr:from>
    <xdr:to>
      <xdr:col>1</xdr:col>
      <xdr:colOff>3962400</xdr:colOff>
      <xdr:row>193</xdr:row>
      <xdr:rowOff>38100</xdr:rowOff>
    </xdr:to>
    <xdr:graphicFrame>
      <xdr:nvGraphicFramePr>
        <xdr:cNvPr id="14" name="Chart 14" title="Chart"/>
        <xdr:cNvGraphicFramePr/>
      </xdr:nvGraphicFramePr>
      <xdr:xfrm>
        <a:off x="0" y="0"/>
        <a:ext cx="0" cy="0"/>
      </xdr:xfrm>
      <a:graphic>
        <a:graphicData uri="http://schemas.openxmlformats.org/drawingml/2006/chart">
          <c:chart r:id="rId14"/>
        </a:graphicData>
      </a:graphic>
    </xdr:graphicFrame>
    <xdr:clientData fLocksWithSheet="0"/>
  </xdr:twoCellAnchor>
  <xdr:twoCellAnchor>
    <xdr:from>
      <xdr:col>1</xdr:col>
      <xdr:colOff>152400</xdr:colOff>
      <xdr:row>195</xdr:row>
      <xdr:rowOff>152400</xdr:rowOff>
    </xdr:from>
    <xdr:to>
      <xdr:col>1</xdr:col>
      <xdr:colOff>3952875</xdr:colOff>
      <xdr:row>207</xdr:row>
      <xdr:rowOff>85725</xdr:rowOff>
    </xdr:to>
    <xdr:graphicFrame>
      <xdr:nvGraphicFramePr>
        <xdr:cNvPr id="15" name="Chart 15" title="Chart"/>
        <xdr:cNvGraphicFramePr/>
      </xdr:nvGraphicFramePr>
      <xdr:xfrm>
        <a:off x="0" y="0"/>
        <a:ext cx="0" cy="0"/>
      </xdr:xfrm>
      <a:graphic>
        <a:graphicData uri="http://schemas.openxmlformats.org/drawingml/2006/chart">
          <c:chart r:id="rId15"/>
        </a:graphicData>
      </a:graphic>
    </xdr:graphicFrame>
    <xdr:clientData fLocksWithSheet="0"/>
  </xdr:twoCellAnchor>
  <xdr:twoCellAnchor>
    <xdr:from>
      <xdr:col>1</xdr:col>
      <xdr:colOff>152400</xdr:colOff>
      <xdr:row>209</xdr:row>
      <xdr:rowOff>152400</xdr:rowOff>
    </xdr:from>
    <xdr:to>
      <xdr:col>1</xdr:col>
      <xdr:colOff>3962400</xdr:colOff>
      <xdr:row>220</xdr:row>
      <xdr:rowOff>161925</xdr:rowOff>
    </xdr:to>
    <xdr:graphicFrame>
      <xdr:nvGraphicFramePr>
        <xdr:cNvPr id="16" name="Chart 16" title="Chart"/>
        <xdr:cNvGraphicFramePr/>
      </xdr:nvGraphicFramePr>
      <xdr:xfrm>
        <a:off x="0" y="0"/>
        <a:ext cx="0" cy="0"/>
      </xdr:xfrm>
      <a:graphic>
        <a:graphicData uri="http://schemas.openxmlformats.org/drawingml/2006/chart">
          <c:chart r:id="rId16"/>
        </a:graphicData>
      </a:graphic>
    </xdr:graphicFrame>
    <xdr:clientData fLocksWithSheet="0"/>
  </xdr:twoCellAnchor>
  <xdr:twoCellAnchor>
    <xdr:from>
      <xdr:col>1</xdr:col>
      <xdr:colOff>152400</xdr:colOff>
      <xdr:row>222</xdr:row>
      <xdr:rowOff>152400</xdr:rowOff>
    </xdr:from>
    <xdr:to>
      <xdr:col>1</xdr:col>
      <xdr:colOff>3933825</xdr:colOff>
      <xdr:row>234</xdr:row>
      <xdr:rowOff>114300</xdr:rowOff>
    </xdr:to>
    <xdr:graphicFrame>
      <xdr:nvGraphicFramePr>
        <xdr:cNvPr id="17" name="Chart 17" title="Chart"/>
        <xdr:cNvGraphicFramePr/>
      </xdr:nvGraphicFramePr>
      <xdr:xfrm>
        <a:off x="0" y="0"/>
        <a:ext cx="0" cy="0"/>
      </xdr:xfrm>
      <a:graphic>
        <a:graphicData uri="http://schemas.openxmlformats.org/drawingml/2006/chart">
          <c:chart r:id="rId17"/>
        </a:graphicData>
      </a:graphic>
    </xdr:graphicFrame>
    <xdr:clientData fLocksWithSheet="0"/>
  </xdr:twoCellAnchor>
  <xdr:twoCellAnchor>
    <xdr:from>
      <xdr:col>1</xdr:col>
      <xdr:colOff>152400</xdr:colOff>
      <xdr:row>236</xdr:row>
      <xdr:rowOff>152400</xdr:rowOff>
    </xdr:from>
    <xdr:to>
      <xdr:col>3</xdr:col>
      <xdr:colOff>695325</xdr:colOff>
      <xdr:row>257</xdr:row>
      <xdr:rowOff>85725</xdr:rowOff>
    </xdr:to>
    <xdr:graphicFrame>
      <xdr:nvGraphicFramePr>
        <xdr:cNvPr id="18" name="Chart 18" title="Chart"/>
        <xdr:cNvGraphicFramePr/>
      </xdr:nvGraphicFramePr>
      <xdr:xfrm>
        <a:off x="0" y="0"/>
        <a:ext cx="0" cy="0"/>
      </xdr:xfrm>
      <a:graphic>
        <a:graphicData uri="http://schemas.openxmlformats.org/drawingml/2006/chart">
          <c:chart r:id="rId18"/>
        </a:graphicData>
      </a:graphic>
    </xdr:graphicFrame>
    <xdr:clientData fLocksWithSheet="0"/>
  </xdr:twoCellAnchor>
  <xdr:twoCellAnchor>
    <xdr:from>
      <xdr:col>3</xdr:col>
      <xdr:colOff>152400</xdr:colOff>
      <xdr:row>61</xdr:row>
      <xdr:rowOff>152400</xdr:rowOff>
    </xdr:from>
    <xdr:to>
      <xdr:col>8</xdr:col>
      <xdr:colOff>561975</xdr:colOff>
      <xdr:row>79</xdr:row>
      <xdr:rowOff>85725</xdr:rowOff>
    </xdr:to>
    <xdr:graphicFrame>
      <xdr:nvGraphicFramePr>
        <xdr:cNvPr id="19" name="Chart 19" title="Chart"/>
        <xdr:cNvGraphicFramePr/>
      </xdr:nvGraphicFramePr>
      <xdr:xfrm>
        <a:off x="0" y="0"/>
        <a:ext cx="0" cy="0"/>
      </xdr:xfrm>
      <a:graphic>
        <a:graphicData uri="http://schemas.openxmlformats.org/drawingml/2006/chart">
          <c:chart r:id="rId19"/>
        </a:graphicData>
      </a:graphic>
    </xdr:graphicFrame>
    <xdr:clientData fLocksWithSheet="0"/>
  </xdr:twoCellAnchor>
  <xdr:twoCellAnchor>
    <xdr:from>
      <xdr:col>3</xdr:col>
      <xdr:colOff>152400</xdr:colOff>
      <xdr:row>131</xdr:row>
      <xdr:rowOff>152400</xdr:rowOff>
    </xdr:from>
    <xdr:to>
      <xdr:col>8</xdr:col>
      <xdr:colOff>561975</xdr:colOff>
      <xdr:row>150</xdr:row>
      <xdr:rowOff>114300</xdr:rowOff>
    </xdr:to>
    <xdr:graphicFrame>
      <xdr:nvGraphicFramePr>
        <xdr:cNvPr id="20" name="Chart 20" title="Chart"/>
        <xdr:cNvGraphicFramePr/>
      </xdr:nvGraphicFramePr>
      <xdr:xfrm>
        <a:off x="0" y="0"/>
        <a:ext cx="0" cy="0"/>
      </xdr:xfrm>
      <a:graphic>
        <a:graphicData uri="http://schemas.openxmlformats.org/drawingml/2006/chart">
          <c:chart r:id="rId20"/>
        </a:graphicData>
      </a:graphic>
    </xdr:graphicFrame>
    <xdr:clientData fLocksWithSheet="0"/>
  </xdr:twoCellAnchor>
  <xdr:twoCellAnchor>
    <xdr:from>
      <xdr:col>3</xdr:col>
      <xdr:colOff>152400</xdr:colOff>
      <xdr:row>188</xdr:row>
      <xdr:rowOff>152400</xdr:rowOff>
    </xdr:from>
    <xdr:to>
      <xdr:col>8</xdr:col>
      <xdr:colOff>561975</xdr:colOff>
      <xdr:row>207</xdr:row>
      <xdr:rowOff>0</xdr:rowOff>
    </xdr:to>
    <xdr:graphicFrame>
      <xdr:nvGraphicFramePr>
        <xdr:cNvPr id="21" name="Chart 21" title="Chart"/>
        <xdr:cNvGraphicFramePr/>
      </xdr:nvGraphicFramePr>
      <xdr:xfrm>
        <a:off x="0" y="0"/>
        <a:ext cx="0" cy="0"/>
      </xdr:xfrm>
      <a:graphic>
        <a:graphicData uri="http://schemas.openxmlformats.org/drawingml/2006/chart">
          <c:chart r:id="rId21"/>
        </a:graphicData>
      </a:graphic>
    </xdr:graphicFrame>
    <xdr:clientData fLocksWithSheet="0"/>
  </xdr:twoCellAnchor>
  <xdr:twoCellAnchor>
    <xdr:from>
      <xdr:col>5</xdr:col>
      <xdr:colOff>542925</xdr:colOff>
      <xdr:row>96</xdr:row>
      <xdr:rowOff>381000</xdr:rowOff>
    </xdr:from>
    <xdr:to>
      <xdr:col>11</xdr:col>
      <xdr:colOff>485775</xdr:colOff>
      <xdr:row>115</xdr:row>
      <xdr:rowOff>114300</xdr:rowOff>
    </xdr:to>
    <xdr:graphicFrame>
      <xdr:nvGraphicFramePr>
        <xdr:cNvPr id="22" name="Chart 22" title="Chart"/>
        <xdr:cNvGraphicFramePr/>
      </xdr:nvGraphicFramePr>
      <xdr:xfrm>
        <a:off x="0" y="0"/>
        <a:ext cx="0" cy="0"/>
      </xdr:xfrm>
      <a:graphic>
        <a:graphicData uri="http://schemas.openxmlformats.org/drawingml/2006/chart">
          <c:chart r:id="rId22"/>
        </a:graphicData>
      </a:graphic>
    </xdr:graphicFrame>
    <xdr:clientData fLocksWithSheet="0"/>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90" Type="http://schemas.openxmlformats.org/officeDocument/2006/relationships/hyperlink" Target="http://www.sciencedirect.com/science/article/pii/S1045926X10000182" TargetMode="External"/><Relationship Id="rId194" Type="http://schemas.openxmlformats.org/officeDocument/2006/relationships/hyperlink" Target="http://www.sciencedirect.com/science/article/pii/S1045926X13000803" TargetMode="External"/><Relationship Id="rId193" Type="http://schemas.openxmlformats.org/officeDocument/2006/relationships/hyperlink" Target="http://www.sciencedirect.com/science/article/pii/S1045926X0900041X" TargetMode="External"/><Relationship Id="rId192" Type="http://schemas.openxmlformats.org/officeDocument/2006/relationships/hyperlink" Target="http://www.sciencedirect.com/science/article/pii/S1045926X08000402" TargetMode="External"/><Relationship Id="rId191" Type="http://schemas.openxmlformats.org/officeDocument/2006/relationships/hyperlink" Target="http://www.sciencedirect.com/science/article/pii/S1045926X09000147" TargetMode="External"/><Relationship Id="rId187" Type="http://schemas.openxmlformats.org/officeDocument/2006/relationships/hyperlink" Target="http://www.sciencedirect.com/science/article/pii/S1045926X09000512" TargetMode="External"/><Relationship Id="rId186" Type="http://schemas.openxmlformats.org/officeDocument/2006/relationships/hyperlink" Target="http://www.sciencedirect.com/science/article/pii/S1045926X10000297" TargetMode="External"/><Relationship Id="rId185" Type="http://schemas.openxmlformats.org/officeDocument/2006/relationships/hyperlink" Target="http://www.sciencedirect.com/science/article/pii/S1045926X09000792" TargetMode="External"/><Relationship Id="rId184" Type="http://schemas.openxmlformats.org/officeDocument/2006/relationships/hyperlink" Target="http://www.sciencedirect.com/science/article/pii/S1045926X14000329" TargetMode="External"/><Relationship Id="rId189" Type="http://schemas.openxmlformats.org/officeDocument/2006/relationships/hyperlink" Target="http://www.sciencedirect.com/science/article/pii/S1045926X09000767" TargetMode="External"/><Relationship Id="rId188" Type="http://schemas.openxmlformats.org/officeDocument/2006/relationships/hyperlink" Target="http://www.sciencedirect.com/science/article/pii/S1045926X08000281" TargetMode="External"/><Relationship Id="rId183" Type="http://schemas.openxmlformats.org/officeDocument/2006/relationships/hyperlink" Target="http://www.sciencedirect.com/science/article/pii/S1045926X14000445" TargetMode="External"/><Relationship Id="rId182" Type="http://schemas.openxmlformats.org/officeDocument/2006/relationships/hyperlink" Target="https://drive.google.com/a/campus.fct.unl.pt/file/d/0B6lZBW2EwdMGU0gzV2ZlM3dBeWM/view?usp=sharing" TargetMode="External"/><Relationship Id="rId181" Type="http://schemas.openxmlformats.org/officeDocument/2006/relationships/hyperlink" Target="http://www.sciencedirect.com/science/article/pii/S1045926X12000729" TargetMode="External"/><Relationship Id="rId180" Type="http://schemas.openxmlformats.org/officeDocument/2006/relationships/hyperlink" Target="https://drive.google.com/a/campus.fct.unl.pt/file/d/0B6lZBW2EwdMGNF9iejQxeUdyWG8/view?usp=sharing" TargetMode="External"/><Relationship Id="rId176" Type="http://schemas.openxmlformats.org/officeDocument/2006/relationships/hyperlink" Target="https://drive.google.com/a/campus.fct.unl.pt/file/d/0B6lZBW2EwdMGbWdGZjNLaElEV0E/view?usp=sharing" TargetMode="External"/><Relationship Id="rId175" Type="http://schemas.openxmlformats.org/officeDocument/2006/relationships/hyperlink" Target="http://www.sciencedirect.com/science/article/pii/S1045926X14001037" TargetMode="External"/><Relationship Id="rId174" Type="http://schemas.openxmlformats.org/officeDocument/2006/relationships/hyperlink" Target="https://drive.google.com/a/campus.fct.unl.pt/file/d/0B6lZBW2EwdMGbFR5LVZ1amZoMWs/view?usp=sharing" TargetMode="External"/><Relationship Id="rId173" Type="http://schemas.openxmlformats.org/officeDocument/2006/relationships/hyperlink" Target="http://www.sciencedirect.com/science/article/pii/S1045926X14000925" TargetMode="External"/><Relationship Id="rId179" Type="http://schemas.openxmlformats.org/officeDocument/2006/relationships/hyperlink" Target="http://www.sciencedirect.com/science/article/pii/S1045926X13000669" TargetMode="External"/><Relationship Id="rId178" Type="http://schemas.openxmlformats.org/officeDocument/2006/relationships/hyperlink" Target="https://drive.google.com/a/campus.fct.unl.pt/file/d/0B6lZBW2EwdMGNnFiRE1aOFZ4RkE/view?usp=sharing" TargetMode="External"/><Relationship Id="rId177" Type="http://schemas.openxmlformats.org/officeDocument/2006/relationships/hyperlink" Target="http://www.sciencedirect.com/science/article/pii/S1045926X12000389" TargetMode="External"/><Relationship Id="rId198" Type="http://schemas.openxmlformats.org/officeDocument/2006/relationships/hyperlink" Target="http://www.sciencedirect.com/science/article/pii/S1045926X14000330" TargetMode="External"/><Relationship Id="rId197" Type="http://schemas.openxmlformats.org/officeDocument/2006/relationships/hyperlink" Target="http://www.sciencedirect.com/science/article/pii/S1045926X12000559" TargetMode="External"/><Relationship Id="rId196" Type="http://schemas.openxmlformats.org/officeDocument/2006/relationships/hyperlink" Target="http://www.sciencedirect.com/science/article/pii/S1045926X1000073X" TargetMode="External"/><Relationship Id="rId195" Type="http://schemas.openxmlformats.org/officeDocument/2006/relationships/hyperlink" Target="http://www.sciencedirect.com/science/article/pii/S1045926X10000509" TargetMode="External"/><Relationship Id="rId199" Type="http://schemas.openxmlformats.org/officeDocument/2006/relationships/hyperlink" Target="http://www.sciencedirect.com/science/article/pii/S1045926X14000020" TargetMode="External"/><Relationship Id="rId150" Type="http://schemas.openxmlformats.org/officeDocument/2006/relationships/hyperlink" Target="http://www.sciencedirect.com/science/article/pii/S1045926X10000182" TargetMode="External"/><Relationship Id="rId392" Type="http://schemas.openxmlformats.org/officeDocument/2006/relationships/hyperlink" Target="http://www.sciencedirect.com/science/article/pii/S1045926X08000402" TargetMode="External"/><Relationship Id="rId391" Type="http://schemas.openxmlformats.org/officeDocument/2006/relationships/hyperlink" Target="http://www.sciencedirect.com/science/article/pii/S1045926X09000147" TargetMode="External"/><Relationship Id="rId390" Type="http://schemas.openxmlformats.org/officeDocument/2006/relationships/hyperlink" Target="http://www.sciencedirect.com/science/article/pii/S1045926X10000182" TargetMode="External"/><Relationship Id="rId1" Type="http://schemas.openxmlformats.org/officeDocument/2006/relationships/comments" Target="../comments2.xml"/><Relationship Id="rId2" Type="http://schemas.openxmlformats.org/officeDocument/2006/relationships/hyperlink" Target="https://www.dropbox.com/s/78h37itpy8ixqe3/A%20visual%20programming%20language%20for%20XML%20manipulation.pdf?dl=0" TargetMode="External"/><Relationship Id="rId3" Type="http://schemas.openxmlformats.org/officeDocument/2006/relationships/hyperlink" Target="http://www.sciencedirect.com/science/article/pii/S1045926X14000652" TargetMode="External"/><Relationship Id="rId149" Type="http://schemas.openxmlformats.org/officeDocument/2006/relationships/hyperlink" Target="http://www.sciencedirect.com/science/article/pii/S1045926X09000767" TargetMode="External"/><Relationship Id="rId4" Type="http://schemas.openxmlformats.org/officeDocument/2006/relationships/hyperlink" Target="https://drive.google.com/a/campus.fct.unl.pt/file/d/0B6lZBW2EwdMGeldxR3l4b1RiU3M/view?usp=sharing" TargetMode="External"/><Relationship Id="rId148" Type="http://schemas.openxmlformats.org/officeDocument/2006/relationships/hyperlink" Target="http://www.sciencedirect.com/science/article/pii/S1045926X08000281" TargetMode="External"/><Relationship Id="rId9" Type="http://schemas.openxmlformats.org/officeDocument/2006/relationships/hyperlink" Target="http://www.sciencedirect.com/science/article/pii/S1045926X14000627" TargetMode="External"/><Relationship Id="rId143" Type="http://schemas.openxmlformats.org/officeDocument/2006/relationships/hyperlink" Target="http://www.sciencedirect.com/science/article/pii/S1045926X14000445" TargetMode="External"/><Relationship Id="rId385" Type="http://schemas.openxmlformats.org/officeDocument/2006/relationships/hyperlink" Target="http://www.sciencedirect.com/science/article/pii/S1045926X09000792" TargetMode="External"/><Relationship Id="rId142" Type="http://schemas.openxmlformats.org/officeDocument/2006/relationships/hyperlink" Target="https://drive.google.com/a/campus.fct.unl.pt/file/d/0B6lZBW2EwdMGU0gzV2ZlM3dBeWM/view?usp=sharing" TargetMode="External"/><Relationship Id="rId384" Type="http://schemas.openxmlformats.org/officeDocument/2006/relationships/hyperlink" Target="http://www.sciencedirect.com/science/article/pii/S1045926X14000329" TargetMode="External"/><Relationship Id="rId141" Type="http://schemas.openxmlformats.org/officeDocument/2006/relationships/hyperlink" Target="http://www.sciencedirect.com/science/article/pii/S1045926X12000729" TargetMode="External"/><Relationship Id="rId383" Type="http://schemas.openxmlformats.org/officeDocument/2006/relationships/hyperlink" Target="http://www.sciencedirect.com/science/article/pii/S1045926X14000445" TargetMode="External"/><Relationship Id="rId140" Type="http://schemas.openxmlformats.org/officeDocument/2006/relationships/hyperlink" Target="https://drive.google.com/a/campus.fct.unl.pt/file/d/0B6lZBW2EwdMGNF9iejQxeUdyWG8/view?usp=sharing" TargetMode="External"/><Relationship Id="rId382" Type="http://schemas.openxmlformats.org/officeDocument/2006/relationships/hyperlink" Target="https://drive.google.com/a/campus.fct.unl.pt/file/d/0B6lZBW2EwdMGU0gzV2ZlM3dBeWM/view?usp=sharing" TargetMode="External"/><Relationship Id="rId5" Type="http://schemas.openxmlformats.org/officeDocument/2006/relationships/hyperlink" Target="http://www.sciencedirect.com/science/article/pii/S1045926X14000433" TargetMode="External"/><Relationship Id="rId147" Type="http://schemas.openxmlformats.org/officeDocument/2006/relationships/hyperlink" Target="http://www.sciencedirect.com/science/article/pii/S1045926X09000512" TargetMode="External"/><Relationship Id="rId389" Type="http://schemas.openxmlformats.org/officeDocument/2006/relationships/hyperlink" Target="http://www.sciencedirect.com/science/article/pii/S1045926X09000767" TargetMode="External"/><Relationship Id="rId6" Type="http://schemas.openxmlformats.org/officeDocument/2006/relationships/hyperlink" Target="https://drive.google.com/a/campus.fct.unl.pt/file/d/0B6lZBW2EwdMGQWxaeFEzVFhFUkU/view?usp=sharing" TargetMode="External"/><Relationship Id="rId146" Type="http://schemas.openxmlformats.org/officeDocument/2006/relationships/hyperlink" Target="http://www.sciencedirect.com/science/article/pii/S1045926X10000297" TargetMode="External"/><Relationship Id="rId388" Type="http://schemas.openxmlformats.org/officeDocument/2006/relationships/hyperlink" Target="http://www.sciencedirect.com/science/article/pii/S1045926X08000281" TargetMode="External"/><Relationship Id="rId7" Type="http://schemas.openxmlformats.org/officeDocument/2006/relationships/hyperlink" Target="http://www.sciencedirect.com/science/article/pii/S1045926X13001006" TargetMode="External"/><Relationship Id="rId145" Type="http://schemas.openxmlformats.org/officeDocument/2006/relationships/hyperlink" Target="http://www.sciencedirect.com/science/article/pii/S1045926X09000792" TargetMode="External"/><Relationship Id="rId387" Type="http://schemas.openxmlformats.org/officeDocument/2006/relationships/hyperlink" Target="http://www.sciencedirect.com/science/article/pii/S1045926X09000512" TargetMode="External"/><Relationship Id="rId8" Type="http://schemas.openxmlformats.org/officeDocument/2006/relationships/hyperlink" Target="https://drive.google.com/a/campus.fct.unl.pt/file/d/0B6lZBW2EwdMGcmVZaUtOdWhMUm8/view?usp=sharing" TargetMode="External"/><Relationship Id="rId144" Type="http://schemas.openxmlformats.org/officeDocument/2006/relationships/hyperlink" Target="http://www.sciencedirect.com/science/article/pii/S1045926X14000329" TargetMode="External"/><Relationship Id="rId386" Type="http://schemas.openxmlformats.org/officeDocument/2006/relationships/hyperlink" Target="http://www.sciencedirect.com/science/article/pii/S1045926X10000297" TargetMode="External"/><Relationship Id="rId381" Type="http://schemas.openxmlformats.org/officeDocument/2006/relationships/hyperlink" Target="http://www.sciencedirect.com/science/article/pii/S1045926X12000729" TargetMode="External"/><Relationship Id="rId380" Type="http://schemas.openxmlformats.org/officeDocument/2006/relationships/hyperlink" Target="https://drive.google.com/a/campus.fct.unl.pt/file/d/0B6lZBW2EwdMGNF9iejQxeUdyWG8/view?usp=sharing" TargetMode="External"/><Relationship Id="rId139" Type="http://schemas.openxmlformats.org/officeDocument/2006/relationships/hyperlink" Target="http://www.sciencedirect.com/science/article/pii/S1045926X13000669" TargetMode="External"/><Relationship Id="rId138" Type="http://schemas.openxmlformats.org/officeDocument/2006/relationships/hyperlink" Target="https://drive.google.com/a/campus.fct.unl.pt/file/d/0B6lZBW2EwdMGNnFiRE1aOFZ4RkE/view?usp=sharing" TargetMode="External"/><Relationship Id="rId137" Type="http://schemas.openxmlformats.org/officeDocument/2006/relationships/hyperlink" Target="http://www.sciencedirect.com/science/article/pii/S1045926X12000389" TargetMode="External"/><Relationship Id="rId379" Type="http://schemas.openxmlformats.org/officeDocument/2006/relationships/hyperlink" Target="http://www.sciencedirect.com/science/article/pii/S1045926X13000669" TargetMode="External"/><Relationship Id="rId1080" Type="http://schemas.openxmlformats.org/officeDocument/2006/relationships/hyperlink" Target="http://www.sciencedirect.com/science/article/pii/S1045926X14000299" TargetMode="External"/><Relationship Id="rId1081" Type="http://schemas.openxmlformats.org/officeDocument/2006/relationships/hyperlink" Target="http://www.sciencedirect.com/science/article/pii/S1045926X11000152" TargetMode="External"/><Relationship Id="rId1082" Type="http://schemas.openxmlformats.org/officeDocument/2006/relationships/drawing" Target="../drawings/drawing10.xml"/><Relationship Id="rId1083" Type="http://schemas.openxmlformats.org/officeDocument/2006/relationships/vmlDrawing" Target="../drawings/vmlDrawing2.vml"/><Relationship Id="rId132" Type="http://schemas.openxmlformats.org/officeDocument/2006/relationships/hyperlink" Target="https://drive.google.com/a/campus.fct.unl.pt/file/d/0B6lZBW2EwdMGM3FQNG5sN0poWHc/view?usp=sharing" TargetMode="External"/><Relationship Id="rId374" Type="http://schemas.openxmlformats.org/officeDocument/2006/relationships/hyperlink" Target="https://drive.google.com/a/campus.fct.unl.pt/file/d/0B6lZBW2EwdMGbFR5LVZ1amZoMWs/view?usp=sharing" TargetMode="External"/><Relationship Id="rId131" Type="http://schemas.openxmlformats.org/officeDocument/2006/relationships/hyperlink" Target="http://www.sciencedirect.com/science/article/pii/S1045926X12000742" TargetMode="External"/><Relationship Id="rId373" Type="http://schemas.openxmlformats.org/officeDocument/2006/relationships/hyperlink" Target="http://www.sciencedirect.com/science/article/pii/S1045926X14000925" TargetMode="External"/><Relationship Id="rId130" Type="http://schemas.openxmlformats.org/officeDocument/2006/relationships/hyperlink" Target="https://drive.google.com/a/campus.fct.unl.pt/file/d/0B6lZBW2EwdMGZjR5VldVb2JJRWc/view?usp=sharing" TargetMode="External"/><Relationship Id="rId372" Type="http://schemas.openxmlformats.org/officeDocument/2006/relationships/hyperlink" Target="https://drive.google.com/a/campus.fct.unl.pt/file/d/0B6lZBW2EwdMGM3FQNG5sN0poWHc/view?usp=sharing" TargetMode="External"/><Relationship Id="rId371" Type="http://schemas.openxmlformats.org/officeDocument/2006/relationships/hyperlink" Target="http://www.sciencedirect.com/science/article/pii/S1045926X12000742" TargetMode="External"/><Relationship Id="rId136" Type="http://schemas.openxmlformats.org/officeDocument/2006/relationships/hyperlink" Target="https://drive.google.com/a/campus.fct.unl.pt/file/d/0B6lZBW2EwdMGbWdGZjNLaElEV0E/view?usp=sharing" TargetMode="External"/><Relationship Id="rId378" Type="http://schemas.openxmlformats.org/officeDocument/2006/relationships/hyperlink" Target="https://drive.google.com/a/campus.fct.unl.pt/file/d/0B6lZBW2EwdMGNnFiRE1aOFZ4RkE/view?usp=sharing" TargetMode="External"/><Relationship Id="rId135" Type="http://schemas.openxmlformats.org/officeDocument/2006/relationships/hyperlink" Target="http://www.sciencedirect.com/science/article/pii/S1045926X14001037" TargetMode="External"/><Relationship Id="rId377" Type="http://schemas.openxmlformats.org/officeDocument/2006/relationships/hyperlink" Target="http://www.sciencedirect.com/science/article/pii/S1045926X12000389" TargetMode="External"/><Relationship Id="rId134" Type="http://schemas.openxmlformats.org/officeDocument/2006/relationships/hyperlink" Target="https://drive.google.com/a/campus.fct.unl.pt/file/d/0B6lZBW2EwdMGbFR5LVZ1amZoMWs/view?usp=sharing" TargetMode="External"/><Relationship Id="rId376" Type="http://schemas.openxmlformats.org/officeDocument/2006/relationships/hyperlink" Target="https://drive.google.com/a/campus.fct.unl.pt/file/d/0B6lZBW2EwdMGbWdGZjNLaElEV0E/view?usp=sharing" TargetMode="External"/><Relationship Id="rId133" Type="http://schemas.openxmlformats.org/officeDocument/2006/relationships/hyperlink" Target="http://www.sciencedirect.com/science/article/pii/S1045926X14000925" TargetMode="External"/><Relationship Id="rId375" Type="http://schemas.openxmlformats.org/officeDocument/2006/relationships/hyperlink" Target="http://www.sciencedirect.com/science/article/pii/S1045926X14001037" TargetMode="External"/><Relationship Id="rId172" Type="http://schemas.openxmlformats.org/officeDocument/2006/relationships/hyperlink" Target="https://drive.google.com/a/campus.fct.unl.pt/file/d/0B6lZBW2EwdMGM3FQNG5sN0poWHc/view?usp=sharing" TargetMode="External"/><Relationship Id="rId171" Type="http://schemas.openxmlformats.org/officeDocument/2006/relationships/hyperlink" Target="http://www.sciencedirect.com/science/article/pii/S1045926X12000742" TargetMode="External"/><Relationship Id="rId170" Type="http://schemas.openxmlformats.org/officeDocument/2006/relationships/hyperlink" Target="https://drive.google.com/a/campus.fct.unl.pt/file/d/0B6lZBW2EwdMGZjR5VldVb2JJRWc/view?usp=sharing" TargetMode="External"/><Relationship Id="rId165" Type="http://schemas.openxmlformats.org/officeDocument/2006/relationships/hyperlink" Target="http://www.sciencedirect.com/science/article/pii/S1045926X14000433" TargetMode="External"/><Relationship Id="rId164" Type="http://schemas.openxmlformats.org/officeDocument/2006/relationships/hyperlink" Target="https://drive.google.com/a/campus.fct.unl.pt/file/d/0B6lZBW2EwdMGeldxR3l4b1RiU3M/view?usp=sharing" TargetMode="External"/><Relationship Id="rId163" Type="http://schemas.openxmlformats.org/officeDocument/2006/relationships/hyperlink" Target="http://www.sciencedirect.com/science/article/pii/S1045926X14000652" TargetMode="External"/><Relationship Id="rId162" Type="http://schemas.openxmlformats.org/officeDocument/2006/relationships/hyperlink" Target="https://www.dropbox.com/s/78h37itpy8ixqe3/A%20visual%20programming%20language%20for%20XML%20manipulation.pdf?dl=0" TargetMode="External"/><Relationship Id="rId169" Type="http://schemas.openxmlformats.org/officeDocument/2006/relationships/hyperlink" Target="http://www.sciencedirect.com/science/article/pii/S1045926X14000627" TargetMode="External"/><Relationship Id="rId168" Type="http://schemas.openxmlformats.org/officeDocument/2006/relationships/hyperlink" Target="https://drive.google.com/a/campus.fct.unl.pt/file/d/0B6lZBW2EwdMGcmVZaUtOdWhMUm8/view?usp=sharing" TargetMode="External"/><Relationship Id="rId167" Type="http://schemas.openxmlformats.org/officeDocument/2006/relationships/hyperlink" Target="http://www.sciencedirect.com/science/article/pii/S1045926X13001006" TargetMode="External"/><Relationship Id="rId166" Type="http://schemas.openxmlformats.org/officeDocument/2006/relationships/hyperlink" Target="https://drive.google.com/a/campus.fct.unl.pt/file/d/0B6lZBW2EwdMGQWxaeFEzVFhFUkU/view?usp=sharing" TargetMode="External"/><Relationship Id="rId161" Type="http://schemas.openxmlformats.org/officeDocument/2006/relationships/hyperlink" Target="http://www.sciencedirect.com/science/article/pii/S1045926X11000152" TargetMode="External"/><Relationship Id="rId160" Type="http://schemas.openxmlformats.org/officeDocument/2006/relationships/hyperlink" Target="http://www.sciencedirect.com/science/article/pii/S1045926X14000299" TargetMode="External"/><Relationship Id="rId159" Type="http://schemas.openxmlformats.org/officeDocument/2006/relationships/hyperlink" Target="http://www.sciencedirect.com/science/article/pii/S1045926X14000020" TargetMode="External"/><Relationship Id="rId154" Type="http://schemas.openxmlformats.org/officeDocument/2006/relationships/hyperlink" Target="http://www.sciencedirect.com/science/article/pii/S1045926X13000803" TargetMode="External"/><Relationship Id="rId396" Type="http://schemas.openxmlformats.org/officeDocument/2006/relationships/hyperlink" Target="http://www.sciencedirect.com/science/article/pii/S1045926X1000073X" TargetMode="External"/><Relationship Id="rId153" Type="http://schemas.openxmlformats.org/officeDocument/2006/relationships/hyperlink" Target="http://www.sciencedirect.com/science/article/pii/S1045926X0900041X" TargetMode="External"/><Relationship Id="rId395" Type="http://schemas.openxmlformats.org/officeDocument/2006/relationships/hyperlink" Target="http://www.sciencedirect.com/science/article/pii/S1045926X10000509" TargetMode="External"/><Relationship Id="rId152" Type="http://schemas.openxmlformats.org/officeDocument/2006/relationships/hyperlink" Target="http://www.sciencedirect.com/science/article/pii/S1045926X08000402" TargetMode="External"/><Relationship Id="rId394" Type="http://schemas.openxmlformats.org/officeDocument/2006/relationships/hyperlink" Target="http://www.sciencedirect.com/science/article/pii/S1045926X13000803" TargetMode="External"/><Relationship Id="rId151" Type="http://schemas.openxmlformats.org/officeDocument/2006/relationships/hyperlink" Target="http://www.sciencedirect.com/science/article/pii/S1045926X09000147" TargetMode="External"/><Relationship Id="rId393" Type="http://schemas.openxmlformats.org/officeDocument/2006/relationships/hyperlink" Target="http://www.sciencedirect.com/science/article/pii/S1045926X0900041X" TargetMode="External"/><Relationship Id="rId158" Type="http://schemas.openxmlformats.org/officeDocument/2006/relationships/hyperlink" Target="http://www.sciencedirect.com/science/article/pii/S1045926X14000330" TargetMode="External"/><Relationship Id="rId157" Type="http://schemas.openxmlformats.org/officeDocument/2006/relationships/hyperlink" Target="http://www.sciencedirect.com/science/article/pii/S1045926X12000559" TargetMode="External"/><Relationship Id="rId399" Type="http://schemas.openxmlformats.org/officeDocument/2006/relationships/hyperlink" Target="http://www.sciencedirect.com/science/article/pii/S1045926X14000020" TargetMode="External"/><Relationship Id="rId156" Type="http://schemas.openxmlformats.org/officeDocument/2006/relationships/hyperlink" Target="http://www.sciencedirect.com/science/article/pii/S1045926X1000073X" TargetMode="External"/><Relationship Id="rId398" Type="http://schemas.openxmlformats.org/officeDocument/2006/relationships/hyperlink" Target="http://www.sciencedirect.com/science/article/pii/S1045926X14000330" TargetMode="External"/><Relationship Id="rId155" Type="http://schemas.openxmlformats.org/officeDocument/2006/relationships/hyperlink" Target="http://www.sciencedirect.com/science/article/pii/S1045926X10000509" TargetMode="External"/><Relationship Id="rId397" Type="http://schemas.openxmlformats.org/officeDocument/2006/relationships/hyperlink" Target="http://www.sciencedirect.com/science/article/pii/S1045926X12000559" TargetMode="External"/><Relationship Id="rId808" Type="http://schemas.openxmlformats.org/officeDocument/2006/relationships/hyperlink" Target="https://drive.google.com/a/campus.fct.unl.pt/file/d/0B6lZBW2EwdMGcmVZaUtOdWhMUm8/view?usp=sharing" TargetMode="External"/><Relationship Id="rId807" Type="http://schemas.openxmlformats.org/officeDocument/2006/relationships/hyperlink" Target="http://www.sciencedirect.com/science/article/pii/S1045926X13001006" TargetMode="External"/><Relationship Id="rId806" Type="http://schemas.openxmlformats.org/officeDocument/2006/relationships/hyperlink" Target="https://drive.google.com/a/campus.fct.unl.pt/file/d/0B6lZBW2EwdMGQWxaeFEzVFhFUkU/view?usp=sharing" TargetMode="External"/><Relationship Id="rId805" Type="http://schemas.openxmlformats.org/officeDocument/2006/relationships/hyperlink" Target="http://www.sciencedirect.com/science/article/pii/S1045926X14000433" TargetMode="External"/><Relationship Id="rId809" Type="http://schemas.openxmlformats.org/officeDocument/2006/relationships/hyperlink" Target="http://www.sciencedirect.com/science/article/pii/S1045926X14000627" TargetMode="External"/><Relationship Id="rId800" Type="http://schemas.openxmlformats.org/officeDocument/2006/relationships/hyperlink" Target="http://www.sciencedirect.com/science/article/pii/S1045926X14000299" TargetMode="External"/><Relationship Id="rId804" Type="http://schemas.openxmlformats.org/officeDocument/2006/relationships/hyperlink" Target="https://drive.google.com/a/campus.fct.unl.pt/file/d/0B6lZBW2EwdMGeldxR3l4b1RiU3M/view?usp=sharing" TargetMode="External"/><Relationship Id="rId803" Type="http://schemas.openxmlformats.org/officeDocument/2006/relationships/hyperlink" Target="http://www.sciencedirect.com/science/article/pii/S1045926X14000652" TargetMode="External"/><Relationship Id="rId802" Type="http://schemas.openxmlformats.org/officeDocument/2006/relationships/hyperlink" Target="https://www.dropbox.com/s/78h37itpy8ixqe3/A%20visual%20programming%20language%20for%20XML%20manipulation.pdf?dl=0" TargetMode="External"/><Relationship Id="rId801" Type="http://schemas.openxmlformats.org/officeDocument/2006/relationships/hyperlink" Target="http://www.sciencedirect.com/science/article/pii/S1045926X11000152" TargetMode="External"/><Relationship Id="rId40" Type="http://schemas.openxmlformats.org/officeDocument/2006/relationships/hyperlink" Target="http://www.sciencedirect.com/science/article/pii/S1045926X14000299" TargetMode="External"/><Relationship Id="rId42" Type="http://schemas.openxmlformats.org/officeDocument/2006/relationships/hyperlink" Target="https://www.dropbox.com/s/78h37itpy8ixqe3/A%20visual%20programming%20language%20for%20XML%20manipulation.pdf?dl=0" TargetMode="External"/><Relationship Id="rId41" Type="http://schemas.openxmlformats.org/officeDocument/2006/relationships/hyperlink" Target="http://www.sciencedirect.com/science/article/pii/S1045926X11000152" TargetMode="External"/><Relationship Id="rId44" Type="http://schemas.openxmlformats.org/officeDocument/2006/relationships/hyperlink" Target="https://drive.google.com/a/campus.fct.unl.pt/file/d/0B6lZBW2EwdMGeldxR3l4b1RiU3M/view?usp=sharing" TargetMode="External"/><Relationship Id="rId43" Type="http://schemas.openxmlformats.org/officeDocument/2006/relationships/hyperlink" Target="http://www.sciencedirect.com/science/article/pii/S1045926X14000652" TargetMode="External"/><Relationship Id="rId46" Type="http://schemas.openxmlformats.org/officeDocument/2006/relationships/hyperlink" Target="https://drive.google.com/a/campus.fct.unl.pt/file/d/0B6lZBW2EwdMGQWxaeFEzVFhFUkU/view?usp=sharing" TargetMode="External"/><Relationship Id="rId45" Type="http://schemas.openxmlformats.org/officeDocument/2006/relationships/hyperlink" Target="http://www.sciencedirect.com/science/article/pii/S1045926X14000433" TargetMode="External"/><Relationship Id="rId509" Type="http://schemas.openxmlformats.org/officeDocument/2006/relationships/hyperlink" Target="http://www.sciencedirect.com/science/article/pii/S1045926X09000767" TargetMode="External"/><Relationship Id="rId508" Type="http://schemas.openxmlformats.org/officeDocument/2006/relationships/hyperlink" Target="http://www.sciencedirect.com/science/article/pii/S1045926X08000281" TargetMode="External"/><Relationship Id="rId503" Type="http://schemas.openxmlformats.org/officeDocument/2006/relationships/hyperlink" Target="http://www.sciencedirect.com/science/article/pii/S1045926X14000445" TargetMode="External"/><Relationship Id="rId745" Type="http://schemas.openxmlformats.org/officeDocument/2006/relationships/hyperlink" Target="http://www.sciencedirect.com/science/article/pii/S1045926X09000792" TargetMode="External"/><Relationship Id="rId987" Type="http://schemas.openxmlformats.org/officeDocument/2006/relationships/hyperlink" Target="http://www.sciencedirect.com/science/article/pii/S1045926X09000512" TargetMode="External"/><Relationship Id="rId502" Type="http://schemas.openxmlformats.org/officeDocument/2006/relationships/hyperlink" Target="https://drive.google.com/a/campus.fct.unl.pt/file/d/0B6lZBW2EwdMGU0gzV2ZlM3dBeWM/view?usp=sharing" TargetMode="External"/><Relationship Id="rId744" Type="http://schemas.openxmlformats.org/officeDocument/2006/relationships/hyperlink" Target="http://www.sciencedirect.com/science/article/pii/S1045926X14000329" TargetMode="External"/><Relationship Id="rId986" Type="http://schemas.openxmlformats.org/officeDocument/2006/relationships/hyperlink" Target="http://www.sciencedirect.com/science/article/pii/S1045926X10000297" TargetMode="External"/><Relationship Id="rId501" Type="http://schemas.openxmlformats.org/officeDocument/2006/relationships/hyperlink" Target="http://www.sciencedirect.com/science/article/pii/S1045926X12000729" TargetMode="External"/><Relationship Id="rId743" Type="http://schemas.openxmlformats.org/officeDocument/2006/relationships/hyperlink" Target="http://www.sciencedirect.com/science/article/pii/S1045926X14000445" TargetMode="External"/><Relationship Id="rId985" Type="http://schemas.openxmlformats.org/officeDocument/2006/relationships/hyperlink" Target="http://www.sciencedirect.com/science/article/pii/S1045926X09000792" TargetMode="External"/><Relationship Id="rId500" Type="http://schemas.openxmlformats.org/officeDocument/2006/relationships/hyperlink" Target="https://drive.google.com/a/campus.fct.unl.pt/file/d/0B6lZBW2EwdMGNF9iejQxeUdyWG8/view?usp=sharing" TargetMode="External"/><Relationship Id="rId742" Type="http://schemas.openxmlformats.org/officeDocument/2006/relationships/hyperlink" Target="https://drive.google.com/a/campus.fct.unl.pt/file/d/0B6lZBW2EwdMGU0gzV2ZlM3dBeWM/view?usp=sharing" TargetMode="External"/><Relationship Id="rId984" Type="http://schemas.openxmlformats.org/officeDocument/2006/relationships/hyperlink" Target="http://www.sciencedirect.com/science/article/pii/S1045926X14000329" TargetMode="External"/><Relationship Id="rId507" Type="http://schemas.openxmlformats.org/officeDocument/2006/relationships/hyperlink" Target="http://www.sciencedirect.com/science/article/pii/S1045926X09000512" TargetMode="External"/><Relationship Id="rId749" Type="http://schemas.openxmlformats.org/officeDocument/2006/relationships/hyperlink" Target="http://www.sciencedirect.com/science/article/pii/S1045926X09000767" TargetMode="External"/><Relationship Id="rId506" Type="http://schemas.openxmlformats.org/officeDocument/2006/relationships/hyperlink" Target="http://www.sciencedirect.com/science/article/pii/S1045926X10000297" TargetMode="External"/><Relationship Id="rId748" Type="http://schemas.openxmlformats.org/officeDocument/2006/relationships/hyperlink" Target="http://www.sciencedirect.com/science/article/pii/S1045926X08000281" TargetMode="External"/><Relationship Id="rId505" Type="http://schemas.openxmlformats.org/officeDocument/2006/relationships/hyperlink" Target="http://www.sciencedirect.com/science/article/pii/S1045926X09000792" TargetMode="External"/><Relationship Id="rId747" Type="http://schemas.openxmlformats.org/officeDocument/2006/relationships/hyperlink" Target="http://www.sciencedirect.com/science/article/pii/S1045926X09000512" TargetMode="External"/><Relationship Id="rId989" Type="http://schemas.openxmlformats.org/officeDocument/2006/relationships/hyperlink" Target="http://www.sciencedirect.com/science/article/pii/S1045926X09000767" TargetMode="External"/><Relationship Id="rId504" Type="http://schemas.openxmlformats.org/officeDocument/2006/relationships/hyperlink" Target="http://www.sciencedirect.com/science/article/pii/S1045926X14000329" TargetMode="External"/><Relationship Id="rId746" Type="http://schemas.openxmlformats.org/officeDocument/2006/relationships/hyperlink" Target="http://www.sciencedirect.com/science/article/pii/S1045926X10000297" TargetMode="External"/><Relationship Id="rId988" Type="http://schemas.openxmlformats.org/officeDocument/2006/relationships/hyperlink" Target="http://www.sciencedirect.com/science/article/pii/S1045926X08000281" TargetMode="External"/><Relationship Id="rId48" Type="http://schemas.openxmlformats.org/officeDocument/2006/relationships/hyperlink" Target="https://drive.google.com/a/campus.fct.unl.pt/file/d/0B6lZBW2EwdMGcmVZaUtOdWhMUm8/view?usp=sharing" TargetMode="External"/><Relationship Id="rId47" Type="http://schemas.openxmlformats.org/officeDocument/2006/relationships/hyperlink" Target="http://www.sciencedirect.com/science/article/pii/S1045926X13001006" TargetMode="External"/><Relationship Id="rId49" Type="http://schemas.openxmlformats.org/officeDocument/2006/relationships/hyperlink" Target="http://www.sciencedirect.com/science/article/pii/S1045926X14000627" TargetMode="External"/><Relationship Id="rId741" Type="http://schemas.openxmlformats.org/officeDocument/2006/relationships/hyperlink" Target="http://www.sciencedirect.com/science/article/pii/S1045926X12000729" TargetMode="External"/><Relationship Id="rId983" Type="http://schemas.openxmlformats.org/officeDocument/2006/relationships/hyperlink" Target="http://www.sciencedirect.com/science/article/pii/S1045926X14000445" TargetMode="External"/><Relationship Id="rId740" Type="http://schemas.openxmlformats.org/officeDocument/2006/relationships/hyperlink" Target="https://drive.google.com/a/campus.fct.unl.pt/file/d/0B6lZBW2EwdMGNF9iejQxeUdyWG8/view?usp=sharing" TargetMode="External"/><Relationship Id="rId982" Type="http://schemas.openxmlformats.org/officeDocument/2006/relationships/hyperlink" Target="https://drive.google.com/a/campus.fct.unl.pt/file/d/0B6lZBW2EwdMGU0gzV2ZlM3dBeWM/view?usp=sharing" TargetMode="External"/><Relationship Id="rId981" Type="http://schemas.openxmlformats.org/officeDocument/2006/relationships/hyperlink" Target="http://www.sciencedirect.com/science/article/pii/S1045926X12000729" TargetMode="External"/><Relationship Id="rId980" Type="http://schemas.openxmlformats.org/officeDocument/2006/relationships/hyperlink" Target="https://drive.google.com/a/campus.fct.unl.pt/file/d/0B6lZBW2EwdMGNF9iejQxeUdyWG8/view?usp=sharing" TargetMode="External"/><Relationship Id="rId31" Type="http://schemas.openxmlformats.org/officeDocument/2006/relationships/hyperlink" Target="http://www.sciencedirect.com/science/article/pii/S1045926X09000147" TargetMode="External"/><Relationship Id="rId30" Type="http://schemas.openxmlformats.org/officeDocument/2006/relationships/hyperlink" Target="http://www.sciencedirect.com/science/article/pii/S1045926X10000182" TargetMode="External"/><Relationship Id="rId33" Type="http://schemas.openxmlformats.org/officeDocument/2006/relationships/hyperlink" Target="http://www.sciencedirect.com/science/article/pii/S1045926X0900041X" TargetMode="External"/><Relationship Id="rId32" Type="http://schemas.openxmlformats.org/officeDocument/2006/relationships/hyperlink" Target="http://www.sciencedirect.com/science/article/pii/S1045926X08000402" TargetMode="External"/><Relationship Id="rId35" Type="http://schemas.openxmlformats.org/officeDocument/2006/relationships/hyperlink" Target="http://www.sciencedirect.com/science/article/pii/S1045926X10000509" TargetMode="External"/><Relationship Id="rId34" Type="http://schemas.openxmlformats.org/officeDocument/2006/relationships/hyperlink" Target="http://www.sciencedirect.com/science/article/pii/S1045926X13000803" TargetMode="External"/><Relationship Id="rId739" Type="http://schemas.openxmlformats.org/officeDocument/2006/relationships/hyperlink" Target="http://www.sciencedirect.com/science/article/pii/S1045926X13000669" TargetMode="External"/><Relationship Id="rId734" Type="http://schemas.openxmlformats.org/officeDocument/2006/relationships/hyperlink" Target="https://drive.google.com/a/campus.fct.unl.pt/file/d/0B6lZBW2EwdMGbFR5LVZ1amZoMWs/view?usp=sharing" TargetMode="External"/><Relationship Id="rId976" Type="http://schemas.openxmlformats.org/officeDocument/2006/relationships/hyperlink" Target="https://drive.google.com/a/campus.fct.unl.pt/file/d/0B6lZBW2EwdMGbWdGZjNLaElEV0E/view?usp=sharing" TargetMode="External"/><Relationship Id="rId733" Type="http://schemas.openxmlformats.org/officeDocument/2006/relationships/hyperlink" Target="http://www.sciencedirect.com/science/article/pii/S1045926X14000925" TargetMode="External"/><Relationship Id="rId975" Type="http://schemas.openxmlformats.org/officeDocument/2006/relationships/hyperlink" Target="http://www.sciencedirect.com/science/article/pii/S1045926X14001037" TargetMode="External"/><Relationship Id="rId732" Type="http://schemas.openxmlformats.org/officeDocument/2006/relationships/hyperlink" Target="https://drive.google.com/a/campus.fct.unl.pt/file/d/0B6lZBW2EwdMGM3FQNG5sN0poWHc/view?usp=sharing" TargetMode="External"/><Relationship Id="rId974" Type="http://schemas.openxmlformats.org/officeDocument/2006/relationships/hyperlink" Target="https://drive.google.com/a/campus.fct.unl.pt/file/d/0B6lZBW2EwdMGbFR5LVZ1amZoMWs/view?usp=sharing" TargetMode="External"/><Relationship Id="rId731" Type="http://schemas.openxmlformats.org/officeDocument/2006/relationships/hyperlink" Target="http://www.sciencedirect.com/science/article/pii/S1045926X12000742" TargetMode="External"/><Relationship Id="rId973" Type="http://schemas.openxmlformats.org/officeDocument/2006/relationships/hyperlink" Target="http://www.sciencedirect.com/science/article/pii/S1045926X14000925" TargetMode="External"/><Relationship Id="rId738" Type="http://schemas.openxmlformats.org/officeDocument/2006/relationships/hyperlink" Target="https://drive.google.com/a/campus.fct.unl.pt/file/d/0B6lZBW2EwdMGNnFiRE1aOFZ4RkE/view?usp=sharing" TargetMode="External"/><Relationship Id="rId737" Type="http://schemas.openxmlformats.org/officeDocument/2006/relationships/hyperlink" Target="http://www.sciencedirect.com/science/article/pii/S1045926X12000389" TargetMode="External"/><Relationship Id="rId979" Type="http://schemas.openxmlformats.org/officeDocument/2006/relationships/hyperlink" Target="http://www.sciencedirect.com/science/article/pii/S1045926X13000669" TargetMode="External"/><Relationship Id="rId736" Type="http://schemas.openxmlformats.org/officeDocument/2006/relationships/hyperlink" Target="https://drive.google.com/a/campus.fct.unl.pt/file/d/0B6lZBW2EwdMGbWdGZjNLaElEV0E/view?usp=sharing" TargetMode="External"/><Relationship Id="rId978" Type="http://schemas.openxmlformats.org/officeDocument/2006/relationships/hyperlink" Target="https://drive.google.com/a/campus.fct.unl.pt/file/d/0B6lZBW2EwdMGNnFiRE1aOFZ4RkE/view?usp=sharing" TargetMode="External"/><Relationship Id="rId735" Type="http://schemas.openxmlformats.org/officeDocument/2006/relationships/hyperlink" Target="http://www.sciencedirect.com/science/article/pii/S1045926X14001037" TargetMode="External"/><Relationship Id="rId977" Type="http://schemas.openxmlformats.org/officeDocument/2006/relationships/hyperlink" Target="http://www.sciencedirect.com/science/article/pii/S1045926X12000389" TargetMode="External"/><Relationship Id="rId37" Type="http://schemas.openxmlformats.org/officeDocument/2006/relationships/hyperlink" Target="http://www.sciencedirect.com/science/article/pii/S1045926X12000559" TargetMode="External"/><Relationship Id="rId36" Type="http://schemas.openxmlformats.org/officeDocument/2006/relationships/hyperlink" Target="http://www.sciencedirect.com/science/article/pii/S1045926X1000073X" TargetMode="External"/><Relationship Id="rId39" Type="http://schemas.openxmlformats.org/officeDocument/2006/relationships/hyperlink" Target="http://www.sciencedirect.com/science/article/pii/S1045926X14000020" TargetMode="External"/><Relationship Id="rId38" Type="http://schemas.openxmlformats.org/officeDocument/2006/relationships/hyperlink" Target="http://www.sciencedirect.com/science/article/pii/S1045926X14000330" TargetMode="External"/><Relationship Id="rId730" Type="http://schemas.openxmlformats.org/officeDocument/2006/relationships/hyperlink" Target="https://drive.google.com/a/campus.fct.unl.pt/file/d/0B6lZBW2EwdMGZjR5VldVb2JJRWc/view?usp=sharing" TargetMode="External"/><Relationship Id="rId972" Type="http://schemas.openxmlformats.org/officeDocument/2006/relationships/hyperlink" Target="https://drive.google.com/a/campus.fct.unl.pt/file/d/0B6lZBW2EwdMGM3FQNG5sN0poWHc/view?usp=sharing" TargetMode="External"/><Relationship Id="rId971" Type="http://schemas.openxmlformats.org/officeDocument/2006/relationships/hyperlink" Target="http://www.sciencedirect.com/science/article/pii/S1045926X12000742" TargetMode="External"/><Relationship Id="rId970" Type="http://schemas.openxmlformats.org/officeDocument/2006/relationships/hyperlink" Target="https://drive.google.com/a/campus.fct.unl.pt/file/d/0B6lZBW2EwdMGZjR5VldVb2JJRWc/view?usp=sharing" TargetMode="External"/><Relationship Id="rId20" Type="http://schemas.openxmlformats.org/officeDocument/2006/relationships/hyperlink" Target="https://drive.google.com/a/campus.fct.unl.pt/file/d/0B6lZBW2EwdMGNF9iejQxeUdyWG8/view?usp=sharing" TargetMode="External"/><Relationship Id="rId22" Type="http://schemas.openxmlformats.org/officeDocument/2006/relationships/hyperlink" Target="https://drive.google.com/a/campus.fct.unl.pt/file/d/0B6lZBW2EwdMGU0gzV2ZlM3dBeWM/view?usp=sharing" TargetMode="External"/><Relationship Id="rId21" Type="http://schemas.openxmlformats.org/officeDocument/2006/relationships/hyperlink" Target="http://www.sciencedirect.com/science/article/pii/S1045926X12000729" TargetMode="External"/><Relationship Id="rId24" Type="http://schemas.openxmlformats.org/officeDocument/2006/relationships/hyperlink" Target="http://www.sciencedirect.com/science/article/pii/S1045926X14000329" TargetMode="External"/><Relationship Id="rId23" Type="http://schemas.openxmlformats.org/officeDocument/2006/relationships/hyperlink" Target="http://www.sciencedirect.com/science/article/pii/S1045926X14000445" TargetMode="External"/><Relationship Id="rId525" Type="http://schemas.openxmlformats.org/officeDocument/2006/relationships/hyperlink" Target="http://www.sciencedirect.com/science/article/pii/S1045926X14000433" TargetMode="External"/><Relationship Id="rId767" Type="http://schemas.openxmlformats.org/officeDocument/2006/relationships/hyperlink" Target="http://www.sciencedirect.com/science/article/pii/S1045926X13001006" TargetMode="External"/><Relationship Id="rId524" Type="http://schemas.openxmlformats.org/officeDocument/2006/relationships/hyperlink" Target="https://drive.google.com/a/campus.fct.unl.pt/file/d/0B6lZBW2EwdMGeldxR3l4b1RiU3M/view?usp=sharing" TargetMode="External"/><Relationship Id="rId766" Type="http://schemas.openxmlformats.org/officeDocument/2006/relationships/hyperlink" Target="https://drive.google.com/a/campus.fct.unl.pt/file/d/0B6lZBW2EwdMGQWxaeFEzVFhFUkU/view?usp=sharing" TargetMode="External"/><Relationship Id="rId523" Type="http://schemas.openxmlformats.org/officeDocument/2006/relationships/hyperlink" Target="http://www.sciencedirect.com/science/article/pii/S1045926X14000652" TargetMode="External"/><Relationship Id="rId765" Type="http://schemas.openxmlformats.org/officeDocument/2006/relationships/hyperlink" Target="http://www.sciencedirect.com/science/article/pii/S1045926X14000433" TargetMode="External"/><Relationship Id="rId522" Type="http://schemas.openxmlformats.org/officeDocument/2006/relationships/hyperlink" Target="https://www.dropbox.com/s/78h37itpy8ixqe3/A%20visual%20programming%20language%20for%20XML%20manipulation.pdf?dl=0" TargetMode="External"/><Relationship Id="rId764" Type="http://schemas.openxmlformats.org/officeDocument/2006/relationships/hyperlink" Target="https://drive.google.com/a/campus.fct.unl.pt/file/d/0B6lZBW2EwdMGeldxR3l4b1RiU3M/view?usp=sharing" TargetMode="External"/><Relationship Id="rId529" Type="http://schemas.openxmlformats.org/officeDocument/2006/relationships/hyperlink" Target="http://www.sciencedirect.com/science/article/pii/S1045926X14000627" TargetMode="External"/><Relationship Id="rId528" Type="http://schemas.openxmlformats.org/officeDocument/2006/relationships/hyperlink" Target="https://drive.google.com/a/campus.fct.unl.pt/file/d/0B6lZBW2EwdMGcmVZaUtOdWhMUm8/view?usp=sharing" TargetMode="External"/><Relationship Id="rId527" Type="http://schemas.openxmlformats.org/officeDocument/2006/relationships/hyperlink" Target="http://www.sciencedirect.com/science/article/pii/S1045926X13001006" TargetMode="External"/><Relationship Id="rId769" Type="http://schemas.openxmlformats.org/officeDocument/2006/relationships/hyperlink" Target="http://www.sciencedirect.com/science/article/pii/S1045926X14000627" TargetMode="External"/><Relationship Id="rId526" Type="http://schemas.openxmlformats.org/officeDocument/2006/relationships/hyperlink" Target="https://drive.google.com/a/campus.fct.unl.pt/file/d/0B6lZBW2EwdMGQWxaeFEzVFhFUkU/view?usp=sharing" TargetMode="External"/><Relationship Id="rId768" Type="http://schemas.openxmlformats.org/officeDocument/2006/relationships/hyperlink" Target="https://drive.google.com/a/campus.fct.unl.pt/file/d/0B6lZBW2EwdMGcmVZaUtOdWhMUm8/view?usp=sharing" TargetMode="External"/><Relationship Id="rId26" Type="http://schemas.openxmlformats.org/officeDocument/2006/relationships/hyperlink" Target="http://www.sciencedirect.com/science/article/pii/S1045926X10000297" TargetMode="External"/><Relationship Id="rId25" Type="http://schemas.openxmlformats.org/officeDocument/2006/relationships/hyperlink" Target="http://www.sciencedirect.com/science/article/pii/S1045926X09000792" TargetMode="External"/><Relationship Id="rId28" Type="http://schemas.openxmlformats.org/officeDocument/2006/relationships/hyperlink" Target="http://www.sciencedirect.com/science/article/pii/S1045926X08000281" TargetMode="External"/><Relationship Id="rId27" Type="http://schemas.openxmlformats.org/officeDocument/2006/relationships/hyperlink" Target="http://www.sciencedirect.com/science/article/pii/S1045926X09000512" TargetMode="External"/><Relationship Id="rId521" Type="http://schemas.openxmlformats.org/officeDocument/2006/relationships/hyperlink" Target="http://www.sciencedirect.com/science/article/pii/S1045926X11000152" TargetMode="External"/><Relationship Id="rId763" Type="http://schemas.openxmlformats.org/officeDocument/2006/relationships/hyperlink" Target="http://www.sciencedirect.com/science/article/pii/S1045926X14000652" TargetMode="External"/><Relationship Id="rId29" Type="http://schemas.openxmlformats.org/officeDocument/2006/relationships/hyperlink" Target="http://www.sciencedirect.com/science/article/pii/S1045926X09000767" TargetMode="External"/><Relationship Id="rId520" Type="http://schemas.openxmlformats.org/officeDocument/2006/relationships/hyperlink" Target="http://www.sciencedirect.com/science/article/pii/S1045926X14000299" TargetMode="External"/><Relationship Id="rId762" Type="http://schemas.openxmlformats.org/officeDocument/2006/relationships/hyperlink" Target="https://www.dropbox.com/s/78h37itpy8ixqe3/A%20visual%20programming%20language%20for%20XML%20manipulation.pdf?dl=0" TargetMode="External"/><Relationship Id="rId761" Type="http://schemas.openxmlformats.org/officeDocument/2006/relationships/hyperlink" Target="http://www.sciencedirect.com/science/article/pii/S1045926X11000152" TargetMode="External"/><Relationship Id="rId760" Type="http://schemas.openxmlformats.org/officeDocument/2006/relationships/hyperlink" Target="http://www.sciencedirect.com/science/article/pii/S1045926X14000299" TargetMode="External"/><Relationship Id="rId11" Type="http://schemas.openxmlformats.org/officeDocument/2006/relationships/hyperlink" Target="http://www.sciencedirect.com/science/article/pii/S1045926X12000742" TargetMode="External"/><Relationship Id="rId10" Type="http://schemas.openxmlformats.org/officeDocument/2006/relationships/hyperlink" Target="https://drive.google.com/a/campus.fct.unl.pt/file/d/0B6lZBW2EwdMGZjR5VldVb2JJRWc/view?usp=sharing" TargetMode="External"/><Relationship Id="rId13" Type="http://schemas.openxmlformats.org/officeDocument/2006/relationships/hyperlink" Target="http://www.sciencedirect.com/science/article/pii/S1045926X14000925" TargetMode="External"/><Relationship Id="rId12" Type="http://schemas.openxmlformats.org/officeDocument/2006/relationships/hyperlink" Target="https://drive.google.com/a/campus.fct.unl.pt/file/d/0B6lZBW2EwdMGM3FQNG5sN0poWHc/view?usp=sharing" TargetMode="External"/><Relationship Id="rId519" Type="http://schemas.openxmlformats.org/officeDocument/2006/relationships/hyperlink" Target="http://www.sciencedirect.com/science/article/pii/S1045926X14000020" TargetMode="External"/><Relationship Id="rId514" Type="http://schemas.openxmlformats.org/officeDocument/2006/relationships/hyperlink" Target="http://www.sciencedirect.com/science/article/pii/S1045926X13000803" TargetMode="External"/><Relationship Id="rId756" Type="http://schemas.openxmlformats.org/officeDocument/2006/relationships/hyperlink" Target="http://www.sciencedirect.com/science/article/pii/S1045926X1000073X" TargetMode="External"/><Relationship Id="rId998" Type="http://schemas.openxmlformats.org/officeDocument/2006/relationships/hyperlink" Target="http://www.sciencedirect.com/science/article/pii/S1045926X14000330" TargetMode="External"/><Relationship Id="rId513" Type="http://schemas.openxmlformats.org/officeDocument/2006/relationships/hyperlink" Target="http://www.sciencedirect.com/science/article/pii/S1045926X0900041X" TargetMode="External"/><Relationship Id="rId755" Type="http://schemas.openxmlformats.org/officeDocument/2006/relationships/hyperlink" Target="http://www.sciencedirect.com/science/article/pii/S1045926X10000509" TargetMode="External"/><Relationship Id="rId997" Type="http://schemas.openxmlformats.org/officeDocument/2006/relationships/hyperlink" Target="http://www.sciencedirect.com/science/article/pii/S1045926X12000559" TargetMode="External"/><Relationship Id="rId512" Type="http://schemas.openxmlformats.org/officeDocument/2006/relationships/hyperlink" Target="http://www.sciencedirect.com/science/article/pii/S1045926X08000402" TargetMode="External"/><Relationship Id="rId754" Type="http://schemas.openxmlformats.org/officeDocument/2006/relationships/hyperlink" Target="http://www.sciencedirect.com/science/article/pii/S1045926X13000803" TargetMode="External"/><Relationship Id="rId996" Type="http://schemas.openxmlformats.org/officeDocument/2006/relationships/hyperlink" Target="http://www.sciencedirect.com/science/article/pii/S1045926X1000073X" TargetMode="External"/><Relationship Id="rId511" Type="http://schemas.openxmlformats.org/officeDocument/2006/relationships/hyperlink" Target="http://www.sciencedirect.com/science/article/pii/S1045926X09000147" TargetMode="External"/><Relationship Id="rId753" Type="http://schemas.openxmlformats.org/officeDocument/2006/relationships/hyperlink" Target="http://www.sciencedirect.com/science/article/pii/S1045926X0900041X" TargetMode="External"/><Relationship Id="rId995" Type="http://schemas.openxmlformats.org/officeDocument/2006/relationships/hyperlink" Target="http://www.sciencedirect.com/science/article/pii/S1045926X10000509" TargetMode="External"/><Relationship Id="rId518" Type="http://schemas.openxmlformats.org/officeDocument/2006/relationships/hyperlink" Target="http://www.sciencedirect.com/science/article/pii/S1045926X14000330" TargetMode="External"/><Relationship Id="rId517" Type="http://schemas.openxmlformats.org/officeDocument/2006/relationships/hyperlink" Target="http://www.sciencedirect.com/science/article/pii/S1045926X12000559" TargetMode="External"/><Relationship Id="rId759" Type="http://schemas.openxmlformats.org/officeDocument/2006/relationships/hyperlink" Target="http://www.sciencedirect.com/science/article/pii/S1045926X14000020" TargetMode="External"/><Relationship Id="rId516" Type="http://schemas.openxmlformats.org/officeDocument/2006/relationships/hyperlink" Target="http://www.sciencedirect.com/science/article/pii/S1045926X1000073X" TargetMode="External"/><Relationship Id="rId758" Type="http://schemas.openxmlformats.org/officeDocument/2006/relationships/hyperlink" Target="http://www.sciencedirect.com/science/article/pii/S1045926X14000330" TargetMode="External"/><Relationship Id="rId515" Type="http://schemas.openxmlformats.org/officeDocument/2006/relationships/hyperlink" Target="http://www.sciencedirect.com/science/article/pii/S1045926X10000509" TargetMode="External"/><Relationship Id="rId757" Type="http://schemas.openxmlformats.org/officeDocument/2006/relationships/hyperlink" Target="http://www.sciencedirect.com/science/article/pii/S1045926X12000559" TargetMode="External"/><Relationship Id="rId999" Type="http://schemas.openxmlformats.org/officeDocument/2006/relationships/hyperlink" Target="http://www.sciencedirect.com/science/article/pii/S1045926X14000020" TargetMode="External"/><Relationship Id="rId15" Type="http://schemas.openxmlformats.org/officeDocument/2006/relationships/hyperlink" Target="http://www.sciencedirect.com/science/article/pii/S1045926X14001037" TargetMode="External"/><Relationship Id="rId990" Type="http://schemas.openxmlformats.org/officeDocument/2006/relationships/hyperlink" Target="http://www.sciencedirect.com/science/article/pii/S1045926X10000182" TargetMode="External"/><Relationship Id="rId14" Type="http://schemas.openxmlformats.org/officeDocument/2006/relationships/hyperlink" Target="https://drive.google.com/a/campus.fct.unl.pt/file/d/0B6lZBW2EwdMGbFR5LVZ1amZoMWs/view?usp=sharing" TargetMode="External"/><Relationship Id="rId17" Type="http://schemas.openxmlformats.org/officeDocument/2006/relationships/hyperlink" Target="http://www.sciencedirect.com/science/article/pii/S1045926X12000389" TargetMode="External"/><Relationship Id="rId16" Type="http://schemas.openxmlformats.org/officeDocument/2006/relationships/hyperlink" Target="https://drive.google.com/a/campus.fct.unl.pt/file/d/0B6lZBW2EwdMGbWdGZjNLaElEV0E/view?usp=sharing" TargetMode="External"/><Relationship Id="rId19" Type="http://schemas.openxmlformats.org/officeDocument/2006/relationships/hyperlink" Target="http://www.sciencedirect.com/science/article/pii/S1045926X13000669" TargetMode="External"/><Relationship Id="rId510" Type="http://schemas.openxmlformats.org/officeDocument/2006/relationships/hyperlink" Target="http://www.sciencedirect.com/science/article/pii/S1045926X10000182" TargetMode="External"/><Relationship Id="rId752" Type="http://schemas.openxmlformats.org/officeDocument/2006/relationships/hyperlink" Target="http://www.sciencedirect.com/science/article/pii/S1045926X08000402" TargetMode="External"/><Relationship Id="rId994" Type="http://schemas.openxmlformats.org/officeDocument/2006/relationships/hyperlink" Target="http://www.sciencedirect.com/science/article/pii/S1045926X13000803" TargetMode="External"/><Relationship Id="rId18" Type="http://schemas.openxmlformats.org/officeDocument/2006/relationships/hyperlink" Target="https://drive.google.com/a/campus.fct.unl.pt/file/d/0B6lZBW2EwdMGNnFiRE1aOFZ4RkE/view?usp=sharing" TargetMode="External"/><Relationship Id="rId751" Type="http://schemas.openxmlformats.org/officeDocument/2006/relationships/hyperlink" Target="http://www.sciencedirect.com/science/article/pii/S1045926X09000147" TargetMode="External"/><Relationship Id="rId993" Type="http://schemas.openxmlformats.org/officeDocument/2006/relationships/hyperlink" Target="http://www.sciencedirect.com/science/article/pii/S1045926X0900041X" TargetMode="External"/><Relationship Id="rId750" Type="http://schemas.openxmlformats.org/officeDocument/2006/relationships/hyperlink" Target="http://www.sciencedirect.com/science/article/pii/S1045926X10000182" TargetMode="External"/><Relationship Id="rId992" Type="http://schemas.openxmlformats.org/officeDocument/2006/relationships/hyperlink" Target="http://www.sciencedirect.com/science/article/pii/S1045926X08000402" TargetMode="External"/><Relationship Id="rId991" Type="http://schemas.openxmlformats.org/officeDocument/2006/relationships/hyperlink" Target="http://www.sciencedirect.com/science/article/pii/S1045926X09000147" TargetMode="External"/><Relationship Id="rId84" Type="http://schemas.openxmlformats.org/officeDocument/2006/relationships/hyperlink" Target="https://drive.google.com/a/campus.fct.unl.pt/file/d/0B6lZBW2EwdMGeldxR3l4b1RiU3M/view?usp=sharing" TargetMode="External"/><Relationship Id="rId83" Type="http://schemas.openxmlformats.org/officeDocument/2006/relationships/hyperlink" Target="http://www.sciencedirect.com/science/article/pii/S1045926X14000652" TargetMode="External"/><Relationship Id="rId86" Type="http://schemas.openxmlformats.org/officeDocument/2006/relationships/hyperlink" Target="https://drive.google.com/a/campus.fct.unl.pt/file/d/0B6lZBW2EwdMGQWxaeFEzVFhFUkU/view?usp=sharing" TargetMode="External"/><Relationship Id="rId85" Type="http://schemas.openxmlformats.org/officeDocument/2006/relationships/hyperlink" Target="http://www.sciencedirect.com/science/article/pii/S1045926X14000433" TargetMode="External"/><Relationship Id="rId88" Type="http://schemas.openxmlformats.org/officeDocument/2006/relationships/hyperlink" Target="https://drive.google.com/a/campus.fct.unl.pt/file/d/0B6lZBW2EwdMGcmVZaUtOdWhMUm8/view?usp=sharing" TargetMode="External"/><Relationship Id="rId87" Type="http://schemas.openxmlformats.org/officeDocument/2006/relationships/hyperlink" Target="http://www.sciencedirect.com/science/article/pii/S1045926X13001006" TargetMode="External"/><Relationship Id="rId89" Type="http://schemas.openxmlformats.org/officeDocument/2006/relationships/hyperlink" Target="http://www.sciencedirect.com/science/article/pii/S1045926X14000627" TargetMode="External"/><Relationship Id="rId709" Type="http://schemas.openxmlformats.org/officeDocument/2006/relationships/hyperlink" Target="http://www.sciencedirect.com/science/article/pii/S1045926X09000767" TargetMode="External"/><Relationship Id="rId708" Type="http://schemas.openxmlformats.org/officeDocument/2006/relationships/hyperlink" Target="http://www.sciencedirect.com/science/article/pii/S1045926X08000281" TargetMode="External"/><Relationship Id="rId707" Type="http://schemas.openxmlformats.org/officeDocument/2006/relationships/hyperlink" Target="http://www.sciencedirect.com/science/article/pii/S1045926X09000512" TargetMode="External"/><Relationship Id="rId949" Type="http://schemas.openxmlformats.org/officeDocument/2006/relationships/hyperlink" Target="http://www.sciencedirect.com/science/article/pii/S1045926X09000767" TargetMode="External"/><Relationship Id="rId706" Type="http://schemas.openxmlformats.org/officeDocument/2006/relationships/hyperlink" Target="http://www.sciencedirect.com/science/article/pii/S1045926X10000297" TargetMode="External"/><Relationship Id="rId948" Type="http://schemas.openxmlformats.org/officeDocument/2006/relationships/hyperlink" Target="http://www.sciencedirect.com/science/article/pii/S1045926X08000281" TargetMode="External"/><Relationship Id="rId80" Type="http://schemas.openxmlformats.org/officeDocument/2006/relationships/hyperlink" Target="http://www.sciencedirect.com/science/article/pii/S1045926X14000299" TargetMode="External"/><Relationship Id="rId82" Type="http://schemas.openxmlformats.org/officeDocument/2006/relationships/hyperlink" Target="https://www.dropbox.com/s/78h37itpy8ixqe3/A%20visual%20programming%20language%20for%20XML%20manipulation.pdf?dl=0" TargetMode="External"/><Relationship Id="rId81" Type="http://schemas.openxmlformats.org/officeDocument/2006/relationships/hyperlink" Target="http://www.sciencedirect.com/science/article/pii/S1045926X11000152" TargetMode="External"/><Relationship Id="rId701" Type="http://schemas.openxmlformats.org/officeDocument/2006/relationships/hyperlink" Target="http://www.sciencedirect.com/science/article/pii/S1045926X12000729" TargetMode="External"/><Relationship Id="rId943" Type="http://schemas.openxmlformats.org/officeDocument/2006/relationships/hyperlink" Target="http://www.sciencedirect.com/science/article/pii/S1045926X14000445" TargetMode="External"/><Relationship Id="rId700" Type="http://schemas.openxmlformats.org/officeDocument/2006/relationships/hyperlink" Target="https://drive.google.com/a/campus.fct.unl.pt/file/d/0B6lZBW2EwdMGNF9iejQxeUdyWG8/view?usp=sharing" TargetMode="External"/><Relationship Id="rId942" Type="http://schemas.openxmlformats.org/officeDocument/2006/relationships/hyperlink" Target="https://drive.google.com/a/campus.fct.unl.pt/file/d/0B6lZBW2EwdMGU0gzV2ZlM3dBeWM/view?usp=sharing" TargetMode="External"/><Relationship Id="rId941" Type="http://schemas.openxmlformats.org/officeDocument/2006/relationships/hyperlink" Target="http://www.sciencedirect.com/science/article/pii/S1045926X12000729" TargetMode="External"/><Relationship Id="rId940" Type="http://schemas.openxmlformats.org/officeDocument/2006/relationships/hyperlink" Target="https://drive.google.com/a/campus.fct.unl.pt/file/d/0B6lZBW2EwdMGNF9iejQxeUdyWG8/view?usp=sharing" TargetMode="External"/><Relationship Id="rId705" Type="http://schemas.openxmlformats.org/officeDocument/2006/relationships/hyperlink" Target="http://www.sciencedirect.com/science/article/pii/S1045926X09000792" TargetMode="External"/><Relationship Id="rId947" Type="http://schemas.openxmlformats.org/officeDocument/2006/relationships/hyperlink" Target="http://www.sciencedirect.com/science/article/pii/S1045926X09000512" TargetMode="External"/><Relationship Id="rId704" Type="http://schemas.openxmlformats.org/officeDocument/2006/relationships/hyperlink" Target="http://www.sciencedirect.com/science/article/pii/S1045926X14000329" TargetMode="External"/><Relationship Id="rId946" Type="http://schemas.openxmlformats.org/officeDocument/2006/relationships/hyperlink" Target="http://www.sciencedirect.com/science/article/pii/S1045926X10000297" TargetMode="External"/><Relationship Id="rId703" Type="http://schemas.openxmlformats.org/officeDocument/2006/relationships/hyperlink" Target="http://www.sciencedirect.com/science/article/pii/S1045926X14000445" TargetMode="External"/><Relationship Id="rId945" Type="http://schemas.openxmlformats.org/officeDocument/2006/relationships/hyperlink" Target="http://www.sciencedirect.com/science/article/pii/S1045926X09000792" TargetMode="External"/><Relationship Id="rId702" Type="http://schemas.openxmlformats.org/officeDocument/2006/relationships/hyperlink" Target="https://drive.google.com/a/campus.fct.unl.pt/file/d/0B6lZBW2EwdMGU0gzV2ZlM3dBeWM/view?usp=sharing" TargetMode="External"/><Relationship Id="rId944" Type="http://schemas.openxmlformats.org/officeDocument/2006/relationships/hyperlink" Target="http://www.sciencedirect.com/science/article/pii/S1045926X14000329" TargetMode="External"/><Relationship Id="rId73" Type="http://schemas.openxmlformats.org/officeDocument/2006/relationships/hyperlink" Target="http://www.sciencedirect.com/science/article/pii/S1045926X0900041X" TargetMode="External"/><Relationship Id="rId72" Type="http://schemas.openxmlformats.org/officeDocument/2006/relationships/hyperlink" Target="http://www.sciencedirect.com/science/article/pii/S1045926X08000402" TargetMode="External"/><Relationship Id="rId75" Type="http://schemas.openxmlformats.org/officeDocument/2006/relationships/hyperlink" Target="http://www.sciencedirect.com/science/article/pii/S1045926X10000509" TargetMode="External"/><Relationship Id="rId74" Type="http://schemas.openxmlformats.org/officeDocument/2006/relationships/hyperlink" Target="http://www.sciencedirect.com/science/article/pii/S1045926X13000803" TargetMode="External"/><Relationship Id="rId77" Type="http://schemas.openxmlformats.org/officeDocument/2006/relationships/hyperlink" Target="http://www.sciencedirect.com/science/article/pii/S1045926X12000559" TargetMode="External"/><Relationship Id="rId76" Type="http://schemas.openxmlformats.org/officeDocument/2006/relationships/hyperlink" Target="http://www.sciencedirect.com/science/article/pii/S1045926X1000073X" TargetMode="External"/><Relationship Id="rId79" Type="http://schemas.openxmlformats.org/officeDocument/2006/relationships/hyperlink" Target="http://www.sciencedirect.com/science/article/pii/S1045926X14000020" TargetMode="External"/><Relationship Id="rId78" Type="http://schemas.openxmlformats.org/officeDocument/2006/relationships/hyperlink" Target="http://www.sciencedirect.com/science/article/pii/S1045926X14000330" TargetMode="External"/><Relationship Id="rId939" Type="http://schemas.openxmlformats.org/officeDocument/2006/relationships/hyperlink" Target="http://www.sciencedirect.com/science/article/pii/S1045926X13000669" TargetMode="External"/><Relationship Id="rId938" Type="http://schemas.openxmlformats.org/officeDocument/2006/relationships/hyperlink" Target="https://drive.google.com/a/campus.fct.unl.pt/file/d/0B6lZBW2EwdMGNnFiRE1aOFZ4RkE/view?usp=sharing" TargetMode="External"/><Relationship Id="rId937" Type="http://schemas.openxmlformats.org/officeDocument/2006/relationships/hyperlink" Target="http://www.sciencedirect.com/science/article/pii/S1045926X12000389" TargetMode="External"/><Relationship Id="rId71" Type="http://schemas.openxmlformats.org/officeDocument/2006/relationships/hyperlink" Target="http://www.sciencedirect.com/science/article/pii/S1045926X09000147" TargetMode="External"/><Relationship Id="rId70" Type="http://schemas.openxmlformats.org/officeDocument/2006/relationships/hyperlink" Target="http://www.sciencedirect.com/science/article/pii/S1045926X10000182" TargetMode="External"/><Relationship Id="rId932" Type="http://schemas.openxmlformats.org/officeDocument/2006/relationships/hyperlink" Target="https://drive.google.com/a/campus.fct.unl.pt/file/d/0B6lZBW2EwdMGM3FQNG5sN0poWHc/view?usp=sharing" TargetMode="External"/><Relationship Id="rId931" Type="http://schemas.openxmlformats.org/officeDocument/2006/relationships/hyperlink" Target="http://www.sciencedirect.com/science/article/pii/S1045926X12000742" TargetMode="External"/><Relationship Id="rId930" Type="http://schemas.openxmlformats.org/officeDocument/2006/relationships/hyperlink" Target="https://drive.google.com/a/campus.fct.unl.pt/file/d/0B6lZBW2EwdMGZjR5VldVb2JJRWc/view?usp=sharing" TargetMode="External"/><Relationship Id="rId936" Type="http://schemas.openxmlformats.org/officeDocument/2006/relationships/hyperlink" Target="https://drive.google.com/a/campus.fct.unl.pt/file/d/0B6lZBW2EwdMGbWdGZjNLaElEV0E/view?usp=sharing" TargetMode="External"/><Relationship Id="rId935" Type="http://schemas.openxmlformats.org/officeDocument/2006/relationships/hyperlink" Target="http://www.sciencedirect.com/science/article/pii/S1045926X14001037" TargetMode="External"/><Relationship Id="rId934" Type="http://schemas.openxmlformats.org/officeDocument/2006/relationships/hyperlink" Target="https://drive.google.com/a/campus.fct.unl.pt/file/d/0B6lZBW2EwdMGbFR5LVZ1amZoMWs/view?usp=sharing" TargetMode="External"/><Relationship Id="rId933" Type="http://schemas.openxmlformats.org/officeDocument/2006/relationships/hyperlink" Target="http://www.sciencedirect.com/science/article/pii/S1045926X14000925" TargetMode="External"/><Relationship Id="rId62" Type="http://schemas.openxmlformats.org/officeDocument/2006/relationships/hyperlink" Target="https://drive.google.com/a/campus.fct.unl.pt/file/d/0B6lZBW2EwdMGU0gzV2ZlM3dBeWM/view?usp=sharing" TargetMode="External"/><Relationship Id="rId61" Type="http://schemas.openxmlformats.org/officeDocument/2006/relationships/hyperlink" Target="http://www.sciencedirect.com/science/article/pii/S1045926X12000729" TargetMode="External"/><Relationship Id="rId64" Type="http://schemas.openxmlformats.org/officeDocument/2006/relationships/hyperlink" Target="http://www.sciencedirect.com/science/article/pii/S1045926X14000329" TargetMode="External"/><Relationship Id="rId63" Type="http://schemas.openxmlformats.org/officeDocument/2006/relationships/hyperlink" Target="http://www.sciencedirect.com/science/article/pii/S1045926X14000445" TargetMode="External"/><Relationship Id="rId66" Type="http://schemas.openxmlformats.org/officeDocument/2006/relationships/hyperlink" Target="http://www.sciencedirect.com/science/article/pii/S1045926X10000297" TargetMode="External"/><Relationship Id="rId65" Type="http://schemas.openxmlformats.org/officeDocument/2006/relationships/hyperlink" Target="http://www.sciencedirect.com/science/article/pii/S1045926X09000792" TargetMode="External"/><Relationship Id="rId68" Type="http://schemas.openxmlformats.org/officeDocument/2006/relationships/hyperlink" Target="http://www.sciencedirect.com/science/article/pii/S1045926X08000281" TargetMode="External"/><Relationship Id="rId67" Type="http://schemas.openxmlformats.org/officeDocument/2006/relationships/hyperlink" Target="http://www.sciencedirect.com/science/article/pii/S1045926X09000512" TargetMode="External"/><Relationship Id="rId729" Type="http://schemas.openxmlformats.org/officeDocument/2006/relationships/hyperlink" Target="http://www.sciencedirect.com/science/article/pii/S1045926X14000627" TargetMode="External"/><Relationship Id="rId728" Type="http://schemas.openxmlformats.org/officeDocument/2006/relationships/hyperlink" Target="https://drive.google.com/a/campus.fct.unl.pt/file/d/0B6lZBW2EwdMGcmVZaUtOdWhMUm8/view?usp=sharing" TargetMode="External"/><Relationship Id="rId60" Type="http://schemas.openxmlformats.org/officeDocument/2006/relationships/hyperlink" Target="https://drive.google.com/a/campus.fct.unl.pt/file/d/0B6lZBW2EwdMGNF9iejQxeUdyWG8/view?usp=sharing" TargetMode="External"/><Relationship Id="rId723" Type="http://schemas.openxmlformats.org/officeDocument/2006/relationships/hyperlink" Target="http://www.sciencedirect.com/science/article/pii/S1045926X14000652" TargetMode="External"/><Relationship Id="rId965" Type="http://schemas.openxmlformats.org/officeDocument/2006/relationships/hyperlink" Target="http://www.sciencedirect.com/science/article/pii/S1045926X14000433" TargetMode="External"/><Relationship Id="rId722" Type="http://schemas.openxmlformats.org/officeDocument/2006/relationships/hyperlink" Target="https://www.dropbox.com/s/78h37itpy8ixqe3/A%20visual%20programming%20language%20for%20XML%20manipulation.pdf?dl=0" TargetMode="External"/><Relationship Id="rId964" Type="http://schemas.openxmlformats.org/officeDocument/2006/relationships/hyperlink" Target="https://drive.google.com/a/campus.fct.unl.pt/file/d/0B6lZBW2EwdMGeldxR3l4b1RiU3M/view?usp=sharing" TargetMode="External"/><Relationship Id="rId721" Type="http://schemas.openxmlformats.org/officeDocument/2006/relationships/hyperlink" Target="http://www.sciencedirect.com/science/article/pii/S1045926X11000152" TargetMode="External"/><Relationship Id="rId963" Type="http://schemas.openxmlformats.org/officeDocument/2006/relationships/hyperlink" Target="http://www.sciencedirect.com/science/article/pii/S1045926X14000652" TargetMode="External"/><Relationship Id="rId720" Type="http://schemas.openxmlformats.org/officeDocument/2006/relationships/hyperlink" Target="http://www.sciencedirect.com/science/article/pii/S1045926X14000299" TargetMode="External"/><Relationship Id="rId962" Type="http://schemas.openxmlformats.org/officeDocument/2006/relationships/hyperlink" Target="https://www.dropbox.com/s/78h37itpy8ixqe3/A%20visual%20programming%20language%20for%20XML%20manipulation.pdf?dl=0" TargetMode="External"/><Relationship Id="rId727" Type="http://schemas.openxmlformats.org/officeDocument/2006/relationships/hyperlink" Target="http://www.sciencedirect.com/science/article/pii/S1045926X13001006" TargetMode="External"/><Relationship Id="rId969" Type="http://schemas.openxmlformats.org/officeDocument/2006/relationships/hyperlink" Target="http://www.sciencedirect.com/science/article/pii/S1045926X14000627" TargetMode="External"/><Relationship Id="rId726" Type="http://schemas.openxmlformats.org/officeDocument/2006/relationships/hyperlink" Target="https://drive.google.com/a/campus.fct.unl.pt/file/d/0B6lZBW2EwdMGQWxaeFEzVFhFUkU/view?usp=sharing" TargetMode="External"/><Relationship Id="rId968" Type="http://schemas.openxmlformats.org/officeDocument/2006/relationships/hyperlink" Target="https://drive.google.com/a/campus.fct.unl.pt/file/d/0B6lZBW2EwdMGcmVZaUtOdWhMUm8/view?usp=sharing" TargetMode="External"/><Relationship Id="rId725" Type="http://schemas.openxmlformats.org/officeDocument/2006/relationships/hyperlink" Target="http://www.sciencedirect.com/science/article/pii/S1045926X14000433" TargetMode="External"/><Relationship Id="rId967" Type="http://schemas.openxmlformats.org/officeDocument/2006/relationships/hyperlink" Target="http://www.sciencedirect.com/science/article/pii/S1045926X13001006" TargetMode="External"/><Relationship Id="rId724" Type="http://schemas.openxmlformats.org/officeDocument/2006/relationships/hyperlink" Target="https://drive.google.com/a/campus.fct.unl.pt/file/d/0B6lZBW2EwdMGeldxR3l4b1RiU3M/view?usp=sharing" TargetMode="External"/><Relationship Id="rId966" Type="http://schemas.openxmlformats.org/officeDocument/2006/relationships/hyperlink" Target="https://drive.google.com/a/campus.fct.unl.pt/file/d/0B6lZBW2EwdMGQWxaeFEzVFhFUkU/view?usp=sharing" TargetMode="External"/><Relationship Id="rId69" Type="http://schemas.openxmlformats.org/officeDocument/2006/relationships/hyperlink" Target="http://www.sciencedirect.com/science/article/pii/S1045926X09000767" TargetMode="External"/><Relationship Id="rId961" Type="http://schemas.openxmlformats.org/officeDocument/2006/relationships/hyperlink" Target="http://www.sciencedirect.com/science/article/pii/S1045926X11000152" TargetMode="External"/><Relationship Id="rId960" Type="http://schemas.openxmlformats.org/officeDocument/2006/relationships/hyperlink" Target="http://www.sciencedirect.com/science/article/pii/S1045926X14000299" TargetMode="External"/><Relationship Id="rId51" Type="http://schemas.openxmlformats.org/officeDocument/2006/relationships/hyperlink" Target="http://www.sciencedirect.com/science/article/pii/S1045926X12000742" TargetMode="External"/><Relationship Id="rId50" Type="http://schemas.openxmlformats.org/officeDocument/2006/relationships/hyperlink" Target="https://drive.google.com/a/campus.fct.unl.pt/file/d/0B6lZBW2EwdMGZjR5VldVb2JJRWc/view?usp=sharing" TargetMode="External"/><Relationship Id="rId53" Type="http://schemas.openxmlformats.org/officeDocument/2006/relationships/hyperlink" Target="http://www.sciencedirect.com/science/article/pii/S1045926X14000925" TargetMode="External"/><Relationship Id="rId52" Type="http://schemas.openxmlformats.org/officeDocument/2006/relationships/hyperlink" Target="https://drive.google.com/a/campus.fct.unl.pt/file/d/0B6lZBW2EwdMGM3FQNG5sN0poWHc/view?usp=sharing" TargetMode="External"/><Relationship Id="rId55" Type="http://schemas.openxmlformats.org/officeDocument/2006/relationships/hyperlink" Target="http://www.sciencedirect.com/science/article/pii/S1045926X14001037" TargetMode="External"/><Relationship Id="rId54" Type="http://schemas.openxmlformats.org/officeDocument/2006/relationships/hyperlink" Target="https://drive.google.com/a/campus.fct.unl.pt/file/d/0B6lZBW2EwdMGbFR5LVZ1amZoMWs/view?usp=sharing" TargetMode="External"/><Relationship Id="rId57" Type="http://schemas.openxmlformats.org/officeDocument/2006/relationships/hyperlink" Target="http://www.sciencedirect.com/science/article/pii/S1045926X12000389" TargetMode="External"/><Relationship Id="rId56" Type="http://schemas.openxmlformats.org/officeDocument/2006/relationships/hyperlink" Target="https://drive.google.com/a/campus.fct.unl.pt/file/d/0B6lZBW2EwdMGbWdGZjNLaElEV0E/view?usp=sharing" TargetMode="External"/><Relationship Id="rId719" Type="http://schemas.openxmlformats.org/officeDocument/2006/relationships/hyperlink" Target="http://www.sciencedirect.com/science/article/pii/S1045926X14000020" TargetMode="External"/><Relationship Id="rId718" Type="http://schemas.openxmlformats.org/officeDocument/2006/relationships/hyperlink" Target="http://www.sciencedirect.com/science/article/pii/S1045926X14000330" TargetMode="External"/><Relationship Id="rId717" Type="http://schemas.openxmlformats.org/officeDocument/2006/relationships/hyperlink" Target="http://www.sciencedirect.com/science/article/pii/S1045926X12000559" TargetMode="External"/><Relationship Id="rId959" Type="http://schemas.openxmlformats.org/officeDocument/2006/relationships/hyperlink" Target="http://www.sciencedirect.com/science/article/pii/S1045926X14000020" TargetMode="External"/><Relationship Id="rId712" Type="http://schemas.openxmlformats.org/officeDocument/2006/relationships/hyperlink" Target="http://www.sciencedirect.com/science/article/pii/S1045926X08000402" TargetMode="External"/><Relationship Id="rId954" Type="http://schemas.openxmlformats.org/officeDocument/2006/relationships/hyperlink" Target="http://www.sciencedirect.com/science/article/pii/S1045926X13000803" TargetMode="External"/><Relationship Id="rId711" Type="http://schemas.openxmlformats.org/officeDocument/2006/relationships/hyperlink" Target="http://www.sciencedirect.com/science/article/pii/S1045926X09000147" TargetMode="External"/><Relationship Id="rId953" Type="http://schemas.openxmlformats.org/officeDocument/2006/relationships/hyperlink" Target="http://www.sciencedirect.com/science/article/pii/S1045926X0900041X" TargetMode="External"/><Relationship Id="rId710" Type="http://schemas.openxmlformats.org/officeDocument/2006/relationships/hyperlink" Target="http://www.sciencedirect.com/science/article/pii/S1045926X10000182" TargetMode="External"/><Relationship Id="rId952" Type="http://schemas.openxmlformats.org/officeDocument/2006/relationships/hyperlink" Target="http://www.sciencedirect.com/science/article/pii/S1045926X08000402" TargetMode="External"/><Relationship Id="rId951" Type="http://schemas.openxmlformats.org/officeDocument/2006/relationships/hyperlink" Target="http://www.sciencedirect.com/science/article/pii/S1045926X09000147" TargetMode="External"/><Relationship Id="rId716" Type="http://schemas.openxmlformats.org/officeDocument/2006/relationships/hyperlink" Target="http://www.sciencedirect.com/science/article/pii/S1045926X1000073X" TargetMode="External"/><Relationship Id="rId958" Type="http://schemas.openxmlformats.org/officeDocument/2006/relationships/hyperlink" Target="http://www.sciencedirect.com/science/article/pii/S1045926X14000330" TargetMode="External"/><Relationship Id="rId715" Type="http://schemas.openxmlformats.org/officeDocument/2006/relationships/hyperlink" Target="http://www.sciencedirect.com/science/article/pii/S1045926X10000509" TargetMode="External"/><Relationship Id="rId957" Type="http://schemas.openxmlformats.org/officeDocument/2006/relationships/hyperlink" Target="http://www.sciencedirect.com/science/article/pii/S1045926X12000559" TargetMode="External"/><Relationship Id="rId714" Type="http://schemas.openxmlformats.org/officeDocument/2006/relationships/hyperlink" Target="http://www.sciencedirect.com/science/article/pii/S1045926X13000803" TargetMode="External"/><Relationship Id="rId956" Type="http://schemas.openxmlformats.org/officeDocument/2006/relationships/hyperlink" Target="http://www.sciencedirect.com/science/article/pii/S1045926X1000073X" TargetMode="External"/><Relationship Id="rId713" Type="http://schemas.openxmlformats.org/officeDocument/2006/relationships/hyperlink" Target="http://www.sciencedirect.com/science/article/pii/S1045926X0900041X" TargetMode="External"/><Relationship Id="rId955" Type="http://schemas.openxmlformats.org/officeDocument/2006/relationships/hyperlink" Target="http://www.sciencedirect.com/science/article/pii/S1045926X10000509" TargetMode="External"/><Relationship Id="rId59" Type="http://schemas.openxmlformats.org/officeDocument/2006/relationships/hyperlink" Target="http://www.sciencedirect.com/science/article/pii/S1045926X13000669" TargetMode="External"/><Relationship Id="rId58" Type="http://schemas.openxmlformats.org/officeDocument/2006/relationships/hyperlink" Target="https://drive.google.com/a/campus.fct.unl.pt/file/d/0B6lZBW2EwdMGNnFiRE1aOFZ4RkE/view?usp=sharing" TargetMode="External"/><Relationship Id="rId950" Type="http://schemas.openxmlformats.org/officeDocument/2006/relationships/hyperlink" Target="http://www.sciencedirect.com/science/article/pii/S1045926X10000182" TargetMode="External"/><Relationship Id="rId590" Type="http://schemas.openxmlformats.org/officeDocument/2006/relationships/hyperlink" Target="http://www.sciencedirect.com/science/article/pii/S1045926X10000182" TargetMode="External"/><Relationship Id="rId107" Type="http://schemas.openxmlformats.org/officeDocument/2006/relationships/hyperlink" Target="http://www.sciencedirect.com/science/article/pii/S1045926X09000512" TargetMode="External"/><Relationship Id="rId349" Type="http://schemas.openxmlformats.org/officeDocument/2006/relationships/hyperlink" Target="http://www.sciencedirect.com/science/article/pii/S1045926X09000767" TargetMode="External"/><Relationship Id="rId106" Type="http://schemas.openxmlformats.org/officeDocument/2006/relationships/hyperlink" Target="http://www.sciencedirect.com/science/article/pii/S1045926X10000297" TargetMode="External"/><Relationship Id="rId348" Type="http://schemas.openxmlformats.org/officeDocument/2006/relationships/hyperlink" Target="http://www.sciencedirect.com/science/article/pii/S1045926X08000281" TargetMode="External"/><Relationship Id="rId105" Type="http://schemas.openxmlformats.org/officeDocument/2006/relationships/hyperlink" Target="http://www.sciencedirect.com/science/article/pii/S1045926X09000792" TargetMode="External"/><Relationship Id="rId347" Type="http://schemas.openxmlformats.org/officeDocument/2006/relationships/hyperlink" Target="http://www.sciencedirect.com/science/article/pii/S1045926X09000512" TargetMode="External"/><Relationship Id="rId589" Type="http://schemas.openxmlformats.org/officeDocument/2006/relationships/hyperlink" Target="http://www.sciencedirect.com/science/article/pii/S1045926X09000767" TargetMode="External"/><Relationship Id="rId104" Type="http://schemas.openxmlformats.org/officeDocument/2006/relationships/hyperlink" Target="http://www.sciencedirect.com/science/article/pii/S1045926X14000329" TargetMode="External"/><Relationship Id="rId346" Type="http://schemas.openxmlformats.org/officeDocument/2006/relationships/hyperlink" Target="http://www.sciencedirect.com/science/article/pii/S1045926X10000297" TargetMode="External"/><Relationship Id="rId588" Type="http://schemas.openxmlformats.org/officeDocument/2006/relationships/hyperlink" Target="http://www.sciencedirect.com/science/article/pii/S1045926X08000281" TargetMode="External"/><Relationship Id="rId109" Type="http://schemas.openxmlformats.org/officeDocument/2006/relationships/hyperlink" Target="http://www.sciencedirect.com/science/article/pii/S1045926X09000767" TargetMode="External"/><Relationship Id="rId108" Type="http://schemas.openxmlformats.org/officeDocument/2006/relationships/hyperlink" Target="http://www.sciencedirect.com/science/article/pii/S1045926X08000281" TargetMode="External"/><Relationship Id="rId341" Type="http://schemas.openxmlformats.org/officeDocument/2006/relationships/hyperlink" Target="http://www.sciencedirect.com/science/article/pii/S1045926X12000729" TargetMode="External"/><Relationship Id="rId583" Type="http://schemas.openxmlformats.org/officeDocument/2006/relationships/hyperlink" Target="http://www.sciencedirect.com/science/article/pii/S1045926X14000445" TargetMode="External"/><Relationship Id="rId340" Type="http://schemas.openxmlformats.org/officeDocument/2006/relationships/hyperlink" Target="https://drive.google.com/a/campus.fct.unl.pt/file/d/0B6lZBW2EwdMGNF9iejQxeUdyWG8/view?usp=sharing" TargetMode="External"/><Relationship Id="rId582" Type="http://schemas.openxmlformats.org/officeDocument/2006/relationships/hyperlink" Target="https://drive.google.com/a/campus.fct.unl.pt/file/d/0B6lZBW2EwdMGU0gzV2ZlM3dBeWM/view?usp=sharing" TargetMode="External"/><Relationship Id="rId581" Type="http://schemas.openxmlformats.org/officeDocument/2006/relationships/hyperlink" Target="http://www.sciencedirect.com/science/article/pii/S1045926X12000729" TargetMode="External"/><Relationship Id="rId580" Type="http://schemas.openxmlformats.org/officeDocument/2006/relationships/hyperlink" Target="https://drive.google.com/a/campus.fct.unl.pt/file/d/0B6lZBW2EwdMGNF9iejQxeUdyWG8/view?usp=sharing" TargetMode="External"/><Relationship Id="rId103" Type="http://schemas.openxmlformats.org/officeDocument/2006/relationships/hyperlink" Target="http://www.sciencedirect.com/science/article/pii/S1045926X14000445" TargetMode="External"/><Relationship Id="rId345" Type="http://schemas.openxmlformats.org/officeDocument/2006/relationships/hyperlink" Target="http://www.sciencedirect.com/science/article/pii/S1045926X09000792" TargetMode="External"/><Relationship Id="rId587" Type="http://schemas.openxmlformats.org/officeDocument/2006/relationships/hyperlink" Target="http://www.sciencedirect.com/science/article/pii/S1045926X09000512" TargetMode="External"/><Relationship Id="rId102" Type="http://schemas.openxmlformats.org/officeDocument/2006/relationships/hyperlink" Target="https://drive.google.com/a/campus.fct.unl.pt/file/d/0B6lZBW2EwdMGU0gzV2ZlM3dBeWM/view?usp=sharing" TargetMode="External"/><Relationship Id="rId344" Type="http://schemas.openxmlformats.org/officeDocument/2006/relationships/hyperlink" Target="http://www.sciencedirect.com/science/article/pii/S1045926X14000329" TargetMode="External"/><Relationship Id="rId586" Type="http://schemas.openxmlformats.org/officeDocument/2006/relationships/hyperlink" Target="http://www.sciencedirect.com/science/article/pii/S1045926X10000297" TargetMode="External"/><Relationship Id="rId101" Type="http://schemas.openxmlformats.org/officeDocument/2006/relationships/hyperlink" Target="http://www.sciencedirect.com/science/article/pii/S1045926X12000729" TargetMode="External"/><Relationship Id="rId343" Type="http://schemas.openxmlformats.org/officeDocument/2006/relationships/hyperlink" Target="http://www.sciencedirect.com/science/article/pii/S1045926X14000445" TargetMode="External"/><Relationship Id="rId585" Type="http://schemas.openxmlformats.org/officeDocument/2006/relationships/hyperlink" Target="http://www.sciencedirect.com/science/article/pii/S1045926X09000792" TargetMode="External"/><Relationship Id="rId100" Type="http://schemas.openxmlformats.org/officeDocument/2006/relationships/hyperlink" Target="https://drive.google.com/a/campus.fct.unl.pt/file/d/0B6lZBW2EwdMGNF9iejQxeUdyWG8/view?usp=sharing" TargetMode="External"/><Relationship Id="rId342" Type="http://schemas.openxmlformats.org/officeDocument/2006/relationships/hyperlink" Target="https://drive.google.com/a/campus.fct.unl.pt/file/d/0B6lZBW2EwdMGU0gzV2ZlM3dBeWM/view?usp=sharing" TargetMode="External"/><Relationship Id="rId584" Type="http://schemas.openxmlformats.org/officeDocument/2006/relationships/hyperlink" Target="http://www.sciencedirect.com/science/article/pii/S1045926X14000329" TargetMode="External"/><Relationship Id="rId338" Type="http://schemas.openxmlformats.org/officeDocument/2006/relationships/hyperlink" Target="https://drive.google.com/a/campus.fct.unl.pt/file/d/0B6lZBW2EwdMGNnFiRE1aOFZ4RkE/view?usp=sharing" TargetMode="External"/><Relationship Id="rId337" Type="http://schemas.openxmlformats.org/officeDocument/2006/relationships/hyperlink" Target="http://www.sciencedirect.com/science/article/pii/S1045926X12000389" TargetMode="External"/><Relationship Id="rId579" Type="http://schemas.openxmlformats.org/officeDocument/2006/relationships/hyperlink" Target="http://www.sciencedirect.com/science/article/pii/S1045926X13000669" TargetMode="External"/><Relationship Id="rId336" Type="http://schemas.openxmlformats.org/officeDocument/2006/relationships/hyperlink" Target="https://drive.google.com/a/campus.fct.unl.pt/file/d/0B6lZBW2EwdMGbWdGZjNLaElEV0E/view?usp=sharing" TargetMode="External"/><Relationship Id="rId578" Type="http://schemas.openxmlformats.org/officeDocument/2006/relationships/hyperlink" Target="https://drive.google.com/a/campus.fct.unl.pt/file/d/0B6lZBW2EwdMGNnFiRE1aOFZ4RkE/view?usp=sharing" TargetMode="External"/><Relationship Id="rId335" Type="http://schemas.openxmlformats.org/officeDocument/2006/relationships/hyperlink" Target="http://www.sciencedirect.com/science/article/pii/S1045926X14001037" TargetMode="External"/><Relationship Id="rId577" Type="http://schemas.openxmlformats.org/officeDocument/2006/relationships/hyperlink" Target="http://www.sciencedirect.com/science/article/pii/S1045926X12000389" TargetMode="External"/><Relationship Id="rId339" Type="http://schemas.openxmlformats.org/officeDocument/2006/relationships/hyperlink" Target="http://www.sciencedirect.com/science/article/pii/S1045926X13000669" TargetMode="External"/><Relationship Id="rId330" Type="http://schemas.openxmlformats.org/officeDocument/2006/relationships/hyperlink" Target="https://drive.google.com/a/campus.fct.unl.pt/file/d/0B6lZBW2EwdMGZjR5VldVb2JJRWc/view?usp=sharing" TargetMode="External"/><Relationship Id="rId572" Type="http://schemas.openxmlformats.org/officeDocument/2006/relationships/hyperlink" Target="https://drive.google.com/a/campus.fct.unl.pt/file/d/0B6lZBW2EwdMGM3FQNG5sN0poWHc/view?usp=sharing" TargetMode="External"/><Relationship Id="rId571" Type="http://schemas.openxmlformats.org/officeDocument/2006/relationships/hyperlink" Target="http://www.sciencedirect.com/science/article/pii/S1045926X12000742" TargetMode="External"/><Relationship Id="rId570" Type="http://schemas.openxmlformats.org/officeDocument/2006/relationships/hyperlink" Target="https://drive.google.com/a/campus.fct.unl.pt/file/d/0B6lZBW2EwdMGZjR5VldVb2JJRWc/view?usp=sharing" TargetMode="External"/><Relationship Id="rId334" Type="http://schemas.openxmlformats.org/officeDocument/2006/relationships/hyperlink" Target="https://drive.google.com/a/campus.fct.unl.pt/file/d/0B6lZBW2EwdMGbFR5LVZ1amZoMWs/view?usp=sharing" TargetMode="External"/><Relationship Id="rId576" Type="http://schemas.openxmlformats.org/officeDocument/2006/relationships/hyperlink" Target="https://drive.google.com/a/campus.fct.unl.pt/file/d/0B6lZBW2EwdMGbWdGZjNLaElEV0E/view?usp=sharing" TargetMode="External"/><Relationship Id="rId333" Type="http://schemas.openxmlformats.org/officeDocument/2006/relationships/hyperlink" Target="http://www.sciencedirect.com/science/article/pii/S1045926X14000925" TargetMode="External"/><Relationship Id="rId575" Type="http://schemas.openxmlformats.org/officeDocument/2006/relationships/hyperlink" Target="http://www.sciencedirect.com/science/article/pii/S1045926X14001037" TargetMode="External"/><Relationship Id="rId332" Type="http://schemas.openxmlformats.org/officeDocument/2006/relationships/hyperlink" Target="https://drive.google.com/a/campus.fct.unl.pt/file/d/0B6lZBW2EwdMGM3FQNG5sN0poWHc/view?usp=sharing" TargetMode="External"/><Relationship Id="rId574" Type="http://schemas.openxmlformats.org/officeDocument/2006/relationships/hyperlink" Target="https://drive.google.com/a/campus.fct.unl.pt/file/d/0B6lZBW2EwdMGbFR5LVZ1amZoMWs/view?usp=sharing" TargetMode="External"/><Relationship Id="rId331" Type="http://schemas.openxmlformats.org/officeDocument/2006/relationships/hyperlink" Target="http://www.sciencedirect.com/science/article/pii/S1045926X12000742" TargetMode="External"/><Relationship Id="rId573" Type="http://schemas.openxmlformats.org/officeDocument/2006/relationships/hyperlink" Target="http://www.sciencedirect.com/science/article/pii/S1045926X14000925" TargetMode="External"/><Relationship Id="rId370" Type="http://schemas.openxmlformats.org/officeDocument/2006/relationships/hyperlink" Target="https://drive.google.com/a/campus.fct.unl.pt/file/d/0B6lZBW2EwdMGZjR5VldVb2JJRWc/view?usp=sharing" TargetMode="External"/><Relationship Id="rId129" Type="http://schemas.openxmlformats.org/officeDocument/2006/relationships/hyperlink" Target="http://www.sciencedirect.com/science/article/pii/S1045926X14000627" TargetMode="External"/><Relationship Id="rId128" Type="http://schemas.openxmlformats.org/officeDocument/2006/relationships/hyperlink" Target="https://drive.google.com/a/campus.fct.unl.pt/file/d/0B6lZBW2EwdMGcmVZaUtOdWhMUm8/view?usp=sharing" TargetMode="External"/><Relationship Id="rId127" Type="http://schemas.openxmlformats.org/officeDocument/2006/relationships/hyperlink" Target="http://www.sciencedirect.com/science/article/pii/S1045926X13001006" TargetMode="External"/><Relationship Id="rId369" Type="http://schemas.openxmlformats.org/officeDocument/2006/relationships/hyperlink" Target="http://www.sciencedirect.com/science/article/pii/S1045926X14000627" TargetMode="External"/><Relationship Id="rId126" Type="http://schemas.openxmlformats.org/officeDocument/2006/relationships/hyperlink" Target="https://drive.google.com/a/campus.fct.unl.pt/file/d/0B6lZBW2EwdMGQWxaeFEzVFhFUkU/view?usp=sharing" TargetMode="External"/><Relationship Id="rId368" Type="http://schemas.openxmlformats.org/officeDocument/2006/relationships/hyperlink" Target="https://drive.google.com/a/campus.fct.unl.pt/file/d/0B6lZBW2EwdMGcmVZaUtOdWhMUm8/view?usp=sharing" TargetMode="External"/><Relationship Id="rId121" Type="http://schemas.openxmlformats.org/officeDocument/2006/relationships/hyperlink" Target="http://www.sciencedirect.com/science/article/pii/S1045926X11000152" TargetMode="External"/><Relationship Id="rId363" Type="http://schemas.openxmlformats.org/officeDocument/2006/relationships/hyperlink" Target="http://www.sciencedirect.com/science/article/pii/S1045926X14000652" TargetMode="External"/><Relationship Id="rId120" Type="http://schemas.openxmlformats.org/officeDocument/2006/relationships/hyperlink" Target="http://www.sciencedirect.com/science/article/pii/S1045926X14000299" TargetMode="External"/><Relationship Id="rId362" Type="http://schemas.openxmlformats.org/officeDocument/2006/relationships/hyperlink" Target="https://www.dropbox.com/s/78h37itpy8ixqe3/A%20visual%20programming%20language%20for%20XML%20manipulation.pdf?dl=0" TargetMode="External"/><Relationship Id="rId361" Type="http://schemas.openxmlformats.org/officeDocument/2006/relationships/hyperlink" Target="http://www.sciencedirect.com/science/article/pii/S1045926X11000152" TargetMode="External"/><Relationship Id="rId360" Type="http://schemas.openxmlformats.org/officeDocument/2006/relationships/hyperlink" Target="http://www.sciencedirect.com/science/article/pii/S1045926X14000299" TargetMode="External"/><Relationship Id="rId125" Type="http://schemas.openxmlformats.org/officeDocument/2006/relationships/hyperlink" Target="http://www.sciencedirect.com/science/article/pii/S1045926X14000433" TargetMode="External"/><Relationship Id="rId367" Type="http://schemas.openxmlformats.org/officeDocument/2006/relationships/hyperlink" Target="http://www.sciencedirect.com/science/article/pii/S1045926X13001006" TargetMode="External"/><Relationship Id="rId124" Type="http://schemas.openxmlformats.org/officeDocument/2006/relationships/hyperlink" Target="https://drive.google.com/a/campus.fct.unl.pt/file/d/0B6lZBW2EwdMGeldxR3l4b1RiU3M/view?usp=sharing" TargetMode="External"/><Relationship Id="rId366" Type="http://schemas.openxmlformats.org/officeDocument/2006/relationships/hyperlink" Target="https://drive.google.com/a/campus.fct.unl.pt/file/d/0B6lZBW2EwdMGQWxaeFEzVFhFUkU/view?usp=sharing" TargetMode="External"/><Relationship Id="rId123" Type="http://schemas.openxmlformats.org/officeDocument/2006/relationships/hyperlink" Target="http://www.sciencedirect.com/science/article/pii/S1045926X14000652" TargetMode="External"/><Relationship Id="rId365" Type="http://schemas.openxmlformats.org/officeDocument/2006/relationships/hyperlink" Target="http://www.sciencedirect.com/science/article/pii/S1045926X14000433" TargetMode="External"/><Relationship Id="rId122" Type="http://schemas.openxmlformats.org/officeDocument/2006/relationships/hyperlink" Target="https://www.dropbox.com/s/78h37itpy8ixqe3/A%20visual%20programming%20language%20for%20XML%20manipulation.pdf?dl=0" TargetMode="External"/><Relationship Id="rId364" Type="http://schemas.openxmlformats.org/officeDocument/2006/relationships/hyperlink" Target="https://drive.google.com/a/campus.fct.unl.pt/file/d/0B6lZBW2EwdMGeldxR3l4b1RiU3M/view?usp=sharing" TargetMode="External"/><Relationship Id="rId95" Type="http://schemas.openxmlformats.org/officeDocument/2006/relationships/hyperlink" Target="http://www.sciencedirect.com/science/article/pii/S1045926X14001037" TargetMode="External"/><Relationship Id="rId94" Type="http://schemas.openxmlformats.org/officeDocument/2006/relationships/hyperlink" Target="https://drive.google.com/a/campus.fct.unl.pt/file/d/0B6lZBW2EwdMGbFR5LVZ1amZoMWs/view?usp=sharing" TargetMode="External"/><Relationship Id="rId97" Type="http://schemas.openxmlformats.org/officeDocument/2006/relationships/hyperlink" Target="http://www.sciencedirect.com/science/article/pii/S1045926X12000389" TargetMode="External"/><Relationship Id="rId96" Type="http://schemas.openxmlformats.org/officeDocument/2006/relationships/hyperlink" Target="https://drive.google.com/a/campus.fct.unl.pt/file/d/0B6lZBW2EwdMGbWdGZjNLaElEV0E/view?usp=sharing" TargetMode="External"/><Relationship Id="rId99" Type="http://schemas.openxmlformats.org/officeDocument/2006/relationships/hyperlink" Target="http://www.sciencedirect.com/science/article/pii/S1045926X13000669" TargetMode="External"/><Relationship Id="rId98" Type="http://schemas.openxmlformats.org/officeDocument/2006/relationships/hyperlink" Target="https://drive.google.com/a/campus.fct.unl.pt/file/d/0B6lZBW2EwdMGNnFiRE1aOFZ4RkE/view?usp=sharing" TargetMode="External"/><Relationship Id="rId91" Type="http://schemas.openxmlformats.org/officeDocument/2006/relationships/hyperlink" Target="http://www.sciencedirect.com/science/article/pii/S1045926X12000742" TargetMode="External"/><Relationship Id="rId90" Type="http://schemas.openxmlformats.org/officeDocument/2006/relationships/hyperlink" Target="https://drive.google.com/a/campus.fct.unl.pt/file/d/0B6lZBW2EwdMGZjR5VldVb2JJRWc/view?usp=sharing" TargetMode="External"/><Relationship Id="rId93" Type="http://schemas.openxmlformats.org/officeDocument/2006/relationships/hyperlink" Target="http://www.sciencedirect.com/science/article/pii/S1045926X14000925" TargetMode="External"/><Relationship Id="rId92" Type="http://schemas.openxmlformats.org/officeDocument/2006/relationships/hyperlink" Target="https://drive.google.com/a/campus.fct.unl.pt/file/d/0B6lZBW2EwdMGM3FQNG5sN0poWHc/view?usp=sharing" TargetMode="External"/><Relationship Id="rId118" Type="http://schemas.openxmlformats.org/officeDocument/2006/relationships/hyperlink" Target="http://www.sciencedirect.com/science/article/pii/S1045926X14000330" TargetMode="External"/><Relationship Id="rId117" Type="http://schemas.openxmlformats.org/officeDocument/2006/relationships/hyperlink" Target="http://www.sciencedirect.com/science/article/pii/S1045926X12000559" TargetMode="External"/><Relationship Id="rId359" Type="http://schemas.openxmlformats.org/officeDocument/2006/relationships/hyperlink" Target="http://www.sciencedirect.com/science/article/pii/S1045926X14000020" TargetMode="External"/><Relationship Id="rId116" Type="http://schemas.openxmlformats.org/officeDocument/2006/relationships/hyperlink" Target="http://www.sciencedirect.com/science/article/pii/S1045926X1000073X" TargetMode="External"/><Relationship Id="rId358" Type="http://schemas.openxmlformats.org/officeDocument/2006/relationships/hyperlink" Target="http://www.sciencedirect.com/science/article/pii/S1045926X14000330" TargetMode="External"/><Relationship Id="rId115" Type="http://schemas.openxmlformats.org/officeDocument/2006/relationships/hyperlink" Target="http://www.sciencedirect.com/science/article/pii/S1045926X10000509" TargetMode="External"/><Relationship Id="rId357" Type="http://schemas.openxmlformats.org/officeDocument/2006/relationships/hyperlink" Target="http://www.sciencedirect.com/science/article/pii/S1045926X12000559" TargetMode="External"/><Relationship Id="rId599" Type="http://schemas.openxmlformats.org/officeDocument/2006/relationships/hyperlink" Target="http://www.sciencedirect.com/science/article/pii/S1045926X14000020" TargetMode="External"/><Relationship Id="rId119" Type="http://schemas.openxmlformats.org/officeDocument/2006/relationships/hyperlink" Target="http://www.sciencedirect.com/science/article/pii/S1045926X14000020" TargetMode="External"/><Relationship Id="rId110" Type="http://schemas.openxmlformats.org/officeDocument/2006/relationships/hyperlink" Target="http://www.sciencedirect.com/science/article/pii/S1045926X10000182" TargetMode="External"/><Relationship Id="rId352" Type="http://schemas.openxmlformats.org/officeDocument/2006/relationships/hyperlink" Target="http://www.sciencedirect.com/science/article/pii/S1045926X08000402" TargetMode="External"/><Relationship Id="rId594" Type="http://schemas.openxmlformats.org/officeDocument/2006/relationships/hyperlink" Target="http://www.sciencedirect.com/science/article/pii/S1045926X13000803" TargetMode="External"/><Relationship Id="rId351" Type="http://schemas.openxmlformats.org/officeDocument/2006/relationships/hyperlink" Target="http://www.sciencedirect.com/science/article/pii/S1045926X09000147" TargetMode="External"/><Relationship Id="rId593" Type="http://schemas.openxmlformats.org/officeDocument/2006/relationships/hyperlink" Target="http://www.sciencedirect.com/science/article/pii/S1045926X0900041X" TargetMode="External"/><Relationship Id="rId350" Type="http://schemas.openxmlformats.org/officeDocument/2006/relationships/hyperlink" Target="http://www.sciencedirect.com/science/article/pii/S1045926X10000182" TargetMode="External"/><Relationship Id="rId592" Type="http://schemas.openxmlformats.org/officeDocument/2006/relationships/hyperlink" Target="http://www.sciencedirect.com/science/article/pii/S1045926X08000402" TargetMode="External"/><Relationship Id="rId591" Type="http://schemas.openxmlformats.org/officeDocument/2006/relationships/hyperlink" Target="http://www.sciencedirect.com/science/article/pii/S1045926X09000147" TargetMode="External"/><Relationship Id="rId114" Type="http://schemas.openxmlformats.org/officeDocument/2006/relationships/hyperlink" Target="http://www.sciencedirect.com/science/article/pii/S1045926X13000803" TargetMode="External"/><Relationship Id="rId356" Type="http://schemas.openxmlformats.org/officeDocument/2006/relationships/hyperlink" Target="http://www.sciencedirect.com/science/article/pii/S1045926X1000073X" TargetMode="External"/><Relationship Id="rId598" Type="http://schemas.openxmlformats.org/officeDocument/2006/relationships/hyperlink" Target="http://www.sciencedirect.com/science/article/pii/S1045926X14000330" TargetMode="External"/><Relationship Id="rId113" Type="http://schemas.openxmlformats.org/officeDocument/2006/relationships/hyperlink" Target="http://www.sciencedirect.com/science/article/pii/S1045926X0900041X" TargetMode="External"/><Relationship Id="rId355" Type="http://schemas.openxmlformats.org/officeDocument/2006/relationships/hyperlink" Target="http://www.sciencedirect.com/science/article/pii/S1045926X10000509" TargetMode="External"/><Relationship Id="rId597" Type="http://schemas.openxmlformats.org/officeDocument/2006/relationships/hyperlink" Target="http://www.sciencedirect.com/science/article/pii/S1045926X12000559" TargetMode="External"/><Relationship Id="rId112" Type="http://schemas.openxmlformats.org/officeDocument/2006/relationships/hyperlink" Target="http://www.sciencedirect.com/science/article/pii/S1045926X08000402" TargetMode="External"/><Relationship Id="rId354" Type="http://schemas.openxmlformats.org/officeDocument/2006/relationships/hyperlink" Target="http://www.sciencedirect.com/science/article/pii/S1045926X13000803" TargetMode="External"/><Relationship Id="rId596" Type="http://schemas.openxmlformats.org/officeDocument/2006/relationships/hyperlink" Target="http://www.sciencedirect.com/science/article/pii/S1045926X1000073X" TargetMode="External"/><Relationship Id="rId111" Type="http://schemas.openxmlformats.org/officeDocument/2006/relationships/hyperlink" Target="http://www.sciencedirect.com/science/article/pii/S1045926X09000147" TargetMode="External"/><Relationship Id="rId353" Type="http://schemas.openxmlformats.org/officeDocument/2006/relationships/hyperlink" Target="http://www.sciencedirect.com/science/article/pii/S1045926X0900041X" TargetMode="External"/><Relationship Id="rId595" Type="http://schemas.openxmlformats.org/officeDocument/2006/relationships/hyperlink" Target="http://www.sciencedirect.com/science/article/pii/S1045926X10000509" TargetMode="External"/><Relationship Id="rId305" Type="http://schemas.openxmlformats.org/officeDocument/2006/relationships/hyperlink" Target="http://www.sciencedirect.com/science/article/pii/S1045926X09000792" TargetMode="External"/><Relationship Id="rId547" Type="http://schemas.openxmlformats.org/officeDocument/2006/relationships/hyperlink" Target="http://www.sciencedirect.com/science/article/pii/S1045926X09000512" TargetMode="External"/><Relationship Id="rId789" Type="http://schemas.openxmlformats.org/officeDocument/2006/relationships/hyperlink" Target="http://www.sciencedirect.com/science/article/pii/S1045926X09000767" TargetMode="External"/><Relationship Id="rId304" Type="http://schemas.openxmlformats.org/officeDocument/2006/relationships/hyperlink" Target="http://www.sciencedirect.com/science/article/pii/S1045926X14000329" TargetMode="External"/><Relationship Id="rId546" Type="http://schemas.openxmlformats.org/officeDocument/2006/relationships/hyperlink" Target="http://www.sciencedirect.com/science/article/pii/S1045926X10000297" TargetMode="External"/><Relationship Id="rId788" Type="http://schemas.openxmlformats.org/officeDocument/2006/relationships/hyperlink" Target="http://www.sciencedirect.com/science/article/pii/S1045926X08000281" TargetMode="External"/><Relationship Id="rId303" Type="http://schemas.openxmlformats.org/officeDocument/2006/relationships/hyperlink" Target="http://www.sciencedirect.com/science/article/pii/S1045926X14000445" TargetMode="External"/><Relationship Id="rId545" Type="http://schemas.openxmlformats.org/officeDocument/2006/relationships/hyperlink" Target="http://www.sciencedirect.com/science/article/pii/S1045926X09000792" TargetMode="External"/><Relationship Id="rId787" Type="http://schemas.openxmlformats.org/officeDocument/2006/relationships/hyperlink" Target="http://www.sciencedirect.com/science/article/pii/S1045926X09000512" TargetMode="External"/><Relationship Id="rId302" Type="http://schemas.openxmlformats.org/officeDocument/2006/relationships/hyperlink" Target="https://drive.google.com/a/campus.fct.unl.pt/file/d/0B6lZBW2EwdMGU0gzV2ZlM3dBeWM/view?usp=sharing" TargetMode="External"/><Relationship Id="rId544" Type="http://schemas.openxmlformats.org/officeDocument/2006/relationships/hyperlink" Target="http://www.sciencedirect.com/science/article/pii/S1045926X14000329" TargetMode="External"/><Relationship Id="rId786" Type="http://schemas.openxmlformats.org/officeDocument/2006/relationships/hyperlink" Target="http://www.sciencedirect.com/science/article/pii/S1045926X10000297" TargetMode="External"/><Relationship Id="rId309" Type="http://schemas.openxmlformats.org/officeDocument/2006/relationships/hyperlink" Target="http://www.sciencedirect.com/science/article/pii/S1045926X09000767" TargetMode="External"/><Relationship Id="rId308" Type="http://schemas.openxmlformats.org/officeDocument/2006/relationships/hyperlink" Target="http://www.sciencedirect.com/science/article/pii/S1045926X08000281" TargetMode="External"/><Relationship Id="rId307" Type="http://schemas.openxmlformats.org/officeDocument/2006/relationships/hyperlink" Target="http://www.sciencedirect.com/science/article/pii/S1045926X09000512" TargetMode="External"/><Relationship Id="rId549" Type="http://schemas.openxmlformats.org/officeDocument/2006/relationships/hyperlink" Target="http://www.sciencedirect.com/science/article/pii/S1045926X09000767" TargetMode="External"/><Relationship Id="rId306" Type="http://schemas.openxmlformats.org/officeDocument/2006/relationships/hyperlink" Target="http://www.sciencedirect.com/science/article/pii/S1045926X10000297" TargetMode="External"/><Relationship Id="rId548" Type="http://schemas.openxmlformats.org/officeDocument/2006/relationships/hyperlink" Target="http://www.sciencedirect.com/science/article/pii/S1045926X08000281" TargetMode="External"/><Relationship Id="rId781" Type="http://schemas.openxmlformats.org/officeDocument/2006/relationships/hyperlink" Target="http://www.sciencedirect.com/science/article/pii/S1045926X12000729" TargetMode="External"/><Relationship Id="rId780" Type="http://schemas.openxmlformats.org/officeDocument/2006/relationships/hyperlink" Target="https://drive.google.com/a/campus.fct.unl.pt/file/d/0B6lZBW2EwdMGNF9iejQxeUdyWG8/view?usp=sharing" TargetMode="External"/><Relationship Id="rId301" Type="http://schemas.openxmlformats.org/officeDocument/2006/relationships/hyperlink" Target="http://www.sciencedirect.com/science/article/pii/S1045926X12000729" TargetMode="External"/><Relationship Id="rId543" Type="http://schemas.openxmlformats.org/officeDocument/2006/relationships/hyperlink" Target="http://www.sciencedirect.com/science/article/pii/S1045926X14000445" TargetMode="External"/><Relationship Id="rId785" Type="http://schemas.openxmlformats.org/officeDocument/2006/relationships/hyperlink" Target="http://www.sciencedirect.com/science/article/pii/S1045926X09000792" TargetMode="External"/><Relationship Id="rId300" Type="http://schemas.openxmlformats.org/officeDocument/2006/relationships/hyperlink" Target="https://drive.google.com/a/campus.fct.unl.pt/file/d/0B6lZBW2EwdMGNF9iejQxeUdyWG8/view?usp=sharing" TargetMode="External"/><Relationship Id="rId542" Type="http://schemas.openxmlformats.org/officeDocument/2006/relationships/hyperlink" Target="https://drive.google.com/a/campus.fct.unl.pt/file/d/0B6lZBW2EwdMGU0gzV2ZlM3dBeWM/view?usp=sharing" TargetMode="External"/><Relationship Id="rId784" Type="http://schemas.openxmlformats.org/officeDocument/2006/relationships/hyperlink" Target="http://www.sciencedirect.com/science/article/pii/S1045926X14000329" TargetMode="External"/><Relationship Id="rId541" Type="http://schemas.openxmlformats.org/officeDocument/2006/relationships/hyperlink" Target="http://www.sciencedirect.com/science/article/pii/S1045926X12000729" TargetMode="External"/><Relationship Id="rId783" Type="http://schemas.openxmlformats.org/officeDocument/2006/relationships/hyperlink" Target="http://www.sciencedirect.com/science/article/pii/S1045926X14000445" TargetMode="External"/><Relationship Id="rId540" Type="http://schemas.openxmlformats.org/officeDocument/2006/relationships/hyperlink" Target="https://drive.google.com/a/campus.fct.unl.pt/file/d/0B6lZBW2EwdMGNF9iejQxeUdyWG8/view?usp=sharing" TargetMode="External"/><Relationship Id="rId782" Type="http://schemas.openxmlformats.org/officeDocument/2006/relationships/hyperlink" Target="https://drive.google.com/a/campus.fct.unl.pt/file/d/0B6lZBW2EwdMGU0gzV2ZlM3dBeWM/view?usp=sharing" TargetMode="External"/><Relationship Id="rId536" Type="http://schemas.openxmlformats.org/officeDocument/2006/relationships/hyperlink" Target="https://drive.google.com/a/campus.fct.unl.pt/file/d/0B6lZBW2EwdMGbWdGZjNLaElEV0E/view?usp=sharing" TargetMode="External"/><Relationship Id="rId778" Type="http://schemas.openxmlformats.org/officeDocument/2006/relationships/hyperlink" Target="https://drive.google.com/a/campus.fct.unl.pt/file/d/0B6lZBW2EwdMGNnFiRE1aOFZ4RkE/view?usp=sharing" TargetMode="External"/><Relationship Id="rId535" Type="http://schemas.openxmlformats.org/officeDocument/2006/relationships/hyperlink" Target="http://www.sciencedirect.com/science/article/pii/S1045926X14001037" TargetMode="External"/><Relationship Id="rId777" Type="http://schemas.openxmlformats.org/officeDocument/2006/relationships/hyperlink" Target="http://www.sciencedirect.com/science/article/pii/S1045926X12000389" TargetMode="External"/><Relationship Id="rId534" Type="http://schemas.openxmlformats.org/officeDocument/2006/relationships/hyperlink" Target="https://drive.google.com/a/campus.fct.unl.pt/file/d/0B6lZBW2EwdMGbFR5LVZ1amZoMWs/view?usp=sharing" TargetMode="External"/><Relationship Id="rId776" Type="http://schemas.openxmlformats.org/officeDocument/2006/relationships/hyperlink" Target="https://drive.google.com/a/campus.fct.unl.pt/file/d/0B6lZBW2EwdMGbWdGZjNLaElEV0E/view?usp=sharing" TargetMode="External"/><Relationship Id="rId533" Type="http://schemas.openxmlformats.org/officeDocument/2006/relationships/hyperlink" Target="http://www.sciencedirect.com/science/article/pii/S1045926X14000925" TargetMode="External"/><Relationship Id="rId775" Type="http://schemas.openxmlformats.org/officeDocument/2006/relationships/hyperlink" Target="http://www.sciencedirect.com/science/article/pii/S1045926X14001037" TargetMode="External"/><Relationship Id="rId539" Type="http://schemas.openxmlformats.org/officeDocument/2006/relationships/hyperlink" Target="http://www.sciencedirect.com/science/article/pii/S1045926X13000669" TargetMode="External"/><Relationship Id="rId538" Type="http://schemas.openxmlformats.org/officeDocument/2006/relationships/hyperlink" Target="https://drive.google.com/a/campus.fct.unl.pt/file/d/0B6lZBW2EwdMGNnFiRE1aOFZ4RkE/view?usp=sharing" TargetMode="External"/><Relationship Id="rId537" Type="http://schemas.openxmlformats.org/officeDocument/2006/relationships/hyperlink" Target="http://www.sciencedirect.com/science/article/pii/S1045926X12000389" TargetMode="External"/><Relationship Id="rId779" Type="http://schemas.openxmlformats.org/officeDocument/2006/relationships/hyperlink" Target="http://www.sciencedirect.com/science/article/pii/S1045926X13000669" TargetMode="External"/><Relationship Id="rId770" Type="http://schemas.openxmlformats.org/officeDocument/2006/relationships/hyperlink" Target="https://drive.google.com/a/campus.fct.unl.pt/file/d/0B6lZBW2EwdMGZjR5VldVb2JJRWc/view?usp=sharing" TargetMode="External"/><Relationship Id="rId532" Type="http://schemas.openxmlformats.org/officeDocument/2006/relationships/hyperlink" Target="https://drive.google.com/a/campus.fct.unl.pt/file/d/0B6lZBW2EwdMGM3FQNG5sN0poWHc/view?usp=sharing" TargetMode="External"/><Relationship Id="rId774" Type="http://schemas.openxmlformats.org/officeDocument/2006/relationships/hyperlink" Target="https://drive.google.com/a/campus.fct.unl.pt/file/d/0B6lZBW2EwdMGbFR5LVZ1amZoMWs/view?usp=sharing" TargetMode="External"/><Relationship Id="rId531" Type="http://schemas.openxmlformats.org/officeDocument/2006/relationships/hyperlink" Target="http://www.sciencedirect.com/science/article/pii/S1045926X12000742" TargetMode="External"/><Relationship Id="rId773" Type="http://schemas.openxmlformats.org/officeDocument/2006/relationships/hyperlink" Target="http://www.sciencedirect.com/science/article/pii/S1045926X14000925" TargetMode="External"/><Relationship Id="rId530" Type="http://schemas.openxmlformats.org/officeDocument/2006/relationships/hyperlink" Target="https://drive.google.com/a/campus.fct.unl.pt/file/d/0B6lZBW2EwdMGZjR5VldVb2JJRWc/view?usp=sharing" TargetMode="External"/><Relationship Id="rId772" Type="http://schemas.openxmlformats.org/officeDocument/2006/relationships/hyperlink" Target="https://drive.google.com/a/campus.fct.unl.pt/file/d/0B6lZBW2EwdMGM3FQNG5sN0poWHc/view?usp=sharing" TargetMode="External"/><Relationship Id="rId771" Type="http://schemas.openxmlformats.org/officeDocument/2006/relationships/hyperlink" Target="http://www.sciencedirect.com/science/article/pii/S1045926X12000742" TargetMode="External"/><Relationship Id="rId327" Type="http://schemas.openxmlformats.org/officeDocument/2006/relationships/hyperlink" Target="http://www.sciencedirect.com/science/article/pii/S1045926X13001006" TargetMode="External"/><Relationship Id="rId569" Type="http://schemas.openxmlformats.org/officeDocument/2006/relationships/hyperlink" Target="http://www.sciencedirect.com/science/article/pii/S1045926X14000627" TargetMode="External"/><Relationship Id="rId326" Type="http://schemas.openxmlformats.org/officeDocument/2006/relationships/hyperlink" Target="https://drive.google.com/a/campus.fct.unl.pt/file/d/0B6lZBW2EwdMGQWxaeFEzVFhFUkU/view?usp=sharing" TargetMode="External"/><Relationship Id="rId568" Type="http://schemas.openxmlformats.org/officeDocument/2006/relationships/hyperlink" Target="https://drive.google.com/a/campus.fct.unl.pt/file/d/0B6lZBW2EwdMGcmVZaUtOdWhMUm8/view?usp=sharing" TargetMode="External"/><Relationship Id="rId325" Type="http://schemas.openxmlformats.org/officeDocument/2006/relationships/hyperlink" Target="http://www.sciencedirect.com/science/article/pii/S1045926X14000433" TargetMode="External"/><Relationship Id="rId567" Type="http://schemas.openxmlformats.org/officeDocument/2006/relationships/hyperlink" Target="http://www.sciencedirect.com/science/article/pii/S1045926X13001006" TargetMode="External"/><Relationship Id="rId324" Type="http://schemas.openxmlformats.org/officeDocument/2006/relationships/hyperlink" Target="https://drive.google.com/a/campus.fct.unl.pt/file/d/0B6lZBW2EwdMGeldxR3l4b1RiU3M/view?usp=sharing" TargetMode="External"/><Relationship Id="rId566" Type="http://schemas.openxmlformats.org/officeDocument/2006/relationships/hyperlink" Target="https://drive.google.com/a/campus.fct.unl.pt/file/d/0B6lZBW2EwdMGQWxaeFEzVFhFUkU/view?usp=sharing" TargetMode="External"/><Relationship Id="rId329" Type="http://schemas.openxmlformats.org/officeDocument/2006/relationships/hyperlink" Target="http://www.sciencedirect.com/science/article/pii/S1045926X14000627" TargetMode="External"/><Relationship Id="rId328" Type="http://schemas.openxmlformats.org/officeDocument/2006/relationships/hyperlink" Target="https://drive.google.com/a/campus.fct.unl.pt/file/d/0B6lZBW2EwdMGcmVZaUtOdWhMUm8/view?usp=sharing" TargetMode="External"/><Relationship Id="rId561" Type="http://schemas.openxmlformats.org/officeDocument/2006/relationships/hyperlink" Target="http://www.sciencedirect.com/science/article/pii/S1045926X11000152" TargetMode="External"/><Relationship Id="rId560" Type="http://schemas.openxmlformats.org/officeDocument/2006/relationships/hyperlink" Target="http://www.sciencedirect.com/science/article/pii/S1045926X14000299" TargetMode="External"/><Relationship Id="rId323" Type="http://schemas.openxmlformats.org/officeDocument/2006/relationships/hyperlink" Target="http://www.sciencedirect.com/science/article/pii/S1045926X14000652" TargetMode="External"/><Relationship Id="rId565" Type="http://schemas.openxmlformats.org/officeDocument/2006/relationships/hyperlink" Target="http://www.sciencedirect.com/science/article/pii/S1045926X14000433" TargetMode="External"/><Relationship Id="rId322" Type="http://schemas.openxmlformats.org/officeDocument/2006/relationships/hyperlink" Target="https://www.dropbox.com/s/78h37itpy8ixqe3/A%20visual%20programming%20language%20for%20XML%20manipulation.pdf?dl=0" TargetMode="External"/><Relationship Id="rId564" Type="http://schemas.openxmlformats.org/officeDocument/2006/relationships/hyperlink" Target="https://drive.google.com/a/campus.fct.unl.pt/file/d/0B6lZBW2EwdMGeldxR3l4b1RiU3M/view?usp=sharing" TargetMode="External"/><Relationship Id="rId321" Type="http://schemas.openxmlformats.org/officeDocument/2006/relationships/hyperlink" Target="http://www.sciencedirect.com/science/article/pii/S1045926X11000152" TargetMode="External"/><Relationship Id="rId563" Type="http://schemas.openxmlformats.org/officeDocument/2006/relationships/hyperlink" Target="http://www.sciencedirect.com/science/article/pii/S1045926X14000652" TargetMode="External"/><Relationship Id="rId320" Type="http://schemas.openxmlformats.org/officeDocument/2006/relationships/hyperlink" Target="http://www.sciencedirect.com/science/article/pii/S1045926X14000299" TargetMode="External"/><Relationship Id="rId562" Type="http://schemas.openxmlformats.org/officeDocument/2006/relationships/hyperlink" Target="https://www.dropbox.com/s/78h37itpy8ixqe3/A%20visual%20programming%20language%20for%20XML%20manipulation.pdf?dl=0" TargetMode="External"/><Relationship Id="rId316" Type="http://schemas.openxmlformats.org/officeDocument/2006/relationships/hyperlink" Target="http://www.sciencedirect.com/science/article/pii/S1045926X1000073X" TargetMode="External"/><Relationship Id="rId558" Type="http://schemas.openxmlformats.org/officeDocument/2006/relationships/hyperlink" Target="http://www.sciencedirect.com/science/article/pii/S1045926X14000330" TargetMode="External"/><Relationship Id="rId315" Type="http://schemas.openxmlformats.org/officeDocument/2006/relationships/hyperlink" Target="http://www.sciencedirect.com/science/article/pii/S1045926X10000509" TargetMode="External"/><Relationship Id="rId557" Type="http://schemas.openxmlformats.org/officeDocument/2006/relationships/hyperlink" Target="http://www.sciencedirect.com/science/article/pii/S1045926X12000559" TargetMode="External"/><Relationship Id="rId799" Type="http://schemas.openxmlformats.org/officeDocument/2006/relationships/hyperlink" Target="http://www.sciencedirect.com/science/article/pii/S1045926X14000020" TargetMode="External"/><Relationship Id="rId314" Type="http://schemas.openxmlformats.org/officeDocument/2006/relationships/hyperlink" Target="http://www.sciencedirect.com/science/article/pii/S1045926X13000803" TargetMode="External"/><Relationship Id="rId556" Type="http://schemas.openxmlformats.org/officeDocument/2006/relationships/hyperlink" Target="http://www.sciencedirect.com/science/article/pii/S1045926X1000073X" TargetMode="External"/><Relationship Id="rId798" Type="http://schemas.openxmlformats.org/officeDocument/2006/relationships/hyperlink" Target="http://www.sciencedirect.com/science/article/pii/S1045926X14000330" TargetMode="External"/><Relationship Id="rId313" Type="http://schemas.openxmlformats.org/officeDocument/2006/relationships/hyperlink" Target="http://www.sciencedirect.com/science/article/pii/S1045926X0900041X" TargetMode="External"/><Relationship Id="rId555" Type="http://schemas.openxmlformats.org/officeDocument/2006/relationships/hyperlink" Target="http://www.sciencedirect.com/science/article/pii/S1045926X10000509" TargetMode="External"/><Relationship Id="rId797" Type="http://schemas.openxmlformats.org/officeDocument/2006/relationships/hyperlink" Target="http://www.sciencedirect.com/science/article/pii/S1045926X12000559" TargetMode="External"/><Relationship Id="rId319" Type="http://schemas.openxmlformats.org/officeDocument/2006/relationships/hyperlink" Target="http://www.sciencedirect.com/science/article/pii/S1045926X14000020" TargetMode="External"/><Relationship Id="rId318" Type="http://schemas.openxmlformats.org/officeDocument/2006/relationships/hyperlink" Target="http://www.sciencedirect.com/science/article/pii/S1045926X14000330" TargetMode="External"/><Relationship Id="rId317" Type="http://schemas.openxmlformats.org/officeDocument/2006/relationships/hyperlink" Target="http://www.sciencedirect.com/science/article/pii/S1045926X12000559" TargetMode="External"/><Relationship Id="rId559" Type="http://schemas.openxmlformats.org/officeDocument/2006/relationships/hyperlink" Target="http://www.sciencedirect.com/science/article/pii/S1045926X14000020" TargetMode="External"/><Relationship Id="rId550" Type="http://schemas.openxmlformats.org/officeDocument/2006/relationships/hyperlink" Target="http://www.sciencedirect.com/science/article/pii/S1045926X10000182" TargetMode="External"/><Relationship Id="rId792" Type="http://schemas.openxmlformats.org/officeDocument/2006/relationships/hyperlink" Target="http://www.sciencedirect.com/science/article/pii/S1045926X08000402" TargetMode="External"/><Relationship Id="rId791" Type="http://schemas.openxmlformats.org/officeDocument/2006/relationships/hyperlink" Target="http://www.sciencedirect.com/science/article/pii/S1045926X09000147" TargetMode="External"/><Relationship Id="rId790" Type="http://schemas.openxmlformats.org/officeDocument/2006/relationships/hyperlink" Target="http://www.sciencedirect.com/science/article/pii/S1045926X10000182" TargetMode="External"/><Relationship Id="rId312" Type="http://schemas.openxmlformats.org/officeDocument/2006/relationships/hyperlink" Target="http://www.sciencedirect.com/science/article/pii/S1045926X08000402" TargetMode="External"/><Relationship Id="rId554" Type="http://schemas.openxmlformats.org/officeDocument/2006/relationships/hyperlink" Target="http://www.sciencedirect.com/science/article/pii/S1045926X13000803" TargetMode="External"/><Relationship Id="rId796" Type="http://schemas.openxmlformats.org/officeDocument/2006/relationships/hyperlink" Target="http://www.sciencedirect.com/science/article/pii/S1045926X1000073X" TargetMode="External"/><Relationship Id="rId311" Type="http://schemas.openxmlformats.org/officeDocument/2006/relationships/hyperlink" Target="http://www.sciencedirect.com/science/article/pii/S1045926X09000147" TargetMode="External"/><Relationship Id="rId553" Type="http://schemas.openxmlformats.org/officeDocument/2006/relationships/hyperlink" Target="http://www.sciencedirect.com/science/article/pii/S1045926X0900041X" TargetMode="External"/><Relationship Id="rId795" Type="http://schemas.openxmlformats.org/officeDocument/2006/relationships/hyperlink" Target="http://www.sciencedirect.com/science/article/pii/S1045926X10000509" TargetMode="External"/><Relationship Id="rId310" Type="http://schemas.openxmlformats.org/officeDocument/2006/relationships/hyperlink" Target="http://www.sciencedirect.com/science/article/pii/S1045926X10000182" TargetMode="External"/><Relationship Id="rId552" Type="http://schemas.openxmlformats.org/officeDocument/2006/relationships/hyperlink" Target="http://www.sciencedirect.com/science/article/pii/S1045926X08000402" TargetMode="External"/><Relationship Id="rId794" Type="http://schemas.openxmlformats.org/officeDocument/2006/relationships/hyperlink" Target="http://www.sciencedirect.com/science/article/pii/S1045926X13000803" TargetMode="External"/><Relationship Id="rId551" Type="http://schemas.openxmlformats.org/officeDocument/2006/relationships/hyperlink" Target="http://www.sciencedirect.com/science/article/pii/S1045926X09000147" TargetMode="External"/><Relationship Id="rId793" Type="http://schemas.openxmlformats.org/officeDocument/2006/relationships/hyperlink" Target="http://www.sciencedirect.com/science/article/pii/S1045926X0900041X" TargetMode="External"/><Relationship Id="rId297" Type="http://schemas.openxmlformats.org/officeDocument/2006/relationships/hyperlink" Target="http://www.sciencedirect.com/science/article/pii/S1045926X12000389" TargetMode="External"/><Relationship Id="rId296" Type="http://schemas.openxmlformats.org/officeDocument/2006/relationships/hyperlink" Target="https://drive.google.com/a/campus.fct.unl.pt/file/d/0B6lZBW2EwdMGbWdGZjNLaElEV0E/view?usp=sharing" TargetMode="External"/><Relationship Id="rId295" Type="http://schemas.openxmlformats.org/officeDocument/2006/relationships/hyperlink" Target="http://www.sciencedirect.com/science/article/pii/S1045926X14001037" TargetMode="External"/><Relationship Id="rId294" Type="http://schemas.openxmlformats.org/officeDocument/2006/relationships/hyperlink" Target="https://drive.google.com/a/campus.fct.unl.pt/file/d/0B6lZBW2EwdMGbFR5LVZ1amZoMWs/view?usp=sharing" TargetMode="External"/><Relationship Id="rId299" Type="http://schemas.openxmlformats.org/officeDocument/2006/relationships/hyperlink" Target="http://www.sciencedirect.com/science/article/pii/S1045926X13000669" TargetMode="External"/><Relationship Id="rId298" Type="http://schemas.openxmlformats.org/officeDocument/2006/relationships/hyperlink" Target="https://drive.google.com/a/campus.fct.unl.pt/file/d/0B6lZBW2EwdMGNnFiRE1aOFZ4RkE/view?usp=sharing" TargetMode="External"/><Relationship Id="rId271" Type="http://schemas.openxmlformats.org/officeDocument/2006/relationships/hyperlink" Target="http://www.sciencedirect.com/science/article/pii/S1045926X09000147" TargetMode="External"/><Relationship Id="rId270" Type="http://schemas.openxmlformats.org/officeDocument/2006/relationships/hyperlink" Target="http://www.sciencedirect.com/science/article/pii/S1045926X10000182" TargetMode="External"/><Relationship Id="rId269" Type="http://schemas.openxmlformats.org/officeDocument/2006/relationships/hyperlink" Target="http://www.sciencedirect.com/science/article/pii/S1045926X09000767" TargetMode="External"/><Relationship Id="rId264" Type="http://schemas.openxmlformats.org/officeDocument/2006/relationships/hyperlink" Target="http://www.sciencedirect.com/science/article/pii/S1045926X14000329" TargetMode="External"/><Relationship Id="rId263" Type="http://schemas.openxmlformats.org/officeDocument/2006/relationships/hyperlink" Target="http://www.sciencedirect.com/science/article/pii/S1045926X14000445" TargetMode="External"/><Relationship Id="rId262" Type="http://schemas.openxmlformats.org/officeDocument/2006/relationships/hyperlink" Target="https://drive.google.com/a/campus.fct.unl.pt/file/d/0B6lZBW2EwdMGU0gzV2ZlM3dBeWM/view?usp=sharing" TargetMode="External"/><Relationship Id="rId261" Type="http://schemas.openxmlformats.org/officeDocument/2006/relationships/hyperlink" Target="http://www.sciencedirect.com/science/article/pii/S1045926X12000729" TargetMode="External"/><Relationship Id="rId268" Type="http://schemas.openxmlformats.org/officeDocument/2006/relationships/hyperlink" Target="http://www.sciencedirect.com/science/article/pii/S1045926X08000281" TargetMode="External"/><Relationship Id="rId267" Type="http://schemas.openxmlformats.org/officeDocument/2006/relationships/hyperlink" Target="http://www.sciencedirect.com/science/article/pii/S1045926X09000512" TargetMode="External"/><Relationship Id="rId266" Type="http://schemas.openxmlformats.org/officeDocument/2006/relationships/hyperlink" Target="http://www.sciencedirect.com/science/article/pii/S1045926X10000297" TargetMode="External"/><Relationship Id="rId265" Type="http://schemas.openxmlformats.org/officeDocument/2006/relationships/hyperlink" Target="http://www.sciencedirect.com/science/article/pii/S1045926X09000792" TargetMode="External"/><Relationship Id="rId260" Type="http://schemas.openxmlformats.org/officeDocument/2006/relationships/hyperlink" Target="https://drive.google.com/a/campus.fct.unl.pt/file/d/0B6lZBW2EwdMGNF9iejQxeUdyWG8/view?usp=sharing" TargetMode="External"/><Relationship Id="rId259" Type="http://schemas.openxmlformats.org/officeDocument/2006/relationships/hyperlink" Target="http://www.sciencedirect.com/science/article/pii/S1045926X13000669" TargetMode="External"/><Relationship Id="rId258" Type="http://schemas.openxmlformats.org/officeDocument/2006/relationships/hyperlink" Target="https://drive.google.com/a/campus.fct.unl.pt/file/d/0B6lZBW2EwdMGNnFiRE1aOFZ4RkE/view?usp=sharing" TargetMode="External"/><Relationship Id="rId253" Type="http://schemas.openxmlformats.org/officeDocument/2006/relationships/hyperlink" Target="http://www.sciencedirect.com/science/article/pii/S1045926X14000925" TargetMode="External"/><Relationship Id="rId495" Type="http://schemas.openxmlformats.org/officeDocument/2006/relationships/hyperlink" Target="http://www.sciencedirect.com/science/article/pii/S1045926X14001037" TargetMode="External"/><Relationship Id="rId252" Type="http://schemas.openxmlformats.org/officeDocument/2006/relationships/hyperlink" Target="https://drive.google.com/a/campus.fct.unl.pt/file/d/0B6lZBW2EwdMGM3FQNG5sN0poWHc/view?usp=sharing" TargetMode="External"/><Relationship Id="rId494" Type="http://schemas.openxmlformats.org/officeDocument/2006/relationships/hyperlink" Target="https://drive.google.com/a/campus.fct.unl.pt/file/d/0B6lZBW2EwdMGbFR5LVZ1amZoMWs/view?usp=sharing" TargetMode="External"/><Relationship Id="rId251" Type="http://schemas.openxmlformats.org/officeDocument/2006/relationships/hyperlink" Target="http://www.sciencedirect.com/science/article/pii/S1045926X12000742" TargetMode="External"/><Relationship Id="rId493" Type="http://schemas.openxmlformats.org/officeDocument/2006/relationships/hyperlink" Target="http://www.sciencedirect.com/science/article/pii/S1045926X14000925" TargetMode="External"/><Relationship Id="rId250" Type="http://schemas.openxmlformats.org/officeDocument/2006/relationships/hyperlink" Target="https://drive.google.com/a/campus.fct.unl.pt/file/d/0B6lZBW2EwdMGZjR5VldVb2JJRWc/view?usp=sharing" TargetMode="External"/><Relationship Id="rId492" Type="http://schemas.openxmlformats.org/officeDocument/2006/relationships/hyperlink" Target="https://drive.google.com/a/campus.fct.unl.pt/file/d/0B6lZBW2EwdMGM3FQNG5sN0poWHc/view?usp=sharing" TargetMode="External"/><Relationship Id="rId257" Type="http://schemas.openxmlformats.org/officeDocument/2006/relationships/hyperlink" Target="http://www.sciencedirect.com/science/article/pii/S1045926X12000389" TargetMode="External"/><Relationship Id="rId499" Type="http://schemas.openxmlformats.org/officeDocument/2006/relationships/hyperlink" Target="http://www.sciencedirect.com/science/article/pii/S1045926X13000669" TargetMode="External"/><Relationship Id="rId256" Type="http://schemas.openxmlformats.org/officeDocument/2006/relationships/hyperlink" Target="https://drive.google.com/a/campus.fct.unl.pt/file/d/0B6lZBW2EwdMGbWdGZjNLaElEV0E/view?usp=sharing" TargetMode="External"/><Relationship Id="rId498" Type="http://schemas.openxmlformats.org/officeDocument/2006/relationships/hyperlink" Target="https://drive.google.com/a/campus.fct.unl.pt/file/d/0B6lZBW2EwdMGNnFiRE1aOFZ4RkE/view?usp=sharing" TargetMode="External"/><Relationship Id="rId255" Type="http://schemas.openxmlformats.org/officeDocument/2006/relationships/hyperlink" Target="http://www.sciencedirect.com/science/article/pii/S1045926X14001037" TargetMode="External"/><Relationship Id="rId497" Type="http://schemas.openxmlformats.org/officeDocument/2006/relationships/hyperlink" Target="http://www.sciencedirect.com/science/article/pii/S1045926X12000389" TargetMode="External"/><Relationship Id="rId254" Type="http://schemas.openxmlformats.org/officeDocument/2006/relationships/hyperlink" Target="https://drive.google.com/a/campus.fct.unl.pt/file/d/0B6lZBW2EwdMGbFR5LVZ1amZoMWs/view?usp=sharing" TargetMode="External"/><Relationship Id="rId496" Type="http://schemas.openxmlformats.org/officeDocument/2006/relationships/hyperlink" Target="https://drive.google.com/a/campus.fct.unl.pt/file/d/0B6lZBW2EwdMGbWdGZjNLaElEV0E/view?usp=sharing" TargetMode="External"/><Relationship Id="rId293" Type="http://schemas.openxmlformats.org/officeDocument/2006/relationships/hyperlink" Target="http://www.sciencedirect.com/science/article/pii/S1045926X14000925" TargetMode="External"/><Relationship Id="rId292" Type="http://schemas.openxmlformats.org/officeDocument/2006/relationships/hyperlink" Target="https://drive.google.com/a/campus.fct.unl.pt/file/d/0B6lZBW2EwdMGM3FQNG5sN0poWHc/view?usp=sharing" TargetMode="External"/><Relationship Id="rId291" Type="http://schemas.openxmlformats.org/officeDocument/2006/relationships/hyperlink" Target="http://www.sciencedirect.com/science/article/pii/S1045926X12000742" TargetMode="External"/><Relationship Id="rId290" Type="http://schemas.openxmlformats.org/officeDocument/2006/relationships/hyperlink" Target="https://drive.google.com/a/campus.fct.unl.pt/file/d/0B6lZBW2EwdMGZjR5VldVb2JJRWc/view?usp=sharing" TargetMode="External"/><Relationship Id="rId286" Type="http://schemas.openxmlformats.org/officeDocument/2006/relationships/hyperlink" Target="https://drive.google.com/a/campus.fct.unl.pt/file/d/0B6lZBW2EwdMGQWxaeFEzVFhFUkU/view?usp=sharing" TargetMode="External"/><Relationship Id="rId285" Type="http://schemas.openxmlformats.org/officeDocument/2006/relationships/hyperlink" Target="http://www.sciencedirect.com/science/article/pii/S1045926X14000433" TargetMode="External"/><Relationship Id="rId284" Type="http://schemas.openxmlformats.org/officeDocument/2006/relationships/hyperlink" Target="https://drive.google.com/a/campus.fct.unl.pt/file/d/0B6lZBW2EwdMGeldxR3l4b1RiU3M/view?usp=sharing" TargetMode="External"/><Relationship Id="rId283" Type="http://schemas.openxmlformats.org/officeDocument/2006/relationships/hyperlink" Target="http://www.sciencedirect.com/science/article/pii/S1045926X14000652" TargetMode="External"/><Relationship Id="rId289" Type="http://schemas.openxmlformats.org/officeDocument/2006/relationships/hyperlink" Target="http://www.sciencedirect.com/science/article/pii/S1045926X14000627" TargetMode="External"/><Relationship Id="rId288" Type="http://schemas.openxmlformats.org/officeDocument/2006/relationships/hyperlink" Target="https://drive.google.com/a/campus.fct.unl.pt/file/d/0B6lZBW2EwdMGcmVZaUtOdWhMUm8/view?usp=sharing" TargetMode="External"/><Relationship Id="rId287" Type="http://schemas.openxmlformats.org/officeDocument/2006/relationships/hyperlink" Target="http://www.sciencedirect.com/science/article/pii/S1045926X13001006" TargetMode="External"/><Relationship Id="rId282" Type="http://schemas.openxmlformats.org/officeDocument/2006/relationships/hyperlink" Target="https://www.dropbox.com/s/78h37itpy8ixqe3/A%20visual%20programming%20language%20for%20XML%20manipulation.pdf?dl=0" TargetMode="External"/><Relationship Id="rId281" Type="http://schemas.openxmlformats.org/officeDocument/2006/relationships/hyperlink" Target="http://www.sciencedirect.com/science/article/pii/S1045926X11000152" TargetMode="External"/><Relationship Id="rId280" Type="http://schemas.openxmlformats.org/officeDocument/2006/relationships/hyperlink" Target="http://www.sciencedirect.com/science/article/pii/S1045926X14000299" TargetMode="External"/><Relationship Id="rId275" Type="http://schemas.openxmlformats.org/officeDocument/2006/relationships/hyperlink" Target="http://www.sciencedirect.com/science/article/pii/S1045926X10000509" TargetMode="External"/><Relationship Id="rId274" Type="http://schemas.openxmlformats.org/officeDocument/2006/relationships/hyperlink" Target="http://www.sciencedirect.com/science/article/pii/S1045926X13000803" TargetMode="External"/><Relationship Id="rId273" Type="http://schemas.openxmlformats.org/officeDocument/2006/relationships/hyperlink" Target="http://www.sciencedirect.com/science/article/pii/S1045926X0900041X" TargetMode="External"/><Relationship Id="rId272" Type="http://schemas.openxmlformats.org/officeDocument/2006/relationships/hyperlink" Target="http://www.sciencedirect.com/science/article/pii/S1045926X08000402" TargetMode="External"/><Relationship Id="rId279" Type="http://schemas.openxmlformats.org/officeDocument/2006/relationships/hyperlink" Target="http://www.sciencedirect.com/science/article/pii/S1045926X14000020" TargetMode="External"/><Relationship Id="rId278" Type="http://schemas.openxmlformats.org/officeDocument/2006/relationships/hyperlink" Target="http://www.sciencedirect.com/science/article/pii/S1045926X14000330" TargetMode="External"/><Relationship Id="rId277" Type="http://schemas.openxmlformats.org/officeDocument/2006/relationships/hyperlink" Target="http://www.sciencedirect.com/science/article/pii/S1045926X12000559" TargetMode="External"/><Relationship Id="rId276" Type="http://schemas.openxmlformats.org/officeDocument/2006/relationships/hyperlink" Target="http://www.sciencedirect.com/science/article/pii/S1045926X1000073X" TargetMode="External"/><Relationship Id="rId907" Type="http://schemas.openxmlformats.org/officeDocument/2006/relationships/hyperlink" Target="http://www.sciencedirect.com/science/article/pii/S1045926X09000512" TargetMode="External"/><Relationship Id="rId906" Type="http://schemas.openxmlformats.org/officeDocument/2006/relationships/hyperlink" Target="http://www.sciencedirect.com/science/article/pii/S1045926X10000297" TargetMode="External"/><Relationship Id="rId905" Type="http://schemas.openxmlformats.org/officeDocument/2006/relationships/hyperlink" Target="http://www.sciencedirect.com/science/article/pii/S1045926X09000792" TargetMode="External"/><Relationship Id="rId904" Type="http://schemas.openxmlformats.org/officeDocument/2006/relationships/hyperlink" Target="http://www.sciencedirect.com/science/article/pii/S1045926X14000329" TargetMode="External"/><Relationship Id="rId909" Type="http://schemas.openxmlformats.org/officeDocument/2006/relationships/hyperlink" Target="http://www.sciencedirect.com/science/article/pii/S1045926X09000767" TargetMode="External"/><Relationship Id="rId908" Type="http://schemas.openxmlformats.org/officeDocument/2006/relationships/hyperlink" Target="http://www.sciencedirect.com/science/article/pii/S1045926X08000281" TargetMode="External"/><Relationship Id="rId903" Type="http://schemas.openxmlformats.org/officeDocument/2006/relationships/hyperlink" Target="http://www.sciencedirect.com/science/article/pii/S1045926X14000445" TargetMode="External"/><Relationship Id="rId902" Type="http://schemas.openxmlformats.org/officeDocument/2006/relationships/hyperlink" Target="https://drive.google.com/a/campus.fct.unl.pt/file/d/0B6lZBW2EwdMGU0gzV2ZlM3dBeWM/view?usp=sharing" TargetMode="External"/><Relationship Id="rId901" Type="http://schemas.openxmlformats.org/officeDocument/2006/relationships/hyperlink" Target="http://www.sciencedirect.com/science/article/pii/S1045926X12000729" TargetMode="External"/><Relationship Id="rId900" Type="http://schemas.openxmlformats.org/officeDocument/2006/relationships/hyperlink" Target="https://drive.google.com/a/campus.fct.unl.pt/file/d/0B6lZBW2EwdMGNF9iejQxeUdyWG8/view?usp=sharing" TargetMode="External"/><Relationship Id="rId929" Type="http://schemas.openxmlformats.org/officeDocument/2006/relationships/hyperlink" Target="http://www.sciencedirect.com/science/article/pii/S1045926X14000627" TargetMode="External"/><Relationship Id="rId928" Type="http://schemas.openxmlformats.org/officeDocument/2006/relationships/hyperlink" Target="https://drive.google.com/a/campus.fct.unl.pt/file/d/0B6lZBW2EwdMGcmVZaUtOdWhMUm8/view?usp=sharing" TargetMode="External"/><Relationship Id="rId927" Type="http://schemas.openxmlformats.org/officeDocument/2006/relationships/hyperlink" Target="http://www.sciencedirect.com/science/article/pii/S1045926X13001006" TargetMode="External"/><Relationship Id="rId926" Type="http://schemas.openxmlformats.org/officeDocument/2006/relationships/hyperlink" Target="https://drive.google.com/a/campus.fct.unl.pt/file/d/0B6lZBW2EwdMGQWxaeFEzVFhFUkU/view?usp=sharing" TargetMode="External"/><Relationship Id="rId921" Type="http://schemas.openxmlformats.org/officeDocument/2006/relationships/hyperlink" Target="http://www.sciencedirect.com/science/article/pii/S1045926X11000152" TargetMode="External"/><Relationship Id="rId920" Type="http://schemas.openxmlformats.org/officeDocument/2006/relationships/hyperlink" Target="http://www.sciencedirect.com/science/article/pii/S1045926X14000299" TargetMode="External"/><Relationship Id="rId925" Type="http://schemas.openxmlformats.org/officeDocument/2006/relationships/hyperlink" Target="http://www.sciencedirect.com/science/article/pii/S1045926X14000433" TargetMode="External"/><Relationship Id="rId924" Type="http://schemas.openxmlformats.org/officeDocument/2006/relationships/hyperlink" Target="https://drive.google.com/a/campus.fct.unl.pt/file/d/0B6lZBW2EwdMGeldxR3l4b1RiU3M/view?usp=sharing" TargetMode="External"/><Relationship Id="rId923" Type="http://schemas.openxmlformats.org/officeDocument/2006/relationships/hyperlink" Target="http://www.sciencedirect.com/science/article/pii/S1045926X14000652" TargetMode="External"/><Relationship Id="rId922" Type="http://schemas.openxmlformats.org/officeDocument/2006/relationships/hyperlink" Target="https://www.dropbox.com/s/78h37itpy8ixqe3/A%20visual%20programming%20language%20for%20XML%20manipulation.pdf?dl=0" TargetMode="External"/><Relationship Id="rId918" Type="http://schemas.openxmlformats.org/officeDocument/2006/relationships/hyperlink" Target="http://www.sciencedirect.com/science/article/pii/S1045926X14000330" TargetMode="External"/><Relationship Id="rId917" Type="http://schemas.openxmlformats.org/officeDocument/2006/relationships/hyperlink" Target="http://www.sciencedirect.com/science/article/pii/S1045926X12000559" TargetMode="External"/><Relationship Id="rId916" Type="http://schemas.openxmlformats.org/officeDocument/2006/relationships/hyperlink" Target="http://www.sciencedirect.com/science/article/pii/S1045926X1000073X" TargetMode="External"/><Relationship Id="rId915" Type="http://schemas.openxmlformats.org/officeDocument/2006/relationships/hyperlink" Target="http://www.sciencedirect.com/science/article/pii/S1045926X10000509" TargetMode="External"/><Relationship Id="rId919" Type="http://schemas.openxmlformats.org/officeDocument/2006/relationships/hyperlink" Target="http://www.sciencedirect.com/science/article/pii/S1045926X14000020" TargetMode="External"/><Relationship Id="rId910" Type="http://schemas.openxmlformats.org/officeDocument/2006/relationships/hyperlink" Target="http://www.sciencedirect.com/science/article/pii/S1045926X10000182" TargetMode="External"/><Relationship Id="rId914" Type="http://schemas.openxmlformats.org/officeDocument/2006/relationships/hyperlink" Target="http://www.sciencedirect.com/science/article/pii/S1045926X13000803" TargetMode="External"/><Relationship Id="rId913" Type="http://schemas.openxmlformats.org/officeDocument/2006/relationships/hyperlink" Target="http://www.sciencedirect.com/science/article/pii/S1045926X0900041X" TargetMode="External"/><Relationship Id="rId912" Type="http://schemas.openxmlformats.org/officeDocument/2006/relationships/hyperlink" Target="http://www.sciencedirect.com/science/article/pii/S1045926X08000402" TargetMode="External"/><Relationship Id="rId911" Type="http://schemas.openxmlformats.org/officeDocument/2006/relationships/hyperlink" Target="http://www.sciencedirect.com/science/article/pii/S1045926X09000147" TargetMode="External"/><Relationship Id="rId629" Type="http://schemas.openxmlformats.org/officeDocument/2006/relationships/hyperlink" Target="http://www.sciencedirect.com/science/article/pii/S1045926X09000767" TargetMode="External"/><Relationship Id="rId624" Type="http://schemas.openxmlformats.org/officeDocument/2006/relationships/hyperlink" Target="http://www.sciencedirect.com/science/article/pii/S1045926X14000329" TargetMode="External"/><Relationship Id="rId866" Type="http://schemas.openxmlformats.org/officeDocument/2006/relationships/hyperlink" Target="http://www.sciencedirect.com/science/article/pii/S1045926X10000297" TargetMode="External"/><Relationship Id="rId623" Type="http://schemas.openxmlformats.org/officeDocument/2006/relationships/hyperlink" Target="http://www.sciencedirect.com/science/article/pii/S1045926X14000445" TargetMode="External"/><Relationship Id="rId865" Type="http://schemas.openxmlformats.org/officeDocument/2006/relationships/hyperlink" Target="http://www.sciencedirect.com/science/article/pii/S1045926X09000792" TargetMode="External"/><Relationship Id="rId622" Type="http://schemas.openxmlformats.org/officeDocument/2006/relationships/hyperlink" Target="https://drive.google.com/a/campus.fct.unl.pt/file/d/0B6lZBW2EwdMGU0gzV2ZlM3dBeWM/view?usp=sharing" TargetMode="External"/><Relationship Id="rId864" Type="http://schemas.openxmlformats.org/officeDocument/2006/relationships/hyperlink" Target="http://www.sciencedirect.com/science/article/pii/S1045926X14000329" TargetMode="External"/><Relationship Id="rId621" Type="http://schemas.openxmlformats.org/officeDocument/2006/relationships/hyperlink" Target="http://www.sciencedirect.com/science/article/pii/S1045926X12000729" TargetMode="External"/><Relationship Id="rId863" Type="http://schemas.openxmlformats.org/officeDocument/2006/relationships/hyperlink" Target="http://www.sciencedirect.com/science/article/pii/S1045926X14000445" TargetMode="External"/><Relationship Id="rId628" Type="http://schemas.openxmlformats.org/officeDocument/2006/relationships/hyperlink" Target="http://www.sciencedirect.com/science/article/pii/S1045926X08000281" TargetMode="External"/><Relationship Id="rId627" Type="http://schemas.openxmlformats.org/officeDocument/2006/relationships/hyperlink" Target="http://www.sciencedirect.com/science/article/pii/S1045926X09000512" TargetMode="External"/><Relationship Id="rId869" Type="http://schemas.openxmlformats.org/officeDocument/2006/relationships/hyperlink" Target="http://www.sciencedirect.com/science/article/pii/S1045926X09000767" TargetMode="External"/><Relationship Id="rId626" Type="http://schemas.openxmlformats.org/officeDocument/2006/relationships/hyperlink" Target="http://www.sciencedirect.com/science/article/pii/S1045926X10000297" TargetMode="External"/><Relationship Id="rId868" Type="http://schemas.openxmlformats.org/officeDocument/2006/relationships/hyperlink" Target="http://www.sciencedirect.com/science/article/pii/S1045926X08000281" TargetMode="External"/><Relationship Id="rId625" Type="http://schemas.openxmlformats.org/officeDocument/2006/relationships/hyperlink" Target="http://www.sciencedirect.com/science/article/pii/S1045926X09000792" TargetMode="External"/><Relationship Id="rId867" Type="http://schemas.openxmlformats.org/officeDocument/2006/relationships/hyperlink" Target="http://www.sciencedirect.com/science/article/pii/S1045926X09000512" TargetMode="External"/><Relationship Id="rId620" Type="http://schemas.openxmlformats.org/officeDocument/2006/relationships/hyperlink" Target="https://drive.google.com/a/campus.fct.unl.pt/file/d/0B6lZBW2EwdMGNF9iejQxeUdyWG8/view?usp=sharing" TargetMode="External"/><Relationship Id="rId862" Type="http://schemas.openxmlformats.org/officeDocument/2006/relationships/hyperlink" Target="https://drive.google.com/a/campus.fct.unl.pt/file/d/0B6lZBW2EwdMGU0gzV2ZlM3dBeWM/view?usp=sharing" TargetMode="External"/><Relationship Id="rId861" Type="http://schemas.openxmlformats.org/officeDocument/2006/relationships/hyperlink" Target="http://www.sciencedirect.com/science/article/pii/S1045926X12000729" TargetMode="External"/><Relationship Id="rId860" Type="http://schemas.openxmlformats.org/officeDocument/2006/relationships/hyperlink" Target="https://drive.google.com/a/campus.fct.unl.pt/file/d/0B6lZBW2EwdMGNF9iejQxeUdyWG8/view?usp=sharing" TargetMode="External"/><Relationship Id="rId619" Type="http://schemas.openxmlformats.org/officeDocument/2006/relationships/hyperlink" Target="http://www.sciencedirect.com/science/article/pii/S1045926X13000669" TargetMode="External"/><Relationship Id="rId618" Type="http://schemas.openxmlformats.org/officeDocument/2006/relationships/hyperlink" Target="https://drive.google.com/a/campus.fct.unl.pt/file/d/0B6lZBW2EwdMGNnFiRE1aOFZ4RkE/view?usp=sharing" TargetMode="External"/><Relationship Id="rId613" Type="http://schemas.openxmlformats.org/officeDocument/2006/relationships/hyperlink" Target="http://www.sciencedirect.com/science/article/pii/S1045926X14000925" TargetMode="External"/><Relationship Id="rId855" Type="http://schemas.openxmlformats.org/officeDocument/2006/relationships/hyperlink" Target="http://www.sciencedirect.com/science/article/pii/S1045926X14001037" TargetMode="External"/><Relationship Id="rId612" Type="http://schemas.openxmlformats.org/officeDocument/2006/relationships/hyperlink" Target="https://drive.google.com/a/campus.fct.unl.pt/file/d/0B6lZBW2EwdMGM3FQNG5sN0poWHc/view?usp=sharing" TargetMode="External"/><Relationship Id="rId854" Type="http://schemas.openxmlformats.org/officeDocument/2006/relationships/hyperlink" Target="https://drive.google.com/a/campus.fct.unl.pt/file/d/0B6lZBW2EwdMGbFR5LVZ1amZoMWs/view?usp=sharing" TargetMode="External"/><Relationship Id="rId611" Type="http://schemas.openxmlformats.org/officeDocument/2006/relationships/hyperlink" Target="http://www.sciencedirect.com/science/article/pii/S1045926X12000742" TargetMode="External"/><Relationship Id="rId853" Type="http://schemas.openxmlformats.org/officeDocument/2006/relationships/hyperlink" Target="http://www.sciencedirect.com/science/article/pii/S1045926X14000925" TargetMode="External"/><Relationship Id="rId610" Type="http://schemas.openxmlformats.org/officeDocument/2006/relationships/hyperlink" Target="https://drive.google.com/a/campus.fct.unl.pt/file/d/0B6lZBW2EwdMGZjR5VldVb2JJRWc/view?usp=sharing" TargetMode="External"/><Relationship Id="rId852" Type="http://schemas.openxmlformats.org/officeDocument/2006/relationships/hyperlink" Target="https://drive.google.com/a/campus.fct.unl.pt/file/d/0B6lZBW2EwdMGM3FQNG5sN0poWHc/view?usp=sharing" TargetMode="External"/><Relationship Id="rId617" Type="http://schemas.openxmlformats.org/officeDocument/2006/relationships/hyperlink" Target="http://www.sciencedirect.com/science/article/pii/S1045926X12000389" TargetMode="External"/><Relationship Id="rId859" Type="http://schemas.openxmlformats.org/officeDocument/2006/relationships/hyperlink" Target="http://www.sciencedirect.com/science/article/pii/S1045926X13000669" TargetMode="External"/><Relationship Id="rId616" Type="http://schemas.openxmlformats.org/officeDocument/2006/relationships/hyperlink" Target="https://drive.google.com/a/campus.fct.unl.pt/file/d/0B6lZBW2EwdMGbWdGZjNLaElEV0E/view?usp=sharing" TargetMode="External"/><Relationship Id="rId858" Type="http://schemas.openxmlformats.org/officeDocument/2006/relationships/hyperlink" Target="https://drive.google.com/a/campus.fct.unl.pt/file/d/0B6lZBW2EwdMGNnFiRE1aOFZ4RkE/view?usp=sharing" TargetMode="External"/><Relationship Id="rId615" Type="http://schemas.openxmlformats.org/officeDocument/2006/relationships/hyperlink" Target="http://www.sciencedirect.com/science/article/pii/S1045926X14001037" TargetMode="External"/><Relationship Id="rId857" Type="http://schemas.openxmlformats.org/officeDocument/2006/relationships/hyperlink" Target="http://www.sciencedirect.com/science/article/pii/S1045926X12000389" TargetMode="External"/><Relationship Id="rId614" Type="http://schemas.openxmlformats.org/officeDocument/2006/relationships/hyperlink" Target="https://drive.google.com/a/campus.fct.unl.pt/file/d/0B6lZBW2EwdMGbFR5LVZ1amZoMWs/view?usp=sharing" TargetMode="External"/><Relationship Id="rId856" Type="http://schemas.openxmlformats.org/officeDocument/2006/relationships/hyperlink" Target="https://drive.google.com/a/campus.fct.unl.pt/file/d/0B6lZBW2EwdMGbWdGZjNLaElEV0E/view?usp=sharing" TargetMode="External"/><Relationship Id="rId851" Type="http://schemas.openxmlformats.org/officeDocument/2006/relationships/hyperlink" Target="http://www.sciencedirect.com/science/article/pii/S1045926X12000742" TargetMode="External"/><Relationship Id="rId850" Type="http://schemas.openxmlformats.org/officeDocument/2006/relationships/hyperlink" Target="https://drive.google.com/a/campus.fct.unl.pt/file/d/0B6lZBW2EwdMGZjR5VldVb2JJRWc/view?usp=sharing" TargetMode="External"/><Relationship Id="rId409" Type="http://schemas.openxmlformats.org/officeDocument/2006/relationships/hyperlink" Target="http://www.sciencedirect.com/science/article/pii/S1045926X14000627" TargetMode="External"/><Relationship Id="rId404" Type="http://schemas.openxmlformats.org/officeDocument/2006/relationships/hyperlink" Target="https://drive.google.com/a/campus.fct.unl.pt/file/d/0B6lZBW2EwdMGeldxR3l4b1RiU3M/view?usp=sharing" TargetMode="External"/><Relationship Id="rId646" Type="http://schemas.openxmlformats.org/officeDocument/2006/relationships/hyperlink" Target="https://drive.google.com/a/campus.fct.unl.pt/file/d/0B6lZBW2EwdMGQWxaeFEzVFhFUkU/view?usp=sharing" TargetMode="External"/><Relationship Id="rId888" Type="http://schemas.openxmlformats.org/officeDocument/2006/relationships/hyperlink" Target="https://drive.google.com/a/campus.fct.unl.pt/file/d/0B6lZBW2EwdMGcmVZaUtOdWhMUm8/view?usp=sharing" TargetMode="External"/><Relationship Id="rId403" Type="http://schemas.openxmlformats.org/officeDocument/2006/relationships/hyperlink" Target="http://www.sciencedirect.com/science/article/pii/S1045926X14000652" TargetMode="External"/><Relationship Id="rId645" Type="http://schemas.openxmlformats.org/officeDocument/2006/relationships/hyperlink" Target="http://www.sciencedirect.com/science/article/pii/S1045926X14000433" TargetMode="External"/><Relationship Id="rId887" Type="http://schemas.openxmlformats.org/officeDocument/2006/relationships/hyperlink" Target="http://www.sciencedirect.com/science/article/pii/S1045926X13001006" TargetMode="External"/><Relationship Id="rId402" Type="http://schemas.openxmlformats.org/officeDocument/2006/relationships/hyperlink" Target="https://www.dropbox.com/s/78h37itpy8ixqe3/A%20visual%20programming%20language%20for%20XML%20manipulation.pdf?dl=0" TargetMode="External"/><Relationship Id="rId644" Type="http://schemas.openxmlformats.org/officeDocument/2006/relationships/hyperlink" Target="https://drive.google.com/a/campus.fct.unl.pt/file/d/0B6lZBW2EwdMGeldxR3l4b1RiU3M/view?usp=sharing" TargetMode="External"/><Relationship Id="rId886" Type="http://schemas.openxmlformats.org/officeDocument/2006/relationships/hyperlink" Target="https://drive.google.com/a/campus.fct.unl.pt/file/d/0B6lZBW2EwdMGQWxaeFEzVFhFUkU/view?usp=sharing" TargetMode="External"/><Relationship Id="rId401" Type="http://schemas.openxmlformats.org/officeDocument/2006/relationships/hyperlink" Target="http://www.sciencedirect.com/science/article/pii/S1045926X11000152" TargetMode="External"/><Relationship Id="rId643" Type="http://schemas.openxmlformats.org/officeDocument/2006/relationships/hyperlink" Target="http://www.sciencedirect.com/science/article/pii/S1045926X14000652" TargetMode="External"/><Relationship Id="rId885" Type="http://schemas.openxmlformats.org/officeDocument/2006/relationships/hyperlink" Target="http://www.sciencedirect.com/science/article/pii/S1045926X14000433" TargetMode="External"/><Relationship Id="rId408" Type="http://schemas.openxmlformats.org/officeDocument/2006/relationships/hyperlink" Target="https://drive.google.com/a/campus.fct.unl.pt/file/d/0B6lZBW2EwdMGcmVZaUtOdWhMUm8/view?usp=sharing" TargetMode="External"/><Relationship Id="rId407" Type="http://schemas.openxmlformats.org/officeDocument/2006/relationships/hyperlink" Target="http://www.sciencedirect.com/science/article/pii/S1045926X13001006" TargetMode="External"/><Relationship Id="rId649" Type="http://schemas.openxmlformats.org/officeDocument/2006/relationships/hyperlink" Target="http://www.sciencedirect.com/science/article/pii/S1045926X14000627" TargetMode="External"/><Relationship Id="rId406" Type="http://schemas.openxmlformats.org/officeDocument/2006/relationships/hyperlink" Target="https://drive.google.com/a/campus.fct.unl.pt/file/d/0B6lZBW2EwdMGQWxaeFEzVFhFUkU/view?usp=sharing" TargetMode="External"/><Relationship Id="rId648" Type="http://schemas.openxmlformats.org/officeDocument/2006/relationships/hyperlink" Target="https://drive.google.com/a/campus.fct.unl.pt/file/d/0B6lZBW2EwdMGcmVZaUtOdWhMUm8/view?usp=sharing" TargetMode="External"/><Relationship Id="rId405" Type="http://schemas.openxmlformats.org/officeDocument/2006/relationships/hyperlink" Target="http://www.sciencedirect.com/science/article/pii/S1045926X14000433" TargetMode="External"/><Relationship Id="rId647" Type="http://schemas.openxmlformats.org/officeDocument/2006/relationships/hyperlink" Target="http://www.sciencedirect.com/science/article/pii/S1045926X13001006" TargetMode="External"/><Relationship Id="rId889" Type="http://schemas.openxmlformats.org/officeDocument/2006/relationships/hyperlink" Target="http://www.sciencedirect.com/science/article/pii/S1045926X14000627" TargetMode="External"/><Relationship Id="rId880" Type="http://schemas.openxmlformats.org/officeDocument/2006/relationships/hyperlink" Target="http://www.sciencedirect.com/science/article/pii/S1045926X14000299" TargetMode="External"/><Relationship Id="rId400" Type="http://schemas.openxmlformats.org/officeDocument/2006/relationships/hyperlink" Target="http://www.sciencedirect.com/science/article/pii/S1045926X14000299" TargetMode="External"/><Relationship Id="rId642" Type="http://schemas.openxmlformats.org/officeDocument/2006/relationships/hyperlink" Target="https://www.dropbox.com/s/78h37itpy8ixqe3/A%20visual%20programming%20language%20for%20XML%20manipulation.pdf?dl=0" TargetMode="External"/><Relationship Id="rId884" Type="http://schemas.openxmlformats.org/officeDocument/2006/relationships/hyperlink" Target="https://drive.google.com/a/campus.fct.unl.pt/file/d/0B6lZBW2EwdMGeldxR3l4b1RiU3M/view?usp=sharing" TargetMode="External"/><Relationship Id="rId641" Type="http://schemas.openxmlformats.org/officeDocument/2006/relationships/hyperlink" Target="http://www.sciencedirect.com/science/article/pii/S1045926X11000152" TargetMode="External"/><Relationship Id="rId883" Type="http://schemas.openxmlformats.org/officeDocument/2006/relationships/hyperlink" Target="http://www.sciencedirect.com/science/article/pii/S1045926X14000652" TargetMode="External"/><Relationship Id="rId640" Type="http://schemas.openxmlformats.org/officeDocument/2006/relationships/hyperlink" Target="http://www.sciencedirect.com/science/article/pii/S1045926X14000299" TargetMode="External"/><Relationship Id="rId882" Type="http://schemas.openxmlformats.org/officeDocument/2006/relationships/hyperlink" Target="https://www.dropbox.com/s/78h37itpy8ixqe3/A%20visual%20programming%20language%20for%20XML%20manipulation.pdf?dl=0" TargetMode="External"/><Relationship Id="rId881" Type="http://schemas.openxmlformats.org/officeDocument/2006/relationships/hyperlink" Target="http://www.sciencedirect.com/science/article/pii/S1045926X11000152" TargetMode="External"/><Relationship Id="rId635" Type="http://schemas.openxmlformats.org/officeDocument/2006/relationships/hyperlink" Target="http://www.sciencedirect.com/science/article/pii/S1045926X10000509" TargetMode="External"/><Relationship Id="rId877" Type="http://schemas.openxmlformats.org/officeDocument/2006/relationships/hyperlink" Target="http://www.sciencedirect.com/science/article/pii/S1045926X12000559" TargetMode="External"/><Relationship Id="rId634" Type="http://schemas.openxmlformats.org/officeDocument/2006/relationships/hyperlink" Target="http://www.sciencedirect.com/science/article/pii/S1045926X13000803" TargetMode="External"/><Relationship Id="rId876" Type="http://schemas.openxmlformats.org/officeDocument/2006/relationships/hyperlink" Target="http://www.sciencedirect.com/science/article/pii/S1045926X1000073X" TargetMode="External"/><Relationship Id="rId633" Type="http://schemas.openxmlformats.org/officeDocument/2006/relationships/hyperlink" Target="http://www.sciencedirect.com/science/article/pii/S1045926X0900041X" TargetMode="External"/><Relationship Id="rId875" Type="http://schemas.openxmlformats.org/officeDocument/2006/relationships/hyperlink" Target="http://www.sciencedirect.com/science/article/pii/S1045926X10000509" TargetMode="External"/><Relationship Id="rId632" Type="http://schemas.openxmlformats.org/officeDocument/2006/relationships/hyperlink" Target="http://www.sciencedirect.com/science/article/pii/S1045926X08000402" TargetMode="External"/><Relationship Id="rId874" Type="http://schemas.openxmlformats.org/officeDocument/2006/relationships/hyperlink" Target="http://www.sciencedirect.com/science/article/pii/S1045926X13000803" TargetMode="External"/><Relationship Id="rId639" Type="http://schemas.openxmlformats.org/officeDocument/2006/relationships/hyperlink" Target="http://www.sciencedirect.com/science/article/pii/S1045926X14000020" TargetMode="External"/><Relationship Id="rId638" Type="http://schemas.openxmlformats.org/officeDocument/2006/relationships/hyperlink" Target="http://www.sciencedirect.com/science/article/pii/S1045926X14000330" TargetMode="External"/><Relationship Id="rId637" Type="http://schemas.openxmlformats.org/officeDocument/2006/relationships/hyperlink" Target="http://www.sciencedirect.com/science/article/pii/S1045926X12000559" TargetMode="External"/><Relationship Id="rId879" Type="http://schemas.openxmlformats.org/officeDocument/2006/relationships/hyperlink" Target="http://www.sciencedirect.com/science/article/pii/S1045926X14000020" TargetMode="External"/><Relationship Id="rId636" Type="http://schemas.openxmlformats.org/officeDocument/2006/relationships/hyperlink" Target="http://www.sciencedirect.com/science/article/pii/S1045926X1000073X" TargetMode="External"/><Relationship Id="rId878" Type="http://schemas.openxmlformats.org/officeDocument/2006/relationships/hyperlink" Target="http://www.sciencedirect.com/science/article/pii/S1045926X14000330" TargetMode="External"/><Relationship Id="rId631" Type="http://schemas.openxmlformats.org/officeDocument/2006/relationships/hyperlink" Target="http://www.sciencedirect.com/science/article/pii/S1045926X09000147" TargetMode="External"/><Relationship Id="rId873" Type="http://schemas.openxmlformats.org/officeDocument/2006/relationships/hyperlink" Target="http://www.sciencedirect.com/science/article/pii/S1045926X0900041X" TargetMode="External"/><Relationship Id="rId630" Type="http://schemas.openxmlformats.org/officeDocument/2006/relationships/hyperlink" Target="http://www.sciencedirect.com/science/article/pii/S1045926X10000182" TargetMode="External"/><Relationship Id="rId872" Type="http://schemas.openxmlformats.org/officeDocument/2006/relationships/hyperlink" Target="http://www.sciencedirect.com/science/article/pii/S1045926X08000402" TargetMode="External"/><Relationship Id="rId871" Type="http://schemas.openxmlformats.org/officeDocument/2006/relationships/hyperlink" Target="http://www.sciencedirect.com/science/article/pii/S1045926X09000147" TargetMode="External"/><Relationship Id="rId870" Type="http://schemas.openxmlformats.org/officeDocument/2006/relationships/hyperlink" Target="http://www.sciencedirect.com/science/article/pii/S1045926X10000182" TargetMode="External"/><Relationship Id="rId829" Type="http://schemas.openxmlformats.org/officeDocument/2006/relationships/hyperlink" Target="http://www.sciencedirect.com/science/article/pii/S1045926X09000767" TargetMode="External"/><Relationship Id="rId828" Type="http://schemas.openxmlformats.org/officeDocument/2006/relationships/hyperlink" Target="http://www.sciencedirect.com/science/article/pii/S1045926X08000281" TargetMode="External"/><Relationship Id="rId827" Type="http://schemas.openxmlformats.org/officeDocument/2006/relationships/hyperlink" Target="http://www.sciencedirect.com/science/article/pii/S1045926X09000512" TargetMode="External"/><Relationship Id="rId822" Type="http://schemas.openxmlformats.org/officeDocument/2006/relationships/hyperlink" Target="https://drive.google.com/a/campus.fct.unl.pt/file/d/0B6lZBW2EwdMGU0gzV2ZlM3dBeWM/view?usp=sharing" TargetMode="External"/><Relationship Id="rId821" Type="http://schemas.openxmlformats.org/officeDocument/2006/relationships/hyperlink" Target="http://www.sciencedirect.com/science/article/pii/S1045926X12000729" TargetMode="External"/><Relationship Id="rId820" Type="http://schemas.openxmlformats.org/officeDocument/2006/relationships/hyperlink" Target="https://drive.google.com/a/campus.fct.unl.pt/file/d/0B6lZBW2EwdMGNF9iejQxeUdyWG8/view?usp=sharing" TargetMode="External"/><Relationship Id="rId826" Type="http://schemas.openxmlformats.org/officeDocument/2006/relationships/hyperlink" Target="http://www.sciencedirect.com/science/article/pii/S1045926X10000297" TargetMode="External"/><Relationship Id="rId825" Type="http://schemas.openxmlformats.org/officeDocument/2006/relationships/hyperlink" Target="http://www.sciencedirect.com/science/article/pii/S1045926X09000792" TargetMode="External"/><Relationship Id="rId824" Type="http://schemas.openxmlformats.org/officeDocument/2006/relationships/hyperlink" Target="http://www.sciencedirect.com/science/article/pii/S1045926X14000329" TargetMode="External"/><Relationship Id="rId823" Type="http://schemas.openxmlformats.org/officeDocument/2006/relationships/hyperlink" Target="http://www.sciencedirect.com/science/article/pii/S1045926X14000445" TargetMode="External"/><Relationship Id="rId819" Type="http://schemas.openxmlformats.org/officeDocument/2006/relationships/hyperlink" Target="http://www.sciencedirect.com/science/article/pii/S1045926X13000669" TargetMode="External"/><Relationship Id="rId818" Type="http://schemas.openxmlformats.org/officeDocument/2006/relationships/hyperlink" Target="https://drive.google.com/a/campus.fct.unl.pt/file/d/0B6lZBW2EwdMGNnFiRE1aOFZ4RkE/view?usp=sharing" TargetMode="External"/><Relationship Id="rId817" Type="http://schemas.openxmlformats.org/officeDocument/2006/relationships/hyperlink" Target="http://www.sciencedirect.com/science/article/pii/S1045926X12000389" TargetMode="External"/><Relationship Id="rId816" Type="http://schemas.openxmlformats.org/officeDocument/2006/relationships/hyperlink" Target="https://drive.google.com/a/campus.fct.unl.pt/file/d/0B6lZBW2EwdMGbWdGZjNLaElEV0E/view?usp=sharing" TargetMode="External"/><Relationship Id="rId811" Type="http://schemas.openxmlformats.org/officeDocument/2006/relationships/hyperlink" Target="http://www.sciencedirect.com/science/article/pii/S1045926X12000742" TargetMode="External"/><Relationship Id="rId810" Type="http://schemas.openxmlformats.org/officeDocument/2006/relationships/hyperlink" Target="https://drive.google.com/a/campus.fct.unl.pt/file/d/0B6lZBW2EwdMGZjR5VldVb2JJRWc/view?usp=sharing" TargetMode="External"/><Relationship Id="rId815" Type="http://schemas.openxmlformats.org/officeDocument/2006/relationships/hyperlink" Target="http://www.sciencedirect.com/science/article/pii/S1045926X14001037" TargetMode="External"/><Relationship Id="rId814" Type="http://schemas.openxmlformats.org/officeDocument/2006/relationships/hyperlink" Target="https://drive.google.com/a/campus.fct.unl.pt/file/d/0B6lZBW2EwdMGbFR5LVZ1amZoMWs/view?usp=sharing" TargetMode="External"/><Relationship Id="rId813" Type="http://schemas.openxmlformats.org/officeDocument/2006/relationships/hyperlink" Target="http://www.sciencedirect.com/science/article/pii/S1045926X14000925" TargetMode="External"/><Relationship Id="rId812" Type="http://schemas.openxmlformats.org/officeDocument/2006/relationships/hyperlink" Target="https://drive.google.com/a/campus.fct.unl.pt/file/d/0B6lZBW2EwdMGM3FQNG5sN0poWHc/view?usp=sharing" TargetMode="External"/><Relationship Id="rId609" Type="http://schemas.openxmlformats.org/officeDocument/2006/relationships/hyperlink" Target="http://www.sciencedirect.com/science/article/pii/S1045926X14000627" TargetMode="External"/><Relationship Id="rId608" Type="http://schemas.openxmlformats.org/officeDocument/2006/relationships/hyperlink" Target="https://drive.google.com/a/campus.fct.unl.pt/file/d/0B6lZBW2EwdMGcmVZaUtOdWhMUm8/view?usp=sharing" TargetMode="External"/><Relationship Id="rId607" Type="http://schemas.openxmlformats.org/officeDocument/2006/relationships/hyperlink" Target="http://www.sciencedirect.com/science/article/pii/S1045926X13001006" TargetMode="External"/><Relationship Id="rId849" Type="http://schemas.openxmlformats.org/officeDocument/2006/relationships/hyperlink" Target="http://www.sciencedirect.com/science/article/pii/S1045926X14000627" TargetMode="External"/><Relationship Id="rId602" Type="http://schemas.openxmlformats.org/officeDocument/2006/relationships/hyperlink" Target="https://www.dropbox.com/s/78h37itpy8ixqe3/A%20visual%20programming%20language%20for%20XML%20manipulation.pdf?dl=0" TargetMode="External"/><Relationship Id="rId844" Type="http://schemas.openxmlformats.org/officeDocument/2006/relationships/hyperlink" Target="https://drive.google.com/a/campus.fct.unl.pt/file/d/0B6lZBW2EwdMGeldxR3l4b1RiU3M/view?usp=sharing" TargetMode="External"/><Relationship Id="rId601" Type="http://schemas.openxmlformats.org/officeDocument/2006/relationships/hyperlink" Target="http://www.sciencedirect.com/science/article/pii/S1045926X11000152" TargetMode="External"/><Relationship Id="rId843" Type="http://schemas.openxmlformats.org/officeDocument/2006/relationships/hyperlink" Target="http://www.sciencedirect.com/science/article/pii/S1045926X14000652" TargetMode="External"/><Relationship Id="rId600" Type="http://schemas.openxmlformats.org/officeDocument/2006/relationships/hyperlink" Target="http://www.sciencedirect.com/science/article/pii/S1045926X14000299" TargetMode="External"/><Relationship Id="rId842" Type="http://schemas.openxmlformats.org/officeDocument/2006/relationships/hyperlink" Target="https://www.dropbox.com/s/78h37itpy8ixqe3/A%20visual%20programming%20language%20for%20XML%20manipulation.pdf?dl=0" TargetMode="External"/><Relationship Id="rId841" Type="http://schemas.openxmlformats.org/officeDocument/2006/relationships/hyperlink" Target="http://www.sciencedirect.com/science/article/pii/S1045926X11000152" TargetMode="External"/><Relationship Id="rId606" Type="http://schemas.openxmlformats.org/officeDocument/2006/relationships/hyperlink" Target="https://drive.google.com/a/campus.fct.unl.pt/file/d/0B6lZBW2EwdMGQWxaeFEzVFhFUkU/view?usp=sharing" TargetMode="External"/><Relationship Id="rId848" Type="http://schemas.openxmlformats.org/officeDocument/2006/relationships/hyperlink" Target="https://drive.google.com/a/campus.fct.unl.pt/file/d/0B6lZBW2EwdMGcmVZaUtOdWhMUm8/view?usp=sharing" TargetMode="External"/><Relationship Id="rId605" Type="http://schemas.openxmlformats.org/officeDocument/2006/relationships/hyperlink" Target="http://www.sciencedirect.com/science/article/pii/S1045926X14000433" TargetMode="External"/><Relationship Id="rId847" Type="http://schemas.openxmlformats.org/officeDocument/2006/relationships/hyperlink" Target="http://www.sciencedirect.com/science/article/pii/S1045926X13001006" TargetMode="External"/><Relationship Id="rId604" Type="http://schemas.openxmlformats.org/officeDocument/2006/relationships/hyperlink" Target="https://drive.google.com/a/campus.fct.unl.pt/file/d/0B6lZBW2EwdMGeldxR3l4b1RiU3M/view?usp=sharing" TargetMode="External"/><Relationship Id="rId846" Type="http://schemas.openxmlformats.org/officeDocument/2006/relationships/hyperlink" Target="https://drive.google.com/a/campus.fct.unl.pt/file/d/0B6lZBW2EwdMGQWxaeFEzVFhFUkU/view?usp=sharing" TargetMode="External"/><Relationship Id="rId603" Type="http://schemas.openxmlformats.org/officeDocument/2006/relationships/hyperlink" Target="http://www.sciencedirect.com/science/article/pii/S1045926X14000652" TargetMode="External"/><Relationship Id="rId845" Type="http://schemas.openxmlformats.org/officeDocument/2006/relationships/hyperlink" Target="http://www.sciencedirect.com/science/article/pii/S1045926X14000433" TargetMode="External"/><Relationship Id="rId840" Type="http://schemas.openxmlformats.org/officeDocument/2006/relationships/hyperlink" Target="http://www.sciencedirect.com/science/article/pii/S1045926X14000299" TargetMode="External"/><Relationship Id="rId839" Type="http://schemas.openxmlformats.org/officeDocument/2006/relationships/hyperlink" Target="http://www.sciencedirect.com/science/article/pii/S1045926X14000020" TargetMode="External"/><Relationship Id="rId838" Type="http://schemas.openxmlformats.org/officeDocument/2006/relationships/hyperlink" Target="http://www.sciencedirect.com/science/article/pii/S1045926X14000330" TargetMode="External"/><Relationship Id="rId833" Type="http://schemas.openxmlformats.org/officeDocument/2006/relationships/hyperlink" Target="http://www.sciencedirect.com/science/article/pii/S1045926X0900041X" TargetMode="External"/><Relationship Id="rId832" Type="http://schemas.openxmlformats.org/officeDocument/2006/relationships/hyperlink" Target="http://www.sciencedirect.com/science/article/pii/S1045926X08000402" TargetMode="External"/><Relationship Id="rId831" Type="http://schemas.openxmlformats.org/officeDocument/2006/relationships/hyperlink" Target="http://www.sciencedirect.com/science/article/pii/S1045926X09000147" TargetMode="External"/><Relationship Id="rId830" Type="http://schemas.openxmlformats.org/officeDocument/2006/relationships/hyperlink" Target="http://www.sciencedirect.com/science/article/pii/S1045926X10000182" TargetMode="External"/><Relationship Id="rId837" Type="http://schemas.openxmlformats.org/officeDocument/2006/relationships/hyperlink" Target="http://www.sciencedirect.com/science/article/pii/S1045926X12000559" TargetMode="External"/><Relationship Id="rId836" Type="http://schemas.openxmlformats.org/officeDocument/2006/relationships/hyperlink" Target="http://www.sciencedirect.com/science/article/pii/S1045926X1000073X" TargetMode="External"/><Relationship Id="rId835" Type="http://schemas.openxmlformats.org/officeDocument/2006/relationships/hyperlink" Target="http://www.sciencedirect.com/science/article/pii/S1045926X10000509" TargetMode="External"/><Relationship Id="rId834" Type="http://schemas.openxmlformats.org/officeDocument/2006/relationships/hyperlink" Target="http://www.sciencedirect.com/science/article/pii/S1045926X13000803" TargetMode="External"/><Relationship Id="rId1059" Type="http://schemas.openxmlformats.org/officeDocument/2006/relationships/hyperlink" Target="http://www.sciencedirect.com/science/article/pii/S1045926X13000669" TargetMode="External"/><Relationship Id="rId228" Type="http://schemas.openxmlformats.org/officeDocument/2006/relationships/hyperlink" Target="http://www.sciencedirect.com/science/article/pii/S1045926X08000281" TargetMode="External"/><Relationship Id="rId227" Type="http://schemas.openxmlformats.org/officeDocument/2006/relationships/hyperlink" Target="http://www.sciencedirect.com/science/article/pii/S1045926X09000512" TargetMode="External"/><Relationship Id="rId469" Type="http://schemas.openxmlformats.org/officeDocument/2006/relationships/hyperlink" Target="http://www.sciencedirect.com/science/article/pii/S1045926X09000767" TargetMode="External"/><Relationship Id="rId226" Type="http://schemas.openxmlformats.org/officeDocument/2006/relationships/hyperlink" Target="http://www.sciencedirect.com/science/article/pii/S1045926X10000297" TargetMode="External"/><Relationship Id="rId468" Type="http://schemas.openxmlformats.org/officeDocument/2006/relationships/hyperlink" Target="http://www.sciencedirect.com/science/article/pii/S1045926X08000281" TargetMode="External"/><Relationship Id="rId225" Type="http://schemas.openxmlformats.org/officeDocument/2006/relationships/hyperlink" Target="http://www.sciencedirect.com/science/article/pii/S1045926X09000792" TargetMode="External"/><Relationship Id="rId467" Type="http://schemas.openxmlformats.org/officeDocument/2006/relationships/hyperlink" Target="http://www.sciencedirect.com/science/article/pii/S1045926X09000512" TargetMode="External"/><Relationship Id="rId229" Type="http://schemas.openxmlformats.org/officeDocument/2006/relationships/hyperlink" Target="http://www.sciencedirect.com/science/article/pii/S1045926X09000767" TargetMode="External"/><Relationship Id="rId1050" Type="http://schemas.openxmlformats.org/officeDocument/2006/relationships/hyperlink" Target="https://drive.google.com/a/campus.fct.unl.pt/file/d/0B6lZBW2EwdMGZjR5VldVb2JJRWc/view?usp=sharing" TargetMode="External"/><Relationship Id="rId220" Type="http://schemas.openxmlformats.org/officeDocument/2006/relationships/hyperlink" Target="https://drive.google.com/a/campus.fct.unl.pt/file/d/0B6lZBW2EwdMGNF9iejQxeUdyWG8/view?usp=sharing" TargetMode="External"/><Relationship Id="rId462" Type="http://schemas.openxmlformats.org/officeDocument/2006/relationships/hyperlink" Target="https://drive.google.com/a/campus.fct.unl.pt/file/d/0B6lZBW2EwdMGU0gzV2ZlM3dBeWM/view?usp=sharing" TargetMode="External"/><Relationship Id="rId1051" Type="http://schemas.openxmlformats.org/officeDocument/2006/relationships/hyperlink" Target="http://www.sciencedirect.com/science/article/pii/S1045926X12000742" TargetMode="External"/><Relationship Id="rId461" Type="http://schemas.openxmlformats.org/officeDocument/2006/relationships/hyperlink" Target="http://www.sciencedirect.com/science/article/pii/S1045926X12000729" TargetMode="External"/><Relationship Id="rId1052" Type="http://schemas.openxmlformats.org/officeDocument/2006/relationships/hyperlink" Target="https://drive.google.com/a/campus.fct.unl.pt/file/d/0B6lZBW2EwdMGM3FQNG5sN0poWHc/view?usp=sharing" TargetMode="External"/><Relationship Id="rId460" Type="http://schemas.openxmlformats.org/officeDocument/2006/relationships/hyperlink" Target="https://drive.google.com/a/campus.fct.unl.pt/file/d/0B6lZBW2EwdMGNF9iejQxeUdyWG8/view?usp=sharing" TargetMode="External"/><Relationship Id="rId1053" Type="http://schemas.openxmlformats.org/officeDocument/2006/relationships/hyperlink" Target="http://www.sciencedirect.com/science/article/pii/S1045926X14000925" TargetMode="External"/><Relationship Id="rId1054" Type="http://schemas.openxmlformats.org/officeDocument/2006/relationships/hyperlink" Target="https://drive.google.com/a/campus.fct.unl.pt/file/d/0B6lZBW2EwdMGbFR5LVZ1amZoMWs/view?usp=sharing" TargetMode="External"/><Relationship Id="rId224" Type="http://schemas.openxmlformats.org/officeDocument/2006/relationships/hyperlink" Target="http://www.sciencedirect.com/science/article/pii/S1045926X14000329" TargetMode="External"/><Relationship Id="rId466" Type="http://schemas.openxmlformats.org/officeDocument/2006/relationships/hyperlink" Target="http://www.sciencedirect.com/science/article/pii/S1045926X10000297" TargetMode="External"/><Relationship Id="rId1055" Type="http://schemas.openxmlformats.org/officeDocument/2006/relationships/hyperlink" Target="http://www.sciencedirect.com/science/article/pii/S1045926X14001037" TargetMode="External"/><Relationship Id="rId223" Type="http://schemas.openxmlformats.org/officeDocument/2006/relationships/hyperlink" Target="http://www.sciencedirect.com/science/article/pii/S1045926X14000445" TargetMode="External"/><Relationship Id="rId465" Type="http://schemas.openxmlformats.org/officeDocument/2006/relationships/hyperlink" Target="http://www.sciencedirect.com/science/article/pii/S1045926X09000792" TargetMode="External"/><Relationship Id="rId1056" Type="http://schemas.openxmlformats.org/officeDocument/2006/relationships/hyperlink" Target="https://drive.google.com/a/campus.fct.unl.pt/file/d/0B6lZBW2EwdMGbWdGZjNLaElEV0E/view?usp=sharing" TargetMode="External"/><Relationship Id="rId222" Type="http://schemas.openxmlformats.org/officeDocument/2006/relationships/hyperlink" Target="https://drive.google.com/a/campus.fct.unl.pt/file/d/0B6lZBW2EwdMGU0gzV2ZlM3dBeWM/view?usp=sharing" TargetMode="External"/><Relationship Id="rId464" Type="http://schemas.openxmlformats.org/officeDocument/2006/relationships/hyperlink" Target="http://www.sciencedirect.com/science/article/pii/S1045926X14000329" TargetMode="External"/><Relationship Id="rId1057" Type="http://schemas.openxmlformats.org/officeDocument/2006/relationships/hyperlink" Target="http://www.sciencedirect.com/science/article/pii/S1045926X12000389" TargetMode="External"/><Relationship Id="rId221" Type="http://schemas.openxmlformats.org/officeDocument/2006/relationships/hyperlink" Target="http://www.sciencedirect.com/science/article/pii/S1045926X12000729" TargetMode="External"/><Relationship Id="rId463" Type="http://schemas.openxmlformats.org/officeDocument/2006/relationships/hyperlink" Target="http://www.sciencedirect.com/science/article/pii/S1045926X14000445" TargetMode="External"/><Relationship Id="rId1058" Type="http://schemas.openxmlformats.org/officeDocument/2006/relationships/hyperlink" Target="https://drive.google.com/a/campus.fct.unl.pt/file/d/0B6lZBW2EwdMGNnFiRE1aOFZ4RkE/view?usp=sharing" TargetMode="External"/><Relationship Id="rId1048" Type="http://schemas.openxmlformats.org/officeDocument/2006/relationships/hyperlink" Target="https://drive.google.com/a/campus.fct.unl.pt/file/d/0B6lZBW2EwdMGcmVZaUtOdWhMUm8/view?usp=sharing" TargetMode="External"/><Relationship Id="rId1049" Type="http://schemas.openxmlformats.org/officeDocument/2006/relationships/hyperlink" Target="http://www.sciencedirect.com/science/article/pii/S1045926X14000627" TargetMode="External"/><Relationship Id="rId217" Type="http://schemas.openxmlformats.org/officeDocument/2006/relationships/hyperlink" Target="http://www.sciencedirect.com/science/article/pii/S1045926X12000389" TargetMode="External"/><Relationship Id="rId459" Type="http://schemas.openxmlformats.org/officeDocument/2006/relationships/hyperlink" Target="http://www.sciencedirect.com/science/article/pii/S1045926X13000669" TargetMode="External"/><Relationship Id="rId216" Type="http://schemas.openxmlformats.org/officeDocument/2006/relationships/hyperlink" Target="https://drive.google.com/a/campus.fct.unl.pt/file/d/0B6lZBW2EwdMGbWdGZjNLaElEV0E/view?usp=sharing" TargetMode="External"/><Relationship Id="rId458" Type="http://schemas.openxmlformats.org/officeDocument/2006/relationships/hyperlink" Target="https://drive.google.com/a/campus.fct.unl.pt/file/d/0B6lZBW2EwdMGNnFiRE1aOFZ4RkE/view?usp=sharing" TargetMode="External"/><Relationship Id="rId215" Type="http://schemas.openxmlformats.org/officeDocument/2006/relationships/hyperlink" Target="http://www.sciencedirect.com/science/article/pii/S1045926X14001037" TargetMode="External"/><Relationship Id="rId457" Type="http://schemas.openxmlformats.org/officeDocument/2006/relationships/hyperlink" Target="http://www.sciencedirect.com/science/article/pii/S1045926X12000389" TargetMode="External"/><Relationship Id="rId699" Type="http://schemas.openxmlformats.org/officeDocument/2006/relationships/hyperlink" Target="http://www.sciencedirect.com/science/article/pii/S1045926X13000669" TargetMode="External"/><Relationship Id="rId214" Type="http://schemas.openxmlformats.org/officeDocument/2006/relationships/hyperlink" Target="https://drive.google.com/a/campus.fct.unl.pt/file/d/0B6lZBW2EwdMGbFR5LVZ1amZoMWs/view?usp=sharing" TargetMode="External"/><Relationship Id="rId456" Type="http://schemas.openxmlformats.org/officeDocument/2006/relationships/hyperlink" Target="https://drive.google.com/a/campus.fct.unl.pt/file/d/0B6lZBW2EwdMGbWdGZjNLaElEV0E/view?usp=sharing" TargetMode="External"/><Relationship Id="rId698" Type="http://schemas.openxmlformats.org/officeDocument/2006/relationships/hyperlink" Target="https://drive.google.com/a/campus.fct.unl.pt/file/d/0B6lZBW2EwdMGNnFiRE1aOFZ4RkE/view?usp=sharing" TargetMode="External"/><Relationship Id="rId219" Type="http://schemas.openxmlformats.org/officeDocument/2006/relationships/hyperlink" Target="http://www.sciencedirect.com/science/article/pii/S1045926X13000669" TargetMode="External"/><Relationship Id="rId218" Type="http://schemas.openxmlformats.org/officeDocument/2006/relationships/hyperlink" Target="https://drive.google.com/a/campus.fct.unl.pt/file/d/0B6lZBW2EwdMGNnFiRE1aOFZ4RkE/view?usp=sharing" TargetMode="External"/><Relationship Id="rId451" Type="http://schemas.openxmlformats.org/officeDocument/2006/relationships/hyperlink" Target="http://www.sciencedirect.com/science/article/pii/S1045926X12000742" TargetMode="External"/><Relationship Id="rId693" Type="http://schemas.openxmlformats.org/officeDocument/2006/relationships/hyperlink" Target="http://www.sciencedirect.com/science/article/pii/S1045926X14000925" TargetMode="External"/><Relationship Id="rId1040" Type="http://schemas.openxmlformats.org/officeDocument/2006/relationships/hyperlink" Target="http://www.sciencedirect.com/science/article/pii/S1045926X14000299" TargetMode="External"/><Relationship Id="rId450" Type="http://schemas.openxmlformats.org/officeDocument/2006/relationships/hyperlink" Target="https://drive.google.com/a/campus.fct.unl.pt/file/d/0B6lZBW2EwdMGZjR5VldVb2JJRWc/view?usp=sharing" TargetMode="External"/><Relationship Id="rId692" Type="http://schemas.openxmlformats.org/officeDocument/2006/relationships/hyperlink" Target="https://drive.google.com/a/campus.fct.unl.pt/file/d/0B6lZBW2EwdMGM3FQNG5sN0poWHc/view?usp=sharing" TargetMode="External"/><Relationship Id="rId1041" Type="http://schemas.openxmlformats.org/officeDocument/2006/relationships/hyperlink" Target="http://www.sciencedirect.com/science/article/pii/S1045926X11000152" TargetMode="External"/><Relationship Id="rId691" Type="http://schemas.openxmlformats.org/officeDocument/2006/relationships/hyperlink" Target="http://www.sciencedirect.com/science/article/pii/S1045926X12000742" TargetMode="External"/><Relationship Id="rId1042" Type="http://schemas.openxmlformats.org/officeDocument/2006/relationships/hyperlink" Target="https://www.dropbox.com/s/78h37itpy8ixqe3/A%20visual%20programming%20language%20for%20XML%20manipulation.pdf?dl=0" TargetMode="External"/><Relationship Id="rId690" Type="http://schemas.openxmlformats.org/officeDocument/2006/relationships/hyperlink" Target="https://drive.google.com/a/campus.fct.unl.pt/file/d/0B6lZBW2EwdMGZjR5VldVb2JJRWc/view?usp=sharing" TargetMode="External"/><Relationship Id="rId1043" Type="http://schemas.openxmlformats.org/officeDocument/2006/relationships/hyperlink" Target="http://www.sciencedirect.com/science/article/pii/S1045926X14000652" TargetMode="External"/><Relationship Id="rId213" Type="http://schemas.openxmlformats.org/officeDocument/2006/relationships/hyperlink" Target="http://www.sciencedirect.com/science/article/pii/S1045926X14000925" TargetMode="External"/><Relationship Id="rId455" Type="http://schemas.openxmlformats.org/officeDocument/2006/relationships/hyperlink" Target="http://www.sciencedirect.com/science/article/pii/S1045926X14001037" TargetMode="External"/><Relationship Id="rId697" Type="http://schemas.openxmlformats.org/officeDocument/2006/relationships/hyperlink" Target="http://www.sciencedirect.com/science/article/pii/S1045926X12000389" TargetMode="External"/><Relationship Id="rId1044" Type="http://schemas.openxmlformats.org/officeDocument/2006/relationships/hyperlink" Target="https://drive.google.com/a/campus.fct.unl.pt/file/d/0B6lZBW2EwdMGeldxR3l4b1RiU3M/view?usp=sharing" TargetMode="External"/><Relationship Id="rId212" Type="http://schemas.openxmlformats.org/officeDocument/2006/relationships/hyperlink" Target="https://drive.google.com/a/campus.fct.unl.pt/file/d/0B6lZBW2EwdMGM3FQNG5sN0poWHc/view?usp=sharing" TargetMode="External"/><Relationship Id="rId454" Type="http://schemas.openxmlformats.org/officeDocument/2006/relationships/hyperlink" Target="https://drive.google.com/a/campus.fct.unl.pt/file/d/0B6lZBW2EwdMGbFR5LVZ1amZoMWs/view?usp=sharing" TargetMode="External"/><Relationship Id="rId696" Type="http://schemas.openxmlformats.org/officeDocument/2006/relationships/hyperlink" Target="https://drive.google.com/a/campus.fct.unl.pt/file/d/0B6lZBW2EwdMGbWdGZjNLaElEV0E/view?usp=sharing" TargetMode="External"/><Relationship Id="rId1045" Type="http://schemas.openxmlformats.org/officeDocument/2006/relationships/hyperlink" Target="http://www.sciencedirect.com/science/article/pii/S1045926X14000433" TargetMode="External"/><Relationship Id="rId211" Type="http://schemas.openxmlformats.org/officeDocument/2006/relationships/hyperlink" Target="http://www.sciencedirect.com/science/article/pii/S1045926X12000742" TargetMode="External"/><Relationship Id="rId453" Type="http://schemas.openxmlformats.org/officeDocument/2006/relationships/hyperlink" Target="http://www.sciencedirect.com/science/article/pii/S1045926X14000925" TargetMode="External"/><Relationship Id="rId695" Type="http://schemas.openxmlformats.org/officeDocument/2006/relationships/hyperlink" Target="http://www.sciencedirect.com/science/article/pii/S1045926X14001037" TargetMode="External"/><Relationship Id="rId1046" Type="http://schemas.openxmlformats.org/officeDocument/2006/relationships/hyperlink" Target="https://drive.google.com/a/campus.fct.unl.pt/file/d/0B6lZBW2EwdMGQWxaeFEzVFhFUkU/view?usp=sharing" TargetMode="External"/><Relationship Id="rId210" Type="http://schemas.openxmlformats.org/officeDocument/2006/relationships/hyperlink" Target="https://drive.google.com/a/campus.fct.unl.pt/file/d/0B6lZBW2EwdMGZjR5VldVb2JJRWc/view?usp=sharing" TargetMode="External"/><Relationship Id="rId452" Type="http://schemas.openxmlformats.org/officeDocument/2006/relationships/hyperlink" Target="https://drive.google.com/a/campus.fct.unl.pt/file/d/0B6lZBW2EwdMGM3FQNG5sN0poWHc/view?usp=sharing" TargetMode="External"/><Relationship Id="rId694" Type="http://schemas.openxmlformats.org/officeDocument/2006/relationships/hyperlink" Target="https://drive.google.com/a/campus.fct.unl.pt/file/d/0B6lZBW2EwdMGbFR5LVZ1amZoMWs/view?usp=sharing" TargetMode="External"/><Relationship Id="rId1047" Type="http://schemas.openxmlformats.org/officeDocument/2006/relationships/hyperlink" Target="http://www.sciencedirect.com/science/article/pii/S1045926X13001006" TargetMode="External"/><Relationship Id="rId491" Type="http://schemas.openxmlformats.org/officeDocument/2006/relationships/hyperlink" Target="http://www.sciencedirect.com/science/article/pii/S1045926X12000742" TargetMode="External"/><Relationship Id="rId490" Type="http://schemas.openxmlformats.org/officeDocument/2006/relationships/hyperlink" Target="https://drive.google.com/a/campus.fct.unl.pt/file/d/0B6lZBW2EwdMGZjR5VldVb2JJRWc/view?usp=sharing" TargetMode="External"/><Relationship Id="rId249" Type="http://schemas.openxmlformats.org/officeDocument/2006/relationships/hyperlink" Target="http://www.sciencedirect.com/science/article/pii/S1045926X14000627" TargetMode="External"/><Relationship Id="rId248" Type="http://schemas.openxmlformats.org/officeDocument/2006/relationships/hyperlink" Target="https://drive.google.com/a/campus.fct.unl.pt/file/d/0B6lZBW2EwdMGcmVZaUtOdWhMUm8/view?usp=sharing" TargetMode="External"/><Relationship Id="rId247" Type="http://schemas.openxmlformats.org/officeDocument/2006/relationships/hyperlink" Target="http://www.sciencedirect.com/science/article/pii/S1045926X13001006" TargetMode="External"/><Relationship Id="rId489" Type="http://schemas.openxmlformats.org/officeDocument/2006/relationships/hyperlink" Target="http://www.sciencedirect.com/science/article/pii/S1045926X14000627" TargetMode="External"/><Relationship Id="rId1070" Type="http://schemas.openxmlformats.org/officeDocument/2006/relationships/hyperlink" Target="http://www.sciencedirect.com/science/article/pii/S1045926X10000182" TargetMode="External"/><Relationship Id="rId1071" Type="http://schemas.openxmlformats.org/officeDocument/2006/relationships/hyperlink" Target="http://www.sciencedirect.com/science/article/pii/S1045926X09000147" TargetMode="External"/><Relationship Id="rId1072" Type="http://schemas.openxmlformats.org/officeDocument/2006/relationships/hyperlink" Target="http://www.sciencedirect.com/science/article/pii/S1045926X08000402" TargetMode="External"/><Relationship Id="rId242" Type="http://schemas.openxmlformats.org/officeDocument/2006/relationships/hyperlink" Target="https://www.dropbox.com/s/78h37itpy8ixqe3/A%20visual%20programming%20language%20for%20XML%20manipulation.pdf?dl=0" TargetMode="External"/><Relationship Id="rId484" Type="http://schemas.openxmlformats.org/officeDocument/2006/relationships/hyperlink" Target="https://drive.google.com/a/campus.fct.unl.pt/file/d/0B6lZBW2EwdMGeldxR3l4b1RiU3M/view?usp=sharing" TargetMode="External"/><Relationship Id="rId1073" Type="http://schemas.openxmlformats.org/officeDocument/2006/relationships/hyperlink" Target="http://www.sciencedirect.com/science/article/pii/S1045926X0900041X" TargetMode="External"/><Relationship Id="rId241" Type="http://schemas.openxmlformats.org/officeDocument/2006/relationships/hyperlink" Target="http://www.sciencedirect.com/science/article/pii/S1045926X11000152" TargetMode="External"/><Relationship Id="rId483" Type="http://schemas.openxmlformats.org/officeDocument/2006/relationships/hyperlink" Target="http://www.sciencedirect.com/science/article/pii/S1045926X14000652" TargetMode="External"/><Relationship Id="rId1074" Type="http://schemas.openxmlformats.org/officeDocument/2006/relationships/hyperlink" Target="http://www.sciencedirect.com/science/article/pii/S1045926X13000803" TargetMode="External"/><Relationship Id="rId240" Type="http://schemas.openxmlformats.org/officeDocument/2006/relationships/hyperlink" Target="http://www.sciencedirect.com/science/article/pii/S1045926X14000299" TargetMode="External"/><Relationship Id="rId482" Type="http://schemas.openxmlformats.org/officeDocument/2006/relationships/hyperlink" Target="https://www.dropbox.com/s/78h37itpy8ixqe3/A%20visual%20programming%20language%20for%20XML%20manipulation.pdf?dl=0" TargetMode="External"/><Relationship Id="rId1075" Type="http://schemas.openxmlformats.org/officeDocument/2006/relationships/hyperlink" Target="http://www.sciencedirect.com/science/article/pii/S1045926X10000509" TargetMode="External"/><Relationship Id="rId481" Type="http://schemas.openxmlformats.org/officeDocument/2006/relationships/hyperlink" Target="http://www.sciencedirect.com/science/article/pii/S1045926X11000152" TargetMode="External"/><Relationship Id="rId1076" Type="http://schemas.openxmlformats.org/officeDocument/2006/relationships/hyperlink" Target="http://www.sciencedirect.com/science/article/pii/S1045926X1000073X" TargetMode="External"/><Relationship Id="rId246" Type="http://schemas.openxmlformats.org/officeDocument/2006/relationships/hyperlink" Target="https://drive.google.com/a/campus.fct.unl.pt/file/d/0B6lZBW2EwdMGQWxaeFEzVFhFUkU/view?usp=sharing" TargetMode="External"/><Relationship Id="rId488" Type="http://schemas.openxmlformats.org/officeDocument/2006/relationships/hyperlink" Target="https://drive.google.com/a/campus.fct.unl.pt/file/d/0B6lZBW2EwdMGcmVZaUtOdWhMUm8/view?usp=sharing" TargetMode="External"/><Relationship Id="rId1077" Type="http://schemas.openxmlformats.org/officeDocument/2006/relationships/hyperlink" Target="http://www.sciencedirect.com/science/article/pii/S1045926X12000559" TargetMode="External"/><Relationship Id="rId245" Type="http://schemas.openxmlformats.org/officeDocument/2006/relationships/hyperlink" Target="http://www.sciencedirect.com/science/article/pii/S1045926X14000433" TargetMode="External"/><Relationship Id="rId487" Type="http://schemas.openxmlformats.org/officeDocument/2006/relationships/hyperlink" Target="http://www.sciencedirect.com/science/article/pii/S1045926X13001006" TargetMode="External"/><Relationship Id="rId1078" Type="http://schemas.openxmlformats.org/officeDocument/2006/relationships/hyperlink" Target="http://www.sciencedirect.com/science/article/pii/S1045926X14000330" TargetMode="External"/><Relationship Id="rId244" Type="http://schemas.openxmlformats.org/officeDocument/2006/relationships/hyperlink" Target="https://drive.google.com/a/campus.fct.unl.pt/file/d/0B6lZBW2EwdMGeldxR3l4b1RiU3M/view?usp=sharing" TargetMode="External"/><Relationship Id="rId486" Type="http://schemas.openxmlformats.org/officeDocument/2006/relationships/hyperlink" Target="https://drive.google.com/a/campus.fct.unl.pt/file/d/0B6lZBW2EwdMGQWxaeFEzVFhFUkU/view?usp=sharing" TargetMode="External"/><Relationship Id="rId1079" Type="http://schemas.openxmlformats.org/officeDocument/2006/relationships/hyperlink" Target="http://www.sciencedirect.com/science/article/pii/S1045926X14000020" TargetMode="External"/><Relationship Id="rId243" Type="http://schemas.openxmlformats.org/officeDocument/2006/relationships/hyperlink" Target="http://www.sciencedirect.com/science/article/pii/S1045926X14000652" TargetMode="External"/><Relationship Id="rId485" Type="http://schemas.openxmlformats.org/officeDocument/2006/relationships/hyperlink" Target="http://www.sciencedirect.com/science/article/pii/S1045926X14000433" TargetMode="External"/><Relationship Id="rId480" Type="http://schemas.openxmlformats.org/officeDocument/2006/relationships/hyperlink" Target="http://www.sciencedirect.com/science/article/pii/S1045926X14000299" TargetMode="External"/><Relationship Id="rId239" Type="http://schemas.openxmlformats.org/officeDocument/2006/relationships/hyperlink" Target="http://www.sciencedirect.com/science/article/pii/S1045926X14000020" TargetMode="External"/><Relationship Id="rId238" Type="http://schemas.openxmlformats.org/officeDocument/2006/relationships/hyperlink" Target="http://www.sciencedirect.com/science/article/pii/S1045926X14000330" TargetMode="External"/><Relationship Id="rId237" Type="http://schemas.openxmlformats.org/officeDocument/2006/relationships/hyperlink" Target="http://www.sciencedirect.com/science/article/pii/S1045926X12000559" TargetMode="External"/><Relationship Id="rId479" Type="http://schemas.openxmlformats.org/officeDocument/2006/relationships/hyperlink" Target="http://www.sciencedirect.com/science/article/pii/S1045926X14000020" TargetMode="External"/><Relationship Id="rId236" Type="http://schemas.openxmlformats.org/officeDocument/2006/relationships/hyperlink" Target="http://www.sciencedirect.com/science/article/pii/S1045926X1000073X" TargetMode="External"/><Relationship Id="rId478" Type="http://schemas.openxmlformats.org/officeDocument/2006/relationships/hyperlink" Target="http://www.sciencedirect.com/science/article/pii/S1045926X14000330" TargetMode="External"/><Relationship Id="rId1060" Type="http://schemas.openxmlformats.org/officeDocument/2006/relationships/hyperlink" Target="https://drive.google.com/a/campus.fct.unl.pt/file/d/0B6lZBW2EwdMGNF9iejQxeUdyWG8/view?usp=sharing" TargetMode="External"/><Relationship Id="rId1061" Type="http://schemas.openxmlformats.org/officeDocument/2006/relationships/hyperlink" Target="http://www.sciencedirect.com/science/article/pii/S1045926X12000729" TargetMode="External"/><Relationship Id="rId231" Type="http://schemas.openxmlformats.org/officeDocument/2006/relationships/hyperlink" Target="http://www.sciencedirect.com/science/article/pii/S1045926X09000147" TargetMode="External"/><Relationship Id="rId473" Type="http://schemas.openxmlformats.org/officeDocument/2006/relationships/hyperlink" Target="http://www.sciencedirect.com/science/article/pii/S1045926X0900041X" TargetMode="External"/><Relationship Id="rId1062" Type="http://schemas.openxmlformats.org/officeDocument/2006/relationships/hyperlink" Target="https://drive.google.com/a/campus.fct.unl.pt/file/d/0B6lZBW2EwdMGU0gzV2ZlM3dBeWM/view?usp=sharing" TargetMode="External"/><Relationship Id="rId230" Type="http://schemas.openxmlformats.org/officeDocument/2006/relationships/hyperlink" Target="http://www.sciencedirect.com/science/article/pii/S1045926X10000182" TargetMode="External"/><Relationship Id="rId472" Type="http://schemas.openxmlformats.org/officeDocument/2006/relationships/hyperlink" Target="http://www.sciencedirect.com/science/article/pii/S1045926X08000402" TargetMode="External"/><Relationship Id="rId1063" Type="http://schemas.openxmlformats.org/officeDocument/2006/relationships/hyperlink" Target="http://www.sciencedirect.com/science/article/pii/S1045926X14000445" TargetMode="External"/><Relationship Id="rId471" Type="http://schemas.openxmlformats.org/officeDocument/2006/relationships/hyperlink" Target="http://www.sciencedirect.com/science/article/pii/S1045926X09000147" TargetMode="External"/><Relationship Id="rId1064" Type="http://schemas.openxmlformats.org/officeDocument/2006/relationships/hyperlink" Target="http://www.sciencedirect.com/science/article/pii/S1045926X14000329" TargetMode="External"/><Relationship Id="rId470" Type="http://schemas.openxmlformats.org/officeDocument/2006/relationships/hyperlink" Target="http://www.sciencedirect.com/science/article/pii/S1045926X10000182" TargetMode="External"/><Relationship Id="rId1065" Type="http://schemas.openxmlformats.org/officeDocument/2006/relationships/hyperlink" Target="http://www.sciencedirect.com/science/article/pii/S1045926X09000792" TargetMode="External"/><Relationship Id="rId235" Type="http://schemas.openxmlformats.org/officeDocument/2006/relationships/hyperlink" Target="http://www.sciencedirect.com/science/article/pii/S1045926X10000509" TargetMode="External"/><Relationship Id="rId477" Type="http://schemas.openxmlformats.org/officeDocument/2006/relationships/hyperlink" Target="http://www.sciencedirect.com/science/article/pii/S1045926X12000559" TargetMode="External"/><Relationship Id="rId1066" Type="http://schemas.openxmlformats.org/officeDocument/2006/relationships/hyperlink" Target="http://www.sciencedirect.com/science/article/pii/S1045926X10000297" TargetMode="External"/><Relationship Id="rId234" Type="http://schemas.openxmlformats.org/officeDocument/2006/relationships/hyperlink" Target="http://www.sciencedirect.com/science/article/pii/S1045926X13000803" TargetMode="External"/><Relationship Id="rId476" Type="http://schemas.openxmlformats.org/officeDocument/2006/relationships/hyperlink" Target="http://www.sciencedirect.com/science/article/pii/S1045926X1000073X" TargetMode="External"/><Relationship Id="rId1067" Type="http://schemas.openxmlformats.org/officeDocument/2006/relationships/hyperlink" Target="http://www.sciencedirect.com/science/article/pii/S1045926X09000512" TargetMode="External"/><Relationship Id="rId233" Type="http://schemas.openxmlformats.org/officeDocument/2006/relationships/hyperlink" Target="http://www.sciencedirect.com/science/article/pii/S1045926X0900041X" TargetMode="External"/><Relationship Id="rId475" Type="http://schemas.openxmlformats.org/officeDocument/2006/relationships/hyperlink" Target="http://www.sciencedirect.com/science/article/pii/S1045926X10000509" TargetMode="External"/><Relationship Id="rId1068" Type="http://schemas.openxmlformats.org/officeDocument/2006/relationships/hyperlink" Target="http://www.sciencedirect.com/science/article/pii/S1045926X08000281" TargetMode="External"/><Relationship Id="rId232" Type="http://schemas.openxmlformats.org/officeDocument/2006/relationships/hyperlink" Target="http://www.sciencedirect.com/science/article/pii/S1045926X08000402" TargetMode="External"/><Relationship Id="rId474" Type="http://schemas.openxmlformats.org/officeDocument/2006/relationships/hyperlink" Target="http://www.sciencedirect.com/science/article/pii/S1045926X13000803" TargetMode="External"/><Relationship Id="rId1069" Type="http://schemas.openxmlformats.org/officeDocument/2006/relationships/hyperlink" Target="http://www.sciencedirect.com/science/article/pii/S1045926X09000767" TargetMode="External"/><Relationship Id="rId1015" Type="http://schemas.openxmlformats.org/officeDocument/2006/relationships/hyperlink" Target="http://www.sciencedirect.com/science/article/pii/S1045926X14001037" TargetMode="External"/><Relationship Id="rId1016" Type="http://schemas.openxmlformats.org/officeDocument/2006/relationships/hyperlink" Target="https://drive.google.com/a/campus.fct.unl.pt/file/d/0B6lZBW2EwdMGbWdGZjNLaElEV0E/view?usp=sharing" TargetMode="External"/><Relationship Id="rId1017" Type="http://schemas.openxmlformats.org/officeDocument/2006/relationships/hyperlink" Target="http://www.sciencedirect.com/science/article/pii/S1045926X12000389" TargetMode="External"/><Relationship Id="rId1018" Type="http://schemas.openxmlformats.org/officeDocument/2006/relationships/hyperlink" Target="https://drive.google.com/a/campus.fct.unl.pt/file/d/0B6lZBW2EwdMGNnFiRE1aOFZ4RkE/view?usp=sharing" TargetMode="External"/><Relationship Id="rId1019" Type="http://schemas.openxmlformats.org/officeDocument/2006/relationships/hyperlink" Target="http://www.sciencedirect.com/science/article/pii/S1045926X13000669" TargetMode="External"/><Relationship Id="rId426" Type="http://schemas.openxmlformats.org/officeDocument/2006/relationships/hyperlink" Target="http://www.sciencedirect.com/science/article/pii/S1045926X10000297" TargetMode="External"/><Relationship Id="rId668" Type="http://schemas.openxmlformats.org/officeDocument/2006/relationships/hyperlink" Target="http://www.sciencedirect.com/science/article/pii/S1045926X08000281" TargetMode="External"/><Relationship Id="rId425" Type="http://schemas.openxmlformats.org/officeDocument/2006/relationships/hyperlink" Target="http://www.sciencedirect.com/science/article/pii/S1045926X09000792" TargetMode="External"/><Relationship Id="rId667" Type="http://schemas.openxmlformats.org/officeDocument/2006/relationships/hyperlink" Target="http://www.sciencedirect.com/science/article/pii/S1045926X09000512" TargetMode="External"/><Relationship Id="rId424" Type="http://schemas.openxmlformats.org/officeDocument/2006/relationships/hyperlink" Target="http://www.sciencedirect.com/science/article/pii/S1045926X14000329" TargetMode="External"/><Relationship Id="rId666" Type="http://schemas.openxmlformats.org/officeDocument/2006/relationships/hyperlink" Target="http://www.sciencedirect.com/science/article/pii/S1045926X10000297" TargetMode="External"/><Relationship Id="rId423" Type="http://schemas.openxmlformats.org/officeDocument/2006/relationships/hyperlink" Target="http://www.sciencedirect.com/science/article/pii/S1045926X14000445" TargetMode="External"/><Relationship Id="rId665" Type="http://schemas.openxmlformats.org/officeDocument/2006/relationships/hyperlink" Target="http://www.sciencedirect.com/science/article/pii/S1045926X09000792" TargetMode="External"/><Relationship Id="rId429" Type="http://schemas.openxmlformats.org/officeDocument/2006/relationships/hyperlink" Target="http://www.sciencedirect.com/science/article/pii/S1045926X09000767" TargetMode="External"/><Relationship Id="rId428" Type="http://schemas.openxmlformats.org/officeDocument/2006/relationships/hyperlink" Target="http://www.sciencedirect.com/science/article/pii/S1045926X08000281" TargetMode="External"/><Relationship Id="rId427" Type="http://schemas.openxmlformats.org/officeDocument/2006/relationships/hyperlink" Target="http://www.sciencedirect.com/science/article/pii/S1045926X09000512" TargetMode="External"/><Relationship Id="rId669" Type="http://schemas.openxmlformats.org/officeDocument/2006/relationships/hyperlink" Target="http://www.sciencedirect.com/science/article/pii/S1045926X09000767" TargetMode="External"/><Relationship Id="rId660" Type="http://schemas.openxmlformats.org/officeDocument/2006/relationships/hyperlink" Target="https://drive.google.com/a/campus.fct.unl.pt/file/d/0B6lZBW2EwdMGNF9iejQxeUdyWG8/view?usp=sharing" TargetMode="External"/><Relationship Id="rId1010" Type="http://schemas.openxmlformats.org/officeDocument/2006/relationships/hyperlink" Target="https://drive.google.com/a/campus.fct.unl.pt/file/d/0B6lZBW2EwdMGZjR5VldVb2JJRWc/view?usp=sharing" TargetMode="External"/><Relationship Id="rId422" Type="http://schemas.openxmlformats.org/officeDocument/2006/relationships/hyperlink" Target="https://drive.google.com/a/campus.fct.unl.pt/file/d/0B6lZBW2EwdMGU0gzV2ZlM3dBeWM/view?usp=sharing" TargetMode="External"/><Relationship Id="rId664" Type="http://schemas.openxmlformats.org/officeDocument/2006/relationships/hyperlink" Target="http://www.sciencedirect.com/science/article/pii/S1045926X14000329" TargetMode="External"/><Relationship Id="rId1011" Type="http://schemas.openxmlformats.org/officeDocument/2006/relationships/hyperlink" Target="http://www.sciencedirect.com/science/article/pii/S1045926X12000742" TargetMode="External"/><Relationship Id="rId421" Type="http://schemas.openxmlformats.org/officeDocument/2006/relationships/hyperlink" Target="http://www.sciencedirect.com/science/article/pii/S1045926X12000729" TargetMode="External"/><Relationship Id="rId663" Type="http://schemas.openxmlformats.org/officeDocument/2006/relationships/hyperlink" Target="http://www.sciencedirect.com/science/article/pii/S1045926X14000445" TargetMode="External"/><Relationship Id="rId1012" Type="http://schemas.openxmlformats.org/officeDocument/2006/relationships/hyperlink" Target="https://drive.google.com/a/campus.fct.unl.pt/file/d/0B6lZBW2EwdMGM3FQNG5sN0poWHc/view?usp=sharing" TargetMode="External"/><Relationship Id="rId420" Type="http://schemas.openxmlformats.org/officeDocument/2006/relationships/hyperlink" Target="https://drive.google.com/a/campus.fct.unl.pt/file/d/0B6lZBW2EwdMGNF9iejQxeUdyWG8/view?usp=sharing" TargetMode="External"/><Relationship Id="rId662" Type="http://schemas.openxmlformats.org/officeDocument/2006/relationships/hyperlink" Target="https://drive.google.com/a/campus.fct.unl.pt/file/d/0B6lZBW2EwdMGU0gzV2ZlM3dBeWM/view?usp=sharing" TargetMode="External"/><Relationship Id="rId1013" Type="http://schemas.openxmlformats.org/officeDocument/2006/relationships/hyperlink" Target="http://www.sciencedirect.com/science/article/pii/S1045926X14000925" TargetMode="External"/><Relationship Id="rId661" Type="http://schemas.openxmlformats.org/officeDocument/2006/relationships/hyperlink" Target="http://www.sciencedirect.com/science/article/pii/S1045926X12000729" TargetMode="External"/><Relationship Id="rId1014" Type="http://schemas.openxmlformats.org/officeDocument/2006/relationships/hyperlink" Target="https://drive.google.com/a/campus.fct.unl.pt/file/d/0B6lZBW2EwdMGbFR5LVZ1amZoMWs/view?usp=sharing" TargetMode="External"/><Relationship Id="rId1004" Type="http://schemas.openxmlformats.org/officeDocument/2006/relationships/hyperlink" Target="https://drive.google.com/a/campus.fct.unl.pt/file/d/0B6lZBW2EwdMGeldxR3l4b1RiU3M/view?usp=sharing" TargetMode="External"/><Relationship Id="rId1005" Type="http://schemas.openxmlformats.org/officeDocument/2006/relationships/hyperlink" Target="http://www.sciencedirect.com/science/article/pii/S1045926X14000433" TargetMode="External"/><Relationship Id="rId1006" Type="http://schemas.openxmlformats.org/officeDocument/2006/relationships/hyperlink" Target="https://drive.google.com/a/campus.fct.unl.pt/file/d/0B6lZBW2EwdMGQWxaeFEzVFhFUkU/view?usp=sharing" TargetMode="External"/><Relationship Id="rId1007" Type="http://schemas.openxmlformats.org/officeDocument/2006/relationships/hyperlink" Target="http://www.sciencedirect.com/science/article/pii/S1045926X13001006" TargetMode="External"/><Relationship Id="rId1008" Type="http://schemas.openxmlformats.org/officeDocument/2006/relationships/hyperlink" Target="https://drive.google.com/a/campus.fct.unl.pt/file/d/0B6lZBW2EwdMGcmVZaUtOdWhMUm8/view?usp=sharing" TargetMode="External"/><Relationship Id="rId1009" Type="http://schemas.openxmlformats.org/officeDocument/2006/relationships/hyperlink" Target="http://www.sciencedirect.com/science/article/pii/S1045926X14000627" TargetMode="External"/><Relationship Id="rId415" Type="http://schemas.openxmlformats.org/officeDocument/2006/relationships/hyperlink" Target="http://www.sciencedirect.com/science/article/pii/S1045926X14001037" TargetMode="External"/><Relationship Id="rId657" Type="http://schemas.openxmlformats.org/officeDocument/2006/relationships/hyperlink" Target="http://www.sciencedirect.com/science/article/pii/S1045926X12000389" TargetMode="External"/><Relationship Id="rId899" Type="http://schemas.openxmlformats.org/officeDocument/2006/relationships/hyperlink" Target="http://www.sciencedirect.com/science/article/pii/S1045926X13000669" TargetMode="External"/><Relationship Id="rId414" Type="http://schemas.openxmlformats.org/officeDocument/2006/relationships/hyperlink" Target="https://drive.google.com/a/campus.fct.unl.pt/file/d/0B6lZBW2EwdMGbFR5LVZ1amZoMWs/view?usp=sharing" TargetMode="External"/><Relationship Id="rId656" Type="http://schemas.openxmlformats.org/officeDocument/2006/relationships/hyperlink" Target="https://drive.google.com/a/campus.fct.unl.pt/file/d/0B6lZBW2EwdMGbWdGZjNLaElEV0E/view?usp=sharing" TargetMode="External"/><Relationship Id="rId898" Type="http://schemas.openxmlformats.org/officeDocument/2006/relationships/hyperlink" Target="https://drive.google.com/a/campus.fct.unl.pt/file/d/0B6lZBW2EwdMGNnFiRE1aOFZ4RkE/view?usp=sharing" TargetMode="External"/><Relationship Id="rId413" Type="http://schemas.openxmlformats.org/officeDocument/2006/relationships/hyperlink" Target="http://www.sciencedirect.com/science/article/pii/S1045926X14000925" TargetMode="External"/><Relationship Id="rId655" Type="http://schemas.openxmlformats.org/officeDocument/2006/relationships/hyperlink" Target="http://www.sciencedirect.com/science/article/pii/S1045926X14001037" TargetMode="External"/><Relationship Id="rId897" Type="http://schemas.openxmlformats.org/officeDocument/2006/relationships/hyperlink" Target="http://www.sciencedirect.com/science/article/pii/S1045926X12000389" TargetMode="External"/><Relationship Id="rId412" Type="http://schemas.openxmlformats.org/officeDocument/2006/relationships/hyperlink" Target="https://drive.google.com/a/campus.fct.unl.pt/file/d/0B6lZBW2EwdMGM3FQNG5sN0poWHc/view?usp=sharing" TargetMode="External"/><Relationship Id="rId654" Type="http://schemas.openxmlformats.org/officeDocument/2006/relationships/hyperlink" Target="https://drive.google.com/a/campus.fct.unl.pt/file/d/0B6lZBW2EwdMGbFR5LVZ1amZoMWs/view?usp=sharing" TargetMode="External"/><Relationship Id="rId896" Type="http://schemas.openxmlformats.org/officeDocument/2006/relationships/hyperlink" Target="https://drive.google.com/a/campus.fct.unl.pt/file/d/0B6lZBW2EwdMGbWdGZjNLaElEV0E/view?usp=sharing" TargetMode="External"/><Relationship Id="rId419" Type="http://schemas.openxmlformats.org/officeDocument/2006/relationships/hyperlink" Target="http://www.sciencedirect.com/science/article/pii/S1045926X13000669" TargetMode="External"/><Relationship Id="rId418" Type="http://schemas.openxmlformats.org/officeDocument/2006/relationships/hyperlink" Target="https://drive.google.com/a/campus.fct.unl.pt/file/d/0B6lZBW2EwdMGNnFiRE1aOFZ4RkE/view?usp=sharing" TargetMode="External"/><Relationship Id="rId417" Type="http://schemas.openxmlformats.org/officeDocument/2006/relationships/hyperlink" Target="http://www.sciencedirect.com/science/article/pii/S1045926X12000389" TargetMode="External"/><Relationship Id="rId659" Type="http://schemas.openxmlformats.org/officeDocument/2006/relationships/hyperlink" Target="http://www.sciencedirect.com/science/article/pii/S1045926X13000669" TargetMode="External"/><Relationship Id="rId416" Type="http://schemas.openxmlformats.org/officeDocument/2006/relationships/hyperlink" Target="https://drive.google.com/a/campus.fct.unl.pt/file/d/0B6lZBW2EwdMGbWdGZjNLaElEV0E/view?usp=sharing" TargetMode="External"/><Relationship Id="rId658" Type="http://schemas.openxmlformats.org/officeDocument/2006/relationships/hyperlink" Target="https://drive.google.com/a/campus.fct.unl.pt/file/d/0B6lZBW2EwdMGNnFiRE1aOFZ4RkE/view?usp=sharing" TargetMode="External"/><Relationship Id="rId891" Type="http://schemas.openxmlformats.org/officeDocument/2006/relationships/hyperlink" Target="http://www.sciencedirect.com/science/article/pii/S1045926X12000742" TargetMode="External"/><Relationship Id="rId890" Type="http://schemas.openxmlformats.org/officeDocument/2006/relationships/hyperlink" Target="https://drive.google.com/a/campus.fct.unl.pt/file/d/0B6lZBW2EwdMGZjR5VldVb2JJRWc/view?usp=sharing" TargetMode="External"/><Relationship Id="rId411" Type="http://schemas.openxmlformats.org/officeDocument/2006/relationships/hyperlink" Target="http://www.sciencedirect.com/science/article/pii/S1045926X12000742" TargetMode="External"/><Relationship Id="rId653" Type="http://schemas.openxmlformats.org/officeDocument/2006/relationships/hyperlink" Target="http://www.sciencedirect.com/science/article/pii/S1045926X14000925" TargetMode="External"/><Relationship Id="rId895" Type="http://schemas.openxmlformats.org/officeDocument/2006/relationships/hyperlink" Target="http://www.sciencedirect.com/science/article/pii/S1045926X14001037" TargetMode="External"/><Relationship Id="rId1000" Type="http://schemas.openxmlformats.org/officeDocument/2006/relationships/hyperlink" Target="http://www.sciencedirect.com/science/article/pii/S1045926X14000299" TargetMode="External"/><Relationship Id="rId410" Type="http://schemas.openxmlformats.org/officeDocument/2006/relationships/hyperlink" Target="https://drive.google.com/a/campus.fct.unl.pt/file/d/0B6lZBW2EwdMGZjR5VldVb2JJRWc/view?usp=sharing" TargetMode="External"/><Relationship Id="rId652" Type="http://schemas.openxmlformats.org/officeDocument/2006/relationships/hyperlink" Target="https://drive.google.com/a/campus.fct.unl.pt/file/d/0B6lZBW2EwdMGM3FQNG5sN0poWHc/view?usp=sharing" TargetMode="External"/><Relationship Id="rId894" Type="http://schemas.openxmlformats.org/officeDocument/2006/relationships/hyperlink" Target="https://drive.google.com/a/campus.fct.unl.pt/file/d/0B6lZBW2EwdMGbFR5LVZ1amZoMWs/view?usp=sharing" TargetMode="External"/><Relationship Id="rId1001" Type="http://schemas.openxmlformats.org/officeDocument/2006/relationships/hyperlink" Target="http://www.sciencedirect.com/science/article/pii/S1045926X11000152" TargetMode="External"/><Relationship Id="rId651" Type="http://schemas.openxmlformats.org/officeDocument/2006/relationships/hyperlink" Target="http://www.sciencedirect.com/science/article/pii/S1045926X12000742" TargetMode="External"/><Relationship Id="rId893" Type="http://schemas.openxmlformats.org/officeDocument/2006/relationships/hyperlink" Target="http://www.sciencedirect.com/science/article/pii/S1045926X14000925" TargetMode="External"/><Relationship Id="rId1002" Type="http://schemas.openxmlformats.org/officeDocument/2006/relationships/hyperlink" Target="https://www.dropbox.com/s/78h37itpy8ixqe3/A%20visual%20programming%20language%20for%20XML%20manipulation.pdf?dl=0" TargetMode="External"/><Relationship Id="rId650" Type="http://schemas.openxmlformats.org/officeDocument/2006/relationships/hyperlink" Target="https://drive.google.com/a/campus.fct.unl.pt/file/d/0B6lZBW2EwdMGZjR5VldVb2JJRWc/view?usp=sharing" TargetMode="External"/><Relationship Id="rId892" Type="http://schemas.openxmlformats.org/officeDocument/2006/relationships/hyperlink" Target="https://drive.google.com/a/campus.fct.unl.pt/file/d/0B6lZBW2EwdMGM3FQNG5sN0poWHc/view?usp=sharing" TargetMode="External"/><Relationship Id="rId1003" Type="http://schemas.openxmlformats.org/officeDocument/2006/relationships/hyperlink" Target="http://www.sciencedirect.com/science/article/pii/S1045926X14000652" TargetMode="External"/><Relationship Id="rId1037" Type="http://schemas.openxmlformats.org/officeDocument/2006/relationships/hyperlink" Target="http://www.sciencedirect.com/science/article/pii/S1045926X12000559" TargetMode="External"/><Relationship Id="rId1038" Type="http://schemas.openxmlformats.org/officeDocument/2006/relationships/hyperlink" Target="http://www.sciencedirect.com/science/article/pii/S1045926X14000330" TargetMode="External"/><Relationship Id="rId1039" Type="http://schemas.openxmlformats.org/officeDocument/2006/relationships/hyperlink" Target="http://www.sciencedirect.com/science/article/pii/S1045926X14000020" TargetMode="External"/><Relationship Id="rId206" Type="http://schemas.openxmlformats.org/officeDocument/2006/relationships/hyperlink" Target="https://drive.google.com/a/campus.fct.unl.pt/file/d/0B6lZBW2EwdMGQWxaeFEzVFhFUkU/view?usp=sharing" TargetMode="External"/><Relationship Id="rId448" Type="http://schemas.openxmlformats.org/officeDocument/2006/relationships/hyperlink" Target="https://drive.google.com/a/campus.fct.unl.pt/file/d/0B6lZBW2EwdMGcmVZaUtOdWhMUm8/view?usp=sharing" TargetMode="External"/><Relationship Id="rId205" Type="http://schemas.openxmlformats.org/officeDocument/2006/relationships/hyperlink" Target="http://www.sciencedirect.com/science/article/pii/S1045926X14000433" TargetMode="External"/><Relationship Id="rId447" Type="http://schemas.openxmlformats.org/officeDocument/2006/relationships/hyperlink" Target="http://www.sciencedirect.com/science/article/pii/S1045926X13001006" TargetMode="External"/><Relationship Id="rId689" Type="http://schemas.openxmlformats.org/officeDocument/2006/relationships/hyperlink" Target="http://www.sciencedirect.com/science/article/pii/S1045926X14000627" TargetMode="External"/><Relationship Id="rId204" Type="http://schemas.openxmlformats.org/officeDocument/2006/relationships/hyperlink" Target="https://drive.google.com/a/campus.fct.unl.pt/file/d/0B6lZBW2EwdMGeldxR3l4b1RiU3M/view?usp=sharing" TargetMode="External"/><Relationship Id="rId446" Type="http://schemas.openxmlformats.org/officeDocument/2006/relationships/hyperlink" Target="https://drive.google.com/a/campus.fct.unl.pt/file/d/0B6lZBW2EwdMGQWxaeFEzVFhFUkU/view?usp=sharing" TargetMode="External"/><Relationship Id="rId688" Type="http://schemas.openxmlformats.org/officeDocument/2006/relationships/hyperlink" Target="https://drive.google.com/a/campus.fct.unl.pt/file/d/0B6lZBW2EwdMGcmVZaUtOdWhMUm8/view?usp=sharing" TargetMode="External"/><Relationship Id="rId203" Type="http://schemas.openxmlformats.org/officeDocument/2006/relationships/hyperlink" Target="http://www.sciencedirect.com/science/article/pii/S1045926X14000652" TargetMode="External"/><Relationship Id="rId445" Type="http://schemas.openxmlformats.org/officeDocument/2006/relationships/hyperlink" Target="http://www.sciencedirect.com/science/article/pii/S1045926X14000433" TargetMode="External"/><Relationship Id="rId687" Type="http://schemas.openxmlformats.org/officeDocument/2006/relationships/hyperlink" Target="http://www.sciencedirect.com/science/article/pii/S1045926X13001006" TargetMode="External"/><Relationship Id="rId209" Type="http://schemas.openxmlformats.org/officeDocument/2006/relationships/hyperlink" Target="http://www.sciencedirect.com/science/article/pii/S1045926X14000627" TargetMode="External"/><Relationship Id="rId208" Type="http://schemas.openxmlformats.org/officeDocument/2006/relationships/hyperlink" Target="https://drive.google.com/a/campus.fct.unl.pt/file/d/0B6lZBW2EwdMGcmVZaUtOdWhMUm8/view?usp=sharing" TargetMode="External"/><Relationship Id="rId207" Type="http://schemas.openxmlformats.org/officeDocument/2006/relationships/hyperlink" Target="http://www.sciencedirect.com/science/article/pii/S1045926X13001006" TargetMode="External"/><Relationship Id="rId449" Type="http://schemas.openxmlformats.org/officeDocument/2006/relationships/hyperlink" Target="http://www.sciencedirect.com/science/article/pii/S1045926X14000627" TargetMode="External"/><Relationship Id="rId440" Type="http://schemas.openxmlformats.org/officeDocument/2006/relationships/hyperlink" Target="http://www.sciencedirect.com/science/article/pii/S1045926X14000299" TargetMode="External"/><Relationship Id="rId682" Type="http://schemas.openxmlformats.org/officeDocument/2006/relationships/hyperlink" Target="https://www.dropbox.com/s/78h37itpy8ixqe3/A%20visual%20programming%20language%20for%20XML%20manipulation.pdf?dl=0" TargetMode="External"/><Relationship Id="rId681" Type="http://schemas.openxmlformats.org/officeDocument/2006/relationships/hyperlink" Target="http://www.sciencedirect.com/science/article/pii/S1045926X11000152" TargetMode="External"/><Relationship Id="rId1030" Type="http://schemas.openxmlformats.org/officeDocument/2006/relationships/hyperlink" Target="http://www.sciencedirect.com/science/article/pii/S1045926X10000182" TargetMode="External"/><Relationship Id="rId680" Type="http://schemas.openxmlformats.org/officeDocument/2006/relationships/hyperlink" Target="http://www.sciencedirect.com/science/article/pii/S1045926X14000299" TargetMode="External"/><Relationship Id="rId1031" Type="http://schemas.openxmlformats.org/officeDocument/2006/relationships/hyperlink" Target="http://www.sciencedirect.com/science/article/pii/S1045926X09000147" TargetMode="External"/><Relationship Id="rId1032" Type="http://schemas.openxmlformats.org/officeDocument/2006/relationships/hyperlink" Target="http://www.sciencedirect.com/science/article/pii/S1045926X08000402" TargetMode="External"/><Relationship Id="rId202" Type="http://schemas.openxmlformats.org/officeDocument/2006/relationships/hyperlink" Target="https://www.dropbox.com/s/78h37itpy8ixqe3/A%20visual%20programming%20language%20for%20XML%20manipulation.pdf?dl=0" TargetMode="External"/><Relationship Id="rId444" Type="http://schemas.openxmlformats.org/officeDocument/2006/relationships/hyperlink" Target="https://drive.google.com/a/campus.fct.unl.pt/file/d/0B6lZBW2EwdMGeldxR3l4b1RiU3M/view?usp=sharing" TargetMode="External"/><Relationship Id="rId686" Type="http://schemas.openxmlformats.org/officeDocument/2006/relationships/hyperlink" Target="https://drive.google.com/a/campus.fct.unl.pt/file/d/0B6lZBW2EwdMGQWxaeFEzVFhFUkU/view?usp=sharing" TargetMode="External"/><Relationship Id="rId1033" Type="http://schemas.openxmlformats.org/officeDocument/2006/relationships/hyperlink" Target="http://www.sciencedirect.com/science/article/pii/S1045926X0900041X" TargetMode="External"/><Relationship Id="rId201" Type="http://schemas.openxmlformats.org/officeDocument/2006/relationships/hyperlink" Target="http://www.sciencedirect.com/science/article/pii/S1045926X11000152" TargetMode="External"/><Relationship Id="rId443" Type="http://schemas.openxmlformats.org/officeDocument/2006/relationships/hyperlink" Target="http://www.sciencedirect.com/science/article/pii/S1045926X14000652" TargetMode="External"/><Relationship Id="rId685" Type="http://schemas.openxmlformats.org/officeDocument/2006/relationships/hyperlink" Target="http://www.sciencedirect.com/science/article/pii/S1045926X14000433" TargetMode="External"/><Relationship Id="rId1034" Type="http://schemas.openxmlformats.org/officeDocument/2006/relationships/hyperlink" Target="http://www.sciencedirect.com/science/article/pii/S1045926X13000803" TargetMode="External"/><Relationship Id="rId200" Type="http://schemas.openxmlformats.org/officeDocument/2006/relationships/hyperlink" Target="http://www.sciencedirect.com/science/article/pii/S1045926X14000299" TargetMode="External"/><Relationship Id="rId442" Type="http://schemas.openxmlformats.org/officeDocument/2006/relationships/hyperlink" Target="https://www.dropbox.com/s/78h37itpy8ixqe3/A%20visual%20programming%20language%20for%20XML%20manipulation.pdf?dl=0" TargetMode="External"/><Relationship Id="rId684" Type="http://schemas.openxmlformats.org/officeDocument/2006/relationships/hyperlink" Target="https://drive.google.com/a/campus.fct.unl.pt/file/d/0B6lZBW2EwdMGeldxR3l4b1RiU3M/view?usp=sharing" TargetMode="External"/><Relationship Id="rId1035" Type="http://schemas.openxmlformats.org/officeDocument/2006/relationships/hyperlink" Target="http://www.sciencedirect.com/science/article/pii/S1045926X10000509" TargetMode="External"/><Relationship Id="rId441" Type="http://schemas.openxmlformats.org/officeDocument/2006/relationships/hyperlink" Target="http://www.sciencedirect.com/science/article/pii/S1045926X11000152" TargetMode="External"/><Relationship Id="rId683" Type="http://schemas.openxmlformats.org/officeDocument/2006/relationships/hyperlink" Target="http://www.sciencedirect.com/science/article/pii/S1045926X14000652" TargetMode="External"/><Relationship Id="rId1036" Type="http://schemas.openxmlformats.org/officeDocument/2006/relationships/hyperlink" Target="http://www.sciencedirect.com/science/article/pii/S1045926X1000073X" TargetMode="External"/><Relationship Id="rId1026" Type="http://schemas.openxmlformats.org/officeDocument/2006/relationships/hyperlink" Target="http://www.sciencedirect.com/science/article/pii/S1045926X10000297" TargetMode="External"/><Relationship Id="rId1027" Type="http://schemas.openxmlformats.org/officeDocument/2006/relationships/hyperlink" Target="http://www.sciencedirect.com/science/article/pii/S1045926X09000512" TargetMode="External"/><Relationship Id="rId1028" Type="http://schemas.openxmlformats.org/officeDocument/2006/relationships/hyperlink" Target="http://www.sciencedirect.com/science/article/pii/S1045926X08000281" TargetMode="External"/><Relationship Id="rId1029" Type="http://schemas.openxmlformats.org/officeDocument/2006/relationships/hyperlink" Target="http://www.sciencedirect.com/science/article/pii/S1045926X09000767" TargetMode="External"/><Relationship Id="rId437" Type="http://schemas.openxmlformats.org/officeDocument/2006/relationships/hyperlink" Target="http://www.sciencedirect.com/science/article/pii/S1045926X12000559" TargetMode="External"/><Relationship Id="rId679" Type="http://schemas.openxmlformats.org/officeDocument/2006/relationships/hyperlink" Target="http://www.sciencedirect.com/science/article/pii/S1045926X14000020" TargetMode="External"/><Relationship Id="rId436" Type="http://schemas.openxmlformats.org/officeDocument/2006/relationships/hyperlink" Target="http://www.sciencedirect.com/science/article/pii/S1045926X1000073X" TargetMode="External"/><Relationship Id="rId678" Type="http://schemas.openxmlformats.org/officeDocument/2006/relationships/hyperlink" Target="http://www.sciencedirect.com/science/article/pii/S1045926X14000330" TargetMode="External"/><Relationship Id="rId435" Type="http://schemas.openxmlformats.org/officeDocument/2006/relationships/hyperlink" Target="http://www.sciencedirect.com/science/article/pii/S1045926X10000509" TargetMode="External"/><Relationship Id="rId677" Type="http://schemas.openxmlformats.org/officeDocument/2006/relationships/hyperlink" Target="http://www.sciencedirect.com/science/article/pii/S1045926X12000559" TargetMode="External"/><Relationship Id="rId434" Type="http://schemas.openxmlformats.org/officeDocument/2006/relationships/hyperlink" Target="http://www.sciencedirect.com/science/article/pii/S1045926X13000803" TargetMode="External"/><Relationship Id="rId676" Type="http://schemas.openxmlformats.org/officeDocument/2006/relationships/hyperlink" Target="http://www.sciencedirect.com/science/article/pii/S1045926X1000073X" TargetMode="External"/><Relationship Id="rId439" Type="http://schemas.openxmlformats.org/officeDocument/2006/relationships/hyperlink" Target="http://www.sciencedirect.com/science/article/pii/S1045926X14000020" TargetMode="External"/><Relationship Id="rId438" Type="http://schemas.openxmlformats.org/officeDocument/2006/relationships/hyperlink" Target="http://www.sciencedirect.com/science/article/pii/S1045926X14000330" TargetMode="External"/><Relationship Id="rId671" Type="http://schemas.openxmlformats.org/officeDocument/2006/relationships/hyperlink" Target="http://www.sciencedirect.com/science/article/pii/S1045926X09000147" TargetMode="External"/><Relationship Id="rId670" Type="http://schemas.openxmlformats.org/officeDocument/2006/relationships/hyperlink" Target="http://www.sciencedirect.com/science/article/pii/S1045926X10000182" TargetMode="External"/><Relationship Id="rId1020" Type="http://schemas.openxmlformats.org/officeDocument/2006/relationships/hyperlink" Target="https://drive.google.com/a/campus.fct.unl.pt/file/d/0B6lZBW2EwdMGNF9iejQxeUdyWG8/view?usp=sharing" TargetMode="External"/><Relationship Id="rId1021" Type="http://schemas.openxmlformats.org/officeDocument/2006/relationships/hyperlink" Target="http://www.sciencedirect.com/science/article/pii/S1045926X12000729" TargetMode="External"/><Relationship Id="rId433" Type="http://schemas.openxmlformats.org/officeDocument/2006/relationships/hyperlink" Target="http://www.sciencedirect.com/science/article/pii/S1045926X0900041X" TargetMode="External"/><Relationship Id="rId675" Type="http://schemas.openxmlformats.org/officeDocument/2006/relationships/hyperlink" Target="http://www.sciencedirect.com/science/article/pii/S1045926X10000509" TargetMode="External"/><Relationship Id="rId1022" Type="http://schemas.openxmlformats.org/officeDocument/2006/relationships/hyperlink" Target="https://drive.google.com/a/campus.fct.unl.pt/file/d/0B6lZBW2EwdMGU0gzV2ZlM3dBeWM/view?usp=sharing" TargetMode="External"/><Relationship Id="rId432" Type="http://schemas.openxmlformats.org/officeDocument/2006/relationships/hyperlink" Target="http://www.sciencedirect.com/science/article/pii/S1045926X08000402" TargetMode="External"/><Relationship Id="rId674" Type="http://schemas.openxmlformats.org/officeDocument/2006/relationships/hyperlink" Target="http://www.sciencedirect.com/science/article/pii/S1045926X13000803" TargetMode="External"/><Relationship Id="rId1023" Type="http://schemas.openxmlformats.org/officeDocument/2006/relationships/hyperlink" Target="http://www.sciencedirect.com/science/article/pii/S1045926X14000445" TargetMode="External"/><Relationship Id="rId431" Type="http://schemas.openxmlformats.org/officeDocument/2006/relationships/hyperlink" Target="http://www.sciencedirect.com/science/article/pii/S1045926X09000147" TargetMode="External"/><Relationship Id="rId673" Type="http://schemas.openxmlformats.org/officeDocument/2006/relationships/hyperlink" Target="http://www.sciencedirect.com/science/article/pii/S1045926X0900041X" TargetMode="External"/><Relationship Id="rId1024" Type="http://schemas.openxmlformats.org/officeDocument/2006/relationships/hyperlink" Target="http://www.sciencedirect.com/science/article/pii/S1045926X14000329" TargetMode="External"/><Relationship Id="rId430" Type="http://schemas.openxmlformats.org/officeDocument/2006/relationships/hyperlink" Target="http://www.sciencedirect.com/science/article/pii/S1045926X10000182" TargetMode="External"/><Relationship Id="rId672" Type="http://schemas.openxmlformats.org/officeDocument/2006/relationships/hyperlink" Target="http://www.sciencedirect.com/science/article/pii/S1045926X08000402" TargetMode="External"/><Relationship Id="rId1025" Type="http://schemas.openxmlformats.org/officeDocument/2006/relationships/hyperlink" Target="http://www.sciencedirect.com/science/article/pii/S1045926X09000792"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12.xml"/><Relationship Id="rId3"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ecs.victoria.ac.nz/Events/PLATEAU" TargetMode="External"/><Relationship Id="rId2" Type="http://schemas.openxmlformats.org/officeDocument/2006/relationships/hyperlink" Target="http://2014.splashcon.org/track/dsldi2014" TargetMode="External"/><Relationship Id="rId3" Type="http://schemas.openxmlformats.org/officeDocument/2006/relationships/hyperlink" Target="http://models2014.webs.upv.es/" TargetMode="External"/><Relationship Id="rId4" Type="http://schemas.openxmlformats.org/officeDocument/2006/relationships/hyperlink" Target="http://is-lin.hevra.haifa.ac.il/cognise/" TargetMode="External"/><Relationship Id="rId5" Type="http://schemas.openxmlformats.org/officeDocument/2006/relationships/hyperlink" Target="http://www.ics.uci.edu/~tproenca/icse2010/flexitools" TargetMode="External"/><Relationship Id="rId6" Type="http://schemas.openxmlformats.org/officeDocument/2006/relationships/hyperlink" Target="http://www.dsmforum.org/DSMworkshops.html" TargetMode="External"/><Relationship Id="rId7" Type="http://schemas.openxmlformats.org/officeDocument/2006/relationships/hyperlink" Target="http://dsal.dcc.uchile.cl/2009/" TargetMode="External"/><Relationship Id="rId8"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40" Type="http://schemas.openxmlformats.org/officeDocument/2006/relationships/hyperlink" Target="https://drive.google.com/a/campus.fct.unl.pt/file/d/0B6lZBW2EwdMGNF9iejQxeUdyWG8/view?usp=sharing" TargetMode="External"/><Relationship Id="rId20" Type="http://schemas.openxmlformats.org/officeDocument/2006/relationships/hyperlink" Target="http://www.sciencedirect.com/science/article/pii/S1045926X09000147" TargetMode="External"/><Relationship Id="rId42" Type="http://schemas.openxmlformats.org/officeDocument/2006/relationships/drawing" Target="../drawings/drawing9.xml"/><Relationship Id="rId41" Type="http://schemas.openxmlformats.org/officeDocument/2006/relationships/hyperlink" Target="https://drive.google.com/a/campus.fct.unl.pt/file/d/0B6lZBW2EwdMGU0gzV2ZlM3dBeWM/view?usp=sharing" TargetMode="External"/><Relationship Id="rId22" Type="http://schemas.openxmlformats.org/officeDocument/2006/relationships/hyperlink" Target="http://www.sciencedirect.com/science/article/pii/S1045926X0900041X" TargetMode="External"/><Relationship Id="rId21" Type="http://schemas.openxmlformats.org/officeDocument/2006/relationships/hyperlink" Target="http://www.sciencedirect.com/science/article/pii/S1045926X08000402" TargetMode="External"/><Relationship Id="rId43" Type="http://schemas.openxmlformats.org/officeDocument/2006/relationships/vmlDrawing" Target="../drawings/vmlDrawing1.vml"/><Relationship Id="rId24" Type="http://schemas.openxmlformats.org/officeDocument/2006/relationships/hyperlink" Target="http://www.sciencedirect.com/science/article/pii/S1045926X10000509" TargetMode="External"/><Relationship Id="rId23" Type="http://schemas.openxmlformats.org/officeDocument/2006/relationships/hyperlink" Target="http://www.sciencedirect.com/science/article/pii/S1045926X13000803" TargetMode="External"/><Relationship Id="rId1" Type="http://schemas.openxmlformats.org/officeDocument/2006/relationships/comments" Target="../comments1.xml"/><Relationship Id="rId2" Type="http://schemas.openxmlformats.org/officeDocument/2006/relationships/hyperlink" Target="http://www.sciencedirect.com/science/article/pii/S1045926X14000652" TargetMode="External"/><Relationship Id="rId3" Type="http://schemas.openxmlformats.org/officeDocument/2006/relationships/hyperlink" Target="http://www.sciencedirect.com/science/article/pii/S1045926X14000433" TargetMode="External"/><Relationship Id="rId4" Type="http://schemas.openxmlformats.org/officeDocument/2006/relationships/hyperlink" Target="http://www.sciencedirect.com/science/article/pii/S1045926X13001006" TargetMode="External"/><Relationship Id="rId9" Type="http://schemas.openxmlformats.org/officeDocument/2006/relationships/hyperlink" Target="http://www.sciencedirect.com/science/article/pii/S1045926X12000389" TargetMode="External"/><Relationship Id="rId26" Type="http://schemas.openxmlformats.org/officeDocument/2006/relationships/hyperlink" Target="http://www.sciencedirect.com/science/article/pii/S1045926X12000559" TargetMode="External"/><Relationship Id="rId25" Type="http://schemas.openxmlformats.org/officeDocument/2006/relationships/hyperlink" Target="http://www.sciencedirect.com/science/article/pii/S1045926X1000073X" TargetMode="External"/><Relationship Id="rId28" Type="http://schemas.openxmlformats.org/officeDocument/2006/relationships/hyperlink" Target="http://www.sciencedirect.com/science/article/pii/S1045926X14000020" TargetMode="External"/><Relationship Id="rId27" Type="http://schemas.openxmlformats.org/officeDocument/2006/relationships/hyperlink" Target="http://www.sciencedirect.com/science/article/pii/S1045926X14000330" TargetMode="External"/><Relationship Id="rId5" Type="http://schemas.openxmlformats.org/officeDocument/2006/relationships/hyperlink" Target="http://www.sciencedirect.com/science/article/pii/S1045926X14000627" TargetMode="External"/><Relationship Id="rId6" Type="http://schemas.openxmlformats.org/officeDocument/2006/relationships/hyperlink" Target="http://www.sciencedirect.com/science/article/pii/S1045926X12000742" TargetMode="External"/><Relationship Id="rId29" Type="http://schemas.openxmlformats.org/officeDocument/2006/relationships/hyperlink" Target="http://www.sciencedirect.com/science/article/pii/S1045926X14000299" TargetMode="External"/><Relationship Id="rId7" Type="http://schemas.openxmlformats.org/officeDocument/2006/relationships/hyperlink" Target="http://www.sciencedirect.com/science/article/pii/S1045926X14000925" TargetMode="External"/><Relationship Id="rId8" Type="http://schemas.openxmlformats.org/officeDocument/2006/relationships/hyperlink" Target="http://www.sciencedirect.com/science/article/pii/S1045926X14001037" TargetMode="External"/><Relationship Id="rId31" Type="http://schemas.openxmlformats.org/officeDocument/2006/relationships/hyperlink" Target="https://www.dropbox.com/s/78h37itpy8ixqe3/A%20visual%20programming%20language%20for%20XML%20manipulation.pdf?dl=0" TargetMode="External"/><Relationship Id="rId30" Type="http://schemas.openxmlformats.org/officeDocument/2006/relationships/hyperlink" Target="http://www.sciencedirect.com/science/article/pii/S1045926X11000152" TargetMode="External"/><Relationship Id="rId11" Type="http://schemas.openxmlformats.org/officeDocument/2006/relationships/hyperlink" Target="http://www.sciencedirect.com/science/article/pii/S1045926X12000729" TargetMode="External"/><Relationship Id="rId33" Type="http://schemas.openxmlformats.org/officeDocument/2006/relationships/hyperlink" Target="https://drive.google.com/a/campus.fct.unl.pt/file/d/0B6lZBW2EwdMGQWxaeFEzVFhFUkU/view?usp=sharing" TargetMode="External"/><Relationship Id="rId10" Type="http://schemas.openxmlformats.org/officeDocument/2006/relationships/hyperlink" Target="http://www.sciencedirect.com/science/article/pii/S1045926X13000669" TargetMode="External"/><Relationship Id="rId32" Type="http://schemas.openxmlformats.org/officeDocument/2006/relationships/hyperlink" Target="https://drive.google.com/a/campus.fct.unl.pt/file/d/0B6lZBW2EwdMGeldxR3l4b1RiU3M/view?usp=sharing" TargetMode="External"/><Relationship Id="rId13" Type="http://schemas.openxmlformats.org/officeDocument/2006/relationships/hyperlink" Target="http://www.sciencedirect.com/science/article/pii/S1045926X14000329" TargetMode="External"/><Relationship Id="rId35" Type="http://schemas.openxmlformats.org/officeDocument/2006/relationships/hyperlink" Target="https://drive.google.com/a/campus.fct.unl.pt/file/d/0B6lZBW2EwdMGZjR5VldVb2JJRWc/view?usp=sharing" TargetMode="External"/><Relationship Id="rId12" Type="http://schemas.openxmlformats.org/officeDocument/2006/relationships/hyperlink" Target="http://www.sciencedirect.com/science/article/pii/S1045926X14000445" TargetMode="External"/><Relationship Id="rId34" Type="http://schemas.openxmlformats.org/officeDocument/2006/relationships/hyperlink" Target="https://drive.google.com/a/campus.fct.unl.pt/file/d/0B6lZBW2EwdMGcmVZaUtOdWhMUm8/view?usp=sharing" TargetMode="External"/><Relationship Id="rId15" Type="http://schemas.openxmlformats.org/officeDocument/2006/relationships/hyperlink" Target="http://www.sciencedirect.com/science/article/pii/S1045926X10000297" TargetMode="External"/><Relationship Id="rId37" Type="http://schemas.openxmlformats.org/officeDocument/2006/relationships/hyperlink" Target="https://drive.google.com/a/campus.fct.unl.pt/file/d/0B6lZBW2EwdMGbFR5LVZ1amZoMWs/view?usp=sharing" TargetMode="External"/><Relationship Id="rId14" Type="http://schemas.openxmlformats.org/officeDocument/2006/relationships/hyperlink" Target="http://www.sciencedirect.com/science/article/pii/S1045926X09000792" TargetMode="External"/><Relationship Id="rId36" Type="http://schemas.openxmlformats.org/officeDocument/2006/relationships/hyperlink" Target="https://drive.google.com/a/campus.fct.unl.pt/file/d/0B6lZBW2EwdMGM3FQNG5sN0poWHc/view?usp=sharing" TargetMode="External"/><Relationship Id="rId17" Type="http://schemas.openxmlformats.org/officeDocument/2006/relationships/hyperlink" Target="http://www.sciencedirect.com/science/article/pii/S1045926X08000281" TargetMode="External"/><Relationship Id="rId39" Type="http://schemas.openxmlformats.org/officeDocument/2006/relationships/hyperlink" Target="https://drive.google.com/a/campus.fct.unl.pt/file/d/0B6lZBW2EwdMGNnFiRE1aOFZ4RkE/view?usp=sharing" TargetMode="External"/><Relationship Id="rId16" Type="http://schemas.openxmlformats.org/officeDocument/2006/relationships/hyperlink" Target="http://www.sciencedirect.com/science/article/pii/S1045926X09000512" TargetMode="External"/><Relationship Id="rId38" Type="http://schemas.openxmlformats.org/officeDocument/2006/relationships/hyperlink" Target="https://drive.google.com/a/campus.fct.unl.pt/file/d/0B6lZBW2EwdMGbWdGZjNLaElEV0E/view?usp=sharing" TargetMode="External"/><Relationship Id="rId19" Type="http://schemas.openxmlformats.org/officeDocument/2006/relationships/hyperlink" Target="http://www.sciencedirect.com/science/article/pii/S1045926X10000182" TargetMode="External"/><Relationship Id="rId18" Type="http://schemas.openxmlformats.org/officeDocument/2006/relationships/hyperlink" Target="http://www.sciencedirect.com/science/article/pii/S1045926X09000767"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2.0"/>
    <col customWidth="1" min="2" max="2" width="82.0"/>
  </cols>
  <sheetData>
    <row r="1">
      <c r="A1" s="1"/>
      <c r="D1" s="10"/>
    </row>
    <row r="2">
      <c r="A2" s="22" t="s">
        <v>22</v>
      </c>
      <c r="B2" s="16" t="s">
        <v>31</v>
      </c>
      <c r="D2" s="10"/>
      <c r="E2" s="10"/>
      <c r="F2" s="10"/>
    </row>
    <row r="3">
      <c r="F3" s="10"/>
    </row>
    <row r="4">
      <c r="A4" s="24" t="s">
        <v>32</v>
      </c>
      <c r="B4" s="16" t="s">
        <v>34</v>
      </c>
      <c r="D4" s="10"/>
      <c r="E4" s="10"/>
    </row>
    <row r="5">
      <c r="E5" s="10"/>
    </row>
    <row r="6">
      <c r="A6" s="3" t="s">
        <v>35</v>
      </c>
      <c r="B6" s="7"/>
      <c r="E6" s="10"/>
    </row>
    <row r="7">
      <c r="A7" s="2" t="s">
        <v>36</v>
      </c>
      <c r="B7" s="2" t="s">
        <v>37</v>
      </c>
      <c r="E7" s="10"/>
    </row>
    <row r="8">
      <c r="A8" s="16" t="s">
        <v>39</v>
      </c>
      <c r="B8" s="18"/>
      <c r="D8" s="10"/>
    </row>
    <row r="9">
      <c r="A9" s="16" t="s">
        <v>42</v>
      </c>
      <c r="B9" s="18"/>
      <c r="D9" s="10"/>
      <c r="E9" s="10"/>
    </row>
    <row r="10">
      <c r="A10" s="16" t="s">
        <v>43</v>
      </c>
      <c r="B10" s="18"/>
      <c r="E10" s="10"/>
    </row>
    <row r="12" ht="73.5" customHeight="1">
      <c r="A12" s="30" t="s">
        <v>45</v>
      </c>
      <c r="B12" s="32" t="s">
        <v>54</v>
      </c>
      <c r="D12" s="34"/>
      <c r="G12" s="10"/>
    </row>
    <row r="13">
      <c r="D13" s="10"/>
    </row>
    <row r="14" ht="78.0" customHeight="1">
      <c r="A14" s="30" t="s">
        <v>57</v>
      </c>
      <c r="B14" s="37" t="s">
        <v>58</v>
      </c>
      <c r="D14" s="38"/>
    </row>
    <row r="16" ht="68.25" customHeight="1">
      <c r="A16" s="30" t="s">
        <v>74</v>
      </c>
      <c r="B16" s="16" t="s">
        <v>76</v>
      </c>
    </row>
  </sheetData>
  <mergeCells count="3">
    <mergeCell ref="A6:B6"/>
    <mergeCell ref="D12:F12"/>
    <mergeCell ref="D14:F14"/>
  </mergeCells>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4.43" defaultRowHeight="15.75"/>
  <cols>
    <col customWidth="1" min="1" max="1" width="12.29"/>
    <col customWidth="1" min="2" max="2" width="5.14"/>
    <col customWidth="1" min="3" max="4" width="51.57"/>
    <col customWidth="1" min="5" max="6" width="8.29"/>
    <col customWidth="1" min="7" max="7" width="17.57"/>
    <col customWidth="1" min="8" max="8" width="9.43"/>
    <col customWidth="1" min="9" max="9" width="5.14"/>
    <col customWidth="1" min="10" max="10" width="9.0"/>
    <col customWidth="1" min="11" max="11" width="11.0"/>
    <col customWidth="1" min="12" max="12" width="9.71"/>
    <col customWidth="1" min="13" max="13" width="7.14"/>
    <col customWidth="1" min="14" max="14" width="8.86"/>
    <col customWidth="1" min="15" max="15" width="51.57"/>
    <col customWidth="1" min="16" max="16" width="10.14"/>
    <col customWidth="1" min="17" max="17" width="14.29"/>
    <col customWidth="1" min="18" max="18" width="8.43"/>
    <col customWidth="1" min="19" max="19" width="14.0"/>
    <col customWidth="1" min="20" max="37" width="51.57"/>
    <col customWidth="1" min="38" max="38" width="12.29"/>
    <col customWidth="1" min="39" max="74" width="51.57"/>
    <col customWidth="1" min="75" max="75" width="12.29"/>
    <col customWidth="1" min="76" max="111" width="51.57"/>
    <col customWidth="1" min="112" max="112" width="12.29"/>
    <col customWidth="1" min="113" max="148" width="51.57"/>
    <col customWidth="1" min="149" max="149" width="12.29"/>
    <col customWidth="1" min="150" max="185" width="51.57"/>
    <col customWidth="1" min="186" max="186" width="12.29"/>
    <col customWidth="1" min="187" max="222" width="51.57"/>
    <col customWidth="1" min="223" max="223" width="12.29"/>
    <col customWidth="1" min="224" max="259" width="51.57"/>
    <col customWidth="1" min="260" max="260" width="12.29"/>
    <col customWidth="1" min="261" max="296" width="51.57"/>
    <col customWidth="1" min="297" max="297" width="12.29"/>
    <col customWidth="1" min="298" max="333" width="51.57"/>
    <col customWidth="1" min="334" max="334" width="12.29"/>
    <col customWidth="1" min="335" max="370" width="51.57"/>
    <col customWidth="1" min="371" max="371" width="12.29"/>
    <col customWidth="1" min="372" max="407" width="51.57"/>
    <col customWidth="1" min="408" max="408" width="12.29"/>
    <col customWidth="1" min="409" max="444" width="51.57"/>
    <col customWidth="1" min="445" max="445" width="12.29"/>
    <col customWidth="1" min="446" max="481" width="51.57"/>
    <col customWidth="1" min="482" max="482" width="12.29"/>
    <col customWidth="1" min="483" max="518" width="51.57"/>
    <col customWidth="1" min="519" max="519" width="12.29"/>
    <col customWidth="1" min="520" max="555" width="51.57"/>
    <col customWidth="1" min="556" max="556" width="12.29"/>
    <col customWidth="1" min="557" max="592" width="51.57"/>
    <col customWidth="1" min="593" max="593" width="12.29"/>
    <col customWidth="1" min="594" max="629" width="51.57"/>
    <col customWidth="1" min="630" max="630" width="12.29"/>
    <col customWidth="1" min="631" max="666" width="51.57"/>
    <col customWidth="1" min="667" max="667" width="12.29"/>
    <col customWidth="1" min="668" max="703" width="51.57"/>
    <col customWidth="1" min="704" max="704" width="12.29"/>
    <col customWidth="1" min="705" max="740" width="51.57"/>
    <col customWidth="1" min="741" max="741" width="12.29"/>
    <col customWidth="1" min="742" max="777" width="51.57"/>
    <col customWidth="1" min="778" max="778" width="12.29"/>
    <col customWidth="1" min="779" max="814" width="51.57"/>
    <col customWidth="1" min="815" max="815" width="12.29"/>
    <col customWidth="1" min="816" max="851" width="51.57"/>
    <col customWidth="1" min="852" max="852" width="12.29"/>
    <col customWidth="1" min="853" max="888" width="51.57"/>
    <col customWidth="1" min="889" max="889" width="12.29"/>
    <col customWidth="1" min="890" max="925" width="51.57"/>
    <col customWidth="1" min="926" max="926" width="12.29"/>
    <col customWidth="1" min="927" max="962" width="51.57"/>
    <col customWidth="1" min="963" max="963" width="12.29"/>
    <col customWidth="1" min="964" max="999" width="51.57"/>
    <col customWidth="1" min="1000" max="1000" width="12.29"/>
    <col customWidth="1" min="1001" max="1028" width="51.57"/>
  </cols>
  <sheetData>
    <row r="1">
      <c r="A1" s="65" t="s">
        <v>182</v>
      </c>
      <c r="B1" s="68" t="s">
        <v>0</v>
      </c>
      <c r="C1" s="68" t="s">
        <v>183</v>
      </c>
      <c r="D1" s="68" t="s">
        <v>184</v>
      </c>
      <c r="E1" s="75" t="s">
        <v>185</v>
      </c>
      <c r="F1" s="75" t="s">
        <v>91</v>
      </c>
      <c r="G1" s="75" t="s">
        <v>189</v>
      </c>
      <c r="H1" s="75" t="s">
        <v>191</v>
      </c>
      <c r="I1" s="81" t="s">
        <v>193</v>
      </c>
      <c r="J1" s="81"/>
      <c r="K1" s="85" t="s">
        <v>197</v>
      </c>
      <c r="L1" s="65" t="s">
        <v>210</v>
      </c>
      <c r="M1" s="92" t="s">
        <v>3</v>
      </c>
      <c r="N1" s="121" t="s">
        <v>180</v>
      </c>
      <c r="O1" s="220"/>
      <c r="P1" s="19" t="s">
        <v>232</v>
      </c>
      <c r="Q1" s="19" t="s">
        <v>246</v>
      </c>
      <c r="R1" s="125" t="s">
        <v>251</v>
      </c>
      <c r="S1" s="221"/>
      <c r="T1" s="121" t="s">
        <v>253</v>
      </c>
      <c r="U1" s="220"/>
      <c r="V1" s="19" t="s">
        <v>255</v>
      </c>
      <c r="W1" s="104" t="s">
        <v>11</v>
      </c>
      <c r="X1" s="104" t="s">
        <v>13</v>
      </c>
      <c r="Y1" s="104" t="s">
        <v>20</v>
      </c>
      <c r="Z1" s="121" t="s">
        <v>261</v>
      </c>
      <c r="AA1" s="220"/>
      <c r="AB1" s="127" t="s">
        <v>263</v>
      </c>
      <c r="AC1" s="222"/>
      <c r="AD1" s="129" t="s">
        <v>265</v>
      </c>
      <c r="AE1" s="129"/>
      <c r="AF1" s="132" t="s">
        <v>267</v>
      </c>
      <c r="AG1" s="129"/>
      <c r="AH1" s="127" t="s">
        <v>269</v>
      </c>
      <c r="AI1" s="222"/>
      <c r="AJ1" s="104" t="s">
        <v>25</v>
      </c>
      <c r="AK1" s="109" t="s">
        <v>33</v>
      </c>
      <c r="AL1" s="109" t="s">
        <v>40</v>
      </c>
      <c r="AM1" s="133" t="s">
        <v>271</v>
      </c>
      <c r="AN1" s="40"/>
      <c r="AO1" s="127" t="s">
        <v>273</v>
      </c>
      <c r="AP1" s="222"/>
      <c r="AQ1" s="127" t="s">
        <v>275</v>
      </c>
      <c r="AR1" s="222"/>
      <c r="AS1" s="127" t="s">
        <v>277</v>
      </c>
      <c r="AT1" s="222"/>
      <c r="AU1" s="121" t="s">
        <v>279</v>
      </c>
      <c r="AV1" s="220"/>
      <c r="AW1" s="121" t="s">
        <v>281</v>
      </c>
      <c r="AX1" s="220"/>
      <c r="AY1" s="121" t="s">
        <v>284</v>
      </c>
      <c r="AZ1" s="220"/>
      <c r="BA1" s="127" t="s">
        <v>286</v>
      </c>
      <c r="BB1" s="222"/>
      <c r="BC1" s="148" t="s">
        <v>288</v>
      </c>
      <c r="BD1" s="223"/>
      <c r="BE1" s="111" t="s">
        <v>559</v>
      </c>
      <c r="BF1" s="156" t="s">
        <v>188</v>
      </c>
      <c r="BG1" s="84"/>
      <c r="BH1" s="161" t="s">
        <v>196</v>
      </c>
      <c r="BI1" s="84"/>
      <c r="BJ1" s="161" t="s">
        <v>202</v>
      </c>
      <c r="BK1" s="84"/>
      <c r="BL1" s="161" t="s">
        <v>207</v>
      </c>
      <c r="BM1" s="84"/>
      <c r="BN1" s="161" t="s">
        <v>214</v>
      </c>
      <c r="BO1" s="84"/>
      <c r="BP1" s="161" t="s">
        <v>220</v>
      </c>
      <c r="BQ1" s="84"/>
      <c r="BR1" s="161" t="s">
        <v>223</v>
      </c>
      <c r="BS1" s="84"/>
      <c r="BT1" s="111" t="s">
        <v>560</v>
      </c>
      <c r="BU1" s="167" t="s">
        <v>234</v>
      </c>
      <c r="BV1" s="167" t="s">
        <v>239</v>
      </c>
      <c r="BW1" s="111"/>
    </row>
    <row r="2" ht="16.5" customHeight="1">
      <c r="A2" s="66"/>
      <c r="B2" s="69">
        <v>1.0</v>
      </c>
      <c r="C2" s="113" t="s">
        <v>294</v>
      </c>
      <c r="D2" s="113" t="s">
        <v>330</v>
      </c>
      <c r="E2" s="76">
        <v>2013.0</v>
      </c>
      <c r="F2" s="76" t="s">
        <v>30</v>
      </c>
      <c r="G2" s="76" t="s">
        <v>366</v>
      </c>
      <c r="H2" s="76">
        <v>4.0</v>
      </c>
      <c r="I2" s="116" t="s">
        <v>402</v>
      </c>
      <c r="J2"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2" s="87" t="s">
        <v>39</v>
      </c>
      <c r="L2" s="66"/>
      <c r="M2" s="94"/>
      <c r="N2" s="122" t="s">
        <v>231</v>
      </c>
      <c r="O2" s="124"/>
      <c r="P2" s="124" t="s">
        <v>243</v>
      </c>
      <c r="Q2" s="113" t="s">
        <v>249</v>
      </c>
      <c r="R2" s="122" t="s">
        <v>241</v>
      </c>
      <c r="S2" s="124"/>
      <c r="T2" s="122" t="s">
        <v>231</v>
      </c>
      <c r="U2" s="124"/>
      <c r="V2" s="16" t="s">
        <v>258</v>
      </c>
      <c r="W2" s="106"/>
      <c r="X2" s="106"/>
      <c r="Y2" s="106"/>
      <c r="Z2" s="122" t="s">
        <v>231</v>
      </c>
      <c r="AA2" s="124"/>
      <c r="AB2" s="122" t="s">
        <v>231</v>
      </c>
      <c r="AC2" s="126" t="s">
        <v>461</v>
      </c>
      <c r="AD2" s="122" t="s">
        <v>231</v>
      </c>
      <c r="AE2" s="126" t="s">
        <v>482</v>
      </c>
      <c r="AF2" s="122" t="s">
        <v>231</v>
      </c>
      <c r="AG2" s="126" t="s">
        <v>494</v>
      </c>
      <c r="AH2" s="122" t="s">
        <v>241</v>
      </c>
      <c r="AI2" s="124"/>
      <c r="AJ2" s="108"/>
      <c r="AK2" s="106"/>
      <c r="AL2" s="106"/>
      <c r="AM2" s="122" t="s">
        <v>231</v>
      </c>
      <c r="AN2" s="124"/>
      <c r="AO2" s="122" t="s">
        <v>231</v>
      </c>
      <c r="AP2" s="134" t="s">
        <v>505</v>
      </c>
      <c r="AQ2" s="122" t="s">
        <v>231</v>
      </c>
      <c r="AR2" s="124"/>
      <c r="AS2" s="122" t="s">
        <v>241</v>
      </c>
      <c r="AT2" s="124"/>
      <c r="AU2" s="122" t="s">
        <v>231</v>
      </c>
      <c r="AV2" s="124"/>
      <c r="AW2" s="122" t="s">
        <v>231</v>
      </c>
      <c r="AX2" s="124"/>
      <c r="AY2" s="122" t="s">
        <v>231</v>
      </c>
      <c r="AZ2" s="124"/>
      <c r="BA2" s="146" t="s">
        <v>231</v>
      </c>
      <c r="BB2" s="147" t="s">
        <v>541</v>
      </c>
      <c r="BC2" s="146" t="s">
        <v>293</v>
      </c>
      <c r="BE2" s="112">
        <f t="shared" ref="BE2:BE37" si="1">SUM(BG2,BI2,BK2,BM2,BO2,BQ2,BS2)/7</f>
        <v>0.8085714286</v>
      </c>
      <c r="BF2" s="122" t="s">
        <v>192</v>
      </c>
      <c r="BG2" s="160">
        <v>1.0</v>
      </c>
      <c r="BH2" s="122" t="s">
        <v>199</v>
      </c>
      <c r="BI2" s="160">
        <v>1.0</v>
      </c>
      <c r="BJ2" s="122" t="s">
        <v>204</v>
      </c>
      <c r="BK2" s="124">
        <v>1.0</v>
      </c>
      <c r="BL2" s="122" t="s">
        <v>209</v>
      </c>
      <c r="BM2" s="124">
        <v>1.0</v>
      </c>
      <c r="BN2" s="122" t="s">
        <v>217</v>
      </c>
      <c r="BO2" s="124">
        <v>0.66</v>
      </c>
      <c r="BP2" s="122" t="s">
        <v>211</v>
      </c>
      <c r="BQ2" s="124">
        <v>0.5</v>
      </c>
      <c r="BR2" s="122" t="s">
        <v>211</v>
      </c>
      <c r="BS2" s="124">
        <v>0.5</v>
      </c>
      <c r="BT2" s="112"/>
      <c r="BU2" s="168" t="s">
        <v>236</v>
      </c>
      <c r="BV2" s="168" t="s">
        <v>237</v>
      </c>
      <c r="BW2" s="112"/>
    </row>
    <row r="3" ht="14.25" customHeight="1">
      <c r="A3" s="66"/>
      <c r="B3" s="69">
        <v>2.0</v>
      </c>
      <c r="C3" s="71" t="s">
        <v>295</v>
      </c>
      <c r="D3" s="71" t="s">
        <v>331</v>
      </c>
      <c r="E3" s="76">
        <v>2012.0</v>
      </c>
      <c r="F3" s="76" t="s">
        <v>30</v>
      </c>
      <c r="G3" s="76" t="s">
        <v>367</v>
      </c>
      <c r="H3" s="76">
        <v>14.0</v>
      </c>
      <c r="I3" s="116" t="s">
        <v>403</v>
      </c>
      <c r="J3" s="116" t="s">
        <v>438</v>
      </c>
      <c r="K3" s="87" t="s">
        <v>39</v>
      </c>
      <c r="L3" s="66"/>
      <c r="M3" s="94"/>
      <c r="N3" s="122" t="s">
        <v>231</v>
      </c>
      <c r="O3" s="124"/>
      <c r="P3" s="124" t="s">
        <v>243</v>
      </c>
      <c r="Q3" s="16" t="s">
        <v>250</v>
      </c>
      <c r="R3" s="122" t="s">
        <v>241</v>
      </c>
      <c r="S3" s="124"/>
      <c r="T3" s="122" t="s">
        <v>231</v>
      </c>
      <c r="U3" s="124"/>
      <c r="V3" s="16" t="s">
        <v>257</v>
      </c>
      <c r="W3" s="106"/>
      <c r="X3" s="106"/>
      <c r="Y3" s="106"/>
      <c r="Z3" s="122" t="s">
        <v>231</v>
      </c>
      <c r="AA3" s="124"/>
      <c r="AB3" s="122" t="s">
        <v>231</v>
      </c>
      <c r="AC3" s="126" t="s">
        <v>462</v>
      </c>
      <c r="AD3" s="122" t="s">
        <v>231</v>
      </c>
      <c r="AE3" s="126" t="s">
        <v>483</v>
      </c>
      <c r="AF3" s="122" t="s">
        <v>231</v>
      </c>
      <c r="AG3" s="126" t="s">
        <v>495</v>
      </c>
      <c r="AH3" s="122" t="s">
        <v>231</v>
      </c>
      <c r="AI3" s="124"/>
      <c r="AJ3" s="108"/>
      <c r="AK3" s="106"/>
      <c r="AL3" s="106"/>
      <c r="AM3" s="122" t="s">
        <v>231</v>
      </c>
      <c r="AN3" s="124"/>
      <c r="AO3" s="122" t="s">
        <v>231</v>
      </c>
      <c r="AP3" s="124"/>
      <c r="AQ3" s="122" t="s">
        <v>231</v>
      </c>
      <c r="AR3" s="124"/>
      <c r="AS3" s="122" t="s">
        <v>231</v>
      </c>
      <c r="AT3" s="124"/>
      <c r="AU3" s="122" t="s">
        <v>231</v>
      </c>
      <c r="AV3" s="124"/>
      <c r="AW3" s="122" t="s">
        <v>231</v>
      </c>
      <c r="AX3" s="124"/>
      <c r="AY3" s="122" t="s">
        <v>241</v>
      </c>
      <c r="AZ3" s="124"/>
      <c r="BA3" s="146" t="s">
        <v>228</v>
      </c>
      <c r="BB3" s="124"/>
      <c r="BC3" s="146" t="s">
        <v>293</v>
      </c>
      <c r="BD3" s="124"/>
      <c r="BE3" s="112">
        <f t="shared" si="1"/>
        <v>0.7371428571</v>
      </c>
      <c r="BF3" s="122" t="s">
        <v>192</v>
      </c>
      <c r="BG3" s="160">
        <v>1.0</v>
      </c>
      <c r="BH3" s="122" t="s">
        <v>199</v>
      </c>
      <c r="BI3" s="160">
        <v>1.0</v>
      </c>
      <c r="BJ3" s="122" t="s">
        <v>204</v>
      </c>
      <c r="BK3" s="124">
        <v>1.0</v>
      </c>
      <c r="BL3" s="122" t="s">
        <v>209</v>
      </c>
      <c r="BM3" s="124">
        <v>1.0</v>
      </c>
      <c r="BN3" s="122" t="s">
        <v>217</v>
      </c>
      <c r="BO3" s="124">
        <v>0.66</v>
      </c>
      <c r="BP3" s="122" t="s">
        <v>211</v>
      </c>
      <c r="BQ3" s="124">
        <v>0.5</v>
      </c>
      <c r="BR3" s="122" t="s">
        <v>226</v>
      </c>
      <c r="BS3" s="124">
        <v>0.0</v>
      </c>
      <c r="BT3" s="112"/>
      <c r="BU3" s="168" t="s">
        <v>236</v>
      </c>
      <c r="BV3" s="168" t="s">
        <v>237</v>
      </c>
      <c r="BW3" s="112"/>
    </row>
    <row r="4" ht="18.0" customHeight="1">
      <c r="A4" s="66"/>
      <c r="B4" s="69">
        <v>3.0</v>
      </c>
      <c r="C4" s="71" t="s">
        <v>296</v>
      </c>
      <c r="D4" s="71" t="s">
        <v>332</v>
      </c>
      <c r="E4" s="76">
        <v>2013.0</v>
      </c>
      <c r="F4" s="76" t="s">
        <v>30</v>
      </c>
      <c r="G4" s="76" t="s">
        <v>368</v>
      </c>
      <c r="H4" s="76">
        <v>7.0</v>
      </c>
      <c r="I4" s="116" t="s">
        <v>404</v>
      </c>
      <c r="J4" s="116" t="s">
        <v>439</v>
      </c>
      <c r="K4" s="87" t="s">
        <v>39</v>
      </c>
      <c r="L4" s="66"/>
      <c r="M4" s="94"/>
      <c r="N4" s="122" t="s">
        <v>231</v>
      </c>
      <c r="O4" s="124"/>
      <c r="P4" s="124" t="s">
        <v>243</v>
      </c>
      <c r="Q4" s="16" t="s">
        <v>250</v>
      </c>
      <c r="R4" s="122" t="s">
        <v>241</v>
      </c>
      <c r="S4" s="124"/>
      <c r="T4" s="122" t="s">
        <v>231</v>
      </c>
      <c r="U4" s="124"/>
      <c r="V4" s="16" t="s">
        <v>257</v>
      </c>
      <c r="W4" s="106"/>
      <c r="X4" s="106"/>
      <c r="Y4" s="106"/>
      <c r="Z4" s="122" t="s">
        <v>231</v>
      </c>
      <c r="AA4" s="124"/>
      <c r="AB4" s="122" t="s">
        <v>231</v>
      </c>
      <c r="AC4" s="126" t="s">
        <v>463</v>
      </c>
      <c r="AD4" s="122" t="s">
        <v>231</v>
      </c>
      <c r="AE4" s="126" t="s">
        <v>484</v>
      </c>
      <c r="AF4" s="122" t="s">
        <v>231</v>
      </c>
      <c r="AG4" s="126" t="s">
        <v>496</v>
      </c>
      <c r="AH4" s="122" t="s">
        <v>241</v>
      </c>
      <c r="AI4" s="124"/>
      <c r="AJ4" s="108"/>
      <c r="AK4" s="106"/>
      <c r="AL4" s="106"/>
      <c r="AM4" s="122" t="s">
        <v>241</v>
      </c>
      <c r="AN4" s="124"/>
      <c r="AO4" s="122"/>
      <c r="AP4" s="124"/>
      <c r="AQ4" s="122"/>
      <c r="AR4" s="124"/>
      <c r="AS4" s="122"/>
      <c r="AT4" s="124"/>
      <c r="AU4" s="122" t="s">
        <v>241</v>
      </c>
      <c r="AV4" s="124"/>
      <c r="AW4" s="122" t="s">
        <v>231</v>
      </c>
      <c r="AX4" s="124"/>
      <c r="AY4" s="122" t="s">
        <v>231</v>
      </c>
      <c r="AZ4" s="124"/>
      <c r="BA4" s="146" t="s">
        <v>241</v>
      </c>
      <c r="BB4" s="124"/>
      <c r="BC4" s="146" t="s">
        <v>228</v>
      </c>
      <c r="BD4" s="124"/>
      <c r="BE4" s="112">
        <f t="shared" si="1"/>
        <v>0.7614285714</v>
      </c>
      <c r="BF4" s="122" t="s">
        <v>192</v>
      </c>
      <c r="BG4" s="160">
        <v>1.0</v>
      </c>
      <c r="BH4" s="122" t="s">
        <v>199</v>
      </c>
      <c r="BI4" s="160">
        <v>1.0</v>
      </c>
      <c r="BJ4" s="122" t="s">
        <v>204</v>
      </c>
      <c r="BK4" s="124">
        <v>1.0</v>
      </c>
      <c r="BL4" s="122" t="s">
        <v>209</v>
      </c>
      <c r="BM4" s="124">
        <v>1.0</v>
      </c>
      <c r="BN4" s="122" t="s">
        <v>218</v>
      </c>
      <c r="BO4" s="124">
        <v>0.33</v>
      </c>
      <c r="BP4" s="122" t="s">
        <v>211</v>
      </c>
      <c r="BQ4" s="124">
        <v>0.5</v>
      </c>
      <c r="BR4" s="122" t="s">
        <v>211</v>
      </c>
      <c r="BS4" s="124">
        <v>0.5</v>
      </c>
      <c r="BT4" s="112"/>
      <c r="BU4" s="168" t="s">
        <v>236</v>
      </c>
      <c r="BV4" s="168" t="s">
        <v>237</v>
      </c>
      <c r="BW4" s="112"/>
    </row>
    <row r="5">
      <c r="A5" s="66"/>
      <c r="B5" s="69">
        <v>4.0</v>
      </c>
      <c r="C5" s="71" t="s">
        <v>297</v>
      </c>
      <c r="D5" s="71" t="s">
        <v>333</v>
      </c>
      <c r="E5" s="76">
        <v>2011.0</v>
      </c>
      <c r="F5" s="76" t="s">
        <v>30</v>
      </c>
      <c r="G5" s="76" t="s">
        <v>369</v>
      </c>
      <c r="H5" s="76">
        <v>12.0</v>
      </c>
      <c r="I5" s="116" t="s">
        <v>405</v>
      </c>
      <c r="J5" s="116" t="s">
        <v>440</v>
      </c>
      <c r="K5" s="87" t="s">
        <v>39</v>
      </c>
      <c r="L5" s="66"/>
      <c r="M5" s="94"/>
      <c r="N5" s="122" t="s">
        <v>231</v>
      </c>
      <c r="O5" s="124"/>
      <c r="P5" s="124" t="s">
        <v>243</v>
      </c>
      <c r="Q5" s="16" t="s">
        <v>249</v>
      </c>
      <c r="R5" s="122" t="s">
        <v>241</v>
      </c>
      <c r="S5" s="124"/>
      <c r="T5" s="122" t="s">
        <v>231</v>
      </c>
      <c r="U5" s="124"/>
      <c r="V5" s="16" t="s">
        <v>258</v>
      </c>
      <c r="W5" s="106"/>
      <c r="X5" s="106"/>
      <c r="Y5" s="106"/>
      <c r="Z5" s="122" t="s">
        <v>231</v>
      </c>
      <c r="AA5" s="124"/>
      <c r="AB5" s="122" t="s">
        <v>231</v>
      </c>
      <c r="AC5" s="126" t="s">
        <v>463</v>
      </c>
      <c r="AD5" s="122" t="s">
        <v>231</v>
      </c>
      <c r="AE5" s="126" t="s">
        <v>485</v>
      </c>
      <c r="AF5" s="122" t="s">
        <v>241</v>
      </c>
      <c r="AG5" s="124"/>
      <c r="AH5" s="122" t="s">
        <v>231</v>
      </c>
      <c r="AI5" s="126" t="s">
        <v>499</v>
      </c>
      <c r="AJ5" s="108"/>
      <c r="AK5" s="106"/>
      <c r="AL5" s="106"/>
      <c r="AM5" s="122" t="s">
        <v>241</v>
      </c>
      <c r="AN5" s="124"/>
      <c r="AO5" s="122"/>
      <c r="AP5" s="124"/>
      <c r="AQ5" s="122"/>
      <c r="AR5" s="124"/>
      <c r="AS5" s="122"/>
      <c r="AT5" s="124"/>
      <c r="AU5" s="122" t="s">
        <v>241</v>
      </c>
      <c r="AV5" s="124"/>
      <c r="AW5" s="122" t="s">
        <v>231</v>
      </c>
      <c r="AX5" s="124"/>
      <c r="AY5" s="122" t="s">
        <v>231</v>
      </c>
      <c r="AZ5" s="124"/>
      <c r="BA5" s="146" t="s">
        <v>241</v>
      </c>
      <c r="BB5" s="147" t="s">
        <v>542</v>
      </c>
      <c r="BC5" s="146" t="s">
        <v>228</v>
      </c>
      <c r="BD5" s="124"/>
      <c r="BE5" s="112">
        <f t="shared" si="1"/>
        <v>0.7371428571</v>
      </c>
      <c r="BF5" s="122" t="s">
        <v>192</v>
      </c>
      <c r="BG5" s="160">
        <v>1.0</v>
      </c>
      <c r="BH5" s="122" t="s">
        <v>199</v>
      </c>
      <c r="BI5" s="160">
        <v>1.0</v>
      </c>
      <c r="BJ5" s="122" t="s">
        <v>204</v>
      </c>
      <c r="BK5" s="124">
        <v>1.0</v>
      </c>
      <c r="BL5" s="122" t="s">
        <v>209</v>
      </c>
      <c r="BM5" s="124">
        <v>1.0</v>
      </c>
      <c r="BN5" s="122" t="s">
        <v>217</v>
      </c>
      <c r="BO5" s="124">
        <v>0.66</v>
      </c>
      <c r="BP5" s="122" t="s">
        <v>211</v>
      </c>
      <c r="BQ5" s="124">
        <v>0.5</v>
      </c>
      <c r="BR5" s="122" t="s">
        <v>226</v>
      </c>
      <c r="BS5" s="124">
        <v>0.0</v>
      </c>
      <c r="BT5" s="112"/>
      <c r="BU5" s="168" t="s">
        <v>236</v>
      </c>
      <c r="BV5" s="168" t="s">
        <v>237</v>
      </c>
      <c r="BW5" s="112"/>
    </row>
    <row r="6">
      <c r="A6" s="66"/>
      <c r="B6" s="69">
        <v>5.0</v>
      </c>
      <c r="C6" s="71" t="s">
        <v>298</v>
      </c>
      <c r="D6" s="71" t="s">
        <v>334</v>
      </c>
      <c r="E6" s="76">
        <v>2011.0</v>
      </c>
      <c r="F6" s="76" t="s">
        <v>30</v>
      </c>
      <c r="G6" s="76" t="s">
        <v>370</v>
      </c>
      <c r="H6" s="76">
        <v>14.0</v>
      </c>
      <c r="I6" s="117" t="s">
        <v>406</v>
      </c>
      <c r="J6" s="116" t="s">
        <v>441</v>
      </c>
      <c r="K6" s="87" t="s">
        <v>39</v>
      </c>
      <c r="L6" s="66"/>
      <c r="M6" s="94"/>
      <c r="N6" s="122" t="s">
        <v>231</v>
      </c>
      <c r="O6" s="124"/>
      <c r="P6" s="124" t="s">
        <v>243</v>
      </c>
      <c r="Q6" s="16" t="s">
        <v>250</v>
      </c>
      <c r="R6" s="122" t="s">
        <v>241</v>
      </c>
      <c r="S6" s="124"/>
      <c r="T6" s="122" t="s">
        <v>231</v>
      </c>
      <c r="U6" s="124"/>
      <c r="V6" s="16" t="s">
        <v>260</v>
      </c>
      <c r="W6" s="106"/>
      <c r="X6" s="106"/>
      <c r="Y6" s="106"/>
      <c r="Z6" s="122" t="s">
        <v>241</v>
      </c>
      <c r="AA6" s="124"/>
      <c r="AB6" s="122" t="s">
        <v>228</v>
      </c>
      <c r="AC6" s="124"/>
      <c r="AD6" s="122" t="s">
        <v>228</v>
      </c>
      <c r="AE6" s="124"/>
      <c r="AF6" s="122" t="s">
        <v>228</v>
      </c>
      <c r="AG6" s="124"/>
      <c r="AH6" s="122" t="s">
        <v>228</v>
      </c>
      <c r="AI6" s="124"/>
      <c r="AJ6" s="108"/>
      <c r="AK6" s="106"/>
      <c r="AL6" s="106"/>
      <c r="AM6" s="122" t="s">
        <v>241</v>
      </c>
      <c r="AN6" s="124"/>
      <c r="AO6" s="122"/>
      <c r="AP6" s="124"/>
      <c r="AQ6" s="122"/>
      <c r="AR6" s="124"/>
      <c r="AS6" s="122"/>
      <c r="AT6" s="124"/>
      <c r="AU6" s="122" t="s">
        <v>231</v>
      </c>
      <c r="AV6" s="124"/>
      <c r="AW6" s="122" t="s">
        <v>231</v>
      </c>
      <c r="AX6" s="124"/>
      <c r="AY6" s="122" t="s">
        <v>231</v>
      </c>
      <c r="AZ6" s="124"/>
      <c r="BA6" s="146" t="s">
        <v>241</v>
      </c>
      <c r="BB6" s="124"/>
      <c r="BC6" s="146" t="s">
        <v>228</v>
      </c>
      <c r="BD6" s="124"/>
      <c r="BE6" s="112">
        <f t="shared" si="1"/>
        <v>0.7614285714</v>
      </c>
      <c r="BF6" s="122" t="s">
        <v>192</v>
      </c>
      <c r="BG6" s="160">
        <v>1.0</v>
      </c>
      <c r="BH6" s="122" t="s">
        <v>199</v>
      </c>
      <c r="BI6" s="160">
        <v>1.0</v>
      </c>
      <c r="BJ6" s="122" t="s">
        <v>204</v>
      </c>
      <c r="BK6" s="124">
        <v>1.0</v>
      </c>
      <c r="BL6" s="122" t="s">
        <v>209</v>
      </c>
      <c r="BM6" s="124">
        <v>1.0</v>
      </c>
      <c r="BN6" s="122" t="s">
        <v>218</v>
      </c>
      <c r="BO6" s="124">
        <v>0.33</v>
      </c>
      <c r="BP6" s="122" t="s">
        <v>211</v>
      </c>
      <c r="BQ6" s="124">
        <v>0.5</v>
      </c>
      <c r="BR6" s="122" t="s">
        <v>211</v>
      </c>
      <c r="BS6" s="124">
        <v>0.5</v>
      </c>
      <c r="BT6" s="112"/>
      <c r="BU6" s="168" t="s">
        <v>236</v>
      </c>
      <c r="BV6" s="168" t="s">
        <v>237</v>
      </c>
      <c r="BW6" s="112"/>
    </row>
    <row r="7">
      <c r="A7" s="66"/>
      <c r="B7" s="69">
        <v>6.0</v>
      </c>
      <c r="C7" s="71" t="s">
        <v>299</v>
      </c>
      <c r="D7" s="71" t="s">
        <v>335</v>
      </c>
      <c r="E7" s="76">
        <v>2012.0</v>
      </c>
      <c r="F7" s="76" t="s">
        <v>30</v>
      </c>
      <c r="G7" s="76" t="s">
        <v>371</v>
      </c>
      <c r="H7" s="76">
        <v>3.0</v>
      </c>
      <c r="I7" s="117" t="s">
        <v>407</v>
      </c>
      <c r="J7" s="116" t="s">
        <v>442</v>
      </c>
      <c r="K7" s="87" t="s">
        <v>39</v>
      </c>
      <c r="L7" s="66"/>
      <c r="M7" s="94"/>
      <c r="N7" s="122" t="s">
        <v>231</v>
      </c>
      <c r="O7" s="124"/>
      <c r="P7" s="124" t="s">
        <v>243</v>
      </c>
      <c r="Q7" s="16" t="s">
        <v>249</v>
      </c>
      <c r="R7" s="122" t="s">
        <v>241</v>
      </c>
      <c r="S7" s="124"/>
      <c r="T7" s="122" t="s">
        <v>231</v>
      </c>
      <c r="U7" s="126" t="s">
        <v>458</v>
      </c>
      <c r="V7" s="16" t="s">
        <v>257</v>
      </c>
      <c r="W7" s="106"/>
      <c r="X7" s="106"/>
      <c r="Y7" s="106"/>
      <c r="Z7" s="122" t="s">
        <v>231</v>
      </c>
      <c r="AA7" s="124"/>
      <c r="AB7" s="122" t="s">
        <v>231</v>
      </c>
      <c r="AC7" s="126" t="s">
        <v>464</v>
      </c>
      <c r="AD7" s="122" t="s">
        <v>231</v>
      </c>
      <c r="AE7" s="130" t="s">
        <v>486</v>
      </c>
      <c r="AF7" s="122" t="s">
        <v>231</v>
      </c>
      <c r="AG7" s="126" t="s">
        <v>497</v>
      </c>
      <c r="AH7" s="122" t="s">
        <v>231</v>
      </c>
      <c r="AI7" s="126" t="s">
        <v>500</v>
      </c>
      <c r="AJ7" s="108"/>
      <c r="AK7" s="106"/>
      <c r="AL7" s="106"/>
      <c r="AM7" s="122" t="s">
        <v>231</v>
      </c>
      <c r="AN7" s="124"/>
      <c r="AO7" s="122" t="s">
        <v>231</v>
      </c>
      <c r="AP7" s="124"/>
      <c r="AQ7" s="122" t="s">
        <v>231</v>
      </c>
      <c r="AR7" s="124"/>
      <c r="AS7" s="122" t="s">
        <v>231</v>
      </c>
      <c r="AT7" s="124"/>
      <c r="AU7" s="122" t="s">
        <v>231</v>
      </c>
      <c r="AV7" s="124"/>
      <c r="AW7" s="122" t="s">
        <v>231</v>
      </c>
      <c r="AX7" s="124"/>
      <c r="AY7" s="122" t="s">
        <v>241</v>
      </c>
      <c r="AZ7" s="124"/>
      <c r="BA7" s="146" t="s">
        <v>228</v>
      </c>
      <c r="BB7" s="124"/>
      <c r="BC7" s="146" t="s">
        <v>290</v>
      </c>
      <c r="BD7" s="124"/>
      <c r="BE7" s="112">
        <f t="shared" si="1"/>
        <v>0.7371428571</v>
      </c>
      <c r="BF7" s="122" t="s">
        <v>192</v>
      </c>
      <c r="BG7" s="160">
        <v>1.0</v>
      </c>
      <c r="BH7" s="122" t="s">
        <v>200</v>
      </c>
      <c r="BI7" s="160">
        <v>0.5</v>
      </c>
      <c r="BJ7" s="122" t="s">
        <v>204</v>
      </c>
      <c r="BK7" s="124">
        <v>1.0</v>
      </c>
      <c r="BL7" s="122" t="s">
        <v>209</v>
      </c>
      <c r="BM7" s="124">
        <v>1.0</v>
      </c>
      <c r="BN7" s="122" t="s">
        <v>217</v>
      </c>
      <c r="BO7" s="124">
        <v>0.66</v>
      </c>
      <c r="BP7" s="122" t="s">
        <v>211</v>
      </c>
      <c r="BQ7" s="124">
        <v>0.5</v>
      </c>
      <c r="BR7" s="122" t="s">
        <v>211</v>
      </c>
      <c r="BS7" s="124">
        <v>0.5</v>
      </c>
      <c r="BT7" s="112"/>
      <c r="BU7" s="168" t="s">
        <v>236</v>
      </c>
      <c r="BV7" s="168" t="s">
        <v>237</v>
      </c>
      <c r="BW7" s="112"/>
    </row>
    <row r="8">
      <c r="A8" s="66"/>
      <c r="B8" s="69">
        <v>7.0</v>
      </c>
      <c r="C8" s="71" t="s">
        <v>300</v>
      </c>
      <c r="D8" s="71" t="s">
        <v>336</v>
      </c>
      <c r="E8" s="76">
        <v>2011.0</v>
      </c>
      <c r="F8" s="76" t="s">
        <v>30</v>
      </c>
      <c r="G8" s="76" t="s">
        <v>372</v>
      </c>
      <c r="H8" s="76">
        <v>21.0</v>
      </c>
      <c r="I8" s="118" t="s">
        <v>408</v>
      </c>
      <c r="J8" s="116" t="s">
        <v>443</v>
      </c>
      <c r="K8" s="87" t="s">
        <v>39</v>
      </c>
      <c r="L8" s="66"/>
      <c r="M8" s="94"/>
      <c r="N8" s="122" t="s">
        <v>231</v>
      </c>
      <c r="O8" s="124"/>
      <c r="P8" s="124" t="s">
        <v>243</v>
      </c>
      <c r="Q8" s="16" t="s">
        <v>250</v>
      </c>
      <c r="R8" s="122" t="s">
        <v>241</v>
      </c>
      <c r="S8" s="124"/>
      <c r="T8" s="122" t="s">
        <v>231</v>
      </c>
      <c r="U8" s="124"/>
      <c r="V8" s="16" t="s">
        <v>258</v>
      </c>
      <c r="W8" s="106"/>
      <c r="X8" s="106"/>
      <c r="Y8" s="106"/>
      <c r="Z8" s="122" t="s">
        <v>231</v>
      </c>
      <c r="AA8" s="124"/>
      <c r="AB8" s="122" t="s">
        <v>231</v>
      </c>
      <c r="AC8" s="126" t="s">
        <v>465</v>
      </c>
      <c r="AD8" s="122" t="s">
        <v>231</v>
      </c>
      <c r="AE8" s="131" t="s">
        <v>487</v>
      </c>
      <c r="AF8" s="122" t="s">
        <v>241</v>
      </c>
      <c r="AG8" s="124"/>
      <c r="AH8" s="122" t="s">
        <v>241</v>
      </c>
      <c r="AI8" s="124"/>
      <c r="AJ8" s="108"/>
      <c r="AK8" s="106"/>
      <c r="AL8" s="106"/>
      <c r="AM8" s="122" t="s">
        <v>241</v>
      </c>
      <c r="AN8" s="124"/>
      <c r="AO8" s="122"/>
      <c r="AP8" s="124"/>
      <c r="AQ8" s="122"/>
      <c r="AR8" s="124"/>
      <c r="AS8" s="122"/>
      <c r="AT8" s="124"/>
      <c r="AU8" s="122" t="s">
        <v>231</v>
      </c>
      <c r="AV8" s="124"/>
      <c r="AW8" s="122" t="s">
        <v>231</v>
      </c>
      <c r="AX8" s="124" t="s">
        <v>531</v>
      </c>
      <c r="AY8" s="122" t="s">
        <v>231</v>
      </c>
      <c r="AZ8" s="124"/>
      <c r="BA8" s="146" t="s">
        <v>241</v>
      </c>
      <c r="BB8" s="124"/>
      <c r="BC8" s="146" t="s">
        <v>228</v>
      </c>
      <c r="BD8" s="124"/>
      <c r="BE8" s="112">
        <f t="shared" si="1"/>
        <v>0.69</v>
      </c>
      <c r="BF8" s="122" t="s">
        <v>192</v>
      </c>
      <c r="BG8" s="160">
        <v>1.0</v>
      </c>
      <c r="BH8" s="122" t="s">
        <v>199</v>
      </c>
      <c r="BI8" s="160">
        <v>1.0</v>
      </c>
      <c r="BJ8" s="122" t="s">
        <v>204</v>
      </c>
      <c r="BK8" s="124">
        <v>1.0</v>
      </c>
      <c r="BL8" s="122" t="s">
        <v>209</v>
      </c>
      <c r="BM8" s="124">
        <v>1.0</v>
      </c>
      <c r="BN8" s="122" t="s">
        <v>218</v>
      </c>
      <c r="BO8" s="124">
        <v>0.33</v>
      </c>
      <c r="BP8" s="122" t="s">
        <v>211</v>
      </c>
      <c r="BQ8" s="124">
        <v>0.5</v>
      </c>
      <c r="BR8" s="122" t="s">
        <v>226</v>
      </c>
      <c r="BS8" s="124">
        <v>0.0</v>
      </c>
      <c r="BT8" s="112"/>
      <c r="BU8" s="168" t="s">
        <v>236</v>
      </c>
      <c r="BV8" s="168" t="s">
        <v>237</v>
      </c>
      <c r="BW8" s="112"/>
    </row>
    <row r="9">
      <c r="A9" s="66"/>
      <c r="B9" s="69">
        <v>8.0</v>
      </c>
      <c r="C9" s="71" t="s">
        <v>301</v>
      </c>
      <c r="D9" s="71" t="s">
        <v>337</v>
      </c>
      <c r="E9" s="76">
        <v>2014.0</v>
      </c>
      <c r="F9" s="76" t="s">
        <v>30</v>
      </c>
      <c r="G9" s="76" t="s">
        <v>373</v>
      </c>
      <c r="H9" s="76">
        <v>1.0</v>
      </c>
      <c r="I9" s="119" t="s">
        <v>409</v>
      </c>
      <c r="J9" s="119" t="s">
        <v>444</v>
      </c>
      <c r="K9" s="87" t="s">
        <v>39</v>
      </c>
      <c r="L9" s="66"/>
      <c r="M9" s="94"/>
      <c r="N9" s="122" t="s">
        <v>231</v>
      </c>
      <c r="O9" s="124"/>
      <c r="P9" s="124" t="s">
        <v>243</v>
      </c>
      <c r="Q9" s="16" t="s">
        <v>248</v>
      </c>
      <c r="R9" s="122" t="s">
        <v>241</v>
      </c>
      <c r="S9" s="124"/>
      <c r="T9" s="122" t="s">
        <v>231</v>
      </c>
      <c r="U9" s="124"/>
      <c r="V9" s="16" t="s">
        <v>258</v>
      </c>
      <c r="W9" s="106"/>
      <c r="X9" s="106"/>
      <c r="Y9" s="106"/>
      <c r="Z9" s="122" t="s">
        <v>231</v>
      </c>
      <c r="AA9" s="124"/>
      <c r="AB9" s="122" t="s">
        <v>231</v>
      </c>
      <c r="AC9" s="124" t="s">
        <v>466</v>
      </c>
      <c r="AD9" s="122" t="s">
        <v>231</v>
      </c>
      <c r="AE9" s="124" t="s">
        <v>488</v>
      </c>
      <c r="AF9" s="122" t="s">
        <v>231</v>
      </c>
      <c r="AG9" s="124"/>
      <c r="AH9" s="122" t="s">
        <v>241</v>
      </c>
      <c r="AI9" s="124"/>
      <c r="AJ9" s="108"/>
      <c r="AK9" s="106"/>
      <c r="AL9" s="106"/>
      <c r="AM9" s="122" t="s">
        <v>231</v>
      </c>
      <c r="AN9" s="124"/>
      <c r="AO9" s="122" t="s">
        <v>231</v>
      </c>
      <c r="AP9" s="124"/>
      <c r="AQ9" s="122" t="s">
        <v>231</v>
      </c>
      <c r="AR9" s="124" t="s">
        <v>515</v>
      </c>
      <c r="AS9" s="122" t="s">
        <v>231</v>
      </c>
      <c r="AT9" s="124" t="s">
        <v>523</v>
      </c>
      <c r="AU9" s="122" t="s">
        <v>231</v>
      </c>
      <c r="AV9" s="124"/>
      <c r="AW9" s="122" t="s">
        <v>231</v>
      </c>
      <c r="AX9" s="124" t="s">
        <v>532</v>
      </c>
      <c r="AY9" s="122" t="s">
        <v>231</v>
      </c>
      <c r="AZ9" s="124"/>
      <c r="BA9" s="146" t="s">
        <v>231</v>
      </c>
      <c r="BB9" s="124" t="s">
        <v>543</v>
      </c>
      <c r="BC9" s="146" t="s">
        <v>290</v>
      </c>
      <c r="BD9" s="124" t="s">
        <v>552</v>
      </c>
      <c r="BE9" s="112">
        <f t="shared" si="1"/>
        <v>0.9285714286</v>
      </c>
      <c r="BF9" s="122" t="s">
        <v>192</v>
      </c>
      <c r="BG9" s="160">
        <v>1.0</v>
      </c>
      <c r="BH9" s="122" t="s">
        <v>199</v>
      </c>
      <c r="BI9" s="160">
        <v>1.0</v>
      </c>
      <c r="BJ9" s="122" t="s">
        <v>204</v>
      </c>
      <c r="BK9" s="124">
        <v>1.0</v>
      </c>
      <c r="BL9" s="122" t="s">
        <v>209</v>
      </c>
      <c r="BM9" s="124">
        <v>1.0</v>
      </c>
      <c r="BN9" s="122" t="s">
        <v>216</v>
      </c>
      <c r="BO9" s="124">
        <v>1.0</v>
      </c>
      <c r="BP9" s="122" t="s">
        <v>204</v>
      </c>
      <c r="BQ9" s="124">
        <v>1.0</v>
      </c>
      <c r="BR9" s="122" t="s">
        <v>211</v>
      </c>
      <c r="BS9" s="124">
        <v>0.5</v>
      </c>
      <c r="BT9" s="112"/>
      <c r="BU9" s="168" t="s">
        <v>236</v>
      </c>
      <c r="BV9" s="168" t="s">
        <v>236</v>
      </c>
      <c r="BW9" s="112"/>
    </row>
    <row r="10">
      <c r="A10" s="66"/>
      <c r="B10" s="69">
        <v>9.0</v>
      </c>
      <c r="C10" s="115" t="s">
        <v>302</v>
      </c>
      <c r="D10" s="115" t="s">
        <v>338</v>
      </c>
      <c r="E10" s="76">
        <v>2014.0</v>
      </c>
      <c r="F10" s="76" t="s">
        <v>30</v>
      </c>
      <c r="G10" s="76" t="s">
        <v>374</v>
      </c>
      <c r="H10" s="76">
        <v>5.0</v>
      </c>
      <c r="I10" s="119" t="s">
        <v>410</v>
      </c>
      <c r="J10" s="119" t="s">
        <v>445</v>
      </c>
      <c r="K10" s="87" t="s">
        <v>39</v>
      </c>
      <c r="L10" s="66"/>
      <c r="M10" s="94"/>
      <c r="N10" s="122" t="s">
        <v>231</v>
      </c>
      <c r="O10" s="124"/>
      <c r="P10" s="124" t="s">
        <v>243</v>
      </c>
      <c r="Q10" s="16" t="s">
        <v>249</v>
      </c>
      <c r="R10" s="122" t="s">
        <v>231</v>
      </c>
      <c r="S10" s="124" t="s">
        <v>454</v>
      </c>
      <c r="T10" s="122" t="s">
        <v>231</v>
      </c>
      <c r="U10" s="124"/>
      <c r="V10" s="16" t="s">
        <v>258</v>
      </c>
      <c r="W10" s="106"/>
      <c r="X10" s="106"/>
      <c r="Y10" s="106"/>
      <c r="Z10" s="122" t="s">
        <v>231</v>
      </c>
      <c r="AA10" s="124"/>
      <c r="AB10" s="122" t="s">
        <v>231</v>
      </c>
      <c r="AC10" s="124" t="s">
        <v>467</v>
      </c>
      <c r="AD10" s="122" t="s">
        <v>241</v>
      </c>
      <c r="AE10" s="124"/>
      <c r="AF10" s="122" t="s">
        <v>241</v>
      </c>
      <c r="AG10" s="124"/>
      <c r="AH10" s="122" t="s">
        <v>231</v>
      </c>
      <c r="AI10" s="124" t="s">
        <v>501</v>
      </c>
      <c r="AJ10" s="108"/>
      <c r="AK10" s="106"/>
      <c r="AL10" s="106"/>
      <c r="AM10" s="122" t="s">
        <v>231</v>
      </c>
      <c r="AN10" s="124" t="s">
        <v>502</v>
      </c>
      <c r="AO10" s="122" t="s">
        <v>231</v>
      </c>
      <c r="AP10" s="124"/>
      <c r="AQ10" s="122" t="s">
        <v>231</v>
      </c>
      <c r="AR10" s="124"/>
      <c r="AS10" s="122" t="s">
        <v>231</v>
      </c>
      <c r="AT10" s="124" t="s">
        <v>524</v>
      </c>
      <c r="AU10" s="122" t="s">
        <v>231</v>
      </c>
      <c r="AV10" s="124"/>
      <c r="AW10" s="122" t="s">
        <v>231</v>
      </c>
      <c r="AX10" s="124" t="s">
        <v>533</v>
      </c>
      <c r="AY10" s="122" t="s">
        <v>231</v>
      </c>
      <c r="AZ10" s="124"/>
      <c r="BA10" s="146" t="s">
        <v>231</v>
      </c>
      <c r="BB10" s="124" t="s">
        <v>544</v>
      </c>
      <c r="BC10" s="146" t="s">
        <v>290</v>
      </c>
      <c r="BD10" s="124" t="s">
        <v>553</v>
      </c>
      <c r="BE10" s="112">
        <f t="shared" si="1"/>
        <v>0.88</v>
      </c>
      <c r="BF10" s="122" t="s">
        <v>192</v>
      </c>
      <c r="BG10" s="160">
        <v>1.0</v>
      </c>
      <c r="BH10" s="122" t="s">
        <v>199</v>
      </c>
      <c r="BI10" s="160">
        <v>1.0</v>
      </c>
      <c r="BJ10" s="122" t="s">
        <v>204</v>
      </c>
      <c r="BK10" s="124">
        <v>1.0</v>
      </c>
      <c r="BL10" s="122" t="s">
        <v>209</v>
      </c>
      <c r="BM10" s="124">
        <v>1.0</v>
      </c>
      <c r="BN10" s="122" t="s">
        <v>217</v>
      </c>
      <c r="BO10" s="124">
        <v>0.66</v>
      </c>
      <c r="BP10" s="122" t="s">
        <v>211</v>
      </c>
      <c r="BQ10" s="124">
        <v>0.5</v>
      </c>
      <c r="BR10" s="122" t="s">
        <v>225</v>
      </c>
      <c r="BS10" s="124">
        <v>1.0</v>
      </c>
      <c r="BT10" s="112"/>
      <c r="BU10" s="168" t="s">
        <v>236</v>
      </c>
      <c r="BV10" s="168" t="s">
        <v>237</v>
      </c>
      <c r="BW10" s="112"/>
    </row>
    <row r="11">
      <c r="A11" s="66"/>
      <c r="B11" s="69">
        <v>10.0</v>
      </c>
      <c r="C11" s="115" t="s">
        <v>303</v>
      </c>
      <c r="D11" s="115" t="s">
        <v>339</v>
      </c>
      <c r="E11" s="76">
        <v>2014.0</v>
      </c>
      <c r="F11" s="76" t="s">
        <v>30</v>
      </c>
      <c r="G11" s="76" t="s">
        <v>375</v>
      </c>
      <c r="H11" s="76">
        <v>4.0</v>
      </c>
      <c r="I11" s="119" t="s">
        <v>411</v>
      </c>
      <c r="J11" s="119" t="s">
        <v>446</v>
      </c>
      <c r="K11" s="87" t="s">
        <v>39</v>
      </c>
      <c r="L11" s="66"/>
      <c r="M11" s="94"/>
      <c r="N11" s="122" t="s">
        <v>231</v>
      </c>
      <c r="O11" s="124"/>
      <c r="P11" s="124" t="s">
        <v>245</v>
      </c>
      <c r="Q11" s="16" t="s">
        <v>250</v>
      </c>
      <c r="R11" s="122" t="s">
        <v>241</v>
      </c>
      <c r="S11" s="124"/>
      <c r="T11" s="122" t="s">
        <v>231</v>
      </c>
      <c r="U11" s="124"/>
      <c r="V11" s="16" t="s">
        <v>260</v>
      </c>
      <c r="W11" s="106"/>
      <c r="X11" s="106"/>
      <c r="Y11" s="106"/>
      <c r="Z11" s="122" t="s">
        <v>231</v>
      </c>
      <c r="AA11" s="124"/>
      <c r="AB11" s="122" t="s">
        <v>231</v>
      </c>
      <c r="AC11" s="124" t="s">
        <v>468</v>
      </c>
      <c r="AD11" s="122" t="s">
        <v>231</v>
      </c>
      <c r="AE11" s="124" t="s">
        <v>489</v>
      </c>
      <c r="AF11" s="122" t="s">
        <v>231</v>
      </c>
      <c r="AG11" s="124"/>
      <c r="AH11" s="122" t="s">
        <v>231</v>
      </c>
      <c r="AI11" s="124"/>
      <c r="AJ11" s="108"/>
      <c r="AK11" s="106"/>
      <c r="AL11" s="106"/>
      <c r="AM11" s="122" t="s">
        <v>231</v>
      </c>
      <c r="AN11" s="124"/>
      <c r="AO11" s="122" t="s">
        <v>231</v>
      </c>
      <c r="AP11" s="124"/>
      <c r="AQ11" s="122" t="s">
        <v>241</v>
      </c>
      <c r="AR11" s="124"/>
      <c r="AS11" s="122" t="s">
        <v>241</v>
      </c>
      <c r="AT11" s="124"/>
      <c r="AU11" s="122" t="s">
        <v>241</v>
      </c>
      <c r="AV11" s="124"/>
      <c r="AW11" s="122" t="s">
        <v>228</v>
      </c>
      <c r="AX11" s="124"/>
      <c r="AY11" s="122" t="s">
        <v>231</v>
      </c>
      <c r="AZ11" s="124"/>
      <c r="BA11" s="146" t="s">
        <v>241</v>
      </c>
      <c r="BB11" s="124"/>
      <c r="BC11" s="146" t="s">
        <v>228</v>
      </c>
      <c r="BD11" s="124"/>
      <c r="BE11" s="112">
        <f t="shared" si="1"/>
        <v>0.7371428571</v>
      </c>
      <c r="BF11" s="122" t="s">
        <v>192</v>
      </c>
      <c r="BG11" s="160">
        <v>1.0</v>
      </c>
      <c r="BH11" s="122" t="s">
        <v>199</v>
      </c>
      <c r="BI11" s="160">
        <v>1.0</v>
      </c>
      <c r="BJ11" s="122" t="s">
        <v>204</v>
      </c>
      <c r="BK11" s="124">
        <v>1.0</v>
      </c>
      <c r="BL11" s="122" t="s">
        <v>211</v>
      </c>
      <c r="BM11" s="124">
        <v>0.5</v>
      </c>
      <c r="BN11" s="122" t="s">
        <v>217</v>
      </c>
      <c r="BO11" s="124">
        <v>0.66</v>
      </c>
      <c r="BP11" s="122" t="s">
        <v>211</v>
      </c>
      <c r="BQ11" s="124">
        <v>0.5</v>
      </c>
      <c r="BR11" s="122" t="s">
        <v>211</v>
      </c>
      <c r="BS11" s="124">
        <v>0.5</v>
      </c>
      <c r="BT11" s="112"/>
      <c r="BU11" s="168" t="s">
        <v>237</v>
      </c>
      <c r="BV11" s="168" t="s">
        <v>236</v>
      </c>
      <c r="BW11" s="112"/>
    </row>
    <row r="12">
      <c r="A12" s="66"/>
      <c r="B12" s="69">
        <v>11.0</v>
      </c>
      <c r="C12" s="115" t="s">
        <v>304</v>
      </c>
      <c r="D12" s="115" t="s">
        <v>340</v>
      </c>
      <c r="E12" s="76">
        <v>2014.0</v>
      </c>
      <c r="F12" s="76" t="s">
        <v>30</v>
      </c>
      <c r="G12" s="76" t="s">
        <v>376</v>
      </c>
      <c r="H12" s="76">
        <v>0.0</v>
      </c>
      <c r="I12" s="119" t="s">
        <v>412</v>
      </c>
      <c r="J12" s="119" t="s">
        <v>447</v>
      </c>
      <c r="K12" s="87" t="s">
        <v>39</v>
      </c>
      <c r="L12" s="66"/>
      <c r="M12" s="94"/>
      <c r="N12" s="122" t="s">
        <v>231</v>
      </c>
      <c r="O12" s="124"/>
      <c r="P12" s="124" t="s">
        <v>243</v>
      </c>
      <c r="Q12" s="16" t="s">
        <v>248</v>
      </c>
      <c r="R12" s="122" t="s">
        <v>241</v>
      </c>
      <c r="S12" s="124"/>
      <c r="T12" s="122" t="s">
        <v>231</v>
      </c>
      <c r="U12" s="124"/>
      <c r="V12" s="16" t="s">
        <v>257</v>
      </c>
      <c r="W12" s="106"/>
      <c r="X12" s="106"/>
      <c r="Y12" s="106"/>
      <c r="Z12" s="122" t="s">
        <v>231</v>
      </c>
      <c r="AA12" s="124"/>
      <c r="AB12" s="122" t="s">
        <v>231</v>
      </c>
      <c r="AC12" s="124" t="s">
        <v>469</v>
      </c>
      <c r="AD12" s="122" t="s">
        <v>231</v>
      </c>
      <c r="AE12" s="124"/>
      <c r="AF12" s="122" t="s">
        <v>241</v>
      </c>
      <c r="AG12" s="124"/>
      <c r="AH12" s="122" t="s">
        <v>241</v>
      </c>
      <c r="AI12" s="124"/>
      <c r="AJ12" s="108"/>
      <c r="AK12" s="106"/>
      <c r="AL12" s="106"/>
      <c r="AM12" s="122" t="s">
        <v>231</v>
      </c>
      <c r="AN12" s="124" t="s">
        <v>503</v>
      </c>
      <c r="AO12" s="122" t="s">
        <v>231</v>
      </c>
      <c r="AP12" s="124" t="s">
        <v>506</v>
      </c>
      <c r="AQ12" s="122" t="s">
        <v>231</v>
      </c>
      <c r="AR12" s="124" t="s">
        <v>516</v>
      </c>
      <c r="AS12" s="122" t="s">
        <v>231</v>
      </c>
      <c r="AT12" s="124"/>
      <c r="AU12" s="122" t="s">
        <v>231</v>
      </c>
      <c r="AV12" s="124"/>
      <c r="AW12" s="122" t="s">
        <v>231</v>
      </c>
      <c r="AX12" s="124" t="s">
        <v>534</v>
      </c>
      <c r="AY12" s="122" t="s">
        <v>231</v>
      </c>
      <c r="AZ12" s="124"/>
      <c r="BA12" s="146" t="s">
        <v>241</v>
      </c>
      <c r="BB12" s="124" t="s">
        <v>545</v>
      </c>
      <c r="BC12" s="146" t="s">
        <v>291</v>
      </c>
      <c r="BD12" s="124" t="s">
        <v>554</v>
      </c>
      <c r="BE12" s="112">
        <f t="shared" si="1"/>
        <v>0.8085714286</v>
      </c>
      <c r="BF12" s="122" t="s">
        <v>192</v>
      </c>
      <c r="BG12" s="160">
        <v>1.0</v>
      </c>
      <c r="BH12" s="122" t="s">
        <v>200</v>
      </c>
      <c r="BI12" s="160">
        <v>0.5</v>
      </c>
      <c r="BJ12" s="122" t="s">
        <v>204</v>
      </c>
      <c r="BK12" s="124">
        <v>1.0</v>
      </c>
      <c r="BL12" s="122" t="s">
        <v>209</v>
      </c>
      <c r="BM12" s="124">
        <v>1.0</v>
      </c>
      <c r="BN12" s="122" t="s">
        <v>217</v>
      </c>
      <c r="BO12" s="124">
        <v>0.66</v>
      </c>
      <c r="BP12" s="122" t="s">
        <v>211</v>
      </c>
      <c r="BQ12" s="124">
        <v>0.5</v>
      </c>
      <c r="BR12" s="122" t="s">
        <v>225</v>
      </c>
      <c r="BS12" s="124">
        <v>1.0</v>
      </c>
      <c r="BT12" s="112"/>
      <c r="BU12" s="168" t="s">
        <v>236</v>
      </c>
      <c r="BV12" s="168" t="s">
        <v>236</v>
      </c>
      <c r="BW12" s="112"/>
    </row>
    <row r="13">
      <c r="A13" s="66"/>
      <c r="B13" s="69">
        <v>12.0</v>
      </c>
      <c r="C13" s="115" t="s">
        <v>305</v>
      </c>
      <c r="D13" s="115" t="s">
        <v>341</v>
      </c>
      <c r="E13" s="76">
        <v>2013.0</v>
      </c>
      <c r="F13" s="76" t="s">
        <v>30</v>
      </c>
      <c r="G13" s="76" t="s">
        <v>377</v>
      </c>
      <c r="H13" s="76">
        <v>6.0</v>
      </c>
      <c r="I13" s="119" t="s">
        <v>413</v>
      </c>
      <c r="J13" s="119" t="s">
        <v>448</v>
      </c>
      <c r="K13" s="87" t="s">
        <v>39</v>
      </c>
      <c r="L13" s="66"/>
      <c r="M13" s="94"/>
      <c r="N13" s="122" t="s">
        <v>231</v>
      </c>
      <c r="O13" s="124"/>
      <c r="P13" s="124" t="s">
        <v>243</v>
      </c>
      <c r="Q13" s="16" t="s">
        <v>249</v>
      </c>
      <c r="R13" s="122" t="s">
        <v>231</v>
      </c>
      <c r="S13" s="124" t="s">
        <v>455</v>
      </c>
      <c r="T13" s="122" t="s">
        <v>231</v>
      </c>
      <c r="U13" s="124"/>
      <c r="V13" s="16" t="s">
        <v>257</v>
      </c>
      <c r="W13" s="106"/>
      <c r="X13" s="106"/>
      <c r="Y13" s="106"/>
      <c r="Z13" s="122" t="s">
        <v>231</v>
      </c>
      <c r="AA13" s="124"/>
      <c r="AB13" s="122" t="s">
        <v>231</v>
      </c>
      <c r="AC13" s="124" t="s">
        <v>470</v>
      </c>
      <c r="AD13" s="122" t="s">
        <v>241</v>
      </c>
      <c r="AE13" s="124"/>
      <c r="AF13" s="122" t="s">
        <v>241</v>
      </c>
      <c r="AG13" s="124"/>
      <c r="AH13" s="122" t="s">
        <v>241</v>
      </c>
      <c r="AI13" s="124"/>
      <c r="AJ13" s="108"/>
      <c r="AK13" s="106"/>
      <c r="AL13" s="106"/>
      <c r="AM13" s="122" t="s">
        <v>231</v>
      </c>
      <c r="AN13" s="124"/>
      <c r="AO13" s="122" t="s">
        <v>231</v>
      </c>
      <c r="AP13" s="124"/>
      <c r="AQ13" s="122" t="s">
        <v>231</v>
      </c>
      <c r="AR13" s="124"/>
      <c r="AS13" s="122" t="s">
        <v>231</v>
      </c>
      <c r="AT13" s="124" t="s">
        <v>525</v>
      </c>
      <c r="AU13" s="122" t="s">
        <v>231</v>
      </c>
      <c r="AV13" s="124"/>
      <c r="AW13" s="122" t="s">
        <v>228</v>
      </c>
      <c r="AX13" s="124"/>
      <c r="AY13" s="122" t="s">
        <v>231</v>
      </c>
      <c r="AZ13" s="124"/>
      <c r="BA13" s="146" t="s">
        <v>241</v>
      </c>
      <c r="BB13" s="124"/>
      <c r="BC13" s="146" t="s">
        <v>293</v>
      </c>
      <c r="BD13" s="124" t="s">
        <v>555</v>
      </c>
      <c r="BE13" s="112">
        <f t="shared" si="1"/>
        <v>0.6657142857</v>
      </c>
      <c r="BF13" s="122" t="s">
        <v>192</v>
      </c>
      <c r="BG13" s="160">
        <v>1.0</v>
      </c>
      <c r="BH13" s="122" t="s">
        <v>199</v>
      </c>
      <c r="BI13" s="160">
        <v>1.0</v>
      </c>
      <c r="BJ13" s="122" t="s">
        <v>205</v>
      </c>
      <c r="BK13" s="124">
        <v>0.5</v>
      </c>
      <c r="BL13" s="122" t="s">
        <v>209</v>
      </c>
      <c r="BM13" s="124">
        <v>1.0</v>
      </c>
      <c r="BN13" s="122" t="s">
        <v>217</v>
      </c>
      <c r="BO13" s="124">
        <v>0.66</v>
      </c>
      <c r="BP13" s="122" t="s">
        <v>211</v>
      </c>
      <c r="BQ13" s="124">
        <v>0.5</v>
      </c>
      <c r="BR13" s="122" t="s">
        <v>226</v>
      </c>
      <c r="BS13" s="124">
        <v>0.0</v>
      </c>
      <c r="BT13" s="112"/>
      <c r="BU13" s="168" t="s">
        <v>236</v>
      </c>
      <c r="BV13" s="168" t="s">
        <v>236</v>
      </c>
      <c r="BW13" s="112"/>
    </row>
    <row r="14">
      <c r="A14" s="66"/>
      <c r="B14" s="69">
        <v>13.0</v>
      </c>
      <c r="C14" s="115" t="s">
        <v>306</v>
      </c>
      <c r="D14" s="115" t="s">
        <v>342</v>
      </c>
      <c r="E14" s="76">
        <v>2014.0</v>
      </c>
      <c r="F14" s="76" t="s">
        <v>30</v>
      </c>
      <c r="G14" s="76" t="s">
        <v>378</v>
      </c>
      <c r="H14" s="76">
        <v>0.0</v>
      </c>
      <c r="I14" s="119" t="s">
        <v>414</v>
      </c>
      <c r="J14" s="119" t="s">
        <v>449</v>
      </c>
      <c r="K14" s="87" t="s">
        <v>39</v>
      </c>
      <c r="L14" s="66"/>
      <c r="M14" s="94"/>
      <c r="N14" s="224" t="s">
        <v>231</v>
      </c>
      <c r="O14" s="58"/>
      <c r="P14" s="124" t="s">
        <v>243</v>
      </c>
      <c r="Q14" s="16" t="s">
        <v>248</v>
      </c>
      <c r="R14" s="122" t="s">
        <v>241</v>
      </c>
      <c r="S14" s="124"/>
      <c r="T14" s="122" t="s">
        <v>231</v>
      </c>
      <c r="U14" s="124"/>
      <c r="V14" s="16" t="s">
        <v>258</v>
      </c>
      <c r="W14" s="106"/>
      <c r="X14" s="106"/>
      <c r="Y14" s="106"/>
      <c r="Z14" s="122" t="s">
        <v>231</v>
      </c>
      <c r="AA14" s="124"/>
      <c r="AB14" s="122" t="s">
        <v>231</v>
      </c>
      <c r="AC14" s="124" t="s">
        <v>471</v>
      </c>
      <c r="AD14" s="122" t="s">
        <v>241</v>
      </c>
      <c r="AE14" s="124"/>
      <c r="AF14" s="122" t="s">
        <v>241</v>
      </c>
      <c r="AG14" s="124"/>
      <c r="AH14" s="122" t="s">
        <v>241</v>
      </c>
      <c r="AI14" s="124"/>
      <c r="AJ14" s="108"/>
      <c r="AK14" s="106"/>
      <c r="AL14" s="106"/>
      <c r="AM14" s="122" t="s">
        <v>231</v>
      </c>
      <c r="AN14" s="124"/>
      <c r="AO14" s="122" t="s">
        <v>231</v>
      </c>
      <c r="AP14" s="124" t="s">
        <v>507</v>
      </c>
      <c r="AQ14" s="122" t="s">
        <v>231</v>
      </c>
      <c r="AR14" s="124"/>
      <c r="AS14" s="122" t="s">
        <v>231</v>
      </c>
      <c r="AT14" s="124" t="s">
        <v>526</v>
      </c>
      <c r="AU14" s="122" t="s">
        <v>231</v>
      </c>
      <c r="AV14" s="124"/>
      <c r="AW14" s="122" t="s">
        <v>231</v>
      </c>
      <c r="AX14" s="124"/>
      <c r="AY14" s="224" t="s">
        <v>231</v>
      </c>
      <c r="AZ14" s="58"/>
      <c r="BA14" s="146" t="s">
        <v>241</v>
      </c>
      <c r="BB14" s="124"/>
      <c r="BC14" s="146" t="s">
        <v>293</v>
      </c>
      <c r="BD14" s="124" t="s">
        <v>555</v>
      </c>
      <c r="BE14" s="112">
        <f t="shared" si="1"/>
        <v>0.5</v>
      </c>
      <c r="BF14" s="122" t="s">
        <v>192</v>
      </c>
      <c r="BG14" s="160">
        <v>1.0</v>
      </c>
      <c r="BH14" s="122" t="s">
        <v>200</v>
      </c>
      <c r="BI14" s="160">
        <v>0.5</v>
      </c>
      <c r="BJ14" s="122" t="s">
        <v>205</v>
      </c>
      <c r="BK14" s="124">
        <v>0.5</v>
      </c>
      <c r="BL14" s="122" t="s">
        <v>211</v>
      </c>
      <c r="BM14" s="124">
        <v>0.5</v>
      </c>
      <c r="BN14" s="122" t="s">
        <v>217</v>
      </c>
      <c r="BO14" s="124">
        <v>0.5</v>
      </c>
      <c r="BP14" s="122" t="s">
        <v>211</v>
      </c>
      <c r="BQ14" s="124">
        <v>0.5</v>
      </c>
      <c r="BR14" s="122" t="s">
        <v>226</v>
      </c>
      <c r="BS14" s="124">
        <v>0.0</v>
      </c>
      <c r="BT14" s="112"/>
      <c r="BU14" s="168" t="s">
        <v>237</v>
      </c>
      <c r="BV14" s="168" t="s">
        <v>236</v>
      </c>
      <c r="BW14" s="112"/>
    </row>
    <row r="15">
      <c r="A15" s="66"/>
      <c r="B15" s="69">
        <v>14.0</v>
      </c>
      <c r="C15" s="115" t="s">
        <v>307</v>
      </c>
      <c r="D15" s="115" t="s">
        <v>343</v>
      </c>
      <c r="E15" s="76">
        <v>2014.0</v>
      </c>
      <c r="F15" s="76" t="s">
        <v>30</v>
      </c>
      <c r="G15" s="76" t="s">
        <v>379</v>
      </c>
      <c r="H15" s="76">
        <v>0.0</v>
      </c>
      <c r="I15" s="119" t="s">
        <v>415</v>
      </c>
      <c r="J15" s="119" t="s">
        <v>450</v>
      </c>
      <c r="K15" s="87" t="s">
        <v>39</v>
      </c>
      <c r="L15" s="66"/>
      <c r="M15" s="94"/>
      <c r="N15" s="122" t="s">
        <v>231</v>
      </c>
      <c r="O15" s="124"/>
      <c r="P15" s="124" t="s">
        <v>243</v>
      </c>
      <c r="Q15" s="16" t="s">
        <v>249</v>
      </c>
      <c r="R15" s="122" t="s">
        <v>241</v>
      </c>
      <c r="S15" s="124"/>
      <c r="T15" s="122" t="s">
        <v>231</v>
      </c>
      <c r="U15" s="124"/>
      <c r="V15" s="16" t="s">
        <v>260</v>
      </c>
      <c r="W15" s="106"/>
      <c r="X15" s="106"/>
      <c r="Y15" s="106"/>
      <c r="Z15" s="122" t="s">
        <v>231</v>
      </c>
      <c r="AA15" s="124"/>
      <c r="AB15" s="122" t="s">
        <v>231</v>
      </c>
      <c r="AC15" s="124" t="s">
        <v>472</v>
      </c>
      <c r="AD15" s="122" t="s">
        <v>241</v>
      </c>
      <c r="AE15" s="124"/>
      <c r="AF15" s="122" t="s">
        <v>231</v>
      </c>
      <c r="AG15" s="124" t="s">
        <v>498</v>
      </c>
      <c r="AH15" s="122" t="s">
        <v>241</v>
      </c>
      <c r="AI15" s="124"/>
      <c r="AJ15" s="108"/>
      <c r="AK15" s="106"/>
      <c r="AL15" s="106"/>
      <c r="AM15" s="122" t="s">
        <v>231</v>
      </c>
      <c r="AN15" s="124"/>
      <c r="AO15" s="122" t="s">
        <v>241</v>
      </c>
      <c r="AP15" s="124"/>
      <c r="AQ15" s="122" t="s">
        <v>231</v>
      </c>
      <c r="AR15" s="124" t="s">
        <v>517</v>
      </c>
      <c r="AS15" s="122" t="s">
        <v>231</v>
      </c>
      <c r="AT15" s="124"/>
      <c r="AU15" s="122" t="s">
        <v>231</v>
      </c>
      <c r="AV15" s="124"/>
      <c r="AW15" s="122" t="s">
        <v>231</v>
      </c>
      <c r="AX15" s="124" t="s">
        <v>535</v>
      </c>
      <c r="AY15" s="122" t="s">
        <v>231</v>
      </c>
      <c r="AZ15" s="124"/>
      <c r="BA15" s="146" t="s">
        <v>241</v>
      </c>
      <c r="BB15" s="124"/>
      <c r="BC15" s="146" t="s">
        <v>292</v>
      </c>
      <c r="BD15" s="124"/>
      <c r="BE15" s="112">
        <f t="shared" si="1"/>
        <v>0.6185714286</v>
      </c>
      <c r="BF15" s="122" t="s">
        <v>192</v>
      </c>
      <c r="BG15" s="160">
        <v>1.0</v>
      </c>
      <c r="BH15" s="122" t="s">
        <v>200</v>
      </c>
      <c r="BI15" s="160">
        <v>0.5</v>
      </c>
      <c r="BJ15" s="122" t="s">
        <v>204</v>
      </c>
      <c r="BK15" s="124">
        <v>1.0</v>
      </c>
      <c r="BL15" s="122" t="s">
        <v>209</v>
      </c>
      <c r="BM15" s="124">
        <v>1.0</v>
      </c>
      <c r="BN15" s="122" t="s">
        <v>218</v>
      </c>
      <c r="BO15" s="124">
        <v>0.33</v>
      </c>
      <c r="BP15" s="122" t="s">
        <v>211</v>
      </c>
      <c r="BQ15" s="124">
        <v>0.5</v>
      </c>
      <c r="BR15" s="122" t="s">
        <v>226</v>
      </c>
      <c r="BS15" s="124">
        <v>0.0</v>
      </c>
      <c r="BT15" s="112"/>
      <c r="BU15" s="168" t="s">
        <v>237</v>
      </c>
      <c r="BV15" s="168" t="s">
        <v>236</v>
      </c>
      <c r="BW15" s="112"/>
    </row>
    <row r="16">
      <c r="A16" s="66"/>
      <c r="B16" s="69">
        <v>15.0</v>
      </c>
      <c r="C16" s="115" t="s">
        <v>308</v>
      </c>
      <c r="D16" s="115" t="s">
        <v>344</v>
      </c>
      <c r="E16" s="76">
        <v>2012.0</v>
      </c>
      <c r="F16" s="76" t="s">
        <v>30</v>
      </c>
      <c r="G16" s="76" t="s">
        <v>380</v>
      </c>
      <c r="H16" s="76">
        <v>2.0</v>
      </c>
      <c r="I16" s="119" t="s">
        <v>416</v>
      </c>
      <c r="J16" s="119" t="s">
        <v>451</v>
      </c>
      <c r="K16" s="87" t="s">
        <v>39</v>
      </c>
      <c r="L16" s="66"/>
      <c r="M16" s="94"/>
      <c r="N16" s="122" t="s">
        <v>231</v>
      </c>
      <c r="O16" s="124"/>
      <c r="P16" s="124" t="s">
        <v>243</v>
      </c>
      <c r="Q16" s="16" t="s">
        <v>250</v>
      </c>
      <c r="R16" s="122" t="s">
        <v>241</v>
      </c>
      <c r="S16" s="124"/>
      <c r="T16" s="122" t="s">
        <v>241</v>
      </c>
      <c r="U16" s="124" t="s">
        <v>459</v>
      </c>
      <c r="V16" s="16"/>
      <c r="W16" s="106"/>
      <c r="X16" s="106"/>
      <c r="Y16" s="106"/>
      <c r="Z16" s="122"/>
      <c r="AA16" s="124"/>
      <c r="AB16" s="122"/>
      <c r="AC16" s="124"/>
      <c r="AD16" s="122"/>
      <c r="AE16" s="124"/>
      <c r="AF16" s="122"/>
      <c r="AG16" s="124"/>
      <c r="AH16" s="122"/>
      <c r="AI16" s="124"/>
      <c r="AJ16" s="108"/>
      <c r="AK16" s="106"/>
      <c r="AL16" s="106"/>
      <c r="AM16" s="122"/>
      <c r="AN16" s="124"/>
      <c r="AO16" s="122"/>
      <c r="AP16" s="124"/>
      <c r="AQ16" s="122"/>
      <c r="AR16" s="124"/>
      <c r="AS16" s="122"/>
      <c r="AT16" s="124"/>
      <c r="AU16" s="122"/>
      <c r="AV16" s="124"/>
      <c r="AW16" s="122"/>
      <c r="AX16" s="124"/>
      <c r="AY16" s="122"/>
      <c r="AZ16" s="124"/>
      <c r="BA16" s="146"/>
      <c r="BB16" s="124"/>
      <c r="BC16" s="146"/>
      <c r="BD16" s="124"/>
      <c r="BE16" s="112">
        <f t="shared" si="1"/>
        <v>0</v>
      </c>
      <c r="BF16" s="122" t="s">
        <v>192</v>
      </c>
      <c r="BG16" s="160"/>
      <c r="BH16" s="122" t="s">
        <v>200</v>
      </c>
      <c r="BI16" s="160"/>
      <c r="BJ16" s="122"/>
      <c r="BK16" s="124"/>
      <c r="BL16" s="122"/>
      <c r="BM16" s="124"/>
      <c r="BN16" s="122"/>
      <c r="BO16" s="124"/>
      <c r="BP16" s="122"/>
      <c r="BQ16" s="124"/>
      <c r="BR16" s="122"/>
      <c r="BS16" s="124"/>
      <c r="BT16" s="112"/>
      <c r="BU16" s="168" t="s">
        <v>236</v>
      </c>
      <c r="BV16" s="7"/>
      <c r="BW16" s="112"/>
    </row>
    <row r="17">
      <c r="A17" s="66"/>
      <c r="B17" s="69">
        <v>16.0</v>
      </c>
      <c r="C17" s="115" t="s">
        <v>309</v>
      </c>
      <c r="D17" s="115" t="s">
        <v>345</v>
      </c>
      <c r="E17" s="76">
        <v>2014.0</v>
      </c>
      <c r="F17" s="76" t="s">
        <v>30</v>
      </c>
      <c r="G17" s="76" t="s">
        <v>381</v>
      </c>
      <c r="H17" s="76">
        <v>4.0</v>
      </c>
      <c r="I17" s="119" t="s">
        <v>417</v>
      </c>
      <c r="J17" s="119" t="s">
        <v>452</v>
      </c>
      <c r="K17" s="87" t="s">
        <v>39</v>
      </c>
      <c r="L17" s="66"/>
      <c r="M17" s="94"/>
      <c r="N17" s="122" t="s">
        <v>231</v>
      </c>
      <c r="O17" s="124"/>
      <c r="P17" s="124" t="s">
        <v>243</v>
      </c>
      <c r="Q17" s="16" t="s">
        <v>250</v>
      </c>
      <c r="R17" s="122" t="s">
        <v>241</v>
      </c>
      <c r="S17" s="124"/>
      <c r="T17" s="122" t="s">
        <v>241</v>
      </c>
      <c r="U17" s="124"/>
      <c r="V17" s="16"/>
      <c r="W17" s="106"/>
      <c r="X17" s="106"/>
      <c r="Y17" s="106"/>
      <c r="Z17" s="122"/>
      <c r="AA17" s="124"/>
      <c r="AB17" s="122"/>
      <c r="AC17" s="124"/>
      <c r="AD17" s="122"/>
      <c r="AE17" s="124"/>
      <c r="AF17" s="122"/>
      <c r="AG17" s="124"/>
      <c r="AH17" s="122"/>
      <c r="AI17" s="124"/>
      <c r="AJ17" s="108"/>
      <c r="AK17" s="106"/>
      <c r="AL17" s="106"/>
      <c r="AM17" s="122"/>
      <c r="AN17" s="124"/>
      <c r="AO17" s="122"/>
      <c r="AP17" s="124"/>
      <c r="AQ17" s="122"/>
      <c r="AR17" s="124"/>
      <c r="AS17" s="122"/>
      <c r="AT17" s="124"/>
      <c r="AU17" s="122"/>
      <c r="AV17" s="124"/>
      <c r="AW17" s="122"/>
      <c r="AX17" s="124"/>
      <c r="AY17" s="122"/>
      <c r="AZ17" s="124"/>
      <c r="BA17" s="146"/>
      <c r="BB17" s="124"/>
      <c r="BC17" s="146"/>
      <c r="BD17" s="124"/>
      <c r="BE17" s="112">
        <f t="shared" si="1"/>
        <v>0</v>
      </c>
      <c r="BF17" s="122" t="s">
        <v>192</v>
      </c>
      <c r="BG17" s="160"/>
      <c r="BH17" s="122" t="s">
        <v>199</v>
      </c>
      <c r="BI17" s="160"/>
      <c r="BJ17" s="122"/>
      <c r="BK17" s="124"/>
      <c r="BL17" s="122"/>
      <c r="BM17" s="124"/>
      <c r="BN17" s="122"/>
      <c r="BO17" s="124"/>
      <c r="BP17" s="122"/>
      <c r="BQ17" s="124"/>
      <c r="BR17" s="122"/>
      <c r="BS17" s="124"/>
      <c r="BT17" s="112"/>
      <c r="BU17" s="168" t="s">
        <v>236</v>
      </c>
      <c r="BV17" s="7"/>
      <c r="BW17" s="112"/>
    </row>
    <row r="18">
      <c r="A18" s="66"/>
      <c r="B18" s="69">
        <v>17.0</v>
      </c>
      <c r="C18" s="115" t="s">
        <v>310</v>
      </c>
      <c r="D18" s="115" t="s">
        <v>346</v>
      </c>
      <c r="E18" s="76">
        <v>2013.0</v>
      </c>
      <c r="F18" s="76" t="s">
        <v>30</v>
      </c>
      <c r="G18" s="76" t="s">
        <v>382</v>
      </c>
      <c r="H18" s="76">
        <v>2.0</v>
      </c>
      <c r="I18" s="119" t="s">
        <v>418</v>
      </c>
      <c r="J18" s="119" t="s">
        <v>453</v>
      </c>
      <c r="K18" s="87" t="s">
        <v>39</v>
      </c>
      <c r="L18" s="66"/>
      <c r="M18" s="94"/>
      <c r="N18" s="122" t="s">
        <v>231</v>
      </c>
      <c r="O18" s="124"/>
      <c r="P18" s="124" t="s">
        <v>243</v>
      </c>
      <c r="Q18" s="16" t="s">
        <v>250</v>
      </c>
      <c r="R18" s="224" t="s">
        <v>228</v>
      </c>
      <c r="S18" s="58"/>
      <c r="T18" s="122" t="s">
        <v>231</v>
      </c>
      <c r="U18" s="124"/>
      <c r="V18" s="16" t="s">
        <v>258</v>
      </c>
      <c r="W18" s="106"/>
      <c r="X18" s="106"/>
      <c r="Y18" s="106"/>
      <c r="Z18" s="122" t="s">
        <v>231</v>
      </c>
      <c r="AA18" s="124"/>
      <c r="AB18" s="122" t="s">
        <v>231</v>
      </c>
      <c r="AC18" s="124" t="s">
        <v>473</v>
      </c>
      <c r="AD18" s="122" t="s">
        <v>241</v>
      </c>
      <c r="AE18" s="124"/>
      <c r="AF18" s="122" t="s">
        <v>241</v>
      </c>
      <c r="AG18" s="124"/>
      <c r="AH18" s="122" t="s">
        <v>241</v>
      </c>
      <c r="AI18" s="124"/>
      <c r="AJ18" s="108"/>
      <c r="AK18" s="106"/>
      <c r="AL18" s="106"/>
      <c r="AM18" s="122" t="s">
        <v>231</v>
      </c>
      <c r="AN18" s="124"/>
      <c r="AO18" s="122" t="s">
        <v>231</v>
      </c>
      <c r="AP18" s="124"/>
      <c r="AQ18" s="122" t="s">
        <v>231</v>
      </c>
      <c r="AR18" s="124" t="s">
        <v>518</v>
      </c>
      <c r="AS18" s="122" t="s">
        <v>231</v>
      </c>
      <c r="AT18" s="124" t="s">
        <v>526</v>
      </c>
      <c r="AU18" s="122" t="s">
        <v>231</v>
      </c>
      <c r="AV18" s="124"/>
      <c r="AW18" s="122" t="s">
        <v>231</v>
      </c>
      <c r="AX18" s="124"/>
      <c r="AY18" s="122" t="s">
        <v>231</v>
      </c>
      <c r="AZ18" s="124"/>
      <c r="BA18" s="146" t="s">
        <v>231</v>
      </c>
      <c r="BB18" s="124" t="s">
        <v>546</v>
      </c>
      <c r="BC18" s="225" t="s">
        <v>293</v>
      </c>
      <c r="BD18" s="58"/>
      <c r="BE18" s="112">
        <f t="shared" si="1"/>
        <v>0.5471428571</v>
      </c>
      <c r="BF18" s="122" t="s">
        <v>192</v>
      </c>
      <c r="BG18" s="160">
        <v>1.0</v>
      </c>
      <c r="BH18" s="122" t="s">
        <v>199</v>
      </c>
      <c r="BI18" s="160">
        <v>1.0</v>
      </c>
      <c r="BJ18" s="122" t="s">
        <v>205</v>
      </c>
      <c r="BK18" s="124">
        <v>0.5</v>
      </c>
      <c r="BL18" s="146" t="s">
        <v>211</v>
      </c>
      <c r="BM18" s="124">
        <v>0.5</v>
      </c>
      <c r="BN18" s="122" t="s">
        <v>218</v>
      </c>
      <c r="BO18" s="124">
        <v>0.33</v>
      </c>
      <c r="BP18" s="122" t="s">
        <v>211</v>
      </c>
      <c r="BQ18" s="124">
        <v>0.5</v>
      </c>
      <c r="BR18" s="122" t="s">
        <v>226</v>
      </c>
      <c r="BS18" s="124">
        <v>0.0</v>
      </c>
      <c r="BT18" s="112"/>
      <c r="BU18" s="168" t="s">
        <v>237</v>
      </c>
      <c r="BV18" s="168" t="s">
        <v>237</v>
      </c>
      <c r="BW18" s="112"/>
    </row>
    <row r="19">
      <c r="A19" s="66"/>
      <c r="B19" s="69">
        <v>18.0</v>
      </c>
      <c r="C19" s="71" t="s">
        <v>311</v>
      </c>
      <c r="D19" s="10" t="s">
        <v>347</v>
      </c>
      <c r="E19" s="76">
        <v>2014.0</v>
      </c>
      <c r="F19" s="76" t="s">
        <v>30</v>
      </c>
      <c r="G19" s="76" t="s">
        <v>383</v>
      </c>
      <c r="H19" s="76">
        <v>0.0</v>
      </c>
      <c r="I19" s="119" t="s">
        <v>419</v>
      </c>
      <c r="J19" s="71"/>
      <c r="K19" s="87" t="s">
        <v>39</v>
      </c>
      <c r="L19" s="66"/>
      <c r="M19" s="94"/>
      <c r="N19" s="122" t="s">
        <v>231</v>
      </c>
      <c r="O19" s="124"/>
      <c r="P19" s="124" t="s">
        <v>243</v>
      </c>
      <c r="Q19" s="16" t="s">
        <v>250</v>
      </c>
      <c r="R19" s="122" t="s">
        <v>228</v>
      </c>
      <c r="S19" s="124"/>
      <c r="T19" s="122" t="s">
        <v>231</v>
      </c>
      <c r="U19" s="124"/>
      <c r="V19" s="16" t="s">
        <v>258</v>
      </c>
      <c r="W19" s="106"/>
      <c r="X19" s="106"/>
      <c r="Y19" s="106"/>
      <c r="Z19" s="122" t="s">
        <v>231</v>
      </c>
      <c r="AA19" s="124" t="s">
        <v>460</v>
      </c>
      <c r="AB19" s="122" t="s">
        <v>231</v>
      </c>
      <c r="AC19" s="124"/>
      <c r="AD19" s="122" t="s">
        <v>231</v>
      </c>
      <c r="AE19" s="124"/>
      <c r="AF19" s="122" t="s">
        <v>241</v>
      </c>
      <c r="AG19" s="124"/>
      <c r="AH19" s="122" t="s">
        <v>231</v>
      </c>
      <c r="AI19" s="124"/>
      <c r="AJ19" s="108"/>
      <c r="AK19" s="106"/>
      <c r="AL19" s="106"/>
      <c r="AM19" s="122" t="s">
        <v>231</v>
      </c>
      <c r="AN19" s="124"/>
      <c r="AO19" s="122" t="s">
        <v>231</v>
      </c>
      <c r="AP19" s="124"/>
      <c r="AQ19" s="122" t="s">
        <v>231</v>
      </c>
      <c r="AR19" s="124"/>
      <c r="AS19" s="122" t="s">
        <v>231</v>
      </c>
      <c r="AT19" s="124"/>
      <c r="AU19" s="122" t="s">
        <v>231</v>
      </c>
      <c r="AV19" s="124"/>
      <c r="AW19" s="122" t="s">
        <v>231</v>
      </c>
      <c r="AX19" s="124"/>
      <c r="AY19" s="122" t="s">
        <v>231</v>
      </c>
      <c r="AZ19" s="124"/>
      <c r="BA19" s="146" t="s">
        <v>231</v>
      </c>
      <c r="BB19" s="124" t="s">
        <v>547</v>
      </c>
      <c r="BC19" s="146" t="s">
        <v>290</v>
      </c>
      <c r="BD19" s="124" t="s">
        <v>460</v>
      </c>
      <c r="BE19" s="112">
        <f t="shared" si="1"/>
        <v>0.8571428571</v>
      </c>
      <c r="BF19" s="122" t="s">
        <v>192</v>
      </c>
      <c r="BG19" s="160">
        <v>1.0</v>
      </c>
      <c r="BH19" s="122" t="s">
        <v>200</v>
      </c>
      <c r="BI19" s="160">
        <v>0.5</v>
      </c>
      <c r="BJ19" s="122" t="s">
        <v>204</v>
      </c>
      <c r="BK19" s="124">
        <v>1.0</v>
      </c>
      <c r="BL19" s="146" t="s">
        <v>209</v>
      </c>
      <c r="BM19" s="124">
        <v>1.0</v>
      </c>
      <c r="BN19" s="122" t="s">
        <v>216</v>
      </c>
      <c r="BO19" s="124">
        <v>1.0</v>
      </c>
      <c r="BP19" s="122" t="s">
        <v>204</v>
      </c>
      <c r="BQ19" s="124">
        <v>1.0</v>
      </c>
      <c r="BR19" s="122" t="s">
        <v>211</v>
      </c>
      <c r="BS19" s="124">
        <v>0.5</v>
      </c>
      <c r="BT19" s="112"/>
      <c r="BU19" s="168" t="s">
        <v>236</v>
      </c>
      <c r="BV19" s="168" t="s">
        <v>237</v>
      </c>
      <c r="BW19" s="112"/>
    </row>
    <row r="20">
      <c r="A20" s="66"/>
      <c r="B20" s="69">
        <v>19.0</v>
      </c>
      <c r="C20" s="71" t="s">
        <v>312</v>
      </c>
      <c r="D20" s="10" t="s">
        <v>348</v>
      </c>
      <c r="E20" s="76">
        <v>2014.0</v>
      </c>
      <c r="F20" s="76" t="s">
        <v>30</v>
      </c>
      <c r="G20" s="76" t="s">
        <v>384</v>
      </c>
      <c r="H20" s="76">
        <v>0.0</v>
      </c>
      <c r="I20" s="119" t="s">
        <v>420</v>
      </c>
      <c r="J20" s="71"/>
      <c r="K20" s="87" t="s">
        <v>39</v>
      </c>
      <c r="L20" s="66"/>
      <c r="M20" s="94"/>
      <c r="N20" s="122" t="s">
        <v>231</v>
      </c>
      <c r="O20" s="124"/>
      <c r="P20" s="124" t="s">
        <v>243</v>
      </c>
      <c r="Q20" s="16" t="s">
        <v>249</v>
      </c>
      <c r="R20" s="122" t="s">
        <v>231</v>
      </c>
      <c r="S20" s="124" t="s">
        <v>456</v>
      </c>
      <c r="T20" s="224" t="s">
        <v>231</v>
      </c>
      <c r="U20" s="58"/>
      <c r="V20" s="16" t="s">
        <v>258</v>
      </c>
      <c r="W20" s="106"/>
      <c r="X20" s="106"/>
      <c r="Y20" s="106"/>
      <c r="Z20" s="122" t="s">
        <v>241</v>
      </c>
      <c r="AA20" s="124"/>
      <c r="AB20" s="122"/>
      <c r="AC20" s="124"/>
      <c r="AD20" s="122"/>
      <c r="AE20" s="124"/>
      <c r="AF20" s="122"/>
      <c r="AG20" s="124"/>
      <c r="AH20" s="122"/>
      <c r="AI20" s="124"/>
      <c r="AJ20" s="108"/>
      <c r="AK20" s="106"/>
      <c r="AL20" s="106"/>
      <c r="AM20" s="122" t="s">
        <v>231</v>
      </c>
      <c r="AN20" s="124" t="s">
        <v>504</v>
      </c>
      <c r="AO20" s="122" t="s">
        <v>231</v>
      </c>
      <c r="AP20" s="124" t="s">
        <v>508</v>
      </c>
      <c r="AQ20" s="122" t="s">
        <v>231</v>
      </c>
      <c r="AR20" s="124"/>
      <c r="AS20" s="122" t="s">
        <v>231</v>
      </c>
      <c r="AT20" s="124"/>
      <c r="AU20" s="122" t="s">
        <v>241</v>
      </c>
      <c r="AV20" s="124"/>
      <c r="AW20" s="122" t="s">
        <v>231</v>
      </c>
      <c r="AX20" s="124"/>
      <c r="AY20" s="122" t="s">
        <v>231</v>
      </c>
      <c r="AZ20" s="124"/>
      <c r="BA20" s="146" t="s">
        <v>231</v>
      </c>
      <c r="BB20" s="124"/>
      <c r="BC20" s="146" t="s">
        <v>293</v>
      </c>
      <c r="BD20" s="124"/>
      <c r="BE20" s="111">
        <f t="shared" si="1"/>
        <v>0.8571428571</v>
      </c>
      <c r="BF20" s="58"/>
      <c r="BG20" s="160">
        <v>1.0</v>
      </c>
      <c r="BH20" s="122" t="s">
        <v>200</v>
      </c>
      <c r="BI20" s="160">
        <v>0.5</v>
      </c>
      <c r="BJ20" s="122" t="s">
        <v>204</v>
      </c>
      <c r="BK20" s="124">
        <v>1.0</v>
      </c>
      <c r="BL20" s="146" t="s">
        <v>209</v>
      </c>
      <c r="BM20" s="124">
        <v>1.0</v>
      </c>
      <c r="BN20" s="122" t="s">
        <v>216</v>
      </c>
      <c r="BO20" s="124">
        <v>1.0</v>
      </c>
      <c r="BP20" s="122" t="s">
        <v>211</v>
      </c>
      <c r="BQ20" s="124">
        <v>0.5</v>
      </c>
      <c r="BR20" s="122" t="s">
        <v>225</v>
      </c>
      <c r="BS20" s="124">
        <v>1.0</v>
      </c>
      <c r="BT20" s="112"/>
      <c r="BU20" s="168" t="s">
        <v>237</v>
      </c>
      <c r="BV20" s="168" t="s">
        <v>237</v>
      </c>
      <c r="BW20" s="112"/>
      <c r="BX20" s="10" t="s">
        <v>561</v>
      </c>
    </row>
    <row r="21">
      <c r="A21" s="66"/>
      <c r="B21" s="69">
        <v>20.0</v>
      </c>
      <c r="C21" s="71" t="s">
        <v>313</v>
      </c>
      <c r="D21" s="115" t="s">
        <v>349</v>
      </c>
      <c r="E21" s="76">
        <v>2010.0</v>
      </c>
      <c r="F21" s="76" t="s">
        <v>30</v>
      </c>
      <c r="G21" s="76" t="s">
        <v>385</v>
      </c>
      <c r="H21" s="76">
        <v>7.0</v>
      </c>
      <c r="I21" s="119" t="s">
        <v>421</v>
      </c>
      <c r="J21" s="71"/>
      <c r="K21" s="87" t="s">
        <v>39</v>
      </c>
      <c r="L21" s="66"/>
      <c r="M21" s="94"/>
      <c r="N21" s="122" t="s">
        <v>231</v>
      </c>
      <c r="O21" s="124"/>
      <c r="P21" s="124" t="s">
        <v>243</v>
      </c>
      <c r="Q21" s="16" t="s">
        <v>250</v>
      </c>
      <c r="R21" s="122" t="s">
        <v>228</v>
      </c>
      <c r="S21" s="124"/>
      <c r="T21" s="122" t="s">
        <v>231</v>
      </c>
      <c r="U21" s="124"/>
      <c r="V21" s="16" t="s">
        <v>258</v>
      </c>
      <c r="W21" s="106"/>
      <c r="X21" s="106"/>
      <c r="Y21" s="106"/>
      <c r="Z21" s="122" t="s">
        <v>231</v>
      </c>
      <c r="AA21" s="124"/>
      <c r="AB21" s="122" t="s">
        <v>231</v>
      </c>
      <c r="AC21" s="124"/>
      <c r="AD21" s="122" t="s">
        <v>231</v>
      </c>
      <c r="AE21" s="124"/>
      <c r="AF21" s="122" t="s">
        <v>241</v>
      </c>
      <c r="AG21" s="124"/>
      <c r="AH21" s="122" t="s">
        <v>241</v>
      </c>
      <c r="AI21" s="124"/>
      <c r="AJ21" s="108"/>
      <c r="AK21" s="106"/>
      <c r="AL21" s="106"/>
      <c r="AM21" s="122" t="s">
        <v>231</v>
      </c>
      <c r="AN21" s="124"/>
      <c r="AO21" s="122" t="s">
        <v>241</v>
      </c>
      <c r="AP21" s="124"/>
      <c r="AQ21" s="122" t="s">
        <v>231</v>
      </c>
      <c r="AR21" s="124"/>
      <c r="AS21" s="122" t="s">
        <v>231</v>
      </c>
      <c r="AT21" s="124" t="s">
        <v>527</v>
      </c>
      <c r="AU21" s="122" t="s">
        <v>241</v>
      </c>
      <c r="AV21" s="124"/>
      <c r="AW21" s="122" t="s">
        <v>228</v>
      </c>
      <c r="AX21" s="124"/>
      <c r="AY21" s="122" t="s">
        <v>231</v>
      </c>
      <c r="AZ21" s="124"/>
      <c r="BA21" s="146" t="s">
        <v>241</v>
      </c>
      <c r="BB21" s="124"/>
      <c r="BC21" s="146" t="s">
        <v>293</v>
      </c>
      <c r="BD21" s="124"/>
      <c r="BE21" s="112">
        <f t="shared" si="1"/>
        <v>0.7614285714</v>
      </c>
      <c r="BF21" s="122" t="s">
        <v>192</v>
      </c>
      <c r="BG21" s="160">
        <v>1.0</v>
      </c>
      <c r="BH21" s="122" t="s">
        <v>199</v>
      </c>
      <c r="BI21" s="160">
        <v>1.0</v>
      </c>
      <c r="BJ21" s="122" t="s">
        <v>204</v>
      </c>
      <c r="BK21" s="124">
        <v>1.0</v>
      </c>
      <c r="BL21" s="146" t="s">
        <v>209</v>
      </c>
      <c r="BM21" s="124">
        <v>1.0</v>
      </c>
      <c r="BN21" s="122" t="s">
        <v>218</v>
      </c>
      <c r="BO21" s="124">
        <v>0.33</v>
      </c>
      <c r="BP21" s="122" t="s">
        <v>211</v>
      </c>
      <c r="BQ21" s="124">
        <v>0.5</v>
      </c>
      <c r="BR21" s="122" t="s">
        <v>211</v>
      </c>
      <c r="BS21" s="124">
        <v>0.5</v>
      </c>
      <c r="BT21" s="112"/>
      <c r="BU21" s="168" t="s">
        <v>236</v>
      </c>
      <c r="BV21" s="168" t="s">
        <v>237</v>
      </c>
      <c r="BW21" s="112"/>
    </row>
    <row r="22">
      <c r="A22" s="66"/>
      <c r="B22" s="69">
        <v>21.0</v>
      </c>
      <c r="C22" s="71" t="s">
        <v>314</v>
      </c>
      <c r="D22" s="71" t="s">
        <v>350</v>
      </c>
      <c r="E22" s="76">
        <v>2010.0</v>
      </c>
      <c r="F22" s="76" t="s">
        <v>30</v>
      </c>
      <c r="G22" s="76" t="s">
        <v>386</v>
      </c>
      <c r="H22" s="76">
        <v>11.0</v>
      </c>
      <c r="I22" s="119" t="s">
        <v>422</v>
      </c>
      <c r="J22" s="71"/>
      <c r="K22" s="87" t="s">
        <v>39</v>
      </c>
      <c r="L22" s="66"/>
      <c r="M22" s="94"/>
      <c r="N22" s="122" t="s">
        <v>231</v>
      </c>
      <c r="O22" s="124"/>
      <c r="P22" s="124" t="s">
        <v>243</v>
      </c>
      <c r="Q22" s="16" t="s">
        <v>248</v>
      </c>
      <c r="R22" s="122" t="s">
        <v>241</v>
      </c>
      <c r="S22" s="124" t="s">
        <v>457</v>
      </c>
      <c r="T22" s="122" t="s">
        <v>231</v>
      </c>
      <c r="U22" s="124"/>
      <c r="V22" s="16" t="s">
        <v>258</v>
      </c>
      <c r="W22" s="106"/>
      <c r="X22" s="106"/>
      <c r="Y22" s="106"/>
      <c r="Z22" s="122" t="s">
        <v>231</v>
      </c>
      <c r="AA22" s="124"/>
      <c r="AB22" s="122" t="s">
        <v>231</v>
      </c>
      <c r="AC22" s="124"/>
      <c r="AD22" s="122" t="s">
        <v>231</v>
      </c>
      <c r="AE22" s="124" t="s">
        <v>490</v>
      </c>
      <c r="AF22" s="122" t="s">
        <v>241</v>
      </c>
      <c r="AG22" s="124"/>
      <c r="AH22" s="122" t="s">
        <v>241</v>
      </c>
      <c r="AI22" s="124"/>
      <c r="AJ22" s="108"/>
      <c r="AK22" s="106"/>
      <c r="AL22" s="106"/>
      <c r="AM22" s="122" t="s">
        <v>231</v>
      </c>
      <c r="AN22" s="124"/>
      <c r="AO22" s="122" t="s">
        <v>231</v>
      </c>
      <c r="AP22" s="124"/>
      <c r="AQ22" s="122" t="s">
        <v>231</v>
      </c>
      <c r="AR22" s="124"/>
      <c r="AS22" s="122" t="s">
        <v>231</v>
      </c>
      <c r="AT22" s="124"/>
      <c r="AU22" s="122" t="s">
        <v>231</v>
      </c>
      <c r="AV22" s="124"/>
      <c r="AW22" s="122" t="s">
        <v>231</v>
      </c>
      <c r="AX22" s="124"/>
      <c r="AY22" s="122" t="s">
        <v>231</v>
      </c>
      <c r="AZ22" s="124"/>
      <c r="BA22" s="146" t="s">
        <v>241</v>
      </c>
      <c r="BB22" s="124"/>
      <c r="BC22" s="146" t="s">
        <v>291</v>
      </c>
      <c r="BD22" s="124"/>
      <c r="BE22" s="112">
        <f t="shared" si="1"/>
        <v>0.8571428571</v>
      </c>
      <c r="BF22" s="122" t="s">
        <v>192</v>
      </c>
      <c r="BG22" s="160">
        <v>1.0</v>
      </c>
      <c r="BH22" s="122" t="s">
        <v>199</v>
      </c>
      <c r="BI22" s="160">
        <v>1.0</v>
      </c>
      <c r="BJ22" s="122" t="s">
        <v>204</v>
      </c>
      <c r="BK22" s="124">
        <v>1.0</v>
      </c>
      <c r="BL22" s="146" t="s">
        <v>209</v>
      </c>
      <c r="BM22" s="124">
        <v>1.0</v>
      </c>
      <c r="BN22" s="122" t="s">
        <v>216</v>
      </c>
      <c r="BO22" s="124">
        <v>1.0</v>
      </c>
      <c r="BP22" s="122" t="s">
        <v>211</v>
      </c>
      <c r="BQ22" s="124">
        <v>0.5</v>
      </c>
      <c r="BR22" s="122" t="s">
        <v>211</v>
      </c>
      <c r="BS22" s="124">
        <v>0.5</v>
      </c>
      <c r="BT22" s="112"/>
      <c r="BU22" s="168" t="s">
        <v>236</v>
      </c>
      <c r="BV22" s="168" t="s">
        <v>237</v>
      </c>
      <c r="BW22" s="112"/>
    </row>
    <row r="23">
      <c r="A23" s="66"/>
      <c r="B23" s="69">
        <v>22.0</v>
      </c>
      <c r="C23" s="71" t="s">
        <v>315</v>
      </c>
      <c r="D23" s="71" t="s">
        <v>351</v>
      </c>
      <c r="E23" s="76">
        <v>2010.0</v>
      </c>
      <c r="F23" s="76" t="s">
        <v>30</v>
      </c>
      <c r="G23" s="76" t="s">
        <v>387</v>
      </c>
      <c r="H23" s="76">
        <v>6.0</v>
      </c>
      <c r="I23" s="119" t="s">
        <v>423</v>
      </c>
      <c r="J23" s="71"/>
      <c r="K23" s="87" t="s">
        <v>39</v>
      </c>
      <c r="L23" s="66"/>
      <c r="M23" s="94"/>
      <c r="N23" s="122" t="s">
        <v>231</v>
      </c>
      <c r="O23" s="124"/>
      <c r="P23" s="124" t="s">
        <v>243</v>
      </c>
      <c r="Q23" s="16" t="s">
        <v>250</v>
      </c>
      <c r="R23" s="122" t="s">
        <v>228</v>
      </c>
      <c r="S23" s="124"/>
      <c r="T23" s="122" t="s">
        <v>241</v>
      </c>
      <c r="U23" s="124"/>
      <c r="V23" s="16"/>
      <c r="W23" s="106"/>
      <c r="X23" s="106"/>
      <c r="Y23" s="106"/>
      <c r="Z23" s="122"/>
      <c r="AA23" s="124"/>
      <c r="AB23" s="122"/>
      <c r="AC23" s="124"/>
      <c r="AD23" s="122"/>
      <c r="AE23" s="124"/>
      <c r="AF23" s="122"/>
      <c r="AG23" s="124"/>
      <c r="AH23" s="122"/>
      <c r="AI23" s="124"/>
      <c r="AJ23" s="108"/>
      <c r="AK23" s="106"/>
      <c r="AL23" s="106"/>
      <c r="AM23" s="122"/>
      <c r="AN23" s="124"/>
      <c r="AO23" s="122"/>
      <c r="AP23" s="124"/>
      <c r="AQ23" s="122"/>
      <c r="AR23" s="124"/>
      <c r="AS23" s="122"/>
      <c r="AT23" s="124"/>
      <c r="AU23" s="122"/>
      <c r="AV23" s="124"/>
      <c r="AW23" s="122"/>
      <c r="AX23" s="124"/>
      <c r="AY23" s="122"/>
      <c r="AZ23" s="124"/>
      <c r="BA23" s="146"/>
      <c r="BB23" s="124"/>
      <c r="BC23" s="146"/>
      <c r="BD23" s="124"/>
      <c r="BE23" s="112">
        <f t="shared" si="1"/>
        <v>0</v>
      </c>
      <c r="BF23" s="122"/>
      <c r="BG23" s="160"/>
      <c r="BH23" s="122"/>
      <c r="BI23" s="160"/>
      <c r="BJ23" s="122"/>
      <c r="BK23" s="124"/>
      <c r="BL23" s="146"/>
      <c r="BM23" s="124"/>
      <c r="BN23" s="122"/>
      <c r="BO23" s="124"/>
      <c r="BP23" s="122"/>
      <c r="BQ23" s="124"/>
      <c r="BR23" s="122"/>
      <c r="BS23" s="124"/>
      <c r="BT23" s="112"/>
      <c r="BU23" s="7"/>
      <c r="BV23" s="7"/>
      <c r="BW23" s="112"/>
    </row>
    <row r="24">
      <c r="A24" s="66"/>
      <c r="B24" s="69">
        <v>23.0</v>
      </c>
      <c r="C24" s="71" t="s">
        <v>316</v>
      </c>
      <c r="D24" s="71" t="s">
        <v>352</v>
      </c>
      <c r="E24" s="76">
        <v>2009.0</v>
      </c>
      <c r="F24" s="76" t="s">
        <v>30</v>
      </c>
      <c r="G24" s="76" t="s">
        <v>388</v>
      </c>
      <c r="H24" s="76">
        <v>11.0</v>
      </c>
      <c r="I24" s="119" t="s">
        <v>424</v>
      </c>
      <c r="J24" s="71"/>
      <c r="K24" s="87" t="s">
        <v>39</v>
      </c>
      <c r="L24" s="66"/>
      <c r="M24" s="94"/>
      <c r="N24" s="122" t="s">
        <v>231</v>
      </c>
      <c r="O24" s="124"/>
      <c r="P24" s="124" t="s">
        <v>243</v>
      </c>
      <c r="Q24" s="16" t="s">
        <v>250</v>
      </c>
      <c r="R24" s="122" t="s">
        <v>228</v>
      </c>
      <c r="S24" s="124"/>
      <c r="T24" s="122" t="s">
        <v>231</v>
      </c>
      <c r="U24" s="124"/>
      <c r="V24" s="16" t="s">
        <v>260</v>
      </c>
      <c r="W24" s="106"/>
      <c r="X24" s="106"/>
      <c r="Y24" s="106"/>
      <c r="Z24" s="122" t="s">
        <v>231</v>
      </c>
      <c r="AA24" s="124"/>
      <c r="AB24" s="122" t="s">
        <v>231</v>
      </c>
      <c r="AC24" s="128" t="s">
        <v>474</v>
      </c>
      <c r="AD24" s="122" t="s">
        <v>231</v>
      </c>
      <c r="AE24" s="124"/>
      <c r="AF24" s="122" t="s">
        <v>231</v>
      </c>
      <c r="AG24" s="124"/>
      <c r="AH24" s="122" t="s">
        <v>231</v>
      </c>
      <c r="AI24" s="124"/>
      <c r="AJ24" s="108"/>
      <c r="AK24" s="106"/>
      <c r="AL24" s="106"/>
      <c r="AM24" s="122" t="s">
        <v>231</v>
      </c>
      <c r="AN24" s="124"/>
      <c r="AO24" s="122" t="s">
        <v>231</v>
      </c>
      <c r="AP24" s="124"/>
      <c r="AQ24" s="122" t="s">
        <v>231</v>
      </c>
      <c r="AR24" s="124"/>
      <c r="AS24" s="122" t="s">
        <v>231</v>
      </c>
      <c r="AT24" s="124" t="s">
        <v>528</v>
      </c>
      <c r="AU24" s="122" t="s">
        <v>231</v>
      </c>
      <c r="AV24" s="124"/>
      <c r="AW24" s="122" t="s">
        <v>231</v>
      </c>
      <c r="AX24" s="124" t="s">
        <v>536</v>
      </c>
      <c r="AY24" s="122" t="s">
        <v>231</v>
      </c>
      <c r="AZ24" s="124"/>
      <c r="BA24" s="146" t="s">
        <v>241</v>
      </c>
      <c r="BB24" s="124"/>
      <c r="BC24" s="146" t="s">
        <v>291</v>
      </c>
      <c r="BD24" s="124"/>
      <c r="BE24" s="112">
        <f t="shared" si="1"/>
        <v>0.9514285714</v>
      </c>
      <c r="BF24" s="122" t="s">
        <v>192</v>
      </c>
      <c r="BG24" s="160">
        <v>1.0</v>
      </c>
      <c r="BH24" s="122" t="s">
        <v>199</v>
      </c>
      <c r="BI24" s="160">
        <v>1.0</v>
      </c>
      <c r="BJ24" s="122" t="s">
        <v>204</v>
      </c>
      <c r="BK24" s="124">
        <v>1.0</v>
      </c>
      <c r="BL24" s="146" t="s">
        <v>209</v>
      </c>
      <c r="BM24" s="124">
        <v>1.0</v>
      </c>
      <c r="BN24" s="122" t="s">
        <v>217</v>
      </c>
      <c r="BO24" s="124">
        <v>0.66</v>
      </c>
      <c r="BP24" s="122" t="s">
        <v>204</v>
      </c>
      <c r="BQ24" s="124">
        <v>1.0</v>
      </c>
      <c r="BR24" s="122" t="s">
        <v>225</v>
      </c>
      <c r="BS24" s="124">
        <v>1.0</v>
      </c>
      <c r="BT24" s="112"/>
      <c r="BU24" s="7"/>
      <c r="BV24" s="7"/>
      <c r="BW24" s="112"/>
    </row>
    <row r="25">
      <c r="A25" s="66"/>
      <c r="B25" s="69">
        <v>24.0</v>
      </c>
      <c r="C25" s="71" t="s">
        <v>317</v>
      </c>
      <c r="D25" s="71" t="s">
        <v>353</v>
      </c>
      <c r="E25" s="76">
        <v>2010.0</v>
      </c>
      <c r="F25" s="76" t="s">
        <v>30</v>
      </c>
      <c r="G25" s="76" t="s">
        <v>389</v>
      </c>
      <c r="H25" s="76">
        <v>6.0</v>
      </c>
      <c r="I25" s="119" t="s">
        <v>425</v>
      </c>
      <c r="J25" s="71"/>
      <c r="K25" s="87" t="s">
        <v>39</v>
      </c>
      <c r="L25" s="66"/>
      <c r="M25" s="94"/>
      <c r="N25" s="122" t="s">
        <v>231</v>
      </c>
      <c r="O25" s="124"/>
      <c r="P25" s="124" t="s">
        <v>243</v>
      </c>
      <c r="Q25" s="16" t="s">
        <v>250</v>
      </c>
      <c r="R25" s="122" t="s">
        <v>228</v>
      </c>
      <c r="S25" s="124"/>
      <c r="T25" s="122" t="s">
        <v>231</v>
      </c>
      <c r="U25" s="124"/>
      <c r="V25" s="16" t="s">
        <v>258</v>
      </c>
      <c r="W25" s="106"/>
      <c r="X25" s="106"/>
      <c r="Y25" s="106"/>
      <c r="Z25" s="122" t="s">
        <v>241</v>
      </c>
      <c r="AA25" s="124"/>
      <c r="AB25" s="122"/>
      <c r="AC25" s="124"/>
      <c r="AD25" s="122"/>
      <c r="AE25" s="124"/>
      <c r="AF25" s="122"/>
      <c r="AG25" s="124"/>
      <c r="AH25" s="122"/>
      <c r="AI25" s="124"/>
      <c r="AJ25" s="108"/>
      <c r="AK25" s="106"/>
      <c r="AL25" s="106"/>
      <c r="AM25" s="122" t="s">
        <v>231</v>
      </c>
      <c r="AN25" s="124"/>
      <c r="AO25" s="122" t="s">
        <v>231</v>
      </c>
      <c r="AP25" s="124"/>
      <c r="AQ25" s="122" t="s">
        <v>231</v>
      </c>
      <c r="AR25" s="124" t="s">
        <v>519</v>
      </c>
      <c r="AS25" s="122" t="s">
        <v>231</v>
      </c>
      <c r="AT25" s="124" t="s">
        <v>530</v>
      </c>
      <c r="AU25" s="122" t="s">
        <v>231</v>
      </c>
      <c r="AV25" s="124"/>
      <c r="AW25" s="122" t="s">
        <v>231</v>
      </c>
      <c r="AX25" s="124"/>
      <c r="AY25" s="122" t="s">
        <v>231</v>
      </c>
      <c r="AZ25" s="124" t="s">
        <v>540</v>
      </c>
      <c r="BA25" s="146" t="s">
        <v>231</v>
      </c>
      <c r="BB25" s="124"/>
      <c r="BC25" s="146" t="s">
        <v>293</v>
      </c>
      <c r="BD25" s="124"/>
      <c r="BE25" s="112">
        <f t="shared" si="1"/>
        <v>1</v>
      </c>
      <c r="BF25" s="122" t="s">
        <v>192</v>
      </c>
      <c r="BG25" s="160">
        <v>1.0</v>
      </c>
      <c r="BH25" s="122" t="s">
        <v>199</v>
      </c>
      <c r="BI25" s="160">
        <v>1.0</v>
      </c>
      <c r="BJ25" s="122" t="s">
        <v>204</v>
      </c>
      <c r="BK25" s="124">
        <v>1.0</v>
      </c>
      <c r="BL25" s="146" t="s">
        <v>209</v>
      </c>
      <c r="BM25" s="124">
        <v>1.0</v>
      </c>
      <c r="BN25" s="122" t="s">
        <v>216</v>
      </c>
      <c r="BO25" s="124">
        <v>1.0</v>
      </c>
      <c r="BP25" s="122" t="s">
        <v>204</v>
      </c>
      <c r="BQ25" s="124">
        <v>1.0</v>
      </c>
      <c r="BR25" s="122" t="s">
        <v>225</v>
      </c>
      <c r="BS25" s="124">
        <v>1.0</v>
      </c>
      <c r="BT25" s="112"/>
      <c r="BU25" s="168" t="s">
        <v>236</v>
      </c>
      <c r="BV25" s="168" t="s">
        <v>237</v>
      </c>
      <c r="BW25" s="112"/>
    </row>
    <row r="26">
      <c r="A26" s="66"/>
      <c r="B26" s="69">
        <v>25.0</v>
      </c>
      <c r="C26" s="71" t="s">
        <v>318</v>
      </c>
      <c r="D26" s="71" t="s">
        <v>354</v>
      </c>
      <c r="E26" s="76">
        <v>2010.0</v>
      </c>
      <c r="F26" s="76" t="s">
        <v>30</v>
      </c>
      <c r="G26" s="76" t="s">
        <v>390</v>
      </c>
      <c r="H26" s="76">
        <v>5.0</v>
      </c>
      <c r="I26" s="119" t="s">
        <v>426</v>
      </c>
      <c r="J26" s="71"/>
      <c r="K26" s="87" t="s">
        <v>39</v>
      </c>
      <c r="L26" s="66"/>
      <c r="M26" s="94"/>
      <c r="N26" s="122" t="s">
        <v>231</v>
      </c>
      <c r="O26" s="124"/>
      <c r="P26" s="124" t="s">
        <v>243</v>
      </c>
      <c r="Q26" s="16" t="s">
        <v>250</v>
      </c>
      <c r="R26" s="122" t="s">
        <v>231</v>
      </c>
      <c r="S26" s="124"/>
      <c r="T26" s="122" t="s">
        <v>231</v>
      </c>
      <c r="U26" s="124"/>
      <c r="V26" s="16" t="s">
        <v>258</v>
      </c>
      <c r="W26" s="106"/>
      <c r="X26" s="106"/>
      <c r="Y26" s="106"/>
      <c r="Z26" s="224" t="s">
        <v>231</v>
      </c>
      <c r="AA26" s="58"/>
      <c r="AB26" s="122" t="s">
        <v>241</v>
      </c>
      <c r="AC26" s="124"/>
      <c r="AD26" s="122" t="s">
        <v>231</v>
      </c>
      <c r="AE26" s="124"/>
      <c r="AF26" s="122" t="s">
        <v>241</v>
      </c>
      <c r="AG26" s="124"/>
      <c r="AH26" s="122" t="s">
        <v>241</v>
      </c>
      <c r="AI26" s="124"/>
      <c r="AJ26" s="108"/>
      <c r="AK26" s="106"/>
      <c r="AL26" s="106"/>
      <c r="AM26" s="122" t="s">
        <v>241</v>
      </c>
      <c r="AN26" s="124"/>
      <c r="AO26" s="122"/>
      <c r="AP26" s="124"/>
      <c r="AQ26" s="122"/>
      <c r="AR26" s="124"/>
      <c r="AS26" s="122"/>
      <c r="AT26" s="124"/>
      <c r="AU26" s="122" t="s">
        <v>231</v>
      </c>
      <c r="AV26" s="124"/>
      <c r="AW26" s="122" t="s">
        <v>231</v>
      </c>
      <c r="AX26" s="124"/>
      <c r="AY26" s="122" t="s">
        <v>231</v>
      </c>
      <c r="AZ26" s="124"/>
      <c r="BA26" s="146" t="s">
        <v>241</v>
      </c>
      <c r="BB26" s="124"/>
      <c r="BC26" s="146" t="s">
        <v>228</v>
      </c>
      <c r="BD26" s="124"/>
      <c r="BE26" s="112">
        <f t="shared" si="1"/>
        <v>0.5714285714</v>
      </c>
      <c r="BF26" s="122" t="s">
        <v>192</v>
      </c>
      <c r="BG26" s="160">
        <v>1.0</v>
      </c>
      <c r="BH26" s="122" t="s">
        <v>200</v>
      </c>
      <c r="BI26" s="160">
        <v>0.5</v>
      </c>
      <c r="BJ26" s="122" t="s">
        <v>204</v>
      </c>
      <c r="BK26" s="226">
        <v>1.0</v>
      </c>
      <c r="BL26" s="63"/>
      <c r="BM26" s="124">
        <v>1.0</v>
      </c>
      <c r="BN26" s="122" t="s">
        <v>219</v>
      </c>
      <c r="BO26" s="124">
        <v>0.0</v>
      </c>
      <c r="BP26" s="122" t="s">
        <v>211</v>
      </c>
      <c r="BQ26" s="124">
        <v>0.5</v>
      </c>
      <c r="BR26" s="122" t="s">
        <v>226</v>
      </c>
      <c r="BS26" s="124">
        <v>0.0</v>
      </c>
      <c r="BT26" s="112"/>
      <c r="BU26" s="168" t="s">
        <v>236</v>
      </c>
      <c r="BV26" s="168" t="s">
        <v>236</v>
      </c>
      <c r="BW26" s="112"/>
    </row>
    <row r="27">
      <c r="A27" s="66"/>
      <c r="B27" s="69">
        <v>26.0</v>
      </c>
      <c r="C27" s="71" t="s">
        <v>319</v>
      </c>
      <c r="D27" s="71" t="s">
        <v>355</v>
      </c>
      <c r="E27" s="76">
        <v>2009.0</v>
      </c>
      <c r="F27" s="76" t="s">
        <v>30</v>
      </c>
      <c r="G27" s="76" t="s">
        <v>391</v>
      </c>
      <c r="H27" s="76">
        <v>6.0</v>
      </c>
      <c r="I27" s="119" t="s">
        <v>427</v>
      </c>
      <c r="J27" s="71"/>
      <c r="K27" s="87" t="s">
        <v>39</v>
      </c>
      <c r="L27" s="66"/>
      <c r="M27" s="94"/>
      <c r="N27" s="122" t="s">
        <v>231</v>
      </c>
      <c r="O27" s="124"/>
      <c r="P27" s="124" t="s">
        <v>243</v>
      </c>
      <c r="Q27" s="16" t="s">
        <v>250</v>
      </c>
      <c r="R27" s="122" t="s">
        <v>228</v>
      </c>
      <c r="S27" s="124"/>
      <c r="T27" s="122" t="s">
        <v>231</v>
      </c>
      <c r="U27" s="124"/>
      <c r="V27" s="16" t="s">
        <v>258</v>
      </c>
      <c r="W27" s="106"/>
      <c r="X27" s="106"/>
      <c r="Y27" s="106"/>
      <c r="Z27" s="122" t="s">
        <v>231</v>
      </c>
      <c r="AA27" s="124"/>
      <c r="AB27" s="122" t="s">
        <v>231</v>
      </c>
      <c r="AC27" s="124"/>
      <c r="AD27" s="122" t="s">
        <v>231</v>
      </c>
      <c r="AE27" s="124"/>
      <c r="AF27" s="122" t="s">
        <v>241</v>
      </c>
      <c r="AG27" s="124"/>
      <c r="AH27" s="122" t="s">
        <v>241</v>
      </c>
      <c r="AI27" s="124"/>
      <c r="AJ27" s="108"/>
      <c r="AK27" s="106"/>
      <c r="AL27" s="106"/>
      <c r="AM27" s="122" t="s">
        <v>231</v>
      </c>
      <c r="AN27" s="124"/>
      <c r="AO27" s="122" t="s">
        <v>241</v>
      </c>
      <c r="AP27" s="124"/>
      <c r="AQ27" s="122" t="s">
        <v>231</v>
      </c>
      <c r="AR27" s="124"/>
      <c r="AS27" s="122" t="s">
        <v>231</v>
      </c>
      <c r="AT27" s="124"/>
      <c r="AU27" s="122" t="s">
        <v>231</v>
      </c>
      <c r="AV27" s="124"/>
      <c r="AW27" s="122" t="s">
        <v>231</v>
      </c>
      <c r="AX27" s="124"/>
      <c r="AY27" s="122" t="s">
        <v>231</v>
      </c>
      <c r="AZ27" s="124"/>
      <c r="BA27" s="146" t="s">
        <v>231</v>
      </c>
      <c r="BB27" s="124"/>
      <c r="BC27" s="146" t="s">
        <v>292</v>
      </c>
      <c r="BD27" s="124"/>
      <c r="BE27" s="112">
        <f t="shared" si="1"/>
        <v>0.7371428571</v>
      </c>
      <c r="BF27" s="122" t="s">
        <v>192</v>
      </c>
      <c r="BG27" s="160">
        <v>1.0</v>
      </c>
      <c r="BH27" s="122" t="s">
        <v>199</v>
      </c>
      <c r="BI27" s="160">
        <v>1.0</v>
      </c>
      <c r="BJ27" s="122" t="s">
        <v>205</v>
      </c>
      <c r="BK27" s="124">
        <v>0.5</v>
      </c>
      <c r="BL27" s="146" t="s">
        <v>209</v>
      </c>
      <c r="BM27" s="124">
        <v>1.0</v>
      </c>
      <c r="BN27" s="122" t="s">
        <v>217</v>
      </c>
      <c r="BO27" s="124">
        <v>0.66</v>
      </c>
      <c r="BP27" s="122" t="s">
        <v>211</v>
      </c>
      <c r="BQ27" s="124">
        <v>0.5</v>
      </c>
      <c r="BR27" s="122" t="s">
        <v>211</v>
      </c>
      <c r="BS27" s="124">
        <v>0.5</v>
      </c>
      <c r="BT27" s="112"/>
      <c r="BU27" s="168" t="s">
        <v>236</v>
      </c>
      <c r="BV27" s="168" t="s">
        <v>237</v>
      </c>
      <c r="BW27" s="112"/>
    </row>
    <row r="28">
      <c r="A28" s="66"/>
      <c r="B28" s="69">
        <v>27.0</v>
      </c>
      <c r="C28" s="71" t="s">
        <v>320</v>
      </c>
      <c r="D28" s="71" t="s">
        <v>356</v>
      </c>
      <c r="E28" s="76">
        <v>2009.0</v>
      </c>
      <c r="F28" s="76" t="s">
        <v>30</v>
      </c>
      <c r="G28" s="76" t="s">
        <v>392</v>
      </c>
      <c r="H28" s="76">
        <v>8.0</v>
      </c>
      <c r="I28" s="119" t="s">
        <v>428</v>
      </c>
      <c r="J28" s="71"/>
      <c r="K28" s="87" t="s">
        <v>39</v>
      </c>
      <c r="L28" s="66"/>
      <c r="M28" s="94"/>
      <c r="N28" s="122" t="s">
        <v>231</v>
      </c>
      <c r="O28" s="124"/>
      <c r="P28" s="124" t="s">
        <v>243</v>
      </c>
      <c r="Q28" s="16" t="s">
        <v>250</v>
      </c>
      <c r="R28" s="122" t="s">
        <v>228</v>
      </c>
      <c r="S28" s="124"/>
      <c r="T28" s="122" t="s">
        <v>231</v>
      </c>
      <c r="U28" s="124"/>
      <c r="V28" s="16" t="s">
        <v>258</v>
      </c>
      <c r="W28" s="106"/>
      <c r="X28" s="106"/>
      <c r="Y28" s="106"/>
      <c r="Z28" s="122" t="s">
        <v>231</v>
      </c>
      <c r="AA28" s="124"/>
      <c r="AB28" s="224" t="s">
        <v>231</v>
      </c>
      <c r="AC28" s="58"/>
      <c r="AD28" s="122" t="s">
        <v>231</v>
      </c>
      <c r="AE28" s="124"/>
      <c r="AF28" s="122" t="s">
        <v>241</v>
      </c>
      <c r="AG28" s="124"/>
      <c r="AH28" s="122" t="s">
        <v>241</v>
      </c>
      <c r="AI28" s="124"/>
      <c r="AJ28" s="108"/>
      <c r="AK28" s="106"/>
      <c r="AL28" s="106"/>
      <c r="AM28" s="122" t="s">
        <v>231</v>
      </c>
      <c r="AN28" s="124"/>
      <c r="AO28" s="122" t="s">
        <v>231</v>
      </c>
      <c r="AP28" s="124" t="s">
        <v>509</v>
      </c>
      <c r="AQ28" s="122" t="s">
        <v>231</v>
      </c>
      <c r="AR28" s="124"/>
      <c r="AS28" s="122" t="s">
        <v>231</v>
      </c>
      <c r="AT28" s="124"/>
      <c r="AU28" s="122" t="s">
        <v>231</v>
      </c>
      <c r="AV28" s="124"/>
      <c r="AW28" s="122" t="s">
        <v>231</v>
      </c>
      <c r="AX28" s="124"/>
      <c r="AY28" s="122" t="s">
        <v>231</v>
      </c>
      <c r="AZ28" s="124"/>
      <c r="BA28" s="146" t="s">
        <v>231</v>
      </c>
      <c r="BB28" s="124"/>
      <c r="BC28" s="146" t="s">
        <v>293</v>
      </c>
      <c r="BD28" s="124"/>
      <c r="BE28" s="112">
        <f t="shared" si="1"/>
        <v>1</v>
      </c>
      <c r="BF28" s="122" t="s">
        <v>192</v>
      </c>
      <c r="BG28" s="160">
        <v>1.0</v>
      </c>
      <c r="BH28" s="122" t="s">
        <v>199</v>
      </c>
      <c r="BI28" s="160">
        <v>1.0</v>
      </c>
      <c r="BJ28" s="122" t="s">
        <v>204</v>
      </c>
      <c r="BK28" s="124">
        <v>1.0</v>
      </c>
      <c r="BL28" s="146" t="s">
        <v>209</v>
      </c>
      <c r="BM28" s="226">
        <v>1.0</v>
      </c>
      <c r="BN28" s="63"/>
      <c r="BO28" s="124">
        <v>1.0</v>
      </c>
      <c r="BP28" s="122" t="s">
        <v>204</v>
      </c>
      <c r="BQ28" s="124">
        <v>1.0</v>
      </c>
      <c r="BR28" s="122" t="s">
        <v>225</v>
      </c>
      <c r="BS28" s="124">
        <v>1.0</v>
      </c>
      <c r="BT28" s="112"/>
      <c r="BU28" s="168" t="s">
        <v>236</v>
      </c>
      <c r="BV28" s="168" t="s">
        <v>236</v>
      </c>
      <c r="BW28" s="112"/>
    </row>
    <row r="29">
      <c r="A29" s="66"/>
      <c r="B29" s="69">
        <v>28.0</v>
      </c>
      <c r="C29" s="71" t="s">
        <v>321</v>
      </c>
      <c r="D29" s="71" t="s">
        <v>357</v>
      </c>
      <c r="E29" s="76">
        <v>2010.0</v>
      </c>
      <c r="F29" s="76" t="s">
        <v>30</v>
      </c>
      <c r="G29" s="76" t="s">
        <v>393</v>
      </c>
      <c r="H29" s="76">
        <v>11.0</v>
      </c>
      <c r="I29" s="119" t="s">
        <v>429</v>
      </c>
      <c r="J29" s="71"/>
      <c r="K29" s="87" t="s">
        <v>39</v>
      </c>
      <c r="L29" s="66"/>
      <c r="M29" s="94"/>
      <c r="N29" s="122" t="s">
        <v>231</v>
      </c>
      <c r="O29" s="124"/>
      <c r="P29" s="124" t="s">
        <v>243</v>
      </c>
      <c r="Q29" s="16" t="s">
        <v>250</v>
      </c>
      <c r="R29" s="122" t="s">
        <v>228</v>
      </c>
      <c r="S29" s="124"/>
      <c r="T29" s="122" t="s">
        <v>231</v>
      </c>
      <c r="U29" s="124"/>
      <c r="V29" s="16" t="s">
        <v>258</v>
      </c>
      <c r="W29" s="106"/>
      <c r="X29" s="106"/>
      <c r="Y29" s="106"/>
      <c r="Z29" s="122" t="s">
        <v>231</v>
      </c>
      <c r="AA29" s="124"/>
      <c r="AB29" s="122" t="s">
        <v>231</v>
      </c>
      <c r="AC29" s="124" t="s">
        <v>475</v>
      </c>
      <c r="AD29" s="122" t="s">
        <v>241</v>
      </c>
      <c r="AE29" s="124"/>
      <c r="AF29" s="122" t="s">
        <v>241</v>
      </c>
      <c r="AG29" s="124"/>
      <c r="AH29" s="122" t="s">
        <v>241</v>
      </c>
      <c r="AI29" s="124"/>
      <c r="AJ29" s="108"/>
      <c r="AK29" s="106"/>
      <c r="AL29" s="106"/>
      <c r="AM29" s="122" t="s">
        <v>231</v>
      </c>
      <c r="AN29" s="124"/>
      <c r="AO29" s="122" t="s">
        <v>231</v>
      </c>
      <c r="AP29" s="124" t="s">
        <v>510</v>
      </c>
      <c r="AQ29" s="122" t="s">
        <v>231</v>
      </c>
      <c r="AR29" s="124"/>
      <c r="AS29" s="122" t="s">
        <v>231</v>
      </c>
      <c r="AT29" s="124"/>
      <c r="AU29" s="122" t="s">
        <v>231</v>
      </c>
      <c r="AV29" s="124"/>
      <c r="AW29" s="122" t="s">
        <v>231</v>
      </c>
      <c r="AX29" s="124"/>
      <c r="AY29" s="122" t="s">
        <v>231</v>
      </c>
      <c r="AZ29" s="124"/>
      <c r="BA29" s="146" t="s">
        <v>231</v>
      </c>
      <c r="BB29" s="124"/>
      <c r="BC29" s="146" t="s">
        <v>293</v>
      </c>
      <c r="BD29" s="124"/>
      <c r="BE29" s="112">
        <f t="shared" si="1"/>
        <v>0.7142857143</v>
      </c>
      <c r="BF29" s="122" t="s">
        <v>192</v>
      </c>
      <c r="BG29" s="160">
        <v>1.0</v>
      </c>
      <c r="BH29" s="122" t="s">
        <v>199</v>
      </c>
      <c r="BI29" s="160">
        <v>1.0</v>
      </c>
      <c r="BJ29" s="122" t="s">
        <v>204</v>
      </c>
      <c r="BK29" s="124">
        <v>1.0</v>
      </c>
      <c r="BL29" s="146" t="s">
        <v>209</v>
      </c>
      <c r="BM29" s="124">
        <v>1.0</v>
      </c>
      <c r="BN29" s="122" t="s">
        <v>216</v>
      </c>
      <c r="BO29" s="124">
        <v>1.0</v>
      </c>
      <c r="BP29" s="122" t="s">
        <v>211</v>
      </c>
      <c r="BQ29" s="124">
        <v>0.0</v>
      </c>
      <c r="BR29" s="122" t="s">
        <v>226</v>
      </c>
      <c r="BS29" s="124">
        <v>0.0</v>
      </c>
      <c r="BT29" s="112"/>
      <c r="BU29" s="168" t="s">
        <v>236</v>
      </c>
      <c r="BV29" s="168" t="s">
        <v>236</v>
      </c>
      <c r="BW29" s="112"/>
    </row>
    <row r="30">
      <c r="A30" s="66"/>
      <c r="B30" s="69">
        <v>29.0</v>
      </c>
      <c r="C30" s="71" t="s">
        <v>322</v>
      </c>
      <c r="D30" s="71" t="s">
        <v>358</v>
      </c>
      <c r="E30" s="76">
        <v>2014.0</v>
      </c>
      <c r="F30" s="76" t="s">
        <v>30</v>
      </c>
      <c r="G30" s="76" t="s">
        <v>394</v>
      </c>
      <c r="H30" s="76">
        <v>0.0</v>
      </c>
      <c r="I30" s="119" t="s">
        <v>430</v>
      </c>
      <c r="J30" s="71"/>
      <c r="K30" s="87" t="s">
        <v>39</v>
      </c>
      <c r="L30" s="66"/>
      <c r="M30" s="94"/>
      <c r="N30" s="122" t="s">
        <v>231</v>
      </c>
      <c r="O30" s="124"/>
      <c r="P30" s="124" t="s">
        <v>243</v>
      </c>
      <c r="Q30" s="16" t="s">
        <v>250</v>
      </c>
      <c r="R30" s="122" t="s">
        <v>241</v>
      </c>
      <c r="S30" s="124"/>
      <c r="T30" s="122" t="s">
        <v>231</v>
      </c>
      <c r="U30" s="124"/>
      <c r="V30" s="16" t="s">
        <v>260</v>
      </c>
      <c r="W30" s="106"/>
      <c r="X30" s="106"/>
      <c r="Y30" s="106"/>
      <c r="Z30" s="122" t="s">
        <v>231</v>
      </c>
      <c r="AA30" s="124"/>
      <c r="AB30" s="122" t="s">
        <v>231</v>
      </c>
      <c r="AC30" s="124" t="s">
        <v>476</v>
      </c>
      <c r="AD30" s="224" t="s">
        <v>231</v>
      </c>
      <c r="AE30" s="58"/>
      <c r="AF30" s="122" t="s">
        <v>241</v>
      </c>
      <c r="AG30" s="124"/>
      <c r="AH30" s="122" t="s">
        <v>231</v>
      </c>
      <c r="AI30" s="124"/>
      <c r="AJ30" s="108"/>
      <c r="AK30" s="106"/>
      <c r="AL30" s="106"/>
      <c r="AM30" s="122" t="s">
        <v>231</v>
      </c>
      <c r="AN30" s="124"/>
      <c r="AO30" s="122" t="s">
        <v>231</v>
      </c>
      <c r="AP30" s="124"/>
      <c r="AQ30" s="122" t="s">
        <v>231</v>
      </c>
      <c r="AR30" s="124"/>
      <c r="AS30" s="122" t="s">
        <v>231</v>
      </c>
      <c r="AT30" s="124"/>
      <c r="AU30" s="122" t="s">
        <v>231</v>
      </c>
      <c r="AV30" s="124"/>
      <c r="AW30" s="122" t="s">
        <v>231</v>
      </c>
      <c r="AX30" s="124"/>
      <c r="AY30" s="122" t="s">
        <v>231</v>
      </c>
      <c r="AZ30" s="124"/>
      <c r="BA30" s="146" t="s">
        <v>231</v>
      </c>
      <c r="BB30" s="124"/>
      <c r="BC30" s="146" t="s">
        <v>293</v>
      </c>
      <c r="BD30" s="124"/>
      <c r="BE30" s="112">
        <f t="shared" si="1"/>
        <v>0.9285714286</v>
      </c>
      <c r="BF30" s="122" t="s">
        <v>192</v>
      </c>
      <c r="BG30" s="160">
        <v>1.0</v>
      </c>
      <c r="BH30" s="122" t="s">
        <v>200</v>
      </c>
      <c r="BI30" s="160">
        <v>0.5</v>
      </c>
      <c r="BJ30" s="122" t="s">
        <v>204</v>
      </c>
      <c r="BK30" s="124">
        <v>1.0</v>
      </c>
      <c r="BL30" s="146" t="s">
        <v>209</v>
      </c>
      <c r="BM30" s="124">
        <v>1.0</v>
      </c>
      <c r="BN30" s="122" t="s">
        <v>216</v>
      </c>
      <c r="BO30" s="226">
        <v>1.0</v>
      </c>
      <c r="BP30" s="63"/>
      <c r="BQ30" s="124">
        <v>1.0</v>
      </c>
      <c r="BR30" s="122" t="s">
        <v>225</v>
      </c>
      <c r="BS30" s="124">
        <v>1.0</v>
      </c>
      <c r="BT30" s="112"/>
      <c r="BU30" s="168" t="s">
        <v>236</v>
      </c>
      <c r="BV30" s="168" t="s">
        <v>236</v>
      </c>
      <c r="BW30" s="112"/>
    </row>
    <row r="31">
      <c r="A31" s="66"/>
      <c r="B31" s="69">
        <v>30.0</v>
      </c>
      <c r="C31" s="71" t="s">
        <v>323</v>
      </c>
      <c r="D31" s="71" t="s">
        <v>359</v>
      </c>
      <c r="E31" s="76">
        <v>2010.0</v>
      </c>
      <c r="F31" s="76" t="s">
        <v>30</v>
      </c>
      <c r="G31" s="76" t="s">
        <v>395</v>
      </c>
      <c r="H31" s="76">
        <v>14.0</v>
      </c>
      <c r="I31" s="119" t="s">
        <v>431</v>
      </c>
      <c r="J31" s="71"/>
      <c r="K31" s="87" t="s">
        <v>39</v>
      </c>
      <c r="L31" s="66"/>
      <c r="M31" s="94"/>
      <c r="N31" s="122" t="s">
        <v>231</v>
      </c>
      <c r="O31" s="124"/>
      <c r="P31" s="124" t="s">
        <v>243</v>
      </c>
      <c r="Q31" s="16" t="s">
        <v>250</v>
      </c>
      <c r="R31" s="122" t="s">
        <v>241</v>
      </c>
      <c r="S31" s="124"/>
      <c r="T31" s="122" t="s">
        <v>231</v>
      </c>
      <c r="U31" s="124"/>
      <c r="V31" s="16" t="s">
        <v>258</v>
      </c>
      <c r="W31" s="106"/>
      <c r="X31" s="106"/>
      <c r="Y31" s="106"/>
      <c r="Z31" s="122" t="s">
        <v>241</v>
      </c>
      <c r="AA31" s="124"/>
      <c r="AB31" s="122"/>
      <c r="AC31" s="124"/>
      <c r="AD31" s="122"/>
      <c r="AE31" s="124"/>
      <c r="AF31" s="122"/>
      <c r="AG31" s="124"/>
      <c r="AH31" s="122"/>
      <c r="AI31" s="124"/>
      <c r="AJ31" s="108"/>
      <c r="AK31" s="106"/>
      <c r="AL31" s="106"/>
      <c r="AM31" s="122" t="s">
        <v>231</v>
      </c>
      <c r="AN31" s="124"/>
      <c r="AO31" s="122" t="s">
        <v>231</v>
      </c>
      <c r="AP31" s="124"/>
      <c r="AQ31" s="122" t="s">
        <v>231</v>
      </c>
      <c r="AR31" s="124"/>
      <c r="AS31" s="122" t="s">
        <v>231</v>
      </c>
      <c r="AT31" s="124"/>
      <c r="AU31" s="122" t="s">
        <v>231</v>
      </c>
      <c r="AV31" s="124"/>
      <c r="AW31" s="122" t="s">
        <v>231</v>
      </c>
      <c r="AX31" s="124"/>
      <c r="AY31" s="122" t="s">
        <v>231</v>
      </c>
      <c r="AZ31" s="124"/>
      <c r="BA31" s="146" t="s">
        <v>231</v>
      </c>
      <c r="BB31" s="124"/>
      <c r="BC31" s="146" t="s">
        <v>228</v>
      </c>
      <c r="BD31" s="124" t="s">
        <v>556</v>
      </c>
      <c r="BE31" s="112">
        <f t="shared" si="1"/>
        <v>0.8571428571</v>
      </c>
      <c r="BF31" s="122" t="s">
        <v>192</v>
      </c>
      <c r="BG31" s="160">
        <v>1.0</v>
      </c>
      <c r="BH31" s="122" t="s">
        <v>199</v>
      </c>
      <c r="BI31" s="160">
        <v>1.0</v>
      </c>
      <c r="BJ31" s="122" t="s">
        <v>204</v>
      </c>
      <c r="BK31" s="124">
        <v>1.0</v>
      </c>
      <c r="BL31" s="146" t="s">
        <v>209</v>
      </c>
      <c r="BM31" s="124">
        <v>1.0</v>
      </c>
      <c r="BN31" s="122" t="s">
        <v>216</v>
      </c>
      <c r="BO31" s="124">
        <v>1.0</v>
      </c>
      <c r="BP31" s="122" t="s">
        <v>211</v>
      </c>
      <c r="BQ31" s="124">
        <v>0.5</v>
      </c>
      <c r="BR31" s="122" t="s">
        <v>211</v>
      </c>
      <c r="BS31" s="124">
        <v>0.5</v>
      </c>
      <c r="BT31" s="112"/>
      <c r="BU31" s="168" t="s">
        <v>237</v>
      </c>
      <c r="BV31" s="168" t="s">
        <v>236</v>
      </c>
      <c r="BW31" s="112"/>
    </row>
    <row r="32">
      <c r="A32" s="66"/>
      <c r="B32" s="69">
        <v>31.0</v>
      </c>
      <c r="C32" s="71" t="s">
        <v>324</v>
      </c>
      <c r="D32" s="115" t="s">
        <v>360</v>
      </c>
      <c r="E32" s="76">
        <v>2011.0</v>
      </c>
      <c r="F32" s="76" t="s">
        <v>30</v>
      </c>
      <c r="G32" s="76" t="s">
        <v>396</v>
      </c>
      <c r="H32" s="76">
        <v>22.0</v>
      </c>
      <c r="I32" s="119" t="s">
        <v>432</v>
      </c>
      <c r="J32" s="71"/>
      <c r="K32" s="87" t="s">
        <v>39</v>
      </c>
      <c r="L32" s="66"/>
      <c r="M32" s="94"/>
      <c r="N32" s="122" t="s">
        <v>231</v>
      </c>
      <c r="O32" s="124"/>
      <c r="P32" s="124" t="s">
        <v>243</v>
      </c>
      <c r="Q32" s="16" t="s">
        <v>248</v>
      </c>
      <c r="R32" s="122" t="s">
        <v>228</v>
      </c>
      <c r="S32" s="124"/>
      <c r="T32" s="122" t="s">
        <v>231</v>
      </c>
      <c r="U32" s="124"/>
      <c r="V32" s="16" t="s">
        <v>257</v>
      </c>
      <c r="W32" s="106"/>
      <c r="X32" s="106"/>
      <c r="Y32" s="106"/>
      <c r="Z32" s="122" t="s">
        <v>231</v>
      </c>
      <c r="AA32" s="124"/>
      <c r="AB32" s="122" t="s">
        <v>231</v>
      </c>
      <c r="AC32" s="124"/>
      <c r="AD32" s="122" t="s">
        <v>231</v>
      </c>
      <c r="AE32" s="124"/>
      <c r="AF32" s="224" t="s">
        <v>241</v>
      </c>
      <c r="AG32" s="58"/>
      <c r="AH32" s="122" t="s">
        <v>241</v>
      </c>
      <c r="AI32" s="124"/>
      <c r="AJ32" s="108"/>
      <c r="AK32" s="106"/>
      <c r="AL32" s="106"/>
      <c r="AM32" s="122" t="s">
        <v>231</v>
      </c>
      <c r="AN32" s="124"/>
      <c r="AO32" s="122" t="s">
        <v>231</v>
      </c>
      <c r="AP32" s="124"/>
      <c r="AQ32" s="122" t="s">
        <v>231</v>
      </c>
      <c r="AR32" s="124"/>
      <c r="AS32" s="122" t="s">
        <v>231</v>
      </c>
      <c r="AT32" s="124"/>
      <c r="AU32" s="122" t="s">
        <v>231</v>
      </c>
      <c r="AV32" s="124"/>
      <c r="AW32" s="122" t="s">
        <v>231</v>
      </c>
      <c r="AX32" s="124" t="s">
        <v>537</v>
      </c>
      <c r="AY32" s="122" t="s">
        <v>231</v>
      </c>
      <c r="AZ32" s="124"/>
      <c r="BA32" s="146" t="s">
        <v>231</v>
      </c>
      <c r="BB32" s="124" t="s">
        <v>548</v>
      </c>
      <c r="BC32" s="146" t="s">
        <v>291</v>
      </c>
      <c r="BD32" s="124" t="s">
        <v>557</v>
      </c>
      <c r="BE32" s="112">
        <f t="shared" si="1"/>
        <v>0.8085714286</v>
      </c>
      <c r="BF32" s="122" t="s">
        <v>192</v>
      </c>
      <c r="BG32" s="160">
        <v>1.0</v>
      </c>
      <c r="BH32" s="122" t="s">
        <v>199</v>
      </c>
      <c r="BI32" s="160">
        <v>1.0</v>
      </c>
      <c r="BJ32" s="122" t="s">
        <v>204</v>
      </c>
      <c r="BK32" s="124">
        <v>1.0</v>
      </c>
      <c r="BL32" s="146" t="s">
        <v>209</v>
      </c>
      <c r="BM32" s="124">
        <v>1.0</v>
      </c>
      <c r="BN32" s="122" t="s">
        <v>217</v>
      </c>
      <c r="BO32" s="124">
        <v>0.66</v>
      </c>
      <c r="BP32" s="122" t="s">
        <v>211</v>
      </c>
      <c r="BQ32" s="226">
        <v>0.5</v>
      </c>
      <c r="BR32" s="63"/>
      <c r="BS32" s="124">
        <v>0.5</v>
      </c>
      <c r="BT32" s="112"/>
      <c r="BU32" s="168" t="s">
        <v>236</v>
      </c>
      <c r="BV32" s="168" t="s">
        <v>236</v>
      </c>
      <c r="BW32" s="112"/>
    </row>
    <row r="33">
      <c r="A33" s="66"/>
      <c r="B33" s="69">
        <v>32.0</v>
      </c>
      <c r="C33" s="71" t="s">
        <v>325</v>
      </c>
      <c r="D33" s="115" t="s">
        <v>361</v>
      </c>
      <c r="E33" s="76">
        <v>2012.0</v>
      </c>
      <c r="F33" s="76" t="s">
        <v>30</v>
      </c>
      <c r="G33" s="76" t="s">
        <v>397</v>
      </c>
      <c r="H33" s="76">
        <v>5.0</v>
      </c>
      <c r="I33" s="119" t="s">
        <v>433</v>
      </c>
      <c r="J33" s="71"/>
      <c r="K33" s="87" t="s">
        <v>39</v>
      </c>
      <c r="L33" s="66"/>
      <c r="M33" s="94"/>
      <c r="N33" s="122" t="s">
        <v>231</v>
      </c>
      <c r="O33" s="124"/>
      <c r="P33" s="124" t="s">
        <v>243</v>
      </c>
      <c r="Q33" s="16" t="s">
        <v>250</v>
      </c>
      <c r="R33" s="122" t="s">
        <v>228</v>
      </c>
      <c r="S33" s="124"/>
      <c r="T33" s="122" t="s">
        <v>241</v>
      </c>
      <c r="U33" s="124"/>
      <c r="V33" s="16" t="s">
        <v>258</v>
      </c>
      <c r="W33" s="106"/>
      <c r="X33" s="106"/>
      <c r="Y33" s="106"/>
      <c r="Z33" s="122" t="s">
        <v>231</v>
      </c>
      <c r="AA33" s="124"/>
      <c r="AB33" s="122" t="s">
        <v>231</v>
      </c>
      <c r="AC33" s="124" t="s">
        <v>477</v>
      </c>
      <c r="AD33" s="122" t="s">
        <v>231</v>
      </c>
      <c r="AE33" s="124" t="s">
        <v>491</v>
      </c>
      <c r="AF33" s="122" t="s">
        <v>241</v>
      </c>
      <c r="AG33" s="124"/>
      <c r="AH33" s="122" t="s">
        <v>228</v>
      </c>
      <c r="AI33" s="124"/>
      <c r="AJ33" s="108"/>
      <c r="AK33" s="106"/>
      <c r="AL33" s="106"/>
      <c r="AM33" s="122" t="s">
        <v>231</v>
      </c>
      <c r="AN33" s="124"/>
      <c r="AO33" s="122" t="s">
        <v>231</v>
      </c>
      <c r="AP33" s="124" t="s">
        <v>511</v>
      </c>
      <c r="AQ33" s="122" t="s">
        <v>231</v>
      </c>
      <c r="AR33" s="124"/>
      <c r="AS33" s="122" t="s">
        <v>231</v>
      </c>
      <c r="AT33" s="124"/>
      <c r="AU33" s="122" t="s">
        <v>231</v>
      </c>
      <c r="AV33" s="124"/>
      <c r="AW33" s="122" t="s">
        <v>231</v>
      </c>
      <c r="AX33" s="124"/>
      <c r="AY33" s="122" t="s">
        <v>231</v>
      </c>
      <c r="AZ33" s="124"/>
      <c r="BA33" s="146" t="s">
        <v>241</v>
      </c>
      <c r="BB33" s="124"/>
      <c r="BC33" s="146" t="s">
        <v>290</v>
      </c>
      <c r="BD33" s="124" t="s">
        <v>558</v>
      </c>
      <c r="BE33" s="112">
        <f t="shared" si="1"/>
        <v>0.69</v>
      </c>
      <c r="BF33" s="122" t="s">
        <v>192</v>
      </c>
      <c r="BG33" s="160">
        <v>1.0</v>
      </c>
      <c r="BH33" s="122" t="s">
        <v>200</v>
      </c>
      <c r="BI33" s="160">
        <v>0.5</v>
      </c>
      <c r="BJ33" s="122" t="s">
        <v>204</v>
      </c>
      <c r="BK33" s="124">
        <v>1.0</v>
      </c>
      <c r="BL33" s="146" t="s">
        <v>209</v>
      </c>
      <c r="BM33" s="124">
        <v>1.0</v>
      </c>
      <c r="BN33" s="122" t="s">
        <v>218</v>
      </c>
      <c r="BO33" s="124">
        <v>0.33</v>
      </c>
      <c r="BP33" s="122" t="s">
        <v>211</v>
      </c>
      <c r="BQ33" s="124">
        <v>0.5</v>
      </c>
      <c r="BR33" s="122" t="s">
        <v>211</v>
      </c>
      <c r="BS33" s="124">
        <v>0.5</v>
      </c>
      <c r="BT33" s="112"/>
      <c r="BU33" s="168" t="s">
        <v>237</v>
      </c>
      <c r="BV33" s="168" t="s">
        <v>236</v>
      </c>
      <c r="BW33" s="112"/>
    </row>
    <row r="34">
      <c r="A34" s="66"/>
      <c r="B34" s="69">
        <v>33.0</v>
      </c>
      <c r="C34" s="71" t="s">
        <v>326</v>
      </c>
      <c r="D34" s="115" t="s">
        <v>362</v>
      </c>
      <c r="E34" s="76">
        <v>2014.0</v>
      </c>
      <c r="F34" s="76" t="s">
        <v>30</v>
      </c>
      <c r="G34" s="76" t="s">
        <v>398</v>
      </c>
      <c r="H34" s="76">
        <v>5.0</v>
      </c>
      <c r="I34" s="119" t="s">
        <v>434</v>
      </c>
      <c r="J34" s="71"/>
      <c r="K34" s="87" t="s">
        <v>39</v>
      </c>
      <c r="L34" s="66"/>
      <c r="M34" s="94"/>
      <c r="N34" s="122" t="s">
        <v>231</v>
      </c>
      <c r="O34" s="124"/>
      <c r="P34" s="124" t="s">
        <v>243</v>
      </c>
      <c r="Q34" s="16" t="s">
        <v>248</v>
      </c>
      <c r="R34" s="122" t="s">
        <v>228</v>
      </c>
      <c r="S34" s="124"/>
      <c r="T34" s="122" t="s">
        <v>231</v>
      </c>
      <c r="U34" s="124"/>
      <c r="V34" s="16" t="s">
        <v>258</v>
      </c>
      <c r="W34" s="106"/>
      <c r="X34" s="106"/>
      <c r="Y34" s="106"/>
      <c r="Z34" s="122" t="s">
        <v>231</v>
      </c>
      <c r="AA34" s="124"/>
      <c r="AB34" s="122" t="s">
        <v>231</v>
      </c>
      <c r="AC34" s="124" t="s">
        <v>478</v>
      </c>
      <c r="AD34" s="122" t="s">
        <v>231</v>
      </c>
      <c r="AE34" s="124" t="s">
        <v>492</v>
      </c>
      <c r="AF34" s="122" t="s">
        <v>241</v>
      </c>
      <c r="AG34" s="124"/>
      <c r="AH34" s="224" t="s">
        <v>241</v>
      </c>
      <c r="AI34" s="58"/>
      <c r="AJ34" s="108"/>
      <c r="AK34" s="106"/>
      <c r="AL34" s="106"/>
      <c r="AM34" s="122" t="s">
        <v>241</v>
      </c>
      <c r="AN34" s="124"/>
      <c r="AO34" s="122"/>
      <c r="AP34" s="124"/>
      <c r="AQ34" s="122"/>
      <c r="AR34" s="124"/>
      <c r="AS34" s="122"/>
      <c r="AT34" s="124"/>
      <c r="AU34" s="122" t="s">
        <v>241</v>
      </c>
      <c r="AV34" s="124"/>
      <c r="AW34" s="122" t="s">
        <v>231</v>
      </c>
      <c r="AX34" s="124"/>
      <c r="AY34" s="122" t="s">
        <v>231</v>
      </c>
      <c r="AZ34" s="124"/>
      <c r="BA34" s="146" t="s">
        <v>241</v>
      </c>
      <c r="BB34" s="124"/>
      <c r="BC34" s="146" t="s">
        <v>228</v>
      </c>
      <c r="BD34" s="124"/>
      <c r="BE34" s="112">
        <f t="shared" si="1"/>
        <v>0.7614285714</v>
      </c>
      <c r="BF34" s="122" t="s">
        <v>192</v>
      </c>
      <c r="BG34" s="160">
        <v>1.0</v>
      </c>
      <c r="BH34" s="122" t="s">
        <v>199</v>
      </c>
      <c r="BI34" s="160">
        <v>1.0</v>
      </c>
      <c r="BJ34" s="122" t="s">
        <v>204</v>
      </c>
      <c r="BK34" s="124">
        <v>1.0</v>
      </c>
      <c r="BL34" s="146" t="s">
        <v>209</v>
      </c>
      <c r="BM34" s="124">
        <v>1.0</v>
      </c>
      <c r="BN34" s="122" t="s">
        <v>218</v>
      </c>
      <c r="BO34" s="124">
        <v>0.33</v>
      </c>
      <c r="BP34" s="122" t="s">
        <v>222</v>
      </c>
      <c r="BQ34" s="124">
        <v>0.0</v>
      </c>
      <c r="BR34" s="122" t="s">
        <v>225</v>
      </c>
      <c r="BS34" s="226">
        <v>1.0</v>
      </c>
      <c r="BT34" s="63"/>
      <c r="BU34" s="168" t="s">
        <v>236</v>
      </c>
      <c r="BV34" s="168" t="s">
        <v>236</v>
      </c>
      <c r="BW34" s="112"/>
    </row>
    <row r="35">
      <c r="A35" s="66"/>
      <c r="B35" s="69">
        <v>34.0</v>
      </c>
      <c r="C35" s="71" t="s">
        <v>327</v>
      </c>
      <c r="D35" s="115" t="s">
        <v>363</v>
      </c>
      <c r="E35" s="76">
        <v>2014.0</v>
      </c>
      <c r="F35" s="76" t="s">
        <v>30</v>
      </c>
      <c r="G35" s="76" t="s">
        <v>399</v>
      </c>
      <c r="H35" s="76">
        <v>4.0</v>
      </c>
      <c r="I35" s="119" t="s">
        <v>435</v>
      </c>
      <c r="J35" s="71"/>
      <c r="K35" s="87" t="s">
        <v>39</v>
      </c>
      <c r="L35" s="66"/>
      <c r="M35" s="94"/>
      <c r="N35" s="122" t="s">
        <v>231</v>
      </c>
      <c r="O35" s="124"/>
      <c r="P35" s="124" t="s">
        <v>243</v>
      </c>
      <c r="Q35" s="16" t="s">
        <v>248</v>
      </c>
      <c r="R35" s="122" t="s">
        <v>228</v>
      </c>
      <c r="S35" s="124"/>
      <c r="T35" s="122" t="s">
        <v>231</v>
      </c>
      <c r="U35" s="124"/>
      <c r="V35" s="16" t="s">
        <v>257</v>
      </c>
      <c r="W35" s="106"/>
      <c r="X35" s="106"/>
      <c r="Y35" s="106"/>
      <c r="Z35" s="122" t="s">
        <v>231</v>
      </c>
      <c r="AA35" s="124"/>
      <c r="AB35" s="122" t="s">
        <v>231</v>
      </c>
      <c r="AC35" s="124" t="s">
        <v>479</v>
      </c>
      <c r="AD35" s="122" t="s">
        <v>231</v>
      </c>
      <c r="AE35" s="124"/>
      <c r="AF35" s="122" t="s">
        <v>241</v>
      </c>
      <c r="AG35" s="124"/>
      <c r="AH35" s="122" t="s">
        <v>241</v>
      </c>
      <c r="AI35" s="124"/>
      <c r="AJ35" s="108"/>
      <c r="AK35" s="106"/>
      <c r="AL35" s="106"/>
      <c r="AM35" s="122" t="s">
        <v>231</v>
      </c>
      <c r="AN35" s="124"/>
      <c r="AO35" s="122" t="s">
        <v>231</v>
      </c>
      <c r="AP35" s="124" t="s">
        <v>512</v>
      </c>
      <c r="AQ35" s="122" t="s">
        <v>231</v>
      </c>
      <c r="AR35" s="124" t="s">
        <v>460</v>
      </c>
      <c r="AS35" s="122" t="s">
        <v>231</v>
      </c>
      <c r="AT35" s="124"/>
      <c r="AU35" s="122" t="s">
        <v>231</v>
      </c>
      <c r="AV35" s="124"/>
      <c r="AW35" s="122" t="s">
        <v>231</v>
      </c>
      <c r="AX35" s="124"/>
      <c r="AY35" s="122" t="s">
        <v>231</v>
      </c>
      <c r="AZ35" s="124"/>
      <c r="BA35" s="146" t="s">
        <v>231</v>
      </c>
      <c r="BB35" s="124" t="s">
        <v>549</v>
      </c>
      <c r="BC35" s="146" t="s">
        <v>290</v>
      </c>
      <c r="BD35" s="124"/>
      <c r="BE35" s="112">
        <f t="shared" si="1"/>
        <v>1</v>
      </c>
      <c r="BF35" s="122" t="s">
        <v>192</v>
      </c>
      <c r="BG35" s="160">
        <v>1.0</v>
      </c>
      <c r="BH35" s="122" t="s">
        <v>199</v>
      </c>
      <c r="BI35" s="160">
        <v>1.0</v>
      </c>
      <c r="BJ35" s="122" t="s">
        <v>204</v>
      </c>
      <c r="BK35" s="124">
        <v>1.0</v>
      </c>
      <c r="BL35" s="146" t="s">
        <v>209</v>
      </c>
      <c r="BM35" s="124">
        <v>1.0</v>
      </c>
      <c r="BN35" s="122" t="s">
        <v>216</v>
      </c>
      <c r="BO35" s="124">
        <v>1.0</v>
      </c>
      <c r="BP35" s="122" t="s">
        <v>204</v>
      </c>
      <c r="BQ35" s="124">
        <v>1.0</v>
      </c>
      <c r="BR35" s="122" t="s">
        <v>225</v>
      </c>
      <c r="BS35" s="124">
        <v>1.0</v>
      </c>
      <c r="BT35" s="112"/>
      <c r="BU35" s="168" t="s">
        <v>236</v>
      </c>
      <c r="BV35" s="168" t="s">
        <v>236</v>
      </c>
      <c r="BW35" s="112"/>
    </row>
    <row r="36">
      <c r="A36" s="66"/>
      <c r="B36" s="69">
        <v>35.0</v>
      </c>
      <c r="C36" s="71" t="s">
        <v>328</v>
      </c>
      <c r="D36" s="115" t="s">
        <v>364</v>
      </c>
      <c r="E36" s="76">
        <v>2014.0</v>
      </c>
      <c r="F36" s="76" t="s">
        <v>30</v>
      </c>
      <c r="G36" s="76" t="s">
        <v>400</v>
      </c>
      <c r="H36" s="76">
        <v>7.0</v>
      </c>
      <c r="I36" s="119" t="s">
        <v>436</v>
      </c>
      <c r="J36" s="71"/>
      <c r="K36" s="87" t="s">
        <v>39</v>
      </c>
      <c r="L36" s="66"/>
      <c r="M36" s="94"/>
      <c r="N36" s="122" t="s">
        <v>231</v>
      </c>
      <c r="O36" s="124"/>
      <c r="P36" s="124" t="s">
        <v>243</v>
      </c>
      <c r="Q36" s="16" t="s">
        <v>248</v>
      </c>
      <c r="R36" s="122" t="s">
        <v>228</v>
      </c>
      <c r="S36" s="124"/>
      <c r="T36" s="122" t="s">
        <v>231</v>
      </c>
      <c r="U36" s="124"/>
      <c r="V36" s="16" t="s">
        <v>257</v>
      </c>
      <c r="W36" s="106"/>
      <c r="X36" s="106"/>
      <c r="Y36" s="106"/>
      <c r="Z36" s="122" t="s">
        <v>231</v>
      </c>
      <c r="AA36" s="124"/>
      <c r="AB36" s="122" t="s">
        <v>231</v>
      </c>
      <c r="AC36" s="124" t="s">
        <v>480</v>
      </c>
      <c r="AD36" s="122" t="s">
        <v>231</v>
      </c>
      <c r="AE36" s="124"/>
      <c r="AF36" s="122" t="s">
        <v>231</v>
      </c>
      <c r="AG36" s="124"/>
      <c r="AH36" s="122" t="s">
        <v>231</v>
      </c>
      <c r="AI36" s="124"/>
      <c r="AJ36" s="108"/>
      <c r="AK36" s="106"/>
      <c r="AL36" s="106"/>
      <c r="AM36" s="122" t="s">
        <v>231</v>
      </c>
      <c r="AN36" s="124"/>
      <c r="AO36" s="122" t="s">
        <v>231</v>
      </c>
      <c r="AP36" s="124" t="s">
        <v>513</v>
      </c>
      <c r="AQ36" s="122" t="s">
        <v>231</v>
      </c>
      <c r="AR36" s="124"/>
      <c r="AS36" s="122" t="s">
        <v>231</v>
      </c>
      <c r="AT36" s="124"/>
      <c r="AU36" s="122" t="s">
        <v>231</v>
      </c>
      <c r="AV36" s="124"/>
      <c r="AW36" s="122" t="s">
        <v>231</v>
      </c>
      <c r="AX36" s="124"/>
      <c r="AY36" s="122" t="s">
        <v>231</v>
      </c>
      <c r="AZ36" s="124"/>
      <c r="BA36" s="146" t="s">
        <v>241</v>
      </c>
      <c r="BB36" s="124"/>
      <c r="BC36" s="146" t="s">
        <v>290</v>
      </c>
      <c r="BD36" s="124"/>
      <c r="BE36" s="112">
        <f t="shared" si="1"/>
        <v>1</v>
      </c>
      <c r="BF36" s="122" t="s">
        <v>192</v>
      </c>
      <c r="BG36" s="160">
        <v>1.0</v>
      </c>
      <c r="BH36" s="122" t="s">
        <v>199</v>
      </c>
      <c r="BI36" s="160">
        <v>1.0</v>
      </c>
      <c r="BJ36" s="122" t="s">
        <v>204</v>
      </c>
      <c r="BK36" s="124">
        <v>1.0</v>
      </c>
      <c r="BL36" s="146" t="s">
        <v>209</v>
      </c>
      <c r="BM36" s="124">
        <v>1.0</v>
      </c>
      <c r="BN36" s="122" t="s">
        <v>216</v>
      </c>
      <c r="BO36" s="124">
        <v>1.0</v>
      </c>
      <c r="BP36" s="122" t="s">
        <v>204</v>
      </c>
      <c r="BQ36" s="124">
        <v>1.0</v>
      </c>
      <c r="BR36" s="122" t="s">
        <v>225</v>
      </c>
      <c r="BS36" s="124">
        <v>1.0</v>
      </c>
      <c r="BT36" s="112"/>
      <c r="BU36" s="168" t="s">
        <v>236</v>
      </c>
      <c r="BV36" s="168" t="s">
        <v>236</v>
      </c>
      <c r="BW36" s="112"/>
    </row>
    <row r="37">
      <c r="A37" s="66"/>
      <c r="B37" s="69">
        <v>36.0</v>
      </c>
      <c r="C37" s="71" t="s">
        <v>329</v>
      </c>
      <c r="D37" s="115" t="s">
        <v>365</v>
      </c>
      <c r="E37" s="76">
        <v>2011.0</v>
      </c>
      <c r="F37" s="76" t="s">
        <v>30</v>
      </c>
      <c r="G37" s="76" t="s">
        <v>401</v>
      </c>
      <c r="H37" s="76">
        <v>5.0</v>
      </c>
      <c r="I37" s="119" t="s">
        <v>437</v>
      </c>
      <c r="J37" s="71"/>
      <c r="K37" s="87" t="s">
        <v>39</v>
      </c>
      <c r="L37" s="66"/>
      <c r="M37" s="94"/>
      <c r="N37" s="122" t="s">
        <v>231</v>
      </c>
      <c r="O37" s="124"/>
      <c r="P37" s="124" t="s">
        <v>243</v>
      </c>
      <c r="Q37" s="16" t="s">
        <v>250</v>
      </c>
      <c r="R37" s="122" t="s">
        <v>228</v>
      </c>
      <c r="S37" s="124"/>
      <c r="T37" s="122" t="s">
        <v>231</v>
      </c>
      <c r="U37" s="124"/>
      <c r="V37" s="16" t="s">
        <v>257</v>
      </c>
      <c r="W37" s="106"/>
      <c r="X37" s="106"/>
      <c r="Y37" s="106"/>
      <c r="Z37" s="122" t="s">
        <v>231</v>
      </c>
      <c r="AA37" s="124"/>
      <c r="AB37" s="122" t="s">
        <v>231</v>
      </c>
      <c r="AC37" s="124" t="s">
        <v>481</v>
      </c>
      <c r="AD37" s="122" t="s">
        <v>231</v>
      </c>
      <c r="AE37" s="124" t="s">
        <v>493</v>
      </c>
      <c r="AF37" s="122" t="s">
        <v>241</v>
      </c>
      <c r="AG37" s="124"/>
      <c r="AH37" s="122" t="s">
        <v>241</v>
      </c>
      <c r="AI37" s="124"/>
      <c r="AJ37" s="108"/>
      <c r="AK37" s="106"/>
      <c r="AL37" s="106"/>
      <c r="AM37" s="122" t="s">
        <v>231</v>
      </c>
      <c r="AN37" s="124"/>
      <c r="AO37" s="122" t="s">
        <v>231</v>
      </c>
      <c r="AP37" s="124" t="s">
        <v>514</v>
      </c>
      <c r="AQ37" s="122" t="s">
        <v>231</v>
      </c>
      <c r="AR37" s="124"/>
      <c r="AS37" s="122" t="s">
        <v>231</v>
      </c>
      <c r="AT37" s="124"/>
      <c r="AU37" s="122" t="s">
        <v>231</v>
      </c>
      <c r="AV37" s="124"/>
      <c r="AW37" s="122" t="s">
        <v>231</v>
      </c>
      <c r="AX37" s="124"/>
      <c r="AY37" s="122" t="s">
        <v>231</v>
      </c>
      <c r="AZ37" s="124"/>
      <c r="BA37" s="146" t="s">
        <v>241</v>
      </c>
      <c r="BB37" s="124"/>
      <c r="BC37" s="146" t="s">
        <v>293</v>
      </c>
      <c r="BD37" s="124"/>
      <c r="BE37" s="112">
        <f t="shared" si="1"/>
        <v>0.5942857143</v>
      </c>
      <c r="BF37" s="122" t="s">
        <v>192</v>
      </c>
      <c r="BG37" s="160">
        <v>1.0</v>
      </c>
      <c r="BH37" s="122" t="s">
        <v>200</v>
      </c>
      <c r="BI37" s="160">
        <v>0.5</v>
      </c>
      <c r="BJ37" s="122" t="s">
        <v>205</v>
      </c>
      <c r="BK37" s="124">
        <v>0.5</v>
      </c>
      <c r="BL37" s="146" t="s">
        <v>209</v>
      </c>
      <c r="BM37" s="124">
        <v>1.0</v>
      </c>
      <c r="BN37" s="122" t="s">
        <v>217</v>
      </c>
      <c r="BO37" s="124">
        <v>0.66</v>
      </c>
      <c r="BP37" s="122" t="s">
        <v>211</v>
      </c>
      <c r="BQ37" s="124">
        <v>0.5</v>
      </c>
      <c r="BR37" s="122" t="s">
        <v>226</v>
      </c>
      <c r="BS37" s="124">
        <v>0.0</v>
      </c>
      <c r="BT37" s="112"/>
      <c r="BU37" s="168" t="s">
        <v>236</v>
      </c>
      <c r="BV37" s="168" t="s">
        <v>236</v>
      </c>
      <c r="BW37" s="112"/>
    </row>
    <row r="38">
      <c r="A38" s="65" t="s">
        <v>182</v>
      </c>
      <c r="B38" s="68" t="s">
        <v>0</v>
      </c>
      <c r="C38" s="68" t="s">
        <v>183</v>
      </c>
      <c r="D38" s="68" t="s">
        <v>184</v>
      </c>
      <c r="E38" s="75" t="s">
        <v>185</v>
      </c>
      <c r="F38" s="75" t="s">
        <v>91</v>
      </c>
      <c r="G38" s="75" t="s">
        <v>189</v>
      </c>
      <c r="H38" s="75" t="s">
        <v>191</v>
      </c>
      <c r="I38" s="81" t="s">
        <v>193</v>
      </c>
      <c r="J38" s="81"/>
      <c r="K38" s="85" t="s">
        <v>197</v>
      </c>
      <c r="L38" s="65" t="s">
        <v>210</v>
      </c>
      <c r="M38" s="92" t="s">
        <v>3</v>
      </c>
      <c r="N38" s="121" t="s">
        <v>180</v>
      </c>
      <c r="O38" s="220"/>
      <c r="P38" s="19" t="s">
        <v>232</v>
      </c>
      <c r="Q38" s="19" t="s">
        <v>246</v>
      </c>
      <c r="R38" s="125" t="s">
        <v>251</v>
      </c>
      <c r="S38" s="221"/>
      <c r="T38" s="121" t="s">
        <v>253</v>
      </c>
      <c r="U38" s="220"/>
      <c r="V38" s="19" t="s">
        <v>255</v>
      </c>
      <c r="W38" s="104" t="s">
        <v>11</v>
      </c>
      <c r="X38" s="104" t="s">
        <v>13</v>
      </c>
      <c r="Y38" s="104" t="s">
        <v>20</v>
      </c>
      <c r="Z38" s="121" t="s">
        <v>261</v>
      </c>
      <c r="AA38" s="220"/>
      <c r="AB38" s="127" t="s">
        <v>263</v>
      </c>
      <c r="AC38" s="222"/>
      <c r="AD38" s="129" t="s">
        <v>265</v>
      </c>
      <c r="AE38" s="129"/>
      <c r="AF38" s="132" t="s">
        <v>267</v>
      </c>
      <c r="AG38" s="129"/>
      <c r="AH38" s="127" t="s">
        <v>269</v>
      </c>
      <c r="AI38" s="222"/>
      <c r="AJ38" s="104" t="s">
        <v>25</v>
      </c>
      <c r="AK38" s="109" t="s">
        <v>33</v>
      </c>
      <c r="AL38" s="109" t="s">
        <v>40</v>
      </c>
      <c r="AM38" s="133" t="s">
        <v>271</v>
      </c>
      <c r="AN38" s="40"/>
      <c r="AO38" s="127" t="s">
        <v>273</v>
      </c>
      <c r="AP38" s="222"/>
      <c r="AQ38" s="127" t="s">
        <v>275</v>
      </c>
      <c r="AR38" s="222"/>
      <c r="AS38" s="127" t="s">
        <v>277</v>
      </c>
      <c r="AT38" s="222"/>
      <c r="AU38" s="121" t="s">
        <v>279</v>
      </c>
      <c r="AV38" s="220"/>
      <c r="AW38" s="121" t="s">
        <v>281</v>
      </c>
      <c r="AX38" s="220"/>
      <c r="AY38" s="121" t="s">
        <v>284</v>
      </c>
      <c r="AZ38" s="220"/>
      <c r="BA38" s="127" t="s">
        <v>286</v>
      </c>
      <c r="BB38" s="222"/>
      <c r="BC38" s="148" t="s">
        <v>288</v>
      </c>
      <c r="BD38" s="223"/>
      <c r="BE38" s="111" t="s">
        <v>559</v>
      </c>
      <c r="BF38" s="156" t="s">
        <v>188</v>
      </c>
      <c r="BG38" s="84"/>
      <c r="BH38" s="161" t="s">
        <v>196</v>
      </c>
      <c r="BI38" s="84"/>
      <c r="BJ38" s="161" t="s">
        <v>202</v>
      </c>
      <c r="BK38" s="84"/>
      <c r="BL38" s="161" t="s">
        <v>207</v>
      </c>
      <c r="BM38" s="84"/>
      <c r="BN38" s="161" t="s">
        <v>214</v>
      </c>
      <c r="BO38" s="84"/>
      <c r="BP38" s="161" t="s">
        <v>220</v>
      </c>
      <c r="BQ38" s="84"/>
      <c r="BR38" s="161" t="s">
        <v>223</v>
      </c>
      <c r="BS38" s="84"/>
      <c r="BT38" s="111" t="s">
        <v>560</v>
      </c>
      <c r="BU38" s="167" t="s">
        <v>234</v>
      </c>
      <c r="BV38" s="167" t="s">
        <v>239</v>
      </c>
      <c r="BW38" s="111"/>
    </row>
    <row r="39">
      <c r="A39" s="66"/>
      <c r="B39" s="69">
        <v>1.0</v>
      </c>
      <c r="C39" s="113" t="s">
        <v>294</v>
      </c>
      <c r="D39" s="113" t="s">
        <v>330</v>
      </c>
      <c r="E39" s="76">
        <v>2013.0</v>
      </c>
      <c r="F39" s="76" t="s">
        <v>30</v>
      </c>
      <c r="G39" s="76" t="s">
        <v>366</v>
      </c>
      <c r="H39" s="76">
        <v>4.0</v>
      </c>
      <c r="I39" s="116" t="s">
        <v>402</v>
      </c>
      <c r="J39"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39" s="87" t="s">
        <v>39</v>
      </c>
      <c r="L39" s="66"/>
      <c r="M39" s="94"/>
      <c r="N39" s="122" t="s">
        <v>231</v>
      </c>
      <c r="O39" s="124"/>
      <c r="P39" s="124" t="s">
        <v>243</v>
      </c>
      <c r="Q39" s="113" t="s">
        <v>249</v>
      </c>
      <c r="R39" s="122" t="s">
        <v>241</v>
      </c>
      <c r="S39" s="124"/>
      <c r="T39" s="122" t="s">
        <v>231</v>
      </c>
      <c r="U39" s="124"/>
      <c r="V39" s="16" t="s">
        <v>258</v>
      </c>
      <c r="W39" s="106"/>
      <c r="X39" s="106"/>
      <c r="Y39" s="106"/>
      <c r="Z39" s="122" t="s">
        <v>231</v>
      </c>
      <c r="AA39" s="124"/>
      <c r="AB39" s="122" t="s">
        <v>231</v>
      </c>
      <c r="AC39" s="126" t="s">
        <v>461</v>
      </c>
      <c r="AD39" s="122" t="s">
        <v>231</v>
      </c>
      <c r="AE39" s="126" t="s">
        <v>482</v>
      </c>
      <c r="AF39" s="122" t="s">
        <v>231</v>
      </c>
      <c r="AG39" s="126" t="s">
        <v>494</v>
      </c>
      <c r="AH39" s="122" t="s">
        <v>241</v>
      </c>
      <c r="AI39" s="124"/>
      <c r="AJ39" s="108"/>
      <c r="AK39" s="106"/>
      <c r="AL39" s="106"/>
      <c r="AM39" s="224" t="s">
        <v>231</v>
      </c>
      <c r="AN39" s="58"/>
      <c r="AO39" s="122" t="s">
        <v>231</v>
      </c>
      <c r="AP39" s="134" t="s">
        <v>505</v>
      </c>
      <c r="AQ39" s="122" t="s">
        <v>231</v>
      </c>
      <c r="AR39" s="124"/>
      <c r="AS39" s="122" t="s">
        <v>241</v>
      </c>
      <c r="AT39" s="124"/>
      <c r="AU39" s="122" t="s">
        <v>231</v>
      </c>
      <c r="AV39" s="124"/>
      <c r="AW39" s="122" t="s">
        <v>231</v>
      </c>
      <c r="AX39" s="124"/>
      <c r="AY39" s="122" t="s">
        <v>231</v>
      </c>
      <c r="AZ39" s="124"/>
      <c r="BA39" s="146" t="s">
        <v>231</v>
      </c>
      <c r="BB39" s="147" t="s">
        <v>541</v>
      </c>
      <c r="BC39" s="146" t="s">
        <v>293</v>
      </c>
      <c r="BE39" s="112">
        <f t="shared" ref="BE39:BE74" si="2">SUM(BG39,BI39,BK39,BM39,BO39,BQ39,BS39)/7</f>
        <v>0.8085714286</v>
      </c>
      <c r="BF39" s="122" t="s">
        <v>192</v>
      </c>
      <c r="BG39" s="160">
        <v>1.0</v>
      </c>
      <c r="BH39" s="122" t="s">
        <v>199</v>
      </c>
      <c r="BI39" s="160">
        <v>1.0</v>
      </c>
      <c r="BJ39" s="122" t="s">
        <v>204</v>
      </c>
      <c r="BK39" s="124">
        <v>1.0</v>
      </c>
      <c r="BL39" s="122" t="s">
        <v>209</v>
      </c>
      <c r="BM39" s="124">
        <v>1.0</v>
      </c>
      <c r="BN39" s="122" t="s">
        <v>217</v>
      </c>
      <c r="BO39" s="124">
        <v>0.66</v>
      </c>
      <c r="BP39" s="122" t="s">
        <v>211</v>
      </c>
      <c r="BQ39" s="124">
        <v>0.5</v>
      </c>
      <c r="BR39" s="122" t="s">
        <v>211</v>
      </c>
      <c r="BS39" s="124">
        <v>0.5</v>
      </c>
      <c r="BT39" s="112"/>
      <c r="BU39" s="168" t="s">
        <v>236</v>
      </c>
      <c r="BV39" s="168" t="s">
        <v>237</v>
      </c>
      <c r="BW39" s="112"/>
    </row>
    <row r="40">
      <c r="A40" s="66"/>
      <c r="B40" s="69">
        <v>2.0</v>
      </c>
      <c r="C40" s="71" t="s">
        <v>295</v>
      </c>
      <c r="D40" s="71" t="s">
        <v>331</v>
      </c>
      <c r="E40" s="76">
        <v>2012.0</v>
      </c>
      <c r="F40" s="76" t="s">
        <v>30</v>
      </c>
      <c r="G40" s="76" t="s">
        <v>367</v>
      </c>
      <c r="H40" s="76">
        <v>14.0</v>
      </c>
      <c r="I40" s="116" t="s">
        <v>403</v>
      </c>
      <c r="J40" s="116" t="s">
        <v>438</v>
      </c>
      <c r="K40" s="87" t="s">
        <v>39</v>
      </c>
      <c r="L40" s="66"/>
      <c r="M40" s="94"/>
      <c r="N40" s="122" t="s">
        <v>231</v>
      </c>
      <c r="O40" s="124"/>
      <c r="P40" s="124" t="s">
        <v>243</v>
      </c>
      <c r="Q40" s="16" t="s">
        <v>250</v>
      </c>
      <c r="R40" s="122" t="s">
        <v>241</v>
      </c>
      <c r="S40" s="124"/>
      <c r="T40" s="122" t="s">
        <v>231</v>
      </c>
      <c r="U40" s="124"/>
      <c r="V40" s="16" t="s">
        <v>257</v>
      </c>
      <c r="W40" s="106"/>
      <c r="X40" s="106"/>
      <c r="Y40" s="106"/>
      <c r="Z40" s="122" t="s">
        <v>231</v>
      </c>
      <c r="AA40" s="124"/>
      <c r="AB40" s="122" t="s">
        <v>231</v>
      </c>
      <c r="AC40" s="126" t="s">
        <v>462</v>
      </c>
      <c r="AD40" s="122" t="s">
        <v>231</v>
      </c>
      <c r="AE40" s="126" t="s">
        <v>483</v>
      </c>
      <c r="AF40" s="122" t="s">
        <v>231</v>
      </c>
      <c r="AG40" s="126" t="s">
        <v>495</v>
      </c>
      <c r="AH40" s="122" t="s">
        <v>231</v>
      </c>
      <c r="AI40" s="124"/>
      <c r="AJ40" s="108"/>
      <c r="AK40" s="106"/>
      <c r="AL40" s="106"/>
      <c r="AM40" s="122" t="s">
        <v>231</v>
      </c>
      <c r="AN40" s="124"/>
      <c r="AO40" s="122" t="s">
        <v>231</v>
      </c>
      <c r="AP40" s="124"/>
      <c r="AQ40" s="122" t="s">
        <v>231</v>
      </c>
      <c r="AR40" s="124"/>
      <c r="AS40" s="122" t="s">
        <v>231</v>
      </c>
      <c r="AT40" s="124"/>
      <c r="AU40" s="122" t="s">
        <v>231</v>
      </c>
      <c r="AV40" s="124"/>
      <c r="AW40" s="122" t="s">
        <v>231</v>
      </c>
      <c r="AX40" s="124"/>
      <c r="AY40" s="122" t="s">
        <v>241</v>
      </c>
      <c r="AZ40" s="124"/>
      <c r="BA40" s="146" t="s">
        <v>228</v>
      </c>
      <c r="BB40" s="124"/>
      <c r="BC40" s="146" t="s">
        <v>293</v>
      </c>
      <c r="BD40" s="124"/>
      <c r="BE40" s="112">
        <f t="shared" si="2"/>
        <v>0.7371428571</v>
      </c>
      <c r="BF40" s="122" t="s">
        <v>192</v>
      </c>
      <c r="BG40" s="160">
        <v>1.0</v>
      </c>
      <c r="BH40" s="122" t="s">
        <v>199</v>
      </c>
      <c r="BI40" s="160">
        <v>1.0</v>
      </c>
      <c r="BJ40" s="122" t="s">
        <v>204</v>
      </c>
      <c r="BK40" s="124">
        <v>1.0</v>
      </c>
      <c r="BL40" s="122" t="s">
        <v>209</v>
      </c>
      <c r="BM40" s="124">
        <v>1.0</v>
      </c>
      <c r="BN40" s="122" t="s">
        <v>217</v>
      </c>
      <c r="BO40" s="124">
        <v>0.66</v>
      </c>
      <c r="BP40" s="122" t="s">
        <v>211</v>
      </c>
      <c r="BQ40" s="124">
        <v>0.5</v>
      </c>
      <c r="BR40" s="122" t="s">
        <v>226</v>
      </c>
      <c r="BS40" s="124">
        <v>0.0</v>
      </c>
      <c r="BT40" s="112"/>
      <c r="BU40" s="168" t="s">
        <v>236</v>
      </c>
      <c r="BV40" s="168" t="s">
        <v>237</v>
      </c>
      <c r="BW40" s="112"/>
    </row>
    <row r="41">
      <c r="A41" s="66"/>
      <c r="B41" s="69">
        <v>3.0</v>
      </c>
      <c r="C41" s="71" t="s">
        <v>296</v>
      </c>
      <c r="D41" s="71" t="s">
        <v>332</v>
      </c>
      <c r="E41" s="76">
        <v>2013.0</v>
      </c>
      <c r="F41" s="76" t="s">
        <v>30</v>
      </c>
      <c r="G41" s="76" t="s">
        <v>368</v>
      </c>
      <c r="H41" s="76">
        <v>7.0</v>
      </c>
      <c r="I41" s="116" t="s">
        <v>404</v>
      </c>
      <c r="J41" s="116" t="s">
        <v>439</v>
      </c>
      <c r="K41" s="87" t="s">
        <v>39</v>
      </c>
      <c r="L41" s="66"/>
      <c r="M41" s="94"/>
      <c r="N41" s="122" t="s">
        <v>231</v>
      </c>
      <c r="O41" s="124"/>
      <c r="P41" s="124" t="s">
        <v>243</v>
      </c>
      <c r="Q41" s="16" t="s">
        <v>250</v>
      </c>
      <c r="R41" s="122" t="s">
        <v>241</v>
      </c>
      <c r="S41" s="124"/>
      <c r="T41" s="122" t="s">
        <v>231</v>
      </c>
      <c r="U41" s="124"/>
      <c r="V41" s="16" t="s">
        <v>257</v>
      </c>
      <c r="W41" s="106"/>
      <c r="X41" s="106"/>
      <c r="Y41" s="106"/>
      <c r="Z41" s="122" t="s">
        <v>231</v>
      </c>
      <c r="AA41" s="124"/>
      <c r="AB41" s="122" t="s">
        <v>231</v>
      </c>
      <c r="AC41" s="126" t="s">
        <v>463</v>
      </c>
      <c r="AD41" s="122" t="s">
        <v>231</v>
      </c>
      <c r="AE41" s="126" t="s">
        <v>484</v>
      </c>
      <c r="AF41" s="122" t="s">
        <v>231</v>
      </c>
      <c r="AG41" s="126" t="s">
        <v>496</v>
      </c>
      <c r="AH41" s="122" t="s">
        <v>241</v>
      </c>
      <c r="AI41" s="124"/>
      <c r="AJ41" s="108"/>
      <c r="AK41" s="106"/>
      <c r="AL41" s="106"/>
      <c r="AM41" s="122" t="s">
        <v>241</v>
      </c>
      <c r="AN41" s="124"/>
      <c r="AO41" s="224"/>
      <c r="AP41" s="58"/>
      <c r="AQ41" s="122"/>
      <c r="AR41" s="124"/>
      <c r="AS41" s="122"/>
      <c r="AT41" s="124"/>
      <c r="AU41" s="122" t="s">
        <v>241</v>
      </c>
      <c r="AV41" s="124"/>
      <c r="AW41" s="122" t="s">
        <v>231</v>
      </c>
      <c r="AX41" s="124"/>
      <c r="AY41" s="122" t="s">
        <v>231</v>
      </c>
      <c r="AZ41" s="124"/>
      <c r="BA41" s="146" t="s">
        <v>241</v>
      </c>
      <c r="BB41" s="124"/>
      <c r="BC41" s="146" t="s">
        <v>228</v>
      </c>
      <c r="BD41" s="124"/>
      <c r="BE41" s="112">
        <f t="shared" si="2"/>
        <v>0.7614285714</v>
      </c>
      <c r="BF41" s="122" t="s">
        <v>192</v>
      </c>
      <c r="BG41" s="160">
        <v>1.0</v>
      </c>
      <c r="BH41" s="122" t="s">
        <v>199</v>
      </c>
      <c r="BI41" s="160">
        <v>1.0</v>
      </c>
      <c r="BJ41" s="122" t="s">
        <v>204</v>
      </c>
      <c r="BK41" s="124">
        <v>1.0</v>
      </c>
      <c r="BL41" s="122" t="s">
        <v>209</v>
      </c>
      <c r="BM41" s="124">
        <v>1.0</v>
      </c>
      <c r="BN41" s="122" t="s">
        <v>218</v>
      </c>
      <c r="BO41" s="124">
        <v>0.33</v>
      </c>
      <c r="BP41" s="122" t="s">
        <v>211</v>
      </c>
      <c r="BQ41" s="124">
        <v>0.5</v>
      </c>
      <c r="BR41" s="122" t="s">
        <v>211</v>
      </c>
      <c r="BS41" s="124">
        <v>0.5</v>
      </c>
      <c r="BT41" s="112"/>
      <c r="BU41" s="168" t="s">
        <v>236</v>
      </c>
      <c r="BV41" s="168" t="s">
        <v>237</v>
      </c>
      <c r="BW41" s="112"/>
    </row>
    <row r="42">
      <c r="A42" s="66"/>
      <c r="B42" s="69">
        <v>4.0</v>
      </c>
      <c r="C42" s="71" t="s">
        <v>297</v>
      </c>
      <c r="D42" s="71" t="s">
        <v>333</v>
      </c>
      <c r="E42" s="76">
        <v>2011.0</v>
      </c>
      <c r="F42" s="76" t="s">
        <v>30</v>
      </c>
      <c r="G42" s="76" t="s">
        <v>369</v>
      </c>
      <c r="H42" s="76">
        <v>12.0</v>
      </c>
      <c r="I42" s="116" t="s">
        <v>405</v>
      </c>
      <c r="J42" s="116" t="s">
        <v>440</v>
      </c>
      <c r="K42" s="87" t="s">
        <v>39</v>
      </c>
      <c r="L42" s="66"/>
      <c r="M42" s="94"/>
      <c r="N42" s="122" t="s">
        <v>231</v>
      </c>
      <c r="O42" s="124"/>
      <c r="P42" s="124" t="s">
        <v>243</v>
      </c>
      <c r="Q42" s="16" t="s">
        <v>249</v>
      </c>
      <c r="R42" s="122" t="s">
        <v>241</v>
      </c>
      <c r="S42" s="124"/>
      <c r="T42" s="122" t="s">
        <v>231</v>
      </c>
      <c r="U42" s="124"/>
      <c r="V42" s="16" t="s">
        <v>258</v>
      </c>
      <c r="W42" s="106"/>
      <c r="X42" s="106"/>
      <c r="Y42" s="106"/>
      <c r="Z42" s="122" t="s">
        <v>231</v>
      </c>
      <c r="AA42" s="124"/>
      <c r="AB42" s="122" t="s">
        <v>231</v>
      </c>
      <c r="AC42" s="126" t="s">
        <v>463</v>
      </c>
      <c r="AD42" s="122" t="s">
        <v>231</v>
      </c>
      <c r="AE42" s="126" t="s">
        <v>485</v>
      </c>
      <c r="AF42" s="122" t="s">
        <v>241</v>
      </c>
      <c r="AG42" s="124"/>
      <c r="AH42" s="122" t="s">
        <v>231</v>
      </c>
      <c r="AI42" s="126" t="s">
        <v>499</v>
      </c>
      <c r="AJ42" s="108"/>
      <c r="AK42" s="106"/>
      <c r="AL42" s="106"/>
      <c r="AM42" s="122" t="s">
        <v>241</v>
      </c>
      <c r="AN42" s="124"/>
      <c r="AO42" s="122"/>
      <c r="AP42" s="124"/>
      <c r="AQ42" s="122"/>
      <c r="AR42" s="124"/>
      <c r="AS42" s="122"/>
      <c r="AT42" s="124"/>
      <c r="AU42" s="122" t="s">
        <v>241</v>
      </c>
      <c r="AV42" s="124"/>
      <c r="AW42" s="122" t="s">
        <v>231</v>
      </c>
      <c r="AX42" s="124"/>
      <c r="AY42" s="122" t="s">
        <v>231</v>
      </c>
      <c r="AZ42" s="124"/>
      <c r="BA42" s="146" t="s">
        <v>241</v>
      </c>
      <c r="BB42" s="147" t="s">
        <v>542</v>
      </c>
      <c r="BC42" s="146" t="s">
        <v>228</v>
      </c>
      <c r="BD42" s="124"/>
      <c r="BE42" s="112">
        <f t="shared" si="2"/>
        <v>0.7371428571</v>
      </c>
      <c r="BF42" s="122" t="s">
        <v>192</v>
      </c>
      <c r="BG42" s="160">
        <v>1.0</v>
      </c>
      <c r="BH42" s="122" t="s">
        <v>199</v>
      </c>
      <c r="BI42" s="160">
        <v>1.0</v>
      </c>
      <c r="BJ42" s="122" t="s">
        <v>204</v>
      </c>
      <c r="BK42" s="124">
        <v>1.0</v>
      </c>
      <c r="BL42" s="122" t="s">
        <v>209</v>
      </c>
      <c r="BM42" s="124">
        <v>1.0</v>
      </c>
      <c r="BN42" s="122" t="s">
        <v>217</v>
      </c>
      <c r="BO42" s="124">
        <v>0.66</v>
      </c>
      <c r="BP42" s="122" t="s">
        <v>211</v>
      </c>
      <c r="BQ42" s="124">
        <v>0.5</v>
      </c>
      <c r="BR42" s="122" t="s">
        <v>226</v>
      </c>
      <c r="BS42" s="124">
        <v>0.0</v>
      </c>
      <c r="BT42" s="112"/>
      <c r="BU42" s="168" t="s">
        <v>236</v>
      </c>
      <c r="BV42" s="168" t="s">
        <v>237</v>
      </c>
      <c r="BW42" s="112"/>
    </row>
    <row r="43">
      <c r="A43" s="66"/>
      <c r="B43" s="69">
        <v>5.0</v>
      </c>
      <c r="C43" s="71" t="s">
        <v>298</v>
      </c>
      <c r="D43" s="71" t="s">
        <v>334</v>
      </c>
      <c r="E43" s="76">
        <v>2011.0</v>
      </c>
      <c r="F43" s="76" t="s">
        <v>30</v>
      </c>
      <c r="G43" s="76" t="s">
        <v>370</v>
      </c>
      <c r="H43" s="76">
        <v>14.0</v>
      </c>
      <c r="I43" s="117" t="s">
        <v>406</v>
      </c>
      <c r="J43" s="116" t="s">
        <v>441</v>
      </c>
      <c r="K43" s="87" t="s">
        <v>39</v>
      </c>
      <c r="L43" s="66"/>
      <c r="M43" s="94"/>
      <c r="N43" s="122" t="s">
        <v>231</v>
      </c>
      <c r="O43" s="124"/>
      <c r="P43" s="124" t="s">
        <v>243</v>
      </c>
      <c r="Q43" s="16" t="s">
        <v>250</v>
      </c>
      <c r="R43" s="122" t="s">
        <v>241</v>
      </c>
      <c r="S43" s="124"/>
      <c r="T43" s="122" t="s">
        <v>231</v>
      </c>
      <c r="U43" s="124"/>
      <c r="V43" s="16" t="s">
        <v>260</v>
      </c>
      <c r="W43" s="106"/>
      <c r="X43" s="106"/>
      <c r="Y43" s="106"/>
      <c r="Z43" s="122" t="s">
        <v>241</v>
      </c>
      <c r="AA43" s="124"/>
      <c r="AB43" s="122" t="s">
        <v>228</v>
      </c>
      <c r="AC43" s="124"/>
      <c r="AD43" s="122" t="s">
        <v>228</v>
      </c>
      <c r="AE43" s="124"/>
      <c r="AF43" s="122" t="s">
        <v>228</v>
      </c>
      <c r="AG43" s="124"/>
      <c r="AH43" s="122" t="s">
        <v>228</v>
      </c>
      <c r="AI43" s="124"/>
      <c r="AJ43" s="108"/>
      <c r="AK43" s="106"/>
      <c r="AL43" s="106"/>
      <c r="AM43" s="122" t="s">
        <v>241</v>
      </c>
      <c r="AN43" s="124"/>
      <c r="AO43" s="122"/>
      <c r="AP43" s="124"/>
      <c r="AQ43" s="224"/>
      <c r="AR43" s="58"/>
      <c r="AS43" s="122"/>
      <c r="AT43" s="124"/>
      <c r="AU43" s="122" t="s">
        <v>231</v>
      </c>
      <c r="AV43" s="124"/>
      <c r="AW43" s="122" t="s">
        <v>231</v>
      </c>
      <c r="AX43" s="124"/>
      <c r="AY43" s="122" t="s">
        <v>231</v>
      </c>
      <c r="AZ43" s="124"/>
      <c r="BA43" s="146" t="s">
        <v>241</v>
      </c>
      <c r="BB43" s="124"/>
      <c r="BC43" s="146" t="s">
        <v>228</v>
      </c>
      <c r="BD43" s="124"/>
      <c r="BE43" s="112">
        <f t="shared" si="2"/>
        <v>0.7614285714</v>
      </c>
      <c r="BF43" s="122" t="s">
        <v>192</v>
      </c>
      <c r="BG43" s="160">
        <v>1.0</v>
      </c>
      <c r="BH43" s="122" t="s">
        <v>199</v>
      </c>
      <c r="BI43" s="160">
        <v>1.0</v>
      </c>
      <c r="BJ43" s="122" t="s">
        <v>204</v>
      </c>
      <c r="BK43" s="124">
        <v>1.0</v>
      </c>
      <c r="BL43" s="122" t="s">
        <v>209</v>
      </c>
      <c r="BM43" s="124">
        <v>1.0</v>
      </c>
      <c r="BN43" s="122" t="s">
        <v>218</v>
      </c>
      <c r="BO43" s="124">
        <v>0.33</v>
      </c>
      <c r="BP43" s="122" t="s">
        <v>211</v>
      </c>
      <c r="BQ43" s="124">
        <v>0.5</v>
      </c>
      <c r="BR43" s="122" t="s">
        <v>211</v>
      </c>
      <c r="BS43" s="124">
        <v>0.5</v>
      </c>
      <c r="BT43" s="112"/>
      <c r="BU43" s="168" t="s">
        <v>236</v>
      </c>
      <c r="BV43" s="168" t="s">
        <v>237</v>
      </c>
      <c r="BW43" s="112"/>
    </row>
    <row r="44">
      <c r="A44" s="66"/>
      <c r="B44" s="69">
        <v>6.0</v>
      </c>
      <c r="C44" s="71" t="s">
        <v>299</v>
      </c>
      <c r="D44" s="71" t="s">
        <v>335</v>
      </c>
      <c r="E44" s="76">
        <v>2012.0</v>
      </c>
      <c r="F44" s="76" t="s">
        <v>30</v>
      </c>
      <c r="G44" s="76" t="s">
        <v>371</v>
      </c>
      <c r="H44" s="76">
        <v>3.0</v>
      </c>
      <c r="I44" s="117" t="s">
        <v>407</v>
      </c>
      <c r="J44" s="116" t="s">
        <v>442</v>
      </c>
      <c r="K44" s="87" t="s">
        <v>39</v>
      </c>
      <c r="L44" s="66"/>
      <c r="M44" s="94"/>
      <c r="N44" s="122" t="s">
        <v>231</v>
      </c>
      <c r="O44" s="124"/>
      <c r="P44" s="124" t="s">
        <v>243</v>
      </c>
      <c r="Q44" s="16" t="s">
        <v>249</v>
      </c>
      <c r="R44" s="122" t="s">
        <v>241</v>
      </c>
      <c r="S44" s="124"/>
      <c r="T44" s="122" t="s">
        <v>231</v>
      </c>
      <c r="U44" s="126" t="s">
        <v>458</v>
      </c>
      <c r="V44" s="16" t="s">
        <v>257</v>
      </c>
      <c r="W44" s="106"/>
      <c r="X44" s="106"/>
      <c r="Y44" s="106"/>
      <c r="Z44" s="122" t="s">
        <v>231</v>
      </c>
      <c r="AA44" s="124"/>
      <c r="AB44" s="122" t="s">
        <v>231</v>
      </c>
      <c r="AC44" s="126" t="s">
        <v>464</v>
      </c>
      <c r="AD44" s="122" t="s">
        <v>231</v>
      </c>
      <c r="AE44" s="130" t="s">
        <v>486</v>
      </c>
      <c r="AF44" s="122" t="s">
        <v>231</v>
      </c>
      <c r="AG44" s="126" t="s">
        <v>497</v>
      </c>
      <c r="AH44" s="122" t="s">
        <v>231</v>
      </c>
      <c r="AI44" s="126" t="s">
        <v>500</v>
      </c>
      <c r="AJ44" s="108"/>
      <c r="AK44" s="106"/>
      <c r="AL44" s="106"/>
      <c r="AM44" s="122" t="s">
        <v>231</v>
      </c>
      <c r="AN44" s="124"/>
      <c r="AO44" s="122" t="s">
        <v>231</v>
      </c>
      <c r="AP44" s="124"/>
      <c r="AQ44" s="122" t="s">
        <v>231</v>
      </c>
      <c r="AR44" s="124"/>
      <c r="AS44" s="122" t="s">
        <v>231</v>
      </c>
      <c r="AT44" s="124"/>
      <c r="AU44" s="122" t="s">
        <v>231</v>
      </c>
      <c r="AV44" s="124"/>
      <c r="AW44" s="122" t="s">
        <v>231</v>
      </c>
      <c r="AX44" s="124"/>
      <c r="AY44" s="122" t="s">
        <v>241</v>
      </c>
      <c r="AZ44" s="124"/>
      <c r="BA44" s="146" t="s">
        <v>228</v>
      </c>
      <c r="BB44" s="124"/>
      <c r="BC44" s="146" t="s">
        <v>290</v>
      </c>
      <c r="BD44" s="124"/>
      <c r="BE44" s="112">
        <f t="shared" si="2"/>
        <v>0.7371428571</v>
      </c>
      <c r="BF44" s="122" t="s">
        <v>192</v>
      </c>
      <c r="BG44" s="160">
        <v>1.0</v>
      </c>
      <c r="BH44" s="122" t="s">
        <v>200</v>
      </c>
      <c r="BI44" s="160">
        <v>0.5</v>
      </c>
      <c r="BJ44" s="122" t="s">
        <v>204</v>
      </c>
      <c r="BK44" s="124">
        <v>1.0</v>
      </c>
      <c r="BL44" s="122" t="s">
        <v>209</v>
      </c>
      <c r="BM44" s="124">
        <v>1.0</v>
      </c>
      <c r="BN44" s="122" t="s">
        <v>217</v>
      </c>
      <c r="BO44" s="124">
        <v>0.66</v>
      </c>
      <c r="BP44" s="122" t="s">
        <v>211</v>
      </c>
      <c r="BQ44" s="124">
        <v>0.5</v>
      </c>
      <c r="BR44" s="122" t="s">
        <v>211</v>
      </c>
      <c r="BS44" s="124">
        <v>0.5</v>
      </c>
      <c r="BT44" s="112"/>
      <c r="BU44" s="168" t="s">
        <v>236</v>
      </c>
      <c r="BV44" s="168" t="s">
        <v>237</v>
      </c>
      <c r="BW44" s="112"/>
    </row>
    <row r="45">
      <c r="A45" s="66"/>
      <c r="B45" s="69">
        <v>7.0</v>
      </c>
      <c r="C45" s="71" t="s">
        <v>300</v>
      </c>
      <c r="D45" s="71" t="s">
        <v>336</v>
      </c>
      <c r="E45" s="76">
        <v>2011.0</v>
      </c>
      <c r="F45" s="76" t="s">
        <v>30</v>
      </c>
      <c r="G45" s="76" t="s">
        <v>372</v>
      </c>
      <c r="H45" s="76">
        <v>21.0</v>
      </c>
      <c r="I45" s="118" t="s">
        <v>408</v>
      </c>
      <c r="J45" s="116" t="s">
        <v>443</v>
      </c>
      <c r="K45" s="87" t="s">
        <v>39</v>
      </c>
      <c r="L45" s="66"/>
      <c r="M45" s="94"/>
      <c r="N45" s="122" t="s">
        <v>231</v>
      </c>
      <c r="O45" s="124"/>
      <c r="P45" s="124" t="s">
        <v>243</v>
      </c>
      <c r="Q45" s="16" t="s">
        <v>250</v>
      </c>
      <c r="R45" s="122" t="s">
        <v>241</v>
      </c>
      <c r="S45" s="124"/>
      <c r="T45" s="122" t="s">
        <v>231</v>
      </c>
      <c r="U45" s="124"/>
      <c r="V45" s="16" t="s">
        <v>258</v>
      </c>
      <c r="W45" s="106"/>
      <c r="X45" s="106"/>
      <c r="Y45" s="106"/>
      <c r="Z45" s="122" t="s">
        <v>231</v>
      </c>
      <c r="AA45" s="124"/>
      <c r="AB45" s="122" t="s">
        <v>231</v>
      </c>
      <c r="AC45" s="126" t="s">
        <v>465</v>
      </c>
      <c r="AD45" s="122" t="s">
        <v>231</v>
      </c>
      <c r="AE45" s="131" t="s">
        <v>487</v>
      </c>
      <c r="AF45" s="122" t="s">
        <v>241</v>
      </c>
      <c r="AG45" s="124"/>
      <c r="AH45" s="122" t="s">
        <v>241</v>
      </c>
      <c r="AI45" s="124"/>
      <c r="AJ45" s="108"/>
      <c r="AK45" s="106"/>
      <c r="AL45" s="106"/>
      <c r="AM45" s="122" t="s">
        <v>241</v>
      </c>
      <c r="AN45" s="124"/>
      <c r="AO45" s="122"/>
      <c r="AP45" s="124"/>
      <c r="AQ45" s="122"/>
      <c r="AR45" s="124"/>
      <c r="AS45" s="224"/>
      <c r="AT45" s="58"/>
      <c r="AU45" s="122" t="s">
        <v>231</v>
      </c>
      <c r="AV45" s="124"/>
      <c r="AW45" s="122" t="s">
        <v>231</v>
      </c>
      <c r="AX45" s="124" t="s">
        <v>531</v>
      </c>
      <c r="AY45" s="122" t="s">
        <v>231</v>
      </c>
      <c r="AZ45" s="124"/>
      <c r="BA45" s="146" t="s">
        <v>241</v>
      </c>
      <c r="BB45" s="124"/>
      <c r="BC45" s="146" t="s">
        <v>228</v>
      </c>
      <c r="BD45" s="124"/>
      <c r="BE45" s="112">
        <f t="shared" si="2"/>
        <v>0.69</v>
      </c>
      <c r="BF45" s="122" t="s">
        <v>192</v>
      </c>
      <c r="BG45" s="160">
        <v>1.0</v>
      </c>
      <c r="BH45" s="122" t="s">
        <v>199</v>
      </c>
      <c r="BI45" s="160">
        <v>1.0</v>
      </c>
      <c r="BJ45" s="122" t="s">
        <v>204</v>
      </c>
      <c r="BK45" s="124">
        <v>1.0</v>
      </c>
      <c r="BL45" s="122" t="s">
        <v>209</v>
      </c>
      <c r="BM45" s="124">
        <v>1.0</v>
      </c>
      <c r="BN45" s="122" t="s">
        <v>218</v>
      </c>
      <c r="BO45" s="124">
        <v>0.33</v>
      </c>
      <c r="BP45" s="122" t="s">
        <v>211</v>
      </c>
      <c r="BQ45" s="124">
        <v>0.5</v>
      </c>
      <c r="BR45" s="122" t="s">
        <v>226</v>
      </c>
      <c r="BS45" s="124">
        <v>0.0</v>
      </c>
      <c r="BT45" s="112"/>
      <c r="BU45" s="168" t="s">
        <v>236</v>
      </c>
      <c r="BV45" s="168" t="s">
        <v>237</v>
      </c>
      <c r="BW45" s="112"/>
    </row>
    <row r="46">
      <c r="A46" s="66"/>
      <c r="B46" s="69">
        <v>8.0</v>
      </c>
      <c r="C46" s="71" t="s">
        <v>301</v>
      </c>
      <c r="D46" s="71" t="s">
        <v>337</v>
      </c>
      <c r="E46" s="76">
        <v>2014.0</v>
      </c>
      <c r="F46" s="76" t="s">
        <v>30</v>
      </c>
      <c r="G46" s="76" t="s">
        <v>373</v>
      </c>
      <c r="H46" s="76">
        <v>1.0</v>
      </c>
      <c r="I46" s="119" t="s">
        <v>409</v>
      </c>
      <c r="J46" s="119" t="s">
        <v>444</v>
      </c>
      <c r="K46" s="87" t="s">
        <v>39</v>
      </c>
      <c r="L46" s="66"/>
      <c r="M46" s="94"/>
      <c r="N46" s="122" t="s">
        <v>231</v>
      </c>
      <c r="O46" s="124"/>
      <c r="P46" s="124" t="s">
        <v>243</v>
      </c>
      <c r="Q46" s="16" t="s">
        <v>248</v>
      </c>
      <c r="R46" s="122" t="s">
        <v>241</v>
      </c>
      <c r="S46" s="124"/>
      <c r="T46" s="122" t="s">
        <v>231</v>
      </c>
      <c r="U46" s="124"/>
      <c r="V46" s="16" t="s">
        <v>258</v>
      </c>
      <c r="W46" s="106"/>
      <c r="X46" s="106"/>
      <c r="Y46" s="106"/>
      <c r="Z46" s="122" t="s">
        <v>231</v>
      </c>
      <c r="AA46" s="124"/>
      <c r="AB46" s="122" t="s">
        <v>231</v>
      </c>
      <c r="AC46" s="124" t="s">
        <v>466</v>
      </c>
      <c r="AD46" s="122" t="s">
        <v>231</v>
      </c>
      <c r="AE46" s="124" t="s">
        <v>488</v>
      </c>
      <c r="AF46" s="122" t="s">
        <v>231</v>
      </c>
      <c r="AG46" s="124"/>
      <c r="AH46" s="122" t="s">
        <v>241</v>
      </c>
      <c r="AI46" s="124"/>
      <c r="AJ46" s="108"/>
      <c r="AK46" s="106"/>
      <c r="AL46" s="106"/>
      <c r="AM46" s="122" t="s">
        <v>231</v>
      </c>
      <c r="AN46" s="124"/>
      <c r="AO46" s="122" t="s">
        <v>231</v>
      </c>
      <c r="AP46" s="124"/>
      <c r="AQ46" s="122" t="s">
        <v>231</v>
      </c>
      <c r="AR46" s="124" t="s">
        <v>515</v>
      </c>
      <c r="AS46" s="122" t="s">
        <v>231</v>
      </c>
      <c r="AT46" s="124" t="s">
        <v>523</v>
      </c>
      <c r="AU46" s="122" t="s">
        <v>231</v>
      </c>
      <c r="AV46" s="124"/>
      <c r="AW46" s="122" t="s">
        <v>231</v>
      </c>
      <c r="AX46" s="124" t="s">
        <v>532</v>
      </c>
      <c r="AY46" s="122" t="s">
        <v>231</v>
      </c>
      <c r="AZ46" s="124"/>
      <c r="BA46" s="146" t="s">
        <v>231</v>
      </c>
      <c r="BB46" s="124" t="s">
        <v>543</v>
      </c>
      <c r="BC46" s="146" t="s">
        <v>290</v>
      </c>
      <c r="BD46" s="124" t="s">
        <v>552</v>
      </c>
      <c r="BE46" s="112">
        <f t="shared" si="2"/>
        <v>0.9285714286</v>
      </c>
      <c r="BF46" s="122" t="s">
        <v>192</v>
      </c>
      <c r="BG46" s="160">
        <v>1.0</v>
      </c>
      <c r="BH46" s="122" t="s">
        <v>199</v>
      </c>
      <c r="BI46" s="160">
        <v>1.0</v>
      </c>
      <c r="BJ46" s="122" t="s">
        <v>204</v>
      </c>
      <c r="BK46" s="124">
        <v>1.0</v>
      </c>
      <c r="BL46" s="122" t="s">
        <v>209</v>
      </c>
      <c r="BM46" s="124">
        <v>1.0</v>
      </c>
      <c r="BN46" s="122" t="s">
        <v>216</v>
      </c>
      <c r="BO46" s="124">
        <v>1.0</v>
      </c>
      <c r="BP46" s="122" t="s">
        <v>204</v>
      </c>
      <c r="BQ46" s="124">
        <v>1.0</v>
      </c>
      <c r="BR46" s="122" t="s">
        <v>211</v>
      </c>
      <c r="BS46" s="124">
        <v>0.5</v>
      </c>
      <c r="BT46" s="112"/>
      <c r="BU46" s="168" t="s">
        <v>236</v>
      </c>
      <c r="BV46" s="168" t="s">
        <v>236</v>
      </c>
      <c r="BW46" s="112"/>
    </row>
    <row r="47">
      <c r="A47" s="66"/>
      <c r="B47" s="69">
        <v>9.0</v>
      </c>
      <c r="C47" s="115" t="s">
        <v>302</v>
      </c>
      <c r="D47" s="115" t="s">
        <v>338</v>
      </c>
      <c r="E47" s="76">
        <v>2014.0</v>
      </c>
      <c r="F47" s="76" t="s">
        <v>30</v>
      </c>
      <c r="G47" s="76" t="s">
        <v>374</v>
      </c>
      <c r="H47" s="76">
        <v>5.0</v>
      </c>
      <c r="I47" s="119" t="s">
        <v>410</v>
      </c>
      <c r="J47" s="119" t="s">
        <v>445</v>
      </c>
      <c r="K47" s="87" t="s">
        <v>39</v>
      </c>
      <c r="L47" s="66"/>
      <c r="M47" s="94"/>
      <c r="N47" s="122" t="s">
        <v>231</v>
      </c>
      <c r="O47" s="124"/>
      <c r="P47" s="124" t="s">
        <v>243</v>
      </c>
      <c r="Q47" s="16" t="s">
        <v>249</v>
      </c>
      <c r="R47" s="122" t="s">
        <v>231</v>
      </c>
      <c r="S47" s="124" t="s">
        <v>454</v>
      </c>
      <c r="T47" s="122" t="s">
        <v>231</v>
      </c>
      <c r="U47" s="124"/>
      <c r="V47" s="16" t="s">
        <v>258</v>
      </c>
      <c r="W47" s="106"/>
      <c r="X47" s="106"/>
      <c r="Y47" s="106"/>
      <c r="Z47" s="122" t="s">
        <v>231</v>
      </c>
      <c r="AA47" s="124"/>
      <c r="AB47" s="122" t="s">
        <v>231</v>
      </c>
      <c r="AC47" s="124" t="s">
        <v>467</v>
      </c>
      <c r="AD47" s="122" t="s">
        <v>241</v>
      </c>
      <c r="AE47" s="124"/>
      <c r="AF47" s="122" t="s">
        <v>241</v>
      </c>
      <c r="AG47" s="124"/>
      <c r="AH47" s="122" t="s">
        <v>231</v>
      </c>
      <c r="AI47" s="124" t="s">
        <v>501</v>
      </c>
      <c r="AJ47" s="108"/>
      <c r="AK47" s="106"/>
      <c r="AL47" s="106"/>
      <c r="AM47" s="122" t="s">
        <v>231</v>
      </c>
      <c r="AN47" s="124" t="s">
        <v>502</v>
      </c>
      <c r="AO47" s="122" t="s">
        <v>231</v>
      </c>
      <c r="AP47" s="124"/>
      <c r="AQ47" s="122" t="s">
        <v>231</v>
      </c>
      <c r="AR47" s="124"/>
      <c r="AS47" s="122" t="s">
        <v>231</v>
      </c>
      <c r="AT47" s="124" t="s">
        <v>524</v>
      </c>
      <c r="AU47" s="224" t="s">
        <v>231</v>
      </c>
      <c r="AV47" s="58"/>
      <c r="AW47" s="122" t="s">
        <v>231</v>
      </c>
      <c r="AX47" s="124" t="s">
        <v>533</v>
      </c>
      <c r="AY47" s="122" t="s">
        <v>231</v>
      </c>
      <c r="AZ47" s="124"/>
      <c r="BA47" s="146" t="s">
        <v>231</v>
      </c>
      <c r="BB47" s="124" t="s">
        <v>544</v>
      </c>
      <c r="BC47" s="146" t="s">
        <v>290</v>
      </c>
      <c r="BD47" s="124" t="s">
        <v>553</v>
      </c>
      <c r="BE47" s="112">
        <f t="shared" si="2"/>
        <v>0.88</v>
      </c>
      <c r="BF47" s="122" t="s">
        <v>192</v>
      </c>
      <c r="BG47" s="160">
        <v>1.0</v>
      </c>
      <c r="BH47" s="122" t="s">
        <v>199</v>
      </c>
      <c r="BI47" s="160">
        <v>1.0</v>
      </c>
      <c r="BJ47" s="122" t="s">
        <v>204</v>
      </c>
      <c r="BK47" s="124">
        <v>1.0</v>
      </c>
      <c r="BL47" s="122" t="s">
        <v>209</v>
      </c>
      <c r="BM47" s="124">
        <v>1.0</v>
      </c>
      <c r="BN47" s="122" t="s">
        <v>217</v>
      </c>
      <c r="BO47" s="124">
        <v>0.66</v>
      </c>
      <c r="BP47" s="122" t="s">
        <v>211</v>
      </c>
      <c r="BQ47" s="124">
        <v>0.5</v>
      </c>
      <c r="BR47" s="122" t="s">
        <v>225</v>
      </c>
      <c r="BS47" s="124">
        <v>1.0</v>
      </c>
      <c r="BT47" s="112"/>
      <c r="BU47" s="168" t="s">
        <v>236</v>
      </c>
      <c r="BV47" s="168" t="s">
        <v>237</v>
      </c>
      <c r="BW47" s="112"/>
    </row>
    <row r="48">
      <c r="A48" s="66"/>
      <c r="B48" s="69">
        <v>10.0</v>
      </c>
      <c r="C48" s="115" t="s">
        <v>303</v>
      </c>
      <c r="D48" s="115" t="s">
        <v>339</v>
      </c>
      <c r="E48" s="76">
        <v>2014.0</v>
      </c>
      <c r="F48" s="76" t="s">
        <v>30</v>
      </c>
      <c r="G48" s="76" t="s">
        <v>375</v>
      </c>
      <c r="H48" s="76">
        <v>4.0</v>
      </c>
      <c r="I48" s="119" t="s">
        <v>411</v>
      </c>
      <c r="J48" s="119" t="s">
        <v>446</v>
      </c>
      <c r="K48" s="87" t="s">
        <v>39</v>
      </c>
      <c r="L48" s="66"/>
      <c r="M48" s="94"/>
      <c r="N48" s="122" t="s">
        <v>231</v>
      </c>
      <c r="O48" s="124"/>
      <c r="P48" s="124" t="s">
        <v>245</v>
      </c>
      <c r="Q48" s="16" t="s">
        <v>250</v>
      </c>
      <c r="R48" s="122" t="s">
        <v>241</v>
      </c>
      <c r="S48" s="124"/>
      <c r="T48" s="122" t="s">
        <v>231</v>
      </c>
      <c r="U48" s="124"/>
      <c r="V48" s="16" t="s">
        <v>260</v>
      </c>
      <c r="W48" s="106"/>
      <c r="X48" s="106"/>
      <c r="Y48" s="106"/>
      <c r="Z48" s="122" t="s">
        <v>231</v>
      </c>
      <c r="AA48" s="124"/>
      <c r="AB48" s="122" t="s">
        <v>231</v>
      </c>
      <c r="AC48" s="124" t="s">
        <v>468</v>
      </c>
      <c r="AD48" s="122" t="s">
        <v>231</v>
      </c>
      <c r="AE48" s="124" t="s">
        <v>489</v>
      </c>
      <c r="AF48" s="122" t="s">
        <v>231</v>
      </c>
      <c r="AG48" s="124"/>
      <c r="AH48" s="122" t="s">
        <v>231</v>
      </c>
      <c r="AI48" s="124"/>
      <c r="AJ48" s="108"/>
      <c r="AK48" s="106"/>
      <c r="AL48" s="106"/>
      <c r="AM48" s="122" t="s">
        <v>231</v>
      </c>
      <c r="AN48" s="124"/>
      <c r="AO48" s="122" t="s">
        <v>231</v>
      </c>
      <c r="AP48" s="124"/>
      <c r="AQ48" s="122" t="s">
        <v>241</v>
      </c>
      <c r="AR48" s="124"/>
      <c r="AS48" s="122" t="s">
        <v>241</v>
      </c>
      <c r="AT48" s="124"/>
      <c r="AU48" s="122" t="s">
        <v>241</v>
      </c>
      <c r="AV48" s="124"/>
      <c r="AW48" s="122" t="s">
        <v>228</v>
      </c>
      <c r="AX48" s="124"/>
      <c r="AY48" s="122" t="s">
        <v>231</v>
      </c>
      <c r="AZ48" s="124"/>
      <c r="BA48" s="146" t="s">
        <v>241</v>
      </c>
      <c r="BB48" s="124"/>
      <c r="BC48" s="146" t="s">
        <v>228</v>
      </c>
      <c r="BD48" s="124"/>
      <c r="BE48" s="112">
        <f t="shared" si="2"/>
        <v>0.7371428571</v>
      </c>
      <c r="BF48" s="122" t="s">
        <v>192</v>
      </c>
      <c r="BG48" s="160">
        <v>1.0</v>
      </c>
      <c r="BH48" s="122" t="s">
        <v>199</v>
      </c>
      <c r="BI48" s="160">
        <v>1.0</v>
      </c>
      <c r="BJ48" s="122" t="s">
        <v>204</v>
      </c>
      <c r="BK48" s="124">
        <v>1.0</v>
      </c>
      <c r="BL48" s="122" t="s">
        <v>211</v>
      </c>
      <c r="BM48" s="124">
        <v>0.5</v>
      </c>
      <c r="BN48" s="122" t="s">
        <v>217</v>
      </c>
      <c r="BO48" s="124">
        <v>0.66</v>
      </c>
      <c r="BP48" s="122" t="s">
        <v>211</v>
      </c>
      <c r="BQ48" s="124">
        <v>0.5</v>
      </c>
      <c r="BR48" s="122" t="s">
        <v>211</v>
      </c>
      <c r="BS48" s="124">
        <v>0.5</v>
      </c>
      <c r="BT48" s="112"/>
      <c r="BU48" s="168" t="s">
        <v>237</v>
      </c>
      <c r="BV48" s="168" t="s">
        <v>236</v>
      </c>
      <c r="BW48" s="112"/>
    </row>
    <row r="49">
      <c r="A49" s="66"/>
      <c r="B49" s="69">
        <v>11.0</v>
      </c>
      <c r="C49" s="115" t="s">
        <v>304</v>
      </c>
      <c r="D49" s="115" t="s">
        <v>340</v>
      </c>
      <c r="E49" s="76">
        <v>2014.0</v>
      </c>
      <c r="F49" s="76" t="s">
        <v>30</v>
      </c>
      <c r="G49" s="76" t="s">
        <v>376</v>
      </c>
      <c r="H49" s="76">
        <v>0.0</v>
      </c>
      <c r="I49" s="119" t="s">
        <v>412</v>
      </c>
      <c r="J49" s="119" t="s">
        <v>447</v>
      </c>
      <c r="K49" s="87" t="s">
        <v>39</v>
      </c>
      <c r="L49" s="66"/>
      <c r="M49" s="94"/>
      <c r="N49" s="122" t="s">
        <v>231</v>
      </c>
      <c r="O49" s="124"/>
      <c r="P49" s="124" t="s">
        <v>243</v>
      </c>
      <c r="Q49" s="16" t="s">
        <v>248</v>
      </c>
      <c r="R49" s="122" t="s">
        <v>241</v>
      </c>
      <c r="S49" s="124"/>
      <c r="T49" s="122" t="s">
        <v>231</v>
      </c>
      <c r="U49" s="124"/>
      <c r="V49" s="16" t="s">
        <v>257</v>
      </c>
      <c r="W49" s="106"/>
      <c r="X49" s="106"/>
      <c r="Y49" s="106"/>
      <c r="Z49" s="122" t="s">
        <v>231</v>
      </c>
      <c r="AA49" s="124"/>
      <c r="AB49" s="122" t="s">
        <v>231</v>
      </c>
      <c r="AC49" s="124" t="s">
        <v>469</v>
      </c>
      <c r="AD49" s="122" t="s">
        <v>231</v>
      </c>
      <c r="AE49" s="124"/>
      <c r="AF49" s="122" t="s">
        <v>241</v>
      </c>
      <c r="AG49" s="124"/>
      <c r="AH49" s="122" t="s">
        <v>241</v>
      </c>
      <c r="AI49" s="124"/>
      <c r="AJ49" s="108"/>
      <c r="AK49" s="106"/>
      <c r="AL49" s="106"/>
      <c r="AM49" s="122" t="s">
        <v>231</v>
      </c>
      <c r="AN49" s="124" t="s">
        <v>503</v>
      </c>
      <c r="AO49" s="122" t="s">
        <v>231</v>
      </c>
      <c r="AP49" s="124" t="s">
        <v>506</v>
      </c>
      <c r="AQ49" s="122" t="s">
        <v>231</v>
      </c>
      <c r="AR49" s="124" t="s">
        <v>516</v>
      </c>
      <c r="AS49" s="122" t="s">
        <v>231</v>
      </c>
      <c r="AT49" s="124"/>
      <c r="AU49" s="122" t="s">
        <v>231</v>
      </c>
      <c r="AV49" s="124"/>
      <c r="AW49" s="224" t="s">
        <v>231</v>
      </c>
      <c r="AX49" s="58"/>
      <c r="AY49" s="122" t="s">
        <v>231</v>
      </c>
      <c r="AZ49" s="124"/>
      <c r="BA49" s="146" t="s">
        <v>241</v>
      </c>
      <c r="BB49" s="124" t="s">
        <v>545</v>
      </c>
      <c r="BC49" s="146" t="s">
        <v>291</v>
      </c>
      <c r="BD49" s="124" t="s">
        <v>554</v>
      </c>
      <c r="BE49" s="112">
        <f t="shared" si="2"/>
        <v>0.8085714286</v>
      </c>
      <c r="BF49" s="122" t="s">
        <v>192</v>
      </c>
      <c r="BG49" s="160">
        <v>1.0</v>
      </c>
      <c r="BH49" s="122" t="s">
        <v>200</v>
      </c>
      <c r="BI49" s="160">
        <v>0.5</v>
      </c>
      <c r="BJ49" s="122" t="s">
        <v>204</v>
      </c>
      <c r="BK49" s="124">
        <v>1.0</v>
      </c>
      <c r="BL49" s="122" t="s">
        <v>209</v>
      </c>
      <c r="BM49" s="124">
        <v>1.0</v>
      </c>
      <c r="BN49" s="122" t="s">
        <v>217</v>
      </c>
      <c r="BO49" s="124">
        <v>0.66</v>
      </c>
      <c r="BP49" s="122" t="s">
        <v>211</v>
      </c>
      <c r="BQ49" s="124">
        <v>0.5</v>
      </c>
      <c r="BR49" s="122" t="s">
        <v>225</v>
      </c>
      <c r="BS49" s="124">
        <v>1.0</v>
      </c>
      <c r="BT49" s="112"/>
      <c r="BU49" s="168" t="s">
        <v>236</v>
      </c>
      <c r="BV49" s="168" t="s">
        <v>236</v>
      </c>
      <c r="BW49" s="112"/>
    </row>
    <row r="50">
      <c r="A50" s="66"/>
      <c r="B50" s="69">
        <v>12.0</v>
      </c>
      <c r="C50" s="115" t="s">
        <v>305</v>
      </c>
      <c r="D50" s="115" t="s">
        <v>341</v>
      </c>
      <c r="E50" s="76">
        <v>2013.0</v>
      </c>
      <c r="F50" s="76" t="s">
        <v>30</v>
      </c>
      <c r="G50" s="76" t="s">
        <v>377</v>
      </c>
      <c r="H50" s="76">
        <v>6.0</v>
      </c>
      <c r="I50" s="119" t="s">
        <v>413</v>
      </c>
      <c r="J50" s="119" t="s">
        <v>448</v>
      </c>
      <c r="K50" s="87" t="s">
        <v>39</v>
      </c>
      <c r="L50" s="66"/>
      <c r="M50" s="94"/>
      <c r="N50" s="122" t="s">
        <v>231</v>
      </c>
      <c r="O50" s="124"/>
      <c r="P50" s="124" t="s">
        <v>243</v>
      </c>
      <c r="Q50" s="16" t="s">
        <v>249</v>
      </c>
      <c r="R50" s="122" t="s">
        <v>231</v>
      </c>
      <c r="S50" s="124" t="s">
        <v>455</v>
      </c>
      <c r="T50" s="122" t="s">
        <v>231</v>
      </c>
      <c r="U50" s="124"/>
      <c r="V50" s="16" t="s">
        <v>257</v>
      </c>
      <c r="W50" s="106"/>
      <c r="X50" s="106"/>
      <c r="Y50" s="106"/>
      <c r="Z50" s="122" t="s">
        <v>231</v>
      </c>
      <c r="AA50" s="124"/>
      <c r="AB50" s="122" t="s">
        <v>231</v>
      </c>
      <c r="AC50" s="124" t="s">
        <v>470</v>
      </c>
      <c r="AD50" s="122" t="s">
        <v>241</v>
      </c>
      <c r="AE50" s="124"/>
      <c r="AF50" s="122" t="s">
        <v>241</v>
      </c>
      <c r="AG50" s="124"/>
      <c r="AH50" s="122" t="s">
        <v>241</v>
      </c>
      <c r="AI50" s="124"/>
      <c r="AJ50" s="108"/>
      <c r="AK50" s="106"/>
      <c r="AL50" s="106"/>
      <c r="AM50" s="122" t="s">
        <v>231</v>
      </c>
      <c r="AN50" s="124"/>
      <c r="AO50" s="122" t="s">
        <v>231</v>
      </c>
      <c r="AP50" s="124"/>
      <c r="AQ50" s="122" t="s">
        <v>231</v>
      </c>
      <c r="AR50" s="124"/>
      <c r="AS50" s="122" t="s">
        <v>231</v>
      </c>
      <c r="AT50" s="124" t="s">
        <v>525</v>
      </c>
      <c r="AU50" s="122" t="s">
        <v>231</v>
      </c>
      <c r="AV50" s="124"/>
      <c r="AW50" s="122" t="s">
        <v>228</v>
      </c>
      <c r="AX50" s="124"/>
      <c r="AY50" s="122" t="s">
        <v>231</v>
      </c>
      <c r="AZ50" s="124"/>
      <c r="BA50" s="146" t="s">
        <v>241</v>
      </c>
      <c r="BB50" s="124"/>
      <c r="BC50" s="146" t="s">
        <v>293</v>
      </c>
      <c r="BD50" s="124" t="s">
        <v>555</v>
      </c>
      <c r="BE50" s="112">
        <f t="shared" si="2"/>
        <v>0.6657142857</v>
      </c>
      <c r="BF50" s="122" t="s">
        <v>192</v>
      </c>
      <c r="BG50" s="160">
        <v>1.0</v>
      </c>
      <c r="BH50" s="122" t="s">
        <v>199</v>
      </c>
      <c r="BI50" s="160">
        <v>1.0</v>
      </c>
      <c r="BJ50" s="122" t="s">
        <v>205</v>
      </c>
      <c r="BK50" s="124">
        <v>0.5</v>
      </c>
      <c r="BL50" s="122" t="s">
        <v>209</v>
      </c>
      <c r="BM50" s="124">
        <v>1.0</v>
      </c>
      <c r="BN50" s="122" t="s">
        <v>217</v>
      </c>
      <c r="BO50" s="124">
        <v>0.66</v>
      </c>
      <c r="BP50" s="122" t="s">
        <v>211</v>
      </c>
      <c r="BQ50" s="124">
        <v>0.5</v>
      </c>
      <c r="BR50" s="122" t="s">
        <v>226</v>
      </c>
      <c r="BS50" s="124">
        <v>0.0</v>
      </c>
      <c r="BT50" s="112"/>
      <c r="BU50" s="168" t="s">
        <v>236</v>
      </c>
      <c r="BV50" s="168" t="s">
        <v>236</v>
      </c>
      <c r="BW50" s="112"/>
    </row>
    <row r="51">
      <c r="A51" s="66"/>
      <c r="B51" s="69">
        <v>13.0</v>
      </c>
      <c r="C51" s="115" t="s">
        <v>306</v>
      </c>
      <c r="D51" s="115" t="s">
        <v>342</v>
      </c>
      <c r="E51" s="76">
        <v>2014.0</v>
      </c>
      <c r="F51" s="76" t="s">
        <v>30</v>
      </c>
      <c r="G51" s="76" t="s">
        <v>378</v>
      </c>
      <c r="H51" s="76">
        <v>0.0</v>
      </c>
      <c r="I51" s="119" t="s">
        <v>414</v>
      </c>
      <c r="J51" s="119" t="s">
        <v>449</v>
      </c>
      <c r="K51" s="87" t="s">
        <v>39</v>
      </c>
      <c r="L51" s="66"/>
      <c r="M51" s="94"/>
      <c r="N51" s="224" t="s">
        <v>231</v>
      </c>
      <c r="O51" s="58"/>
      <c r="P51" s="124" t="s">
        <v>243</v>
      </c>
      <c r="Q51" s="16" t="s">
        <v>248</v>
      </c>
      <c r="R51" s="122" t="s">
        <v>241</v>
      </c>
      <c r="S51" s="124"/>
      <c r="T51" s="122" t="s">
        <v>231</v>
      </c>
      <c r="U51" s="124"/>
      <c r="V51" s="16" t="s">
        <v>258</v>
      </c>
      <c r="W51" s="106"/>
      <c r="X51" s="106"/>
      <c r="Y51" s="106"/>
      <c r="Z51" s="122" t="s">
        <v>231</v>
      </c>
      <c r="AA51" s="124"/>
      <c r="AB51" s="122" t="s">
        <v>231</v>
      </c>
      <c r="AC51" s="124" t="s">
        <v>471</v>
      </c>
      <c r="AD51" s="122" t="s">
        <v>241</v>
      </c>
      <c r="AE51" s="124"/>
      <c r="AF51" s="122" t="s">
        <v>241</v>
      </c>
      <c r="AG51" s="124"/>
      <c r="AH51" s="122" t="s">
        <v>241</v>
      </c>
      <c r="AI51" s="124"/>
      <c r="AJ51" s="108"/>
      <c r="AK51" s="106"/>
      <c r="AL51" s="106"/>
      <c r="AM51" s="122" t="s">
        <v>231</v>
      </c>
      <c r="AN51" s="124"/>
      <c r="AO51" s="122" t="s">
        <v>231</v>
      </c>
      <c r="AP51" s="124" t="s">
        <v>507</v>
      </c>
      <c r="AQ51" s="122" t="s">
        <v>231</v>
      </c>
      <c r="AR51" s="124"/>
      <c r="AS51" s="122" t="s">
        <v>231</v>
      </c>
      <c r="AT51" s="124" t="s">
        <v>526</v>
      </c>
      <c r="AU51" s="122" t="s">
        <v>231</v>
      </c>
      <c r="AV51" s="124"/>
      <c r="AW51" s="122" t="s">
        <v>231</v>
      </c>
      <c r="AX51" s="124"/>
      <c r="AY51" s="224" t="s">
        <v>231</v>
      </c>
      <c r="AZ51" s="58"/>
      <c r="BA51" s="146" t="s">
        <v>241</v>
      </c>
      <c r="BB51" s="124"/>
      <c r="BC51" s="146" t="s">
        <v>293</v>
      </c>
      <c r="BD51" s="124" t="s">
        <v>555</v>
      </c>
      <c r="BE51" s="112">
        <f t="shared" si="2"/>
        <v>0.5</v>
      </c>
      <c r="BF51" s="122" t="s">
        <v>192</v>
      </c>
      <c r="BG51" s="160">
        <v>1.0</v>
      </c>
      <c r="BH51" s="122" t="s">
        <v>200</v>
      </c>
      <c r="BI51" s="160">
        <v>0.5</v>
      </c>
      <c r="BJ51" s="122" t="s">
        <v>205</v>
      </c>
      <c r="BK51" s="124">
        <v>0.5</v>
      </c>
      <c r="BL51" s="122" t="s">
        <v>211</v>
      </c>
      <c r="BM51" s="124">
        <v>0.5</v>
      </c>
      <c r="BN51" s="122" t="s">
        <v>217</v>
      </c>
      <c r="BO51" s="124">
        <v>0.5</v>
      </c>
      <c r="BP51" s="122" t="s">
        <v>211</v>
      </c>
      <c r="BQ51" s="124">
        <v>0.5</v>
      </c>
      <c r="BR51" s="122" t="s">
        <v>226</v>
      </c>
      <c r="BS51" s="124">
        <v>0.0</v>
      </c>
      <c r="BT51" s="112"/>
      <c r="BU51" s="168" t="s">
        <v>237</v>
      </c>
      <c r="BV51" s="168" t="s">
        <v>236</v>
      </c>
      <c r="BW51" s="112"/>
    </row>
    <row r="52">
      <c r="A52" s="66"/>
      <c r="B52" s="69">
        <v>14.0</v>
      </c>
      <c r="C52" s="115" t="s">
        <v>307</v>
      </c>
      <c r="D52" s="115" t="s">
        <v>343</v>
      </c>
      <c r="E52" s="76">
        <v>2014.0</v>
      </c>
      <c r="F52" s="76" t="s">
        <v>30</v>
      </c>
      <c r="G52" s="76" t="s">
        <v>379</v>
      </c>
      <c r="H52" s="76">
        <v>0.0</v>
      </c>
      <c r="I52" s="119" t="s">
        <v>415</v>
      </c>
      <c r="J52" s="119" t="s">
        <v>450</v>
      </c>
      <c r="K52" s="87" t="s">
        <v>39</v>
      </c>
      <c r="L52" s="66"/>
      <c r="M52" s="94"/>
      <c r="N52" s="122" t="s">
        <v>231</v>
      </c>
      <c r="O52" s="124"/>
      <c r="P52" s="124" t="s">
        <v>243</v>
      </c>
      <c r="Q52" s="16" t="s">
        <v>249</v>
      </c>
      <c r="R52" s="122" t="s">
        <v>241</v>
      </c>
      <c r="S52" s="124"/>
      <c r="T52" s="122" t="s">
        <v>231</v>
      </c>
      <c r="U52" s="124"/>
      <c r="V52" s="16" t="s">
        <v>260</v>
      </c>
      <c r="W52" s="106"/>
      <c r="X52" s="106"/>
      <c r="Y52" s="106"/>
      <c r="Z52" s="122" t="s">
        <v>231</v>
      </c>
      <c r="AA52" s="124"/>
      <c r="AB52" s="122" t="s">
        <v>231</v>
      </c>
      <c r="AC52" s="124" t="s">
        <v>472</v>
      </c>
      <c r="AD52" s="122" t="s">
        <v>241</v>
      </c>
      <c r="AE52" s="124"/>
      <c r="AF52" s="122" t="s">
        <v>231</v>
      </c>
      <c r="AG52" s="124" t="s">
        <v>498</v>
      </c>
      <c r="AH52" s="122" t="s">
        <v>241</v>
      </c>
      <c r="AI52" s="124"/>
      <c r="AJ52" s="108"/>
      <c r="AK52" s="106"/>
      <c r="AL52" s="106"/>
      <c r="AM52" s="122" t="s">
        <v>231</v>
      </c>
      <c r="AN52" s="124"/>
      <c r="AO52" s="122" t="s">
        <v>241</v>
      </c>
      <c r="AP52" s="124"/>
      <c r="AQ52" s="122" t="s">
        <v>231</v>
      </c>
      <c r="AR52" s="124" t="s">
        <v>517</v>
      </c>
      <c r="AS52" s="122" t="s">
        <v>231</v>
      </c>
      <c r="AT52" s="124"/>
      <c r="AU52" s="122" t="s">
        <v>231</v>
      </c>
      <c r="AV52" s="124"/>
      <c r="AW52" s="122" t="s">
        <v>231</v>
      </c>
      <c r="AX52" s="124" t="s">
        <v>535</v>
      </c>
      <c r="AY52" s="122" t="s">
        <v>231</v>
      </c>
      <c r="AZ52" s="124"/>
      <c r="BA52" s="146" t="s">
        <v>241</v>
      </c>
      <c r="BB52" s="124"/>
      <c r="BC52" s="146" t="s">
        <v>292</v>
      </c>
      <c r="BD52" s="124"/>
      <c r="BE52" s="112">
        <f t="shared" si="2"/>
        <v>0.6185714286</v>
      </c>
      <c r="BF52" s="122" t="s">
        <v>192</v>
      </c>
      <c r="BG52" s="160">
        <v>1.0</v>
      </c>
      <c r="BH52" s="122" t="s">
        <v>200</v>
      </c>
      <c r="BI52" s="160">
        <v>0.5</v>
      </c>
      <c r="BJ52" s="122" t="s">
        <v>204</v>
      </c>
      <c r="BK52" s="124">
        <v>1.0</v>
      </c>
      <c r="BL52" s="122" t="s">
        <v>209</v>
      </c>
      <c r="BM52" s="124">
        <v>1.0</v>
      </c>
      <c r="BN52" s="122" t="s">
        <v>218</v>
      </c>
      <c r="BO52" s="124">
        <v>0.33</v>
      </c>
      <c r="BP52" s="122" t="s">
        <v>211</v>
      </c>
      <c r="BQ52" s="124">
        <v>0.5</v>
      </c>
      <c r="BR52" s="122" t="s">
        <v>226</v>
      </c>
      <c r="BS52" s="124">
        <v>0.0</v>
      </c>
      <c r="BT52" s="112"/>
      <c r="BU52" s="168" t="s">
        <v>237</v>
      </c>
      <c r="BV52" s="168" t="s">
        <v>236</v>
      </c>
      <c r="BW52" s="112"/>
    </row>
    <row r="53">
      <c r="A53" s="66"/>
      <c r="B53" s="69">
        <v>15.0</v>
      </c>
      <c r="C53" s="115" t="s">
        <v>308</v>
      </c>
      <c r="D53" s="115" t="s">
        <v>344</v>
      </c>
      <c r="E53" s="76">
        <v>2012.0</v>
      </c>
      <c r="F53" s="76" t="s">
        <v>30</v>
      </c>
      <c r="G53" s="76" t="s">
        <v>380</v>
      </c>
      <c r="H53" s="76">
        <v>2.0</v>
      </c>
      <c r="I53" s="119" t="s">
        <v>416</v>
      </c>
      <c r="J53" s="119" t="s">
        <v>451</v>
      </c>
      <c r="K53" s="87" t="s">
        <v>39</v>
      </c>
      <c r="L53" s="66"/>
      <c r="M53" s="94"/>
      <c r="N53" s="122" t="s">
        <v>231</v>
      </c>
      <c r="O53" s="124"/>
      <c r="P53" s="124" t="s">
        <v>243</v>
      </c>
      <c r="Q53" s="16" t="s">
        <v>250</v>
      </c>
      <c r="R53" s="122" t="s">
        <v>241</v>
      </c>
      <c r="S53" s="124"/>
      <c r="T53" s="122" t="s">
        <v>241</v>
      </c>
      <c r="U53" s="124" t="s">
        <v>459</v>
      </c>
      <c r="V53" s="16"/>
      <c r="W53" s="106"/>
      <c r="X53" s="106"/>
      <c r="Y53" s="106"/>
      <c r="Z53" s="122"/>
      <c r="AA53" s="124"/>
      <c r="AB53" s="122"/>
      <c r="AC53" s="124"/>
      <c r="AD53" s="122"/>
      <c r="AE53" s="124"/>
      <c r="AF53" s="122"/>
      <c r="AG53" s="124"/>
      <c r="AH53" s="122"/>
      <c r="AI53" s="124"/>
      <c r="AJ53" s="108"/>
      <c r="AK53" s="106"/>
      <c r="AL53" s="106"/>
      <c r="AM53" s="122"/>
      <c r="AN53" s="124"/>
      <c r="AO53" s="122"/>
      <c r="AP53" s="124"/>
      <c r="AQ53" s="122"/>
      <c r="AR53" s="124"/>
      <c r="AS53" s="122"/>
      <c r="AT53" s="124"/>
      <c r="AU53" s="122"/>
      <c r="AV53" s="124"/>
      <c r="AW53" s="122"/>
      <c r="AX53" s="124"/>
      <c r="AY53" s="122"/>
      <c r="AZ53" s="124"/>
      <c r="BA53" s="225"/>
      <c r="BB53" s="58"/>
      <c r="BC53" s="146"/>
      <c r="BD53" s="124"/>
      <c r="BE53" s="112">
        <f t="shared" si="2"/>
        <v>0</v>
      </c>
      <c r="BF53" s="122" t="s">
        <v>192</v>
      </c>
      <c r="BG53" s="160"/>
      <c r="BH53" s="122" t="s">
        <v>200</v>
      </c>
      <c r="BI53" s="160"/>
      <c r="BJ53" s="122"/>
      <c r="BK53" s="124"/>
      <c r="BL53" s="122"/>
      <c r="BM53" s="124"/>
      <c r="BN53" s="122"/>
      <c r="BO53" s="124"/>
      <c r="BP53" s="122"/>
      <c r="BQ53" s="124"/>
      <c r="BR53" s="122"/>
      <c r="BS53" s="124"/>
      <c r="BT53" s="112"/>
      <c r="BU53" s="168" t="s">
        <v>236</v>
      </c>
      <c r="BV53" s="7"/>
      <c r="BW53" s="112"/>
    </row>
    <row r="54">
      <c r="A54" s="66"/>
      <c r="B54" s="69">
        <v>16.0</v>
      </c>
      <c r="C54" s="115" t="s">
        <v>309</v>
      </c>
      <c r="D54" s="115" t="s">
        <v>345</v>
      </c>
      <c r="E54" s="76">
        <v>2014.0</v>
      </c>
      <c r="F54" s="76" t="s">
        <v>30</v>
      </c>
      <c r="G54" s="76" t="s">
        <v>381</v>
      </c>
      <c r="H54" s="76">
        <v>4.0</v>
      </c>
      <c r="I54" s="119" t="s">
        <v>417</v>
      </c>
      <c r="J54" s="119" t="s">
        <v>452</v>
      </c>
      <c r="K54" s="87" t="s">
        <v>39</v>
      </c>
      <c r="L54" s="66"/>
      <c r="M54" s="94"/>
      <c r="N54" s="122" t="s">
        <v>231</v>
      </c>
      <c r="O54" s="124"/>
      <c r="P54" s="124" t="s">
        <v>243</v>
      </c>
      <c r="Q54" s="16" t="s">
        <v>250</v>
      </c>
      <c r="R54" s="122" t="s">
        <v>241</v>
      </c>
      <c r="S54" s="124"/>
      <c r="T54" s="122" t="s">
        <v>241</v>
      </c>
      <c r="U54" s="124"/>
      <c r="V54" s="16"/>
      <c r="W54" s="106"/>
      <c r="X54" s="106"/>
      <c r="Y54" s="106"/>
      <c r="Z54" s="122"/>
      <c r="AA54" s="124"/>
      <c r="AB54" s="122"/>
      <c r="AC54" s="124"/>
      <c r="AD54" s="122"/>
      <c r="AE54" s="124"/>
      <c r="AF54" s="122"/>
      <c r="AG54" s="124"/>
      <c r="AH54" s="122"/>
      <c r="AI54" s="124"/>
      <c r="AJ54" s="108"/>
      <c r="AK54" s="106"/>
      <c r="AL54" s="106"/>
      <c r="AM54" s="122"/>
      <c r="AN54" s="124"/>
      <c r="AO54" s="122"/>
      <c r="AP54" s="124"/>
      <c r="AQ54" s="122"/>
      <c r="AR54" s="124"/>
      <c r="AS54" s="122"/>
      <c r="AT54" s="124"/>
      <c r="AU54" s="122"/>
      <c r="AV54" s="124"/>
      <c r="AW54" s="122"/>
      <c r="AX54" s="124"/>
      <c r="AY54" s="122"/>
      <c r="AZ54" s="124"/>
      <c r="BA54" s="146"/>
      <c r="BB54" s="124"/>
      <c r="BC54" s="146"/>
      <c r="BD54" s="124"/>
      <c r="BE54" s="112">
        <f t="shared" si="2"/>
        <v>0</v>
      </c>
      <c r="BF54" s="122" t="s">
        <v>192</v>
      </c>
      <c r="BG54" s="160"/>
      <c r="BH54" s="122" t="s">
        <v>199</v>
      </c>
      <c r="BI54" s="160"/>
      <c r="BJ54" s="122"/>
      <c r="BK54" s="124"/>
      <c r="BL54" s="122"/>
      <c r="BM54" s="124"/>
      <c r="BN54" s="122"/>
      <c r="BO54" s="124"/>
      <c r="BP54" s="122"/>
      <c r="BQ54" s="124"/>
      <c r="BR54" s="122"/>
      <c r="BS54" s="124"/>
      <c r="BT54" s="112"/>
      <c r="BU54" s="168" t="s">
        <v>236</v>
      </c>
      <c r="BV54" s="7"/>
      <c r="BW54" s="112"/>
    </row>
    <row r="55">
      <c r="A55" s="66"/>
      <c r="B55" s="69">
        <v>17.0</v>
      </c>
      <c r="C55" s="115" t="s">
        <v>310</v>
      </c>
      <c r="D55" s="115" t="s">
        <v>346</v>
      </c>
      <c r="E55" s="76">
        <v>2013.0</v>
      </c>
      <c r="F55" s="76" t="s">
        <v>30</v>
      </c>
      <c r="G55" s="76" t="s">
        <v>382</v>
      </c>
      <c r="H55" s="76">
        <v>2.0</v>
      </c>
      <c r="I55" s="119" t="s">
        <v>418</v>
      </c>
      <c r="J55" s="119" t="s">
        <v>453</v>
      </c>
      <c r="K55" s="87" t="s">
        <v>39</v>
      </c>
      <c r="L55" s="66"/>
      <c r="M55" s="94"/>
      <c r="N55" s="122" t="s">
        <v>231</v>
      </c>
      <c r="O55" s="124"/>
      <c r="P55" s="124" t="s">
        <v>243</v>
      </c>
      <c r="Q55" s="16" t="s">
        <v>250</v>
      </c>
      <c r="R55" s="224" t="s">
        <v>228</v>
      </c>
      <c r="S55" s="58"/>
      <c r="T55" s="122" t="s">
        <v>231</v>
      </c>
      <c r="U55" s="124"/>
      <c r="V55" s="16" t="s">
        <v>258</v>
      </c>
      <c r="W55" s="106"/>
      <c r="X55" s="106"/>
      <c r="Y55" s="106"/>
      <c r="Z55" s="122" t="s">
        <v>231</v>
      </c>
      <c r="AA55" s="124"/>
      <c r="AB55" s="122" t="s">
        <v>231</v>
      </c>
      <c r="AC55" s="124" t="s">
        <v>473</v>
      </c>
      <c r="AD55" s="122" t="s">
        <v>241</v>
      </c>
      <c r="AE55" s="124"/>
      <c r="AF55" s="122" t="s">
        <v>241</v>
      </c>
      <c r="AG55" s="124"/>
      <c r="AH55" s="122" t="s">
        <v>241</v>
      </c>
      <c r="AI55" s="124"/>
      <c r="AJ55" s="108"/>
      <c r="AK55" s="106"/>
      <c r="AL55" s="106"/>
      <c r="AM55" s="122" t="s">
        <v>231</v>
      </c>
      <c r="AN55" s="124"/>
      <c r="AO55" s="122" t="s">
        <v>231</v>
      </c>
      <c r="AP55" s="124"/>
      <c r="AQ55" s="122" t="s">
        <v>231</v>
      </c>
      <c r="AR55" s="124" t="s">
        <v>518</v>
      </c>
      <c r="AS55" s="122" t="s">
        <v>231</v>
      </c>
      <c r="AT55" s="124" t="s">
        <v>526</v>
      </c>
      <c r="AU55" s="122" t="s">
        <v>231</v>
      </c>
      <c r="AV55" s="124"/>
      <c r="AW55" s="122" t="s">
        <v>231</v>
      </c>
      <c r="AX55" s="124"/>
      <c r="AY55" s="122" t="s">
        <v>231</v>
      </c>
      <c r="AZ55" s="124"/>
      <c r="BA55" s="146" t="s">
        <v>231</v>
      </c>
      <c r="BB55" s="124" t="s">
        <v>546</v>
      </c>
      <c r="BC55" s="225" t="s">
        <v>293</v>
      </c>
      <c r="BD55" s="58"/>
      <c r="BE55" s="112">
        <f t="shared" si="2"/>
        <v>0.5471428571</v>
      </c>
      <c r="BF55" s="122" t="s">
        <v>192</v>
      </c>
      <c r="BG55" s="160">
        <v>1.0</v>
      </c>
      <c r="BH55" s="122" t="s">
        <v>199</v>
      </c>
      <c r="BI55" s="160">
        <v>1.0</v>
      </c>
      <c r="BJ55" s="122" t="s">
        <v>205</v>
      </c>
      <c r="BK55" s="124">
        <v>0.5</v>
      </c>
      <c r="BL55" s="146" t="s">
        <v>211</v>
      </c>
      <c r="BM55" s="124">
        <v>0.5</v>
      </c>
      <c r="BN55" s="122" t="s">
        <v>218</v>
      </c>
      <c r="BO55" s="124">
        <v>0.33</v>
      </c>
      <c r="BP55" s="122" t="s">
        <v>211</v>
      </c>
      <c r="BQ55" s="124">
        <v>0.5</v>
      </c>
      <c r="BR55" s="122" t="s">
        <v>226</v>
      </c>
      <c r="BS55" s="124">
        <v>0.0</v>
      </c>
      <c r="BT55" s="112"/>
      <c r="BU55" s="168" t="s">
        <v>237</v>
      </c>
      <c r="BV55" s="168" t="s">
        <v>237</v>
      </c>
      <c r="BW55" s="112"/>
    </row>
    <row r="56">
      <c r="A56" s="66"/>
      <c r="B56" s="69">
        <v>18.0</v>
      </c>
      <c r="C56" s="71" t="s">
        <v>311</v>
      </c>
      <c r="D56" s="10" t="s">
        <v>347</v>
      </c>
      <c r="E56" s="76">
        <v>2014.0</v>
      </c>
      <c r="F56" s="76" t="s">
        <v>30</v>
      </c>
      <c r="G56" s="76" t="s">
        <v>383</v>
      </c>
      <c r="H56" s="76">
        <v>0.0</v>
      </c>
      <c r="I56" s="119" t="s">
        <v>419</v>
      </c>
      <c r="J56" s="71"/>
      <c r="K56" s="87" t="s">
        <v>39</v>
      </c>
      <c r="L56" s="66"/>
      <c r="M56" s="94"/>
      <c r="N56" s="122" t="s">
        <v>231</v>
      </c>
      <c r="O56" s="124"/>
      <c r="P56" s="124" t="s">
        <v>243</v>
      </c>
      <c r="Q56" s="16" t="s">
        <v>250</v>
      </c>
      <c r="R56" s="122" t="s">
        <v>228</v>
      </c>
      <c r="S56" s="124"/>
      <c r="T56" s="122" t="s">
        <v>231</v>
      </c>
      <c r="U56" s="124"/>
      <c r="V56" s="16" t="s">
        <v>258</v>
      </c>
      <c r="W56" s="106"/>
      <c r="X56" s="106"/>
      <c r="Y56" s="106"/>
      <c r="Z56" s="122" t="s">
        <v>231</v>
      </c>
      <c r="AA56" s="124" t="s">
        <v>460</v>
      </c>
      <c r="AB56" s="122" t="s">
        <v>231</v>
      </c>
      <c r="AC56" s="124"/>
      <c r="AD56" s="122" t="s">
        <v>231</v>
      </c>
      <c r="AE56" s="124"/>
      <c r="AF56" s="122" t="s">
        <v>241</v>
      </c>
      <c r="AG56" s="124"/>
      <c r="AH56" s="122" t="s">
        <v>231</v>
      </c>
      <c r="AI56" s="124"/>
      <c r="AJ56" s="108"/>
      <c r="AK56" s="106"/>
      <c r="AL56" s="106"/>
      <c r="AM56" s="122" t="s">
        <v>231</v>
      </c>
      <c r="AN56" s="124"/>
      <c r="AO56" s="122" t="s">
        <v>231</v>
      </c>
      <c r="AP56" s="124"/>
      <c r="AQ56" s="122" t="s">
        <v>231</v>
      </c>
      <c r="AR56" s="124"/>
      <c r="AS56" s="122" t="s">
        <v>231</v>
      </c>
      <c r="AT56" s="124"/>
      <c r="AU56" s="122" t="s">
        <v>231</v>
      </c>
      <c r="AV56" s="124"/>
      <c r="AW56" s="122" t="s">
        <v>231</v>
      </c>
      <c r="AX56" s="124"/>
      <c r="AY56" s="122" t="s">
        <v>231</v>
      </c>
      <c r="AZ56" s="124"/>
      <c r="BA56" s="146" t="s">
        <v>231</v>
      </c>
      <c r="BB56" s="124" t="s">
        <v>547</v>
      </c>
      <c r="BC56" s="146" t="s">
        <v>290</v>
      </c>
      <c r="BD56" s="124" t="s">
        <v>460</v>
      </c>
      <c r="BE56" s="112">
        <f t="shared" si="2"/>
        <v>0.8571428571</v>
      </c>
      <c r="BF56" s="122" t="s">
        <v>192</v>
      </c>
      <c r="BG56" s="160">
        <v>1.0</v>
      </c>
      <c r="BH56" s="122" t="s">
        <v>200</v>
      </c>
      <c r="BI56" s="160">
        <v>0.5</v>
      </c>
      <c r="BJ56" s="122" t="s">
        <v>204</v>
      </c>
      <c r="BK56" s="124">
        <v>1.0</v>
      </c>
      <c r="BL56" s="146" t="s">
        <v>209</v>
      </c>
      <c r="BM56" s="124">
        <v>1.0</v>
      </c>
      <c r="BN56" s="122" t="s">
        <v>216</v>
      </c>
      <c r="BO56" s="124">
        <v>1.0</v>
      </c>
      <c r="BP56" s="122" t="s">
        <v>204</v>
      </c>
      <c r="BQ56" s="124">
        <v>1.0</v>
      </c>
      <c r="BR56" s="122" t="s">
        <v>211</v>
      </c>
      <c r="BS56" s="124">
        <v>0.5</v>
      </c>
      <c r="BT56" s="112"/>
      <c r="BU56" s="168" t="s">
        <v>236</v>
      </c>
      <c r="BV56" s="168" t="s">
        <v>237</v>
      </c>
      <c r="BW56" s="112"/>
    </row>
    <row r="57">
      <c r="A57" s="66"/>
      <c r="B57" s="69">
        <v>19.0</v>
      </c>
      <c r="C57" s="71" t="s">
        <v>312</v>
      </c>
      <c r="D57" s="10" t="s">
        <v>348</v>
      </c>
      <c r="E57" s="76">
        <v>2014.0</v>
      </c>
      <c r="F57" s="76" t="s">
        <v>30</v>
      </c>
      <c r="G57" s="76" t="s">
        <v>384</v>
      </c>
      <c r="H57" s="76">
        <v>0.0</v>
      </c>
      <c r="I57" s="119" t="s">
        <v>420</v>
      </c>
      <c r="J57" s="71"/>
      <c r="K57" s="87" t="s">
        <v>39</v>
      </c>
      <c r="L57" s="66"/>
      <c r="M57" s="94"/>
      <c r="N57" s="122" t="s">
        <v>231</v>
      </c>
      <c r="O57" s="124"/>
      <c r="P57" s="124" t="s">
        <v>243</v>
      </c>
      <c r="Q57" s="16" t="s">
        <v>249</v>
      </c>
      <c r="R57" s="122" t="s">
        <v>231</v>
      </c>
      <c r="S57" s="124" t="s">
        <v>456</v>
      </c>
      <c r="T57" s="224" t="s">
        <v>231</v>
      </c>
      <c r="U57" s="58"/>
      <c r="V57" s="16" t="s">
        <v>258</v>
      </c>
      <c r="W57" s="106"/>
      <c r="X57" s="106"/>
      <c r="Y57" s="106"/>
      <c r="Z57" s="122" t="s">
        <v>241</v>
      </c>
      <c r="AA57" s="124"/>
      <c r="AB57" s="122"/>
      <c r="AC57" s="124"/>
      <c r="AD57" s="122"/>
      <c r="AE57" s="124"/>
      <c r="AF57" s="122"/>
      <c r="AG57" s="124"/>
      <c r="AH57" s="122"/>
      <c r="AI57" s="124"/>
      <c r="AJ57" s="108"/>
      <c r="AK57" s="106"/>
      <c r="AL57" s="106"/>
      <c r="AM57" s="122" t="s">
        <v>231</v>
      </c>
      <c r="AN57" s="124" t="s">
        <v>504</v>
      </c>
      <c r="AO57" s="122" t="s">
        <v>231</v>
      </c>
      <c r="AP57" s="124" t="s">
        <v>508</v>
      </c>
      <c r="AQ57" s="122" t="s">
        <v>231</v>
      </c>
      <c r="AR57" s="124"/>
      <c r="AS57" s="122" t="s">
        <v>231</v>
      </c>
      <c r="AT57" s="124"/>
      <c r="AU57" s="122" t="s">
        <v>241</v>
      </c>
      <c r="AV57" s="124"/>
      <c r="AW57" s="122" t="s">
        <v>231</v>
      </c>
      <c r="AX57" s="124"/>
      <c r="AY57" s="122" t="s">
        <v>231</v>
      </c>
      <c r="AZ57" s="124"/>
      <c r="BA57" s="146" t="s">
        <v>231</v>
      </c>
      <c r="BB57" s="124"/>
      <c r="BC57" s="146" t="s">
        <v>293</v>
      </c>
      <c r="BD57" s="124"/>
      <c r="BE57" s="111">
        <f t="shared" si="2"/>
        <v>0.8571428571</v>
      </c>
      <c r="BF57" s="58"/>
      <c r="BG57" s="160">
        <v>1.0</v>
      </c>
      <c r="BH57" s="122" t="s">
        <v>200</v>
      </c>
      <c r="BI57" s="160">
        <v>0.5</v>
      </c>
      <c r="BJ57" s="122" t="s">
        <v>204</v>
      </c>
      <c r="BK57" s="124">
        <v>1.0</v>
      </c>
      <c r="BL57" s="146" t="s">
        <v>209</v>
      </c>
      <c r="BM57" s="124">
        <v>1.0</v>
      </c>
      <c r="BN57" s="122" t="s">
        <v>216</v>
      </c>
      <c r="BO57" s="124">
        <v>1.0</v>
      </c>
      <c r="BP57" s="122" t="s">
        <v>211</v>
      </c>
      <c r="BQ57" s="124">
        <v>0.5</v>
      </c>
      <c r="BR57" s="122" t="s">
        <v>225</v>
      </c>
      <c r="BS57" s="124">
        <v>1.0</v>
      </c>
      <c r="BT57" s="112"/>
      <c r="BU57" s="168" t="s">
        <v>237</v>
      </c>
      <c r="BV57" s="168" t="s">
        <v>237</v>
      </c>
      <c r="BW57" s="112"/>
      <c r="BX57" s="10" t="s">
        <v>561</v>
      </c>
    </row>
    <row r="58">
      <c r="A58" s="66"/>
      <c r="B58" s="69">
        <v>20.0</v>
      </c>
      <c r="C58" s="71" t="s">
        <v>313</v>
      </c>
      <c r="D58" s="115" t="s">
        <v>349</v>
      </c>
      <c r="E58" s="76">
        <v>2010.0</v>
      </c>
      <c r="F58" s="76" t="s">
        <v>30</v>
      </c>
      <c r="G58" s="76" t="s">
        <v>385</v>
      </c>
      <c r="H58" s="76">
        <v>7.0</v>
      </c>
      <c r="I58" s="119" t="s">
        <v>421</v>
      </c>
      <c r="J58" s="71"/>
      <c r="K58" s="87" t="s">
        <v>39</v>
      </c>
      <c r="L58" s="66"/>
      <c r="M58" s="94"/>
      <c r="N58" s="122" t="s">
        <v>231</v>
      </c>
      <c r="O58" s="124"/>
      <c r="P58" s="124" t="s">
        <v>243</v>
      </c>
      <c r="Q58" s="16" t="s">
        <v>250</v>
      </c>
      <c r="R58" s="122" t="s">
        <v>228</v>
      </c>
      <c r="S58" s="124"/>
      <c r="T58" s="122" t="s">
        <v>231</v>
      </c>
      <c r="U58" s="124"/>
      <c r="V58" s="16" t="s">
        <v>258</v>
      </c>
      <c r="W58" s="106"/>
      <c r="X58" s="106"/>
      <c r="Y58" s="106"/>
      <c r="Z58" s="122" t="s">
        <v>231</v>
      </c>
      <c r="AA58" s="124"/>
      <c r="AB58" s="122" t="s">
        <v>231</v>
      </c>
      <c r="AC58" s="124"/>
      <c r="AD58" s="122" t="s">
        <v>231</v>
      </c>
      <c r="AE58" s="124"/>
      <c r="AF58" s="122" t="s">
        <v>241</v>
      </c>
      <c r="AG58" s="124"/>
      <c r="AH58" s="122" t="s">
        <v>241</v>
      </c>
      <c r="AI58" s="124"/>
      <c r="AJ58" s="108"/>
      <c r="AK58" s="106"/>
      <c r="AL58" s="106"/>
      <c r="AM58" s="122" t="s">
        <v>231</v>
      </c>
      <c r="AN58" s="124"/>
      <c r="AO58" s="122" t="s">
        <v>241</v>
      </c>
      <c r="AP58" s="124"/>
      <c r="AQ58" s="122" t="s">
        <v>231</v>
      </c>
      <c r="AR58" s="124"/>
      <c r="AS58" s="122" t="s">
        <v>231</v>
      </c>
      <c r="AT58" s="124" t="s">
        <v>527</v>
      </c>
      <c r="AU58" s="122" t="s">
        <v>241</v>
      </c>
      <c r="AV58" s="124"/>
      <c r="AW58" s="122" t="s">
        <v>228</v>
      </c>
      <c r="AX58" s="124"/>
      <c r="AY58" s="122" t="s">
        <v>231</v>
      </c>
      <c r="AZ58" s="124"/>
      <c r="BA58" s="146" t="s">
        <v>241</v>
      </c>
      <c r="BB58" s="124"/>
      <c r="BC58" s="146" t="s">
        <v>293</v>
      </c>
      <c r="BD58" s="124"/>
      <c r="BE58" s="112">
        <f t="shared" si="2"/>
        <v>0.6185714286</v>
      </c>
      <c r="BF58" s="224" t="s">
        <v>192</v>
      </c>
      <c r="BG58" s="58"/>
      <c r="BH58" s="122" t="s">
        <v>199</v>
      </c>
      <c r="BI58" s="160">
        <v>1.0</v>
      </c>
      <c r="BJ58" s="122" t="s">
        <v>204</v>
      </c>
      <c r="BK58" s="124">
        <v>1.0</v>
      </c>
      <c r="BL58" s="146" t="s">
        <v>209</v>
      </c>
      <c r="BM58" s="124">
        <v>1.0</v>
      </c>
      <c r="BN58" s="122" t="s">
        <v>218</v>
      </c>
      <c r="BO58" s="124">
        <v>0.33</v>
      </c>
      <c r="BP58" s="122" t="s">
        <v>211</v>
      </c>
      <c r="BQ58" s="124">
        <v>0.5</v>
      </c>
      <c r="BR58" s="122" t="s">
        <v>211</v>
      </c>
      <c r="BS58" s="124">
        <v>0.5</v>
      </c>
      <c r="BT58" s="112"/>
      <c r="BU58" s="168" t="s">
        <v>236</v>
      </c>
      <c r="BV58" s="168" t="s">
        <v>237</v>
      </c>
      <c r="BW58" s="112"/>
    </row>
    <row r="59">
      <c r="A59" s="66"/>
      <c r="B59" s="69">
        <v>21.0</v>
      </c>
      <c r="C59" s="71" t="s">
        <v>314</v>
      </c>
      <c r="D59" s="71" t="s">
        <v>350</v>
      </c>
      <c r="E59" s="76">
        <v>2010.0</v>
      </c>
      <c r="F59" s="76" t="s">
        <v>30</v>
      </c>
      <c r="G59" s="76" t="s">
        <v>386</v>
      </c>
      <c r="H59" s="76">
        <v>11.0</v>
      </c>
      <c r="I59" s="119" t="s">
        <v>422</v>
      </c>
      <c r="J59" s="71"/>
      <c r="K59" s="87" t="s">
        <v>39</v>
      </c>
      <c r="L59" s="66"/>
      <c r="M59" s="94"/>
      <c r="N59" s="122" t="s">
        <v>231</v>
      </c>
      <c r="O59" s="124"/>
      <c r="P59" s="124" t="s">
        <v>243</v>
      </c>
      <c r="Q59" s="16" t="s">
        <v>248</v>
      </c>
      <c r="R59" s="122" t="s">
        <v>241</v>
      </c>
      <c r="S59" s="124" t="s">
        <v>457</v>
      </c>
      <c r="T59" s="122" t="s">
        <v>231</v>
      </c>
      <c r="U59" s="124"/>
      <c r="V59" s="16" t="s">
        <v>258</v>
      </c>
      <c r="W59" s="106"/>
      <c r="X59" s="106"/>
      <c r="Y59" s="106"/>
      <c r="Z59" s="122" t="s">
        <v>231</v>
      </c>
      <c r="AA59" s="124"/>
      <c r="AB59" s="122" t="s">
        <v>231</v>
      </c>
      <c r="AC59" s="124"/>
      <c r="AD59" s="122" t="s">
        <v>231</v>
      </c>
      <c r="AE59" s="124" t="s">
        <v>490</v>
      </c>
      <c r="AF59" s="122" t="s">
        <v>241</v>
      </c>
      <c r="AG59" s="124"/>
      <c r="AH59" s="122" t="s">
        <v>241</v>
      </c>
      <c r="AI59" s="124"/>
      <c r="AJ59" s="108"/>
      <c r="AK59" s="106"/>
      <c r="AL59" s="106"/>
      <c r="AM59" s="122" t="s">
        <v>231</v>
      </c>
      <c r="AN59" s="124"/>
      <c r="AO59" s="122" t="s">
        <v>231</v>
      </c>
      <c r="AP59" s="124"/>
      <c r="AQ59" s="122" t="s">
        <v>231</v>
      </c>
      <c r="AR59" s="124"/>
      <c r="AS59" s="122" t="s">
        <v>231</v>
      </c>
      <c r="AT59" s="124"/>
      <c r="AU59" s="122" t="s">
        <v>231</v>
      </c>
      <c r="AV59" s="124"/>
      <c r="AW59" s="122" t="s">
        <v>231</v>
      </c>
      <c r="AX59" s="124"/>
      <c r="AY59" s="122" t="s">
        <v>231</v>
      </c>
      <c r="AZ59" s="124"/>
      <c r="BA59" s="146" t="s">
        <v>241</v>
      </c>
      <c r="BB59" s="124"/>
      <c r="BC59" s="146" t="s">
        <v>291</v>
      </c>
      <c r="BD59" s="124"/>
      <c r="BE59" s="112">
        <f t="shared" si="2"/>
        <v>0.8571428571</v>
      </c>
      <c r="BF59" s="122" t="s">
        <v>192</v>
      </c>
      <c r="BG59" s="160">
        <v>1.0</v>
      </c>
      <c r="BH59" s="122" t="s">
        <v>199</v>
      </c>
      <c r="BI59" s="160">
        <v>1.0</v>
      </c>
      <c r="BJ59" s="122" t="s">
        <v>204</v>
      </c>
      <c r="BK59" s="124">
        <v>1.0</v>
      </c>
      <c r="BL59" s="146" t="s">
        <v>209</v>
      </c>
      <c r="BM59" s="124">
        <v>1.0</v>
      </c>
      <c r="BN59" s="122" t="s">
        <v>216</v>
      </c>
      <c r="BO59" s="124">
        <v>1.0</v>
      </c>
      <c r="BP59" s="122" t="s">
        <v>211</v>
      </c>
      <c r="BQ59" s="124">
        <v>0.5</v>
      </c>
      <c r="BR59" s="122" t="s">
        <v>211</v>
      </c>
      <c r="BS59" s="124">
        <v>0.5</v>
      </c>
      <c r="BT59" s="112"/>
      <c r="BU59" s="168" t="s">
        <v>236</v>
      </c>
      <c r="BV59" s="168" t="s">
        <v>237</v>
      </c>
      <c r="BW59" s="112"/>
    </row>
    <row r="60">
      <c r="A60" s="66"/>
      <c r="B60" s="69">
        <v>22.0</v>
      </c>
      <c r="C60" s="71" t="s">
        <v>315</v>
      </c>
      <c r="D60" s="71" t="s">
        <v>351</v>
      </c>
      <c r="E60" s="76">
        <v>2010.0</v>
      </c>
      <c r="F60" s="76" t="s">
        <v>30</v>
      </c>
      <c r="G60" s="76" t="s">
        <v>387</v>
      </c>
      <c r="H60" s="76">
        <v>6.0</v>
      </c>
      <c r="I60" s="119" t="s">
        <v>423</v>
      </c>
      <c r="J60" s="71"/>
      <c r="K60" s="87" t="s">
        <v>39</v>
      </c>
      <c r="L60" s="66"/>
      <c r="M60" s="94"/>
      <c r="N60" s="122" t="s">
        <v>231</v>
      </c>
      <c r="O60" s="124"/>
      <c r="P60" s="124" t="s">
        <v>243</v>
      </c>
      <c r="Q60" s="16" t="s">
        <v>250</v>
      </c>
      <c r="R60" s="122" t="s">
        <v>228</v>
      </c>
      <c r="S60" s="124"/>
      <c r="T60" s="122" t="s">
        <v>241</v>
      </c>
      <c r="U60" s="124"/>
      <c r="V60" s="16"/>
      <c r="W60" s="106"/>
      <c r="X60" s="106"/>
      <c r="Y60" s="106"/>
      <c r="Z60" s="122"/>
      <c r="AA60" s="124"/>
      <c r="AB60" s="122"/>
      <c r="AC60" s="124"/>
      <c r="AD60" s="122"/>
      <c r="AE60" s="124"/>
      <c r="AF60" s="122"/>
      <c r="AG60" s="124"/>
      <c r="AH60" s="122"/>
      <c r="AI60" s="124"/>
      <c r="AJ60" s="108"/>
      <c r="AK60" s="106"/>
      <c r="AL60" s="106"/>
      <c r="AM60" s="122"/>
      <c r="AN60" s="124"/>
      <c r="AO60" s="122"/>
      <c r="AP60" s="124"/>
      <c r="AQ60" s="122"/>
      <c r="AR60" s="124"/>
      <c r="AS60" s="122"/>
      <c r="AT60" s="124"/>
      <c r="AU60" s="122"/>
      <c r="AV60" s="124"/>
      <c r="AW60" s="122"/>
      <c r="AX60" s="124"/>
      <c r="AY60" s="122"/>
      <c r="AZ60" s="124"/>
      <c r="BA60" s="146"/>
      <c r="BB60" s="124"/>
      <c r="BC60" s="146"/>
      <c r="BD60" s="124"/>
      <c r="BE60" s="112">
        <f t="shared" si="2"/>
        <v>0</v>
      </c>
      <c r="BF60" s="122"/>
      <c r="BG60" s="160"/>
      <c r="BH60" s="224"/>
      <c r="BI60" s="58"/>
      <c r="BJ60" s="122"/>
      <c r="BK60" s="124"/>
      <c r="BL60" s="146"/>
      <c r="BM60" s="124"/>
      <c r="BN60" s="122"/>
      <c r="BO60" s="124"/>
      <c r="BP60" s="122"/>
      <c r="BQ60" s="124"/>
      <c r="BR60" s="122"/>
      <c r="BS60" s="124"/>
      <c r="BT60" s="112"/>
      <c r="BU60" s="7"/>
      <c r="BV60" s="7"/>
      <c r="BW60" s="112"/>
    </row>
    <row r="61">
      <c r="A61" s="66"/>
      <c r="B61" s="69">
        <v>23.0</v>
      </c>
      <c r="C61" s="71" t="s">
        <v>316</v>
      </c>
      <c r="D61" s="71" t="s">
        <v>352</v>
      </c>
      <c r="E61" s="76">
        <v>2009.0</v>
      </c>
      <c r="F61" s="76" t="s">
        <v>30</v>
      </c>
      <c r="G61" s="76" t="s">
        <v>388</v>
      </c>
      <c r="H61" s="76">
        <v>11.0</v>
      </c>
      <c r="I61" s="119" t="s">
        <v>424</v>
      </c>
      <c r="J61" s="71"/>
      <c r="K61" s="87" t="s">
        <v>39</v>
      </c>
      <c r="L61" s="66"/>
      <c r="M61" s="94"/>
      <c r="N61" s="122" t="s">
        <v>231</v>
      </c>
      <c r="O61" s="124"/>
      <c r="P61" s="124" t="s">
        <v>243</v>
      </c>
      <c r="Q61" s="16" t="s">
        <v>250</v>
      </c>
      <c r="R61" s="122" t="s">
        <v>228</v>
      </c>
      <c r="S61" s="124"/>
      <c r="T61" s="122" t="s">
        <v>231</v>
      </c>
      <c r="U61" s="124"/>
      <c r="V61" s="16" t="s">
        <v>260</v>
      </c>
      <c r="W61" s="106"/>
      <c r="X61" s="106"/>
      <c r="Y61" s="106"/>
      <c r="Z61" s="122" t="s">
        <v>231</v>
      </c>
      <c r="AA61" s="124"/>
      <c r="AB61" s="122" t="s">
        <v>231</v>
      </c>
      <c r="AC61" s="128" t="s">
        <v>474</v>
      </c>
      <c r="AD61" s="122" t="s">
        <v>231</v>
      </c>
      <c r="AE61" s="124"/>
      <c r="AF61" s="122" t="s">
        <v>231</v>
      </c>
      <c r="AG61" s="124"/>
      <c r="AH61" s="122" t="s">
        <v>231</v>
      </c>
      <c r="AI61" s="124"/>
      <c r="AJ61" s="108"/>
      <c r="AK61" s="106"/>
      <c r="AL61" s="106"/>
      <c r="AM61" s="122" t="s">
        <v>231</v>
      </c>
      <c r="AN61" s="124"/>
      <c r="AO61" s="122" t="s">
        <v>231</v>
      </c>
      <c r="AP61" s="124"/>
      <c r="AQ61" s="122" t="s">
        <v>231</v>
      </c>
      <c r="AR61" s="124"/>
      <c r="AS61" s="122" t="s">
        <v>231</v>
      </c>
      <c r="AT61" s="124" t="s">
        <v>528</v>
      </c>
      <c r="AU61" s="122" t="s">
        <v>231</v>
      </c>
      <c r="AV61" s="124"/>
      <c r="AW61" s="122" t="s">
        <v>231</v>
      </c>
      <c r="AX61" s="124" t="s">
        <v>536</v>
      </c>
      <c r="AY61" s="122" t="s">
        <v>231</v>
      </c>
      <c r="AZ61" s="124"/>
      <c r="BA61" s="146" t="s">
        <v>241</v>
      </c>
      <c r="BB61" s="124"/>
      <c r="BC61" s="146" t="s">
        <v>291</v>
      </c>
      <c r="BD61" s="124"/>
      <c r="BE61" s="112">
        <f t="shared" si="2"/>
        <v>0.9514285714</v>
      </c>
      <c r="BF61" s="122" t="s">
        <v>192</v>
      </c>
      <c r="BG61" s="160">
        <v>1.0</v>
      </c>
      <c r="BH61" s="122" t="s">
        <v>199</v>
      </c>
      <c r="BI61" s="160">
        <v>1.0</v>
      </c>
      <c r="BJ61" s="122" t="s">
        <v>204</v>
      </c>
      <c r="BK61" s="124">
        <v>1.0</v>
      </c>
      <c r="BL61" s="146" t="s">
        <v>209</v>
      </c>
      <c r="BM61" s="124">
        <v>1.0</v>
      </c>
      <c r="BN61" s="122" t="s">
        <v>217</v>
      </c>
      <c r="BO61" s="124">
        <v>0.66</v>
      </c>
      <c r="BP61" s="122" t="s">
        <v>204</v>
      </c>
      <c r="BQ61" s="124">
        <v>1.0</v>
      </c>
      <c r="BR61" s="122" t="s">
        <v>225</v>
      </c>
      <c r="BS61" s="124">
        <v>1.0</v>
      </c>
      <c r="BT61" s="112"/>
      <c r="BU61" s="7"/>
      <c r="BV61" s="7"/>
      <c r="BW61" s="112"/>
    </row>
    <row r="62">
      <c r="A62" s="66"/>
      <c r="B62" s="69">
        <v>24.0</v>
      </c>
      <c r="C62" s="71" t="s">
        <v>317</v>
      </c>
      <c r="D62" s="71" t="s">
        <v>353</v>
      </c>
      <c r="E62" s="76">
        <v>2010.0</v>
      </c>
      <c r="F62" s="76" t="s">
        <v>30</v>
      </c>
      <c r="G62" s="76" t="s">
        <v>389</v>
      </c>
      <c r="H62" s="76">
        <v>6.0</v>
      </c>
      <c r="I62" s="119" t="s">
        <v>425</v>
      </c>
      <c r="J62" s="71"/>
      <c r="K62" s="87" t="s">
        <v>39</v>
      </c>
      <c r="L62" s="66"/>
      <c r="M62" s="94"/>
      <c r="N62" s="122" t="s">
        <v>231</v>
      </c>
      <c r="O62" s="124"/>
      <c r="P62" s="124" t="s">
        <v>243</v>
      </c>
      <c r="Q62" s="16" t="s">
        <v>250</v>
      </c>
      <c r="R62" s="122" t="s">
        <v>228</v>
      </c>
      <c r="S62" s="124"/>
      <c r="T62" s="122" t="s">
        <v>231</v>
      </c>
      <c r="U62" s="124"/>
      <c r="V62" s="16" t="s">
        <v>258</v>
      </c>
      <c r="W62" s="106"/>
      <c r="X62" s="106"/>
      <c r="Y62" s="106"/>
      <c r="Z62" s="122" t="s">
        <v>241</v>
      </c>
      <c r="AA62" s="124"/>
      <c r="AB62" s="122"/>
      <c r="AC62" s="124"/>
      <c r="AD62" s="122"/>
      <c r="AE62" s="124"/>
      <c r="AF62" s="122"/>
      <c r="AG62" s="124"/>
      <c r="AH62" s="122"/>
      <c r="AI62" s="124"/>
      <c r="AJ62" s="108"/>
      <c r="AK62" s="106"/>
      <c r="AL62" s="106"/>
      <c r="AM62" s="122" t="s">
        <v>231</v>
      </c>
      <c r="AN62" s="124"/>
      <c r="AO62" s="122" t="s">
        <v>231</v>
      </c>
      <c r="AP62" s="124"/>
      <c r="AQ62" s="122" t="s">
        <v>231</v>
      </c>
      <c r="AR62" s="124" t="s">
        <v>519</v>
      </c>
      <c r="AS62" s="122" t="s">
        <v>231</v>
      </c>
      <c r="AT62" s="124" t="s">
        <v>530</v>
      </c>
      <c r="AU62" s="122" t="s">
        <v>231</v>
      </c>
      <c r="AV62" s="124"/>
      <c r="AW62" s="122" t="s">
        <v>231</v>
      </c>
      <c r="AX62" s="124"/>
      <c r="AY62" s="122" t="s">
        <v>231</v>
      </c>
      <c r="AZ62" s="124" t="s">
        <v>540</v>
      </c>
      <c r="BA62" s="146" t="s">
        <v>231</v>
      </c>
      <c r="BB62" s="124"/>
      <c r="BC62" s="146" t="s">
        <v>293</v>
      </c>
      <c r="BD62" s="124"/>
      <c r="BE62" s="112">
        <f t="shared" si="2"/>
        <v>0.8571428571</v>
      </c>
      <c r="BF62" s="122" t="s">
        <v>192</v>
      </c>
      <c r="BG62" s="160">
        <v>1.0</v>
      </c>
      <c r="BH62" s="122" t="s">
        <v>199</v>
      </c>
      <c r="BI62" s="160">
        <v>1.0</v>
      </c>
      <c r="BJ62" s="224" t="s">
        <v>204</v>
      </c>
      <c r="BK62" s="58"/>
      <c r="BL62" s="146" t="s">
        <v>209</v>
      </c>
      <c r="BM62" s="124">
        <v>1.0</v>
      </c>
      <c r="BN62" s="122" t="s">
        <v>216</v>
      </c>
      <c r="BO62" s="124">
        <v>1.0</v>
      </c>
      <c r="BP62" s="122" t="s">
        <v>204</v>
      </c>
      <c r="BQ62" s="124">
        <v>1.0</v>
      </c>
      <c r="BR62" s="122" t="s">
        <v>225</v>
      </c>
      <c r="BS62" s="124">
        <v>1.0</v>
      </c>
      <c r="BT62" s="112"/>
      <c r="BU62" s="168" t="s">
        <v>236</v>
      </c>
      <c r="BV62" s="168" t="s">
        <v>237</v>
      </c>
      <c r="BW62" s="112"/>
    </row>
    <row r="63">
      <c r="A63" s="66"/>
      <c r="B63" s="69">
        <v>25.0</v>
      </c>
      <c r="C63" s="71" t="s">
        <v>318</v>
      </c>
      <c r="D63" s="71" t="s">
        <v>354</v>
      </c>
      <c r="E63" s="76">
        <v>2010.0</v>
      </c>
      <c r="F63" s="76" t="s">
        <v>30</v>
      </c>
      <c r="G63" s="76" t="s">
        <v>390</v>
      </c>
      <c r="H63" s="76">
        <v>5.0</v>
      </c>
      <c r="I63" s="119" t="s">
        <v>426</v>
      </c>
      <c r="J63" s="71"/>
      <c r="K63" s="87" t="s">
        <v>39</v>
      </c>
      <c r="L63" s="66"/>
      <c r="M63" s="94"/>
      <c r="N63" s="122" t="s">
        <v>231</v>
      </c>
      <c r="O63" s="124"/>
      <c r="P63" s="124" t="s">
        <v>243</v>
      </c>
      <c r="Q63" s="16" t="s">
        <v>250</v>
      </c>
      <c r="R63" s="122" t="s">
        <v>231</v>
      </c>
      <c r="S63" s="124"/>
      <c r="T63" s="122" t="s">
        <v>231</v>
      </c>
      <c r="U63" s="124"/>
      <c r="V63" s="16" t="s">
        <v>258</v>
      </c>
      <c r="W63" s="106"/>
      <c r="X63" s="106"/>
      <c r="Y63" s="106"/>
      <c r="Z63" s="224" t="s">
        <v>231</v>
      </c>
      <c r="AA63" s="58"/>
      <c r="AB63" s="122" t="s">
        <v>241</v>
      </c>
      <c r="AC63" s="124"/>
      <c r="AD63" s="122" t="s">
        <v>231</v>
      </c>
      <c r="AE63" s="124"/>
      <c r="AF63" s="122" t="s">
        <v>241</v>
      </c>
      <c r="AG63" s="124"/>
      <c r="AH63" s="122" t="s">
        <v>241</v>
      </c>
      <c r="AI63" s="124"/>
      <c r="AJ63" s="108"/>
      <c r="AK63" s="106"/>
      <c r="AL63" s="106"/>
      <c r="AM63" s="122" t="s">
        <v>241</v>
      </c>
      <c r="AN63" s="124"/>
      <c r="AO63" s="122"/>
      <c r="AP63" s="124"/>
      <c r="AQ63" s="122"/>
      <c r="AR63" s="124"/>
      <c r="AS63" s="122"/>
      <c r="AT63" s="124"/>
      <c r="AU63" s="122" t="s">
        <v>231</v>
      </c>
      <c r="AV63" s="124"/>
      <c r="AW63" s="122" t="s">
        <v>231</v>
      </c>
      <c r="AX63" s="124"/>
      <c r="AY63" s="122" t="s">
        <v>231</v>
      </c>
      <c r="AZ63" s="124"/>
      <c r="BA63" s="146" t="s">
        <v>241</v>
      </c>
      <c r="BB63" s="124"/>
      <c r="BC63" s="146" t="s">
        <v>228</v>
      </c>
      <c r="BD63" s="124"/>
      <c r="BE63" s="112">
        <f t="shared" si="2"/>
        <v>0.5714285714</v>
      </c>
      <c r="BF63" s="122" t="s">
        <v>192</v>
      </c>
      <c r="BG63" s="160">
        <v>1.0</v>
      </c>
      <c r="BH63" s="122" t="s">
        <v>200</v>
      </c>
      <c r="BI63" s="160">
        <v>0.5</v>
      </c>
      <c r="BJ63" s="122" t="s">
        <v>204</v>
      </c>
      <c r="BK63" s="226">
        <v>1.0</v>
      </c>
      <c r="BL63" s="63"/>
      <c r="BM63" s="124">
        <v>1.0</v>
      </c>
      <c r="BN63" s="122" t="s">
        <v>219</v>
      </c>
      <c r="BO63" s="124">
        <v>0.0</v>
      </c>
      <c r="BP63" s="122" t="s">
        <v>211</v>
      </c>
      <c r="BQ63" s="124">
        <v>0.5</v>
      </c>
      <c r="BR63" s="122" t="s">
        <v>226</v>
      </c>
      <c r="BS63" s="124">
        <v>0.0</v>
      </c>
      <c r="BT63" s="112"/>
      <c r="BU63" s="168" t="s">
        <v>236</v>
      </c>
      <c r="BV63" s="168" t="s">
        <v>236</v>
      </c>
      <c r="BW63" s="112"/>
    </row>
    <row r="64">
      <c r="A64" s="66"/>
      <c r="B64" s="69">
        <v>26.0</v>
      </c>
      <c r="C64" s="71" t="s">
        <v>319</v>
      </c>
      <c r="D64" s="71" t="s">
        <v>355</v>
      </c>
      <c r="E64" s="76">
        <v>2009.0</v>
      </c>
      <c r="F64" s="76" t="s">
        <v>30</v>
      </c>
      <c r="G64" s="76" t="s">
        <v>391</v>
      </c>
      <c r="H64" s="76">
        <v>6.0</v>
      </c>
      <c r="I64" s="119" t="s">
        <v>427</v>
      </c>
      <c r="J64" s="71"/>
      <c r="K64" s="87" t="s">
        <v>39</v>
      </c>
      <c r="L64" s="66"/>
      <c r="M64" s="94"/>
      <c r="N64" s="122" t="s">
        <v>231</v>
      </c>
      <c r="O64" s="124"/>
      <c r="P64" s="124" t="s">
        <v>243</v>
      </c>
      <c r="Q64" s="16" t="s">
        <v>250</v>
      </c>
      <c r="R64" s="122" t="s">
        <v>228</v>
      </c>
      <c r="S64" s="124"/>
      <c r="T64" s="122" t="s">
        <v>231</v>
      </c>
      <c r="U64" s="124"/>
      <c r="V64" s="16" t="s">
        <v>258</v>
      </c>
      <c r="W64" s="106"/>
      <c r="X64" s="106"/>
      <c r="Y64" s="106"/>
      <c r="Z64" s="122" t="s">
        <v>231</v>
      </c>
      <c r="AA64" s="124"/>
      <c r="AB64" s="122" t="s">
        <v>231</v>
      </c>
      <c r="AC64" s="124"/>
      <c r="AD64" s="122" t="s">
        <v>231</v>
      </c>
      <c r="AE64" s="124"/>
      <c r="AF64" s="122" t="s">
        <v>241</v>
      </c>
      <c r="AG64" s="124"/>
      <c r="AH64" s="122" t="s">
        <v>241</v>
      </c>
      <c r="AI64" s="124"/>
      <c r="AJ64" s="108"/>
      <c r="AK64" s="106"/>
      <c r="AL64" s="106"/>
      <c r="AM64" s="122" t="s">
        <v>231</v>
      </c>
      <c r="AN64" s="124"/>
      <c r="AO64" s="122" t="s">
        <v>241</v>
      </c>
      <c r="AP64" s="124"/>
      <c r="AQ64" s="122" t="s">
        <v>231</v>
      </c>
      <c r="AR64" s="124"/>
      <c r="AS64" s="122" t="s">
        <v>231</v>
      </c>
      <c r="AT64" s="124"/>
      <c r="AU64" s="122" t="s">
        <v>231</v>
      </c>
      <c r="AV64" s="124"/>
      <c r="AW64" s="122" t="s">
        <v>231</v>
      </c>
      <c r="AX64" s="124"/>
      <c r="AY64" s="122" t="s">
        <v>231</v>
      </c>
      <c r="AZ64" s="124"/>
      <c r="BA64" s="146" t="s">
        <v>231</v>
      </c>
      <c r="BB64" s="124"/>
      <c r="BC64" s="146" t="s">
        <v>292</v>
      </c>
      <c r="BD64" s="124"/>
      <c r="BE64" s="112">
        <f t="shared" si="2"/>
        <v>0.5942857143</v>
      </c>
      <c r="BF64" s="122" t="s">
        <v>192</v>
      </c>
      <c r="BG64" s="160">
        <v>1.0</v>
      </c>
      <c r="BH64" s="122" t="s">
        <v>199</v>
      </c>
      <c r="BI64" s="160">
        <v>1.0</v>
      </c>
      <c r="BJ64" s="122" t="s">
        <v>205</v>
      </c>
      <c r="BK64" s="124">
        <v>0.5</v>
      </c>
      <c r="BL64" s="225" t="s">
        <v>209</v>
      </c>
      <c r="BM64" s="58"/>
      <c r="BN64" s="122" t="s">
        <v>217</v>
      </c>
      <c r="BO64" s="124">
        <v>0.66</v>
      </c>
      <c r="BP64" s="122" t="s">
        <v>211</v>
      </c>
      <c r="BQ64" s="124">
        <v>0.5</v>
      </c>
      <c r="BR64" s="122" t="s">
        <v>211</v>
      </c>
      <c r="BS64" s="124">
        <v>0.5</v>
      </c>
      <c r="BT64" s="112"/>
      <c r="BU64" s="168" t="s">
        <v>236</v>
      </c>
      <c r="BV64" s="168" t="s">
        <v>237</v>
      </c>
      <c r="BW64" s="112"/>
    </row>
    <row r="65">
      <c r="A65" s="66"/>
      <c r="B65" s="69">
        <v>27.0</v>
      </c>
      <c r="C65" s="71" t="s">
        <v>320</v>
      </c>
      <c r="D65" s="71" t="s">
        <v>356</v>
      </c>
      <c r="E65" s="76">
        <v>2009.0</v>
      </c>
      <c r="F65" s="76" t="s">
        <v>30</v>
      </c>
      <c r="G65" s="76" t="s">
        <v>392</v>
      </c>
      <c r="H65" s="76">
        <v>8.0</v>
      </c>
      <c r="I65" s="119" t="s">
        <v>428</v>
      </c>
      <c r="J65" s="71"/>
      <c r="K65" s="87" t="s">
        <v>39</v>
      </c>
      <c r="L65" s="66"/>
      <c r="M65" s="94"/>
      <c r="N65" s="122" t="s">
        <v>231</v>
      </c>
      <c r="O65" s="124"/>
      <c r="P65" s="124" t="s">
        <v>243</v>
      </c>
      <c r="Q65" s="16" t="s">
        <v>250</v>
      </c>
      <c r="R65" s="122" t="s">
        <v>228</v>
      </c>
      <c r="S65" s="124"/>
      <c r="T65" s="122" t="s">
        <v>231</v>
      </c>
      <c r="U65" s="124"/>
      <c r="V65" s="16" t="s">
        <v>258</v>
      </c>
      <c r="W65" s="106"/>
      <c r="X65" s="106"/>
      <c r="Y65" s="106"/>
      <c r="Z65" s="122" t="s">
        <v>231</v>
      </c>
      <c r="AA65" s="124"/>
      <c r="AB65" s="224" t="s">
        <v>231</v>
      </c>
      <c r="AC65" s="58"/>
      <c r="AD65" s="122" t="s">
        <v>231</v>
      </c>
      <c r="AE65" s="124"/>
      <c r="AF65" s="122" t="s">
        <v>241</v>
      </c>
      <c r="AG65" s="124"/>
      <c r="AH65" s="122" t="s">
        <v>241</v>
      </c>
      <c r="AI65" s="124"/>
      <c r="AJ65" s="108"/>
      <c r="AK65" s="106"/>
      <c r="AL65" s="106"/>
      <c r="AM65" s="122" t="s">
        <v>231</v>
      </c>
      <c r="AN65" s="124"/>
      <c r="AO65" s="122" t="s">
        <v>231</v>
      </c>
      <c r="AP65" s="124" t="s">
        <v>509</v>
      </c>
      <c r="AQ65" s="122" t="s">
        <v>231</v>
      </c>
      <c r="AR65" s="124"/>
      <c r="AS65" s="122" t="s">
        <v>231</v>
      </c>
      <c r="AT65" s="124"/>
      <c r="AU65" s="122" t="s">
        <v>231</v>
      </c>
      <c r="AV65" s="124"/>
      <c r="AW65" s="122" t="s">
        <v>231</v>
      </c>
      <c r="AX65" s="124"/>
      <c r="AY65" s="122" t="s">
        <v>231</v>
      </c>
      <c r="AZ65" s="124"/>
      <c r="BA65" s="146" t="s">
        <v>231</v>
      </c>
      <c r="BB65" s="124"/>
      <c r="BC65" s="146" t="s">
        <v>293</v>
      </c>
      <c r="BD65" s="124"/>
      <c r="BE65" s="112">
        <f t="shared" si="2"/>
        <v>1</v>
      </c>
      <c r="BF65" s="122" t="s">
        <v>192</v>
      </c>
      <c r="BG65" s="160">
        <v>1.0</v>
      </c>
      <c r="BH65" s="122" t="s">
        <v>199</v>
      </c>
      <c r="BI65" s="160">
        <v>1.0</v>
      </c>
      <c r="BJ65" s="122" t="s">
        <v>204</v>
      </c>
      <c r="BK65" s="124">
        <v>1.0</v>
      </c>
      <c r="BL65" s="146" t="s">
        <v>209</v>
      </c>
      <c r="BM65" s="226">
        <v>1.0</v>
      </c>
      <c r="BN65" s="63"/>
      <c r="BO65" s="124">
        <v>1.0</v>
      </c>
      <c r="BP65" s="122" t="s">
        <v>204</v>
      </c>
      <c r="BQ65" s="124">
        <v>1.0</v>
      </c>
      <c r="BR65" s="122" t="s">
        <v>225</v>
      </c>
      <c r="BS65" s="124">
        <v>1.0</v>
      </c>
      <c r="BT65" s="112"/>
      <c r="BU65" s="168" t="s">
        <v>236</v>
      </c>
      <c r="BV65" s="168" t="s">
        <v>236</v>
      </c>
      <c r="BW65" s="112"/>
    </row>
    <row r="66">
      <c r="A66" s="66"/>
      <c r="B66" s="69">
        <v>28.0</v>
      </c>
      <c r="C66" s="71" t="s">
        <v>321</v>
      </c>
      <c r="D66" s="71" t="s">
        <v>357</v>
      </c>
      <c r="E66" s="76">
        <v>2010.0</v>
      </c>
      <c r="F66" s="76" t="s">
        <v>30</v>
      </c>
      <c r="G66" s="76" t="s">
        <v>393</v>
      </c>
      <c r="H66" s="76">
        <v>11.0</v>
      </c>
      <c r="I66" s="119" t="s">
        <v>429</v>
      </c>
      <c r="J66" s="71"/>
      <c r="K66" s="87" t="s">
        <v>39</v>
      </c>
      <c r="L66" s="66"/>
      <c r="M66" s="94"/>
      <c r="N66" s="122" t="s">
        <v>231</v>
      </c>
      <c r="O66" s="124"/>
      <c r="P66" s="124" t="s">
        <v>243</v>
      </c>
      <c r="Q66" s="16" t="s">
        <v>250</v>
      </c>
      <c r="R66" s="122" t="s">
        <v>228</v>
      </c>
      <c r="S66" s="124"/>
      <c r="T66" s="122" t="s">
        <v>231</v>
      </c>
      <c r="U66" s="124"/>
      <c r="V66" s="16" t="s">
        <v>258</v>
      </c>
      <c r="W66" s="106"/>
      <c r="X66" s="106"/>
      <c r="Y66" s="106"/>
      <c r="Z66" s="122" t="s">
        <v>231</v>
      </c>
      <c r="AA66" s="124"/>
      <c r="AB66" s="122" t="s">
        <v>231</v>
      </c>
      <c r="AC66" s="124" t="s">
        <v>475</v>
      </c>
      <c r="AD66" s="122" t="s">
        <v>241</v>
      </c>
      <c r="AE66" s="124"/>
      <c r="AF66" s="122" t="s">
        <v>241</v>
      </c>
      <c r="AG66" s="124"/>
      <c r="AH66" s="122" t="s">
        <v>241</v>
      </c>
      <c r="AI66" s="124"/>
      <c r="AJ66" s="108"/>
      <c r="AK66" s="106"/>
      <c r="AL66" s="106"/>
      <c r="AM66" s="122" t="s">
        <v>231</v>
      </c>
      <c r="AN66" s="124"/>
      <c r="AO66" s="122" t="s">
        <v>231</v>
      </c>
      <c r="AP66" s="124" t="s">
        <v>510</v>
      </c>
      <c r="AQ66" s="122" t="s">
        <v>231</v>
      </c>
      <c r="AR66" s="124"/>
      <c r="AS66" s="122" t="s">
        <v>231</v>
      </c>
      <c r="AT66" s="124"/>
      <c r="AU66" s="122" t="s">
        <v>231</v>
      </c>
      <c r="AV66" s="124"/>
      <c r="AW66" s="122" t="s">
        <v>231</v>
      </c>
      <c r="AX66" s="124"/>
      <c r="AY66" s="122" t="s">
        <v>231</v>
      </c>
      <c r="AZ66" s="124"/>
      <c r="BA66" s="146" t="s">
        <v>231</v>
      </c>
      <c r="BB66" s="124"/>
      <c r="BC66" s="146" t="s">
        <v>293</v>
      </c>
      <c r="BD66" s="124"/>
      <c r="BE66" s="112">
        <f t="shared" si="2"/>
        <v>0.5714285714</v>
      </c>
      <c r="BF66" s="122" t="s">
        <v>192</v>
      </c>
      <c r="BG66" s="160">
        <v>1.0</v>
      </c>
      <c r="BH66" s="122" t="s">
        <v>199</v>
      </c>
      <c r="BI66" s="160">
        <v>1.0</v>
      </c>
      <c r="BJ66" s="122" t="s">
        <v>204</v>
      </c>
      <c r="BK66" s="124">
        <v>1.0</v>
      </c>
      <c r="BL66" s="146" t="s">
        <v>209</v>
      </c>
      <c r="BM66" s="124">
        <v>1.0</v>
      </c>
      <c r="BN66" s="224" t="s">
        <v>216</v>
      </c>
      <c r="BO66" s="58"/>
      <c r="BP66" s="122" t="s">
        <v>211</v>
      </c>
      <c r="BQ66" s="124">
        <v>0.0</v>
      </c>
      <c r="BR66" s="122" t="s">
        <v>226</v>
      </c>
      <c r="BS66" s="124">
        <v>0.0</v>
      </c>
      <c r="BT66" s="112"/>
      <c r="BU66" s="168" t="s">
        <v>236</v>
      </c>
      <c r="BV66" s="168" t="s">
        <v>236</v>
      </c>
      <c r="BW66" s="112"/>
    </row>
    <row r="67">
      <c r="A67" s="66"/>
      <c r="B67" s="69">
        <v>29.0</v>
      </c>
      <c r="C67" s="71" t="s">
        <v>322</v>
      </c>
      <c r="D67" s="71" t="s">
        <v>358</v>
      </c>
      <c r="E67" s="76">
        <v>2014.0</v>
      </c>
      <c r="F67" s="76" t="s">
        <v>30</v>
      </c>
      <c r="G67" s="76" t="s">
        <v>394</v>
      </c>
      <c r="H67" s="76">
        <v>0.0</v>
      </c>
      <c r="I67" s="119" t="s">
        <v>430</v>
      </c>
      <c r="J67" s="71"/>
      <c r="K67" s="87" t="s">
        <v>39</v>
      </c>
      <c r="L67" s="66"/>
      <c r="M67" s="94"/>
      <c r="N67" s="122" t="s">
        <v>231</v>
      </c>
      <c r="O67" s="124"/>
      <c r="P67" s="124" t="s">
        <v>243</v>
      </c>
      <c r="Q67" s="16" t="s">
        <v>250</v>
      </c>
      <c r="R67" s="122" t="s">
        <v>241</v>
      </c>
      <c r="S67" s="124"/>
      <c r="T67" s="122" t="s">
        <v>231</v>
      </c>
      <c r="U67" s="124"/>
      <c r="V67" s="16" t="s">
        <v>260</v>
      </c>
      <c r="W67" s="106"/>
      <c r="X67" s="106"/>
      <c r="Y67" s="106"/>
      <c r="Z67" s="122" t="s">
        <v>231</v>
      </c>
      <c r="AA67" s="124"/>
      <c r="AB67" s="122" t="s">
        <v>231</v>
      </c>
      <c r="AC67" s="124" t="s">
        <v>476</v>
      </c>
      <c r="AD67" s="224" t="s">
        <v>231</v>
      </c>
      <c r="AE67" s="58"/>
      <c r="AF67" s="122" t="s">
        <v>241</v>
      </c>
      <c r="AG67" s="124"/>
      <c r="AH67" s="122" t="s">
        <v>231</v>
      </c>
      <c r="AI67" s="124"/>
      <c r="AJ67" s="108"/>
      <c r="AK67" s="106"/>
      <c r="AL67" s="106"/>
      <c r="AM67" s="122" t="s">
        <v>231</v>
      </c>
      <c r="AN67" s="124"/>
      <c r="AO67" s="122" t="s">
        <v>231</v>
      </c>
      <c r="AP67" s="124"/>
      <c r="AQ67" s="122" t="s">
        <v>231</v>
      </c>
      <c r="AR67" s="124"/>
      <c r="AS67" s="122" t="s">
        <v>231</v>
      </c>
      <c r="AT67" s="124"/>
      <c r="AU67" s="122" t="s">
        <v>231</v>
      </c>
      <c r="AV67" s="124"/>
      <c r="AW67" s="122" t="s">
        <v>231</v>
      </c>
      <c r="AX67" s="124"/>
      <c r="AY67" s="122" t="s">
        <v>231</v>
      </c>
      <c r="AZ67" s="124"/>
      <c r="BA67" s="146" t="s">
        <v>231</v>
      </c>
      <c r="BB67" s="124"/>
      <c r="BC67" s="146" t="s">
        <v>293</v>
      </c>
      <c r="BD67" s="124"/>
      <c r="BE67" s="112">
        <f t="shared" si="2"/>
        <v>0.9285714286</v>
      </c>
      <c r="BF67" s="122" t="s">
        <v>192</v>
      </c>
      <c r="BG67" s="160">
        <v>1.0</v>
      </c>
      <c r="BH67" s="122" t="s">
        <v>200</v>
      </c>
      <c r="BI67" s="160">
        <v>0.5</v>
      </c>
      <c r="BJ67" s="122" t="s">
        <v>204</v>
      </c>
      <c r="BK67" s="124">
        <v>1.0</v>
      </c>
      <c r="BL67" s="146" t="s">
        <v>209</v>
      </c>
      <c r="BM67" s="124">
        <v>1.0</v>
      </c>
      <c r="BN67" s="122" t="s">
        <v>216</v>
      </c>
      <c r="BO67" s="226">
        <v>1.0</v>
      </c>
      <c r="BP67" s="63"/>
      <c r="BQ67" s="124">
        <v>1.0</v>
      </c>
      <c r="BR67" s="122" t="s">
        <v>225</v>
      </c>
      <c r="BS67" s="124">
        <v>1.0</v>
      </c>
      <c r="BT67" s="112"/>
      <c r="BU67" s="168" t="s">
        <v>236</v>
      </c>
      <c r="BV67" s="168" t="s">
        <v>236</v>
      </c>
      <c r="BW67" s="112"/>
    </row>
    <row r="68">
      <c r="A68" s="66"/>
      <c r="B68" s="69">
        <v>30.0</v>
      </c>
      <c r="C68" s="71" t="s">
        <v>323</v>
      </c>
      <c r="D68" s="71" t="s">
        <v>359</v>
      </c>
      <c r="E68" s="76">
        <v>2010.0</v>
      </c>
      <c r="F68" s="76" t="s">
        <v>30</v>
      </c>
      <c r="G68" s="76" t="s">
        <v>395</v>
      </c>
      <c r="H68" s="76">
        <v>14.0</v>
      </c>
      <c r="I68" s="119" t="s">
        <v>431</v>
      </c>
      <c r="J68" s="71"/>
      <c r="K68" s="87" t="s">
        <v>39</v>
      </c>
      <c r="L68" s="66"/>
      <c r="M68" s="94"/>
      <c r="N68" s="122" t="s">
        <v>231</v>
      </c>
      <c r="O68" s="124"/>
      <c r="P68" s="124" t="s">
        <v>243</v>
      </c>
      <c r="Q68" s="16" t="s">
        <v>250</v>
      </c>
      <c r="R68" s="122" t="s">
        <v>241</v>
      </c>
      <c r="S68" s="124"/>
      <c r="T68" s="122" t="s">
        <v>231</v>
      </c>
      <c r="U68" s="124"/>
      <c r="V68" s="16" t="s">
        <v>258</v>
      </c>
      <c r="W68" s="106"/>
      <c r="X68" s="106"/>
      <c r="Y68" s="106"/>
      <c r="Z68" s="122" t="s">
        <v>241</v>
      </c>
      <c r="AA68" s="124"/>
      <c r="AB68" s="122"/>
      <c r="AC68" s="124"/>
      <c r="AD68" s="122"/>
      <c r="AE68" s="124"/>
      <c r="AF68" s="122"/>
      <c r="AG68" s="124"/>
      <c r="AH68" s="122"/>
      <c r="AI68" s="124"/>
      <c r="AJ68" s="108"/>
      <c r="AK68" s="106"/>
      <c r="AL68" s="106"/>
      <c r="AM68" s="122" t="s">
        <v>231</v>
      </c>
      <c r="AN68" s="124"/>
      <c r="AO68" s="122" t="s">
        <v>231</v>
      </c>
      <c r="AP68" s="124"/>
      <c r="AQ68" s="122" t="s">
        <v>231</v>
      </c>
      <c r="AR68" s="124"/>
      <c r="AS68" s="122" t="s">
        <v>231</v>
      </c>
      <c r="AT68" s="124"/>
      <c r="AU68" s="122" t="s">
        <v>231</v>
      </c>
      <c r="AV68" s="124"/>
      <c r="AW68" s="122" t="s">
        <v>231</v>
      </c>
      <c r="AX68" s="124"/>
      <c r="AY68" s="122" t="s">
        <v>231</v>
      </c>
      <c r="AZ68" s="124"/>
      <c r="BA68" s="146" t="s">
        <v>231</v>
      </c>
      <c r="BB68" s="124"/>
      <c r="BC68" s="146" t="s">
        <v>228</v>
      </c>
      <c r="BD68" s="124" t="s">
        <v>556</v>
      </c>
      <c r="BE68" s="112">
        <f t="shared" si="2"/>
        <v>0.7857142857</v>
      </c>
      <c r="BF68" s="122" t="s">
        <v>192</v>
      </c>
      <c r="BG68" s="160">
        <v>1.0</v>
      </c>
      <c r="BH68" s="122" t="s">
        <v>199</v>
      </c>
      <c r="BI68" s="160">
        <v>1.0</v>
      </c>
      <c r="BJ68" s="122" t="s">
        <v>204</v>
      </c>
      <c r="BK68" s="124">
        <v>1.0</v>
      </c>
      <c r="BL68" s="146" t="s">
        <v>209</v>
      </c>
      <c r="BM68" s="124">
        <v>1.0</v>
      </c>
      <c r="BN68" s="122" t="s">
        <v>216</v>
      </c>
      <c r="BO68" s="124">
        <v>1.0</v>
      </c>
      <c r="BP68" s="224" t="s">
        <v>211</v>
      </c>
      <c r="BQ68" s="58"/>
      <c r="BR68" s="122" t="s">
        <v>211</v>
      </c>
      <c r="BS68" s="124">
        <v>0.5</v>
      </c>
      <c r="BT68" s="112"/>
      <c r="BU68" s="168" t="s">
        <v>237</v>
      </c>
      <c r="BV68" s="168" t="s">
        <v>236</v>
      </c>
      <c r="BW68" s="112"/>
    </row>
    <row r="69">
      <c r="A69" s="66"/>
      <c r="B69" s="69">
        <v>31.0</v>
      </c>
      <c r="C69" s="71" t="s">
        <v>324</v>
      </c>
      <c r="D69" s="115" t="s">
        <v>360</v>
      </c>
      <c r="E69" s="76">
        <v>2011.0</v>
      </c>
      <c r="F69" s="76" t="s">
        <v>30</v>
      </c>
      <c r="G69" s="76" t="s">
        <v>396</v>
      </c>
      <c r="H69" s="76">
        <v>22.0</v>
      </c>
      <c r="I69" s="119" t="s">
        <v>432</v>
      </c>
      <c r="J69" s="71"/>
      <c r="K69" s="87" t="s">
        <v>39</v>
      </c>
      <c r="L69" s="66"/>
      <c r="M69" s="94"/>
      <c r="N69" s="122" t="s">
        <v>231</v>
      </c>
      <c r="O69" s="124"/>
      <c r="P69" s="124" t="s">
        <v>243</v>
      </c>
      <c r="Q69" s="16" t="s">
        <v>248</v>
      </c>
      <c r="R69" s="122" t="s">
        <v>228</v>
      </c>
      <c r="S69" s="124"/>
      <c r="T69" s="122" t="s">
        <v>231</v>
      </c>
      <c r="U69" s="124"/>
      <c r="V69" s="16" t="s">
        <v>257</v>
      </c>
      <c r="W69" s="106"/>
      <c r="X69" s="106"/>
      <c r="Y69" s="106"/>
      <c r="Z69" s="122" t="s">
        <v>231</v>
      </c>
      <c r="AA69" s="124"/>
      <c r="AB69" s="122" t="s">
        <v>231</v>
      </c>
      <c r="AC69" s="124"/>
      <c r="AD69" s="122" t="s">
        <v>231</v>
      </c>
      <c r="AE69" s="124"/>
      <c r="AF69" s="224" t="s">
        <v>241</v>
      </c>
      <c r="AG69" s="58"/>
      <c r="AH69" s="122" t="s">
        <v>241</v>
      </c>
      <c r="AI69" s="124"/>
      <c r="AJ69" s="108"/>
      <c r="AK69" s="106"/>
      <c r="AL69" s="106"/>
      <c r="AM69" s="122" t="s">
        <v>231</v>
      </c>
      <c r="AN69" s="124"/>
      <c r="AO69" s="122" t="s">
        <v>231</v>
      </c>
      <c r="AP69" s="124"/>
      <c r="AQ69" s="122" t="s">
        <v>231</v>
      </c>
      <c r="AR69" s="124"/>
      <c r="AS69" s="122" t="s">
        <v>231</v>
      </c>
      <c r="AT69" s="124"/>
      <c r="AU69" s="122" t="s">
        <v>231</v>
      </c>
      <c r="AV69" s="124"/>
      <c r="AW69" s="122" t="s">
        <v>231</v>
      </c>
      <c r="AX69" s="124" t="s">
        <v>537</v>
      </c>
      <c r="AY69" s="122" t="s">
        <v>231</v>
      </c>
      <c r="AZ69" s="124"/>
      <c r="BA69" s="146" t="s">
        <v>231</v>
      </c>
      <c r="BB69" s="124" t="s">
        <v>548</v>
      </c>
      <c r="BC69" s="146" t="s">
        <v>291</v>
      </c>
      <c r="BD69" s="124" t="s">
        <v>557</v>
      </c>
      <c r="BE69" s="112">
        <f t="shared" si="2"/>
        <v>0.8085714286</v>
      </c>
      <c r="BF69" s="122" t="s">
        <v>192</v>
      </c>
      <c r="BG69" s="160">
        <v>1.0</v>
      </c>
      <c r="BH69" s="122" t="s">
        <v>199</v>
      </c>
      <c r="BI69" s="160">
        <v>1.0</v>
      </c>
      <c r="BJ69" s="122" t="s">
        <v>204</v>
      </c>
      <c r="BK69" s="124">
        <v>1.0</v>
      </c>
      <c r="BL69" s="146" t="s">
        <v>209</v>
      </c>
      <c r="BM69" s="124">
        <v>1.0</v>
      </c>
      <c r="BN69" s="122" t="s">
        <v>217</v>
      </c>
      <c r="BO69" s="124">
        <v>0.66</v>
      </c>
      <c r="BP69" s="122" t="s">
        <v>211</v>
      </c>
      <c r="BQ69" s="226">
        <v>0.5</v>
      </c>
      <c r="BR69" s="63"/>
      <c r="BS69" s="124">
        <v>0.5</v>
      </c>
      <c r="BT69" s="112"/>
      <c r="BU69" s="168" t="s">
        <v>236</v>
      </c>
      <c r="BV69" s="168" t="s">
        <v>236</v>
      </c>
      <c r="BW69" s="112"/>
    </row>
    <row r="70">
      <c r="A70" s="66"/>
      <c r="B70" s="69">
        <v>32.0</v>
      </c>
      <c r="C70" s="71" t="s">
        <v>325</v>
      </c>
      <c r="D70" s="115" t="s">
        <v>361</v>
      </c>
      <c r="E70" s="76">
        <v>2012.0</v>
      </c>
      <c r="F70" s="76" t="s">
        <v>30</v>
      </c>
      <c r="G70" s="76" t="s">
        <v>397</v>
      </c>
      <c r="H70" s="76">
        <v>5.0</v>
      </c>
      <c r="I70" s="119" t="s">
        <v>433</v>
      </c>
      <c r="J70" s="71"/>
      <c r="K70" s="87" t="s">
        <v>39</v>
      </c>
      <c r="L70" s="66"/>
      <c r="M70" s="94"/>
      <c r="N70" s="122" t="s">
        <v>231</v>
      </c>
      <c r="O70" s="124"/>
      <c r="P70" s="124" t="s">
        <v>243</v>
      </c>
      <c r="Q70" s="16" t="s">
        <v>250</v>
      </c>
      <c r="R70" s="122" t="s">
        <v>228</v>
      </c>
      <c r="S70" s="124"/>
      <c r="T70" s="122" t="s">
        <v>241</v>
      </c>
      <c r="U70" s="124"/>
      <c r="V70" s="16" t="s">
        <v>258</v>
      </c>
      <c r="W70" s="106"/>
      <c r="X70" s="106"/>
      <c r="Y70" s="106"/>
      <c r="Z70" s="122" t="s">
        <v>231</v>
      </c>
      <c r="AA70" s="124"/>
      <c r="AB70" s="122" t="s">
        <v>231</v>
      </c>
      <c r="AC70" s="124" t="s">
        <v>477</v>
      </c>
      <c r="AD70" s="122" t="s">
        <v>231</v>
      </c>
      <c r="AE70" s="124" t="s">
        <v>491</v>
      </c>
      <c r="AF70" s="122" t="s">
        <v>241</v>
      </c>
      <c r="AG70" s="124"/>
      <c r="AH70" s="122" t="s">
        <v>228</v>
      </c>
      <c r="AI70" s="124"/>
      <c r="AJ70" s="108"/>
      <c r="AK70" s="106"/>
      <c r="AL70" s="106"/>
      <c r="AM70" s="122" t="s">
        <v>231</v>
      </c>
      <c r="AN70" s="124"/>
      <c r="AO70" s="122" t="s">
        <v>231</v>
      </c>
      <c r="AP70" s="124" t="s">
        <v>511</v>
      </c>
      <c r="AQ70" s="122" t="s">
        <v>231</v>
      </c>
      <c r="AR70" s="124"/>
      <c r="AS70" s="122" t="s">
        <v>231</v>
      </c>
      <c r="AT70" s="124"/>
      <c r="AU70" s="122" t="s">
        <v>231</v>
      </c>
      <c r="AV70" s="124"/>
      <c r="AW70" s="122" t="s">
        <v>231</v>
      </c>
      <c r="AX70" s="124"/>
      <c r="AY70" s="122" t="s">
        <v>231</v>
      </c>
      <c r="AZ70" s="124"/>
      <c r="BA70" s="146" t="s">
        <v>241</v>
      </c>
      <c r="BB70" s="124"/>
      <c r="BC70" s="146" t="s">
        <v>290</v>
      </c>
      <c r="BD70" s="124" t="s">
        <v>558</v>
      </c>
      <c r="BE70" s="112">
        <f t="shared" si="2"/>
        <v>0.6185714286</v>
      </c>
      <c r="BF70" s="122" t="s">
        <v>192</v>
      </c>
      <c r="BG70" s="160">
        <v>1.0</v>
      </c>
      <c r="BH70" s="122" t="s">
        <v>200</v>
      </c>
      <c r="BI70" s="160">
        <v>0.5</v>
      </c>
      <c r="BJ70" s="122" t="s">
        <v>204</v>
      </c>
      <c r="BK70" s="124">
        <v>1.0</v>
      </c>
      <c r="BL70" s="146" t="s">
        <v>209</v>
      </c>
      <c r="BM70" s="124">
        <v>1.0</v>
      </c>
      <c r="BN70" s="122" t="s">
        <v>218</v>
      </c>
      <c r="BO70" s="124">
        <v>0.33</v>
      </c>
      <c r="BP70" s="122" t="s">
        <v>211</v>
      </c>
      <c r="BQ70" s="124">
        <v>0.5</v>
      </c>
      <c r="BR70" s="224" t="s">
        <v>211</v>
      </c>
      <c r="BS70" s="58"/>
      <c r="BT70" s="112"/>
      <c r="BU70" s="168" t="s">
        <v>237</v>
      </c>
      <c r="BV70" s="168" t="s">
        <v>236</v>
      </c>
      <c r="BW70" s="112"/>
    </row>
    <row r="71">
      <c r="A71" s="66"/>
      <c r="B71" s="69">
        <v>33.0</v>
      </c>
      <c r="C71" s="71" t="s">
        <v>326</v>
      </c>
      <c r="D71" s="115" t="s">
        <v>362</v>
      </c>
      <c r="E71" s="76">
        <v>2014.0</v>
      </c>
      <c r="F71" s="76" t="s">
        <v>30</v>
      </c>
      <c r="G71" s="76" t="s">
        <v>398</v>
      </c>
      <c r="H71" s="76">
        <v>5.0</v>
      </c>
      <c r="I71" s="119" t="s">
        <v>434</v>
      </c>
      <c r="J71" s="71"/>
      <c r="K71" s="87" t="s">
        <v>39</v>
      </c>
      <c r="L71" s="66"/>
      <c r="M71" s="94"/>
      <c r="N71" s="122" t="s">
        <v>231</v>
      </c>
      <c r="O71" s="124"/>
      <c r="P71" s="124" t="s">
        <v>243</v>
      </c>
      <c r="Q71" s="16" t="s">
        <v>248</v>
      </c>
      <c r="R71" s="122" t="s">
        <v>228</v>
      </c>
      <c r="S71" s="124"/>
      <c r="T71" s="122" t="s">
        <v>231</v>
      </c>
      <c r="U71" s="124"/>
      <c r="V71" s="16" t="s">
        <v>258</v>
      </c>
      <c r="W71" s="106"/>
      <c r="X71" s="106"/>
      <c r="Y71" s="106"/>
      <c r="Z71" s="122" t="s">
        <v>231</v>
      </c>
      <c r="AA71" s="124"/>
      <c r="AB71" s="122" t="s">
        <v>231</v>
      </c>
      <c r="AC71" s="124" t="s">
        <v>478</v>
      </c>
      <c r="AD71" s="122" t="s">
        <v>231</v>
      </c>
      <c r="AE71" s="124" t="s">
        <v>492</v>
      </c>
      <c r="AF71" s="122" t="s">
        <v>241</v>
      </c>
      <c r="AG71" s="124"/>
      <c r="AH71" s="224" t="s">
        <v>241</v>
      </c>
      <c r="AI71" s="58"/>
      <c r="AJ71" s="108"/>
      <c r="AK71" s="106"/>
      <c r="AL71" s="106"/>
      <c r="AM71" s="122" t="s">
        <v>241</v>
      </c>
      <c r="AN71" s="124"/>
      <c r="AO71" s="122"/>
      <c r="AP71" s="124"/>
      <c r="AQ71" s="122"/>
      <c r="AR71" s="124"/>
      <c r="AS71" s="122"/>
      <c r="AT71" s="124"/>
      <c r="AU71" s="122" t="s">
        <v>241</v>
      </c>
      <c r="AV71" s="124"/>
      <c r="AW71" s="122" t="s">
        <v>231</v>
      </c>
      <c r="AX71" s="124"/>
      <c r="AY71" s="122" t="s">
        <v>231</v>
      </c>
      <c r="AZ71" s="124"/>
      <c r="BA71" s="146" t="s">
        <v>241</v>
      </c>
      <c r="BB71" s="124"/>
      <c r="BC71" s="146" t="s">
        <v>228</v>
      </c>
      <c r="BD71" s="124"/>
      <c r="BE71" s="112">
        <f t="shared" si="2"/>
        <v>0.7614285714</v>
      </c>
      <c r="BF71" s="122" t="s">
        <v>192</v>
      </c>
      <c r="BG71" s="160">
        <v>1.0</v>
      </c>
      <c r="BH71" s="122" t="s">
        <v>199</v>
      </c>
      <c r="BI71" s="160">
        <v>1.0</v>
      </c>
      <c r="BJ71" s="122" t="s">
        <v>204</v>
      </c>
      <c r="BK71" s="124">
        <v>1.0</v>
      </c>
      <c r="BL71" s="146" t="s">
        <v>209</v>
      </c>
      <c r="BM71" s="124">
        <v>1.0</v>
      </c>
      <c r="BN71" s="122" t="s">
        <v>218</v>
      </c>
      <c r="BO71" s="124">
        <v>0.33</v>
      </c>
      <c r="BP71" s="122" t="s">
        <v>222</v>
      </c>
      <c r="BQ71" s="124">
        <v>0.0</v>
      </c>
      <c r="BR71" s="122" t="s">
        <v>225</v>
      </c>
      <c r="BS71" s="226">
        <v>1.0</v>
      </c>
      <c r="BT71" s="63"/>
      <c r="BU71" s="168" t="s">
        <v>236</v>
      </c>
      <c r="BV71" s="168" t="s">
        <v>236</v>
      </c>
      <c r="BW71" s="112"/>
    </row>
    <row r="72">
      <c r="A72" s="66"/>
      <c r="B72" s="69">
        <v>34.0</v>
      </c>
      <c r="C72" s="71" t="s">
        <v>327</v>
      </c>
      <c r="D72" s="115" t="s">
        <v>363</v>
      </c>
      <c r="E72" s="76">
        <v>2014.0</v>
      </c>
      <c r="F72" s="76" t="s">
        <v>30</v>
      </c>
      <c r="G72" s="76" t="s">
        <v>399</v>
      </c>
      <c r="H72" s="76">
        <v>4.0</v>
      </c>
      <c r="I72" s="119" t="s">
        <v>435</v>
      </c>
      <c r="J72" s="71"/>
      <c r="K72" s="87" t="s">
        <v>39</v>
      </c>
      <c r="L72" s="66"/>
      <c r="M72" s="94"/>
      <c r="N72" s="122" t="s">
        <v>231</v>
      </c>
      <c r="O72" s="124"/>
      <c r="P72" s="124" t="s">
        <v>243</v>
      </c>
      <c r="Q72" s="16" t="s">
        <v>248</v>
      </c>
      <c r="R72" s="122" t="s">
        <v>228</v>
      </c>
      <c r="S72" s="124"/>
      <c r="T72" s="122" t="s">
        <v>231</v>
      </c>
      <c r="U72" s="124"/>
      <c r="V72" s="16" t="s">
        <v>257</v>
      </c>
      <c r="W72" s="106"/>
      <c r="X72" s="106"/>
      <c r="Y72" s="106"/>
      <c r="Z72" s="122" t="s">
        <v>231</v>
      </c>
      <c r="AA72" s="124"/>
      <c r="AB72" s="122" t="s">
        <v>231</v>
      </c>
      <c r="AC72" s="124" t="s">
        <v>479</v>
      </c>
      <c r="AD72" s="122" t="s">
        <v>231</v>
      </c>
      <c r="AE72" s="124"/>
      <c r="AF72" s="122" t="s">
        <v>241</v>
      </c>
      <c r="AG72" s="124"/>
      <c r="AH72" s="122" t="s">
        <v>241</v>
      </c>
      <c r="AI72" s="124"/>
      <c r="AJ72" s="108"/>
      <c r="AK72" s="106"/>
      <c r="AL72" s="106"/>
      <c r="AM72" s="122" t="s">
        <v>231</v>
      </c>
      <c r="AN72" s="124"/>
      <c r="AO72" s="122" t="s">
        <v>231</v>
      </c>
      <c r="AP72" s="124" t="s">
        <v>512</v>
      </c>
      <c r="AQ72" s="122" t="s">
        <v>231</v>
      </c>
      <c r="AR72" s="124" t="s">
        <v>460</v>
      </c>
      <c r="AS72" s="122" t="s">
        <v>231</v>
      </c>
      <c r="AT72" s="124"/>
      <c r="AU72" s="122" t="s">
        <v>231</v>
      </c>
      <c r="AV72" s="124"/>
      <c r="AW72" s="122" t="s">
        <v>231</v>
      </c>
      <c r="AX72" s="124"/>
      <c r="AY72" s="122" t="s">
        <v>231</v>
      </c>
      <c r="AZ72" s="124"/>
      <c r="BA72" s="146" t="s">
        <v>231</v>
      </c>
      <c r="BB72" s="124" t="s">
        <v>549</v>
      </c>
      <c r="BC72" s="146" t="s">
        <v>290</v>
      </c>
      <c r="BD72" s="124"/>
      <c r="BE72" s="112">
        <f t="shared" si="2"/>
        <v>1</v>
      </c>
      <c r="BF72" s="122" t="s">
        <v>192</v>
      </c>
      <c r="BG72" s="160">
        <v>1.0</v>
      </c>
      <c r="BH72" s="122" t="s">
        <v>199</v>
      </c>
      <c r="BI72" s="160">
        <v>1.0</v>
      </c>
      <c r="BJ72" s="122" t="s">
        <v>204</v>
      </c>
      <c r="BK72" s="124">
        <v>1.0</v>
      </c>
      <c r="BL72" s="146" t="s">
        <v>209</v>
      </c>
      <c r="BM72" s="124">
        <v>1.0</v>
      </c>
      <c r="BN72" s="122" t="s">
        <v>216</v>
      </c>
      <c r="BO72" s="124">
        <v>1.0</v>
      </c>
      <c r="BP72" s="122" t="s">
        <v>204</v>
      </c>
      <c r="BQ72" s="124">
        <v>1.0</v>
      </c>
      <c r="BR72" s="122" t="s">
        <v>225</v>
      </c>
      <c r="BS72" s="124">
        <v>1.0</v>
      </c>
      <c r="BT72" s="112"/>
      <c r="BU72" s="168" t="s">
        <v>236</v>
      </c>
      <c r="BV72" s="168" t="s">
        <v>236</v>
      </c>
      <c r="BW72" s="112"/>
    </row>
    <row r="73">
      <c r="A73" s="66"/>
      <c r="B73" s="69">
        <v>35.0</v>
      </c>
      <c r="C73" s="71" t="s">
        <v>328</v>
      </c>
      <c r="D73" s="115" t="s">
        <v>364</v>
      </c>
      <c r="E73" s="76">
        <v>2014.0</v>
      </c>
      <c r="F73" s="76" t="s">
        <v>30</v>
      </c>
      <c r="G73" s="76" t="s">
        <v>400</v>
      </c>
      <c r="H73" s="76">
        <v>7.0</v>
      </c>
      <c r="I73" s="119" t="s">
        <v>436</v>
      </c>
      <c r="J73" s="71"/>
      <c r="K73" s="87" t="s">
        <v>39</v>
      </c>
      <c r="L73" s="66"/>
      <c r="M73" s="94"/>
      <c r="N73" s="122" t="s">
        <v>231</v>
      </c>
      <c r="O73" s="124"/>
      <c r="P73" s="124" t="s">
        <v>243</v>
      </c>
      <c r="Q73" s="16" t="s">
        <v>248</v>
      </c>
      <c r="R73" s="122" t="s">
        <v>228</v>
      </c>
      <c r="S73" s="124"/>
      <c r="T73" s="122" t="s">
        <v>231</v>
      </c>
      <c r="U73" s="124"/>
      <c r="V73" s="16" t="s">
        <v>257</v>
      </c>
      <c r="W73" s="106"/>
      <c r="X73" s="106"/>
      <c r="Y73" s="106"/>
      <c r="Z73" s="122" t="s">
        <v>231</v>
      </c>
      <c r="AA73" s="124"/>
      <c r="AB73" s="122" t="s">
        <v>231</v>
      </c>
      <c r="AC73" s="124" t="s">
        <v>480</v>
      </c>
      <c r="AD73" s="122" t="s">
        <v>231</v>
      </c>
      <c r="AE73" s="124"/>
      <c r="AF73" s="122" t="s">
        <v>231</v>
      </c>
      <c r="AG73" s="124"/>
      <c r="AH73" s="122" t="s">
        <v>231</v>
      </c>
      <c r="AI73" s="124"/>
      <c r="AJ73" s="108"/>
      <c r="AK73" s="106"/>
      <c r="AL73" s="106"/>
      <c r="AM73" s="122" t="s">
        <v>231</v>
      </c>
      <c r="AN73" s="124"/>
      <c r="AO73" s="122" t="s">
        <v>231</v>
      </c>
      <c r="AP73" s="124" t="s">
        <v>513</v>
      </c>
      <c r="AQ73" s="122" t="s">
        <v>231</v>
      </c>
      <c r="AR73" s="124"/>
      <c r="AS73" s="122" t="s">
        <v>231</v>
      </c>
      <c r="AT73" s="124"/>
      <c r="AU73" s="122" t="s">
        <v>231</v>
      </c>
      <c r="AV73" s="124"/>
      <c r="AW73" s="122" t="s">
        <v>231</v>
      </c>
      <c r="AX73" s="124"/>
      <c r="AY73" s="122" t="s">
        <v>231</v>
      </c>
      <c r="AZ73" s="124"/>
      <c r="BA73" s="146" t="s">
        <v>241</v>
      </c>
      <c r="BB73" s="124"/>
      <c r="BC73" s="146" t="s">
        <v>290</v>
      </c>
      <c r="BD73" s="124"/>
      <c r="BE73" s="112">
        <f t="shared" si="2"/>
        <v>1</v>
      </c>
      <c r="BF73" s="122" t="s">
        <v>192</v>
      </c>
      <c r="BG73" s="160">
        <v>1.0</v>
      </c>
      <c r="BH73" s="122" t="s">
        <v>199</v>
      </c>
      <c r="BI73" s="160">
        <v>1.0</v>
      </c>
      <c r="BJ73" s="122" t="s">
        <v>204</v>
      </c>
      <c r="BK73" s="124">
        <v>1.0</v>
      </c>
      <c r="BL73" s="146" t="s">
        <v>209</v>
      </c>
      <c r="BM73" s="124">
        <v>1.0</v>
      </c>
      <c r="BN73" s="122" t="s">
        <v>216</v>
      </c>
      <c r="BO73" s="124">
        <v>1.0</v>
      </c>
      <c r="BP73" s="122" t="s">
        <v>204</v>
      </c>
      <c r="BQ73" s="124">
        <v>1.0</v>
      </c>
      <c r="BR73" s="122" t="s">
        <v>225</v>
      </c>
      <c r="BS73" s="124">
        <v>1.0</v>
      </c>
      <c r="BT73" s="112"/>
      <c r="BU73" s="168" t="s">
        <v>236</v>
      </c>
      <c r="BV73" s="168" t="s">
        <v>236</v>
      </c>
      <c r="BW73" s="112"/>
    </row>
    <row r="74">
      <c r="A74" s="66"/>
      <c r="B74" s="69">
        <v>36.0</v>
      </c>
      <c r="C74" s="71" t="s">
        <v>329</v>
      </c>
      <c r="D74" s="115" t="s">
        <v>365</v>
      </c>
      <c r="E74" s="76">
        <v>2011.0</v>
      </c>
      <c r="F74" s="76" t="s">
        <v>30</v>
      </c>
      <c r="G74" s="76" t="s">
        <v>401</v>
      </c>
      <c r="H74" s="76">
        <v>5.0</v>
      </c>
      <c r="I74" s="119" t="s">
        <v>437</v>
      </c>
      <c r="J74" s="71"/>
      <c r="K74" s="87" t="s">
        <v>39</v>
      </c>
      <c r="L74" s="66"/>
      <c r="M74" s="94"/>
      <c r="N74" s="122" t="s">
        <v>231</v>
      </c>
      <c r="O74" s="124"/>
      <c r="P74" s="124" t="s">
        <v>243</v>
      </c>
      <c r="Q74" s="16" t="s">
        <v>250</v>
      </c>
      <c r="R74" s="122" t="s">
        <v>228</v>
      </c>
      <c r="S74" s="124"/>
      <c r="T74" s="122" t="s">
        <v>231</v>
      </c>
      <c r="U74" s="124"/>
      <c r="V74" s="16" t="s">
        <v>257</v>
      </c>
      <c r="W74" s="106"/>
      <c r="X74" s="106"/>
      <c r="Y74" s="106"/>
      <c r="Z74" s="122" t="s">
        <v>231</v>
      </c>
      <c r="AA74" s="124"/>
      <c r="AB74" s="122" t="s">
        <v>231</v>
      </c>
      <c r="AC74" s="124" t="s">
        <v>481</v>
      </c>
      <c r="AD74" s="122" t="s">
        <v>231</v>
      </c>
      <c r="AE74" s="124" t="s">
        <v>493</v>
      </c>
      <c r="AF74" s="122" t="s">
        <v>241</v>
      </c>
      <c r="AG74" s="124"/>
      <c r="AH74" s="122" t="s">
        <v>241</v>
      </c>
      <c r="AI74" s="124"/>
      <c r="AJ74" s="108"/>
      <c r="AK74" s="106"/>
      <c r="AL74" s="106"/>
      <c r="AM74" s="122" t="s">
        <v>231</v>
      </c>
      <c r="AN74" s="124"/>
      <c r="AO74" s="122" t="s">
        <v>231</v>
      </c>
      <c r="AP74" s="124" t="s">
        <v>514</v>
      </c>
      <c r="AQ74" s="122" t="s">
        <v>231</v>
      </c>
      <c r="AR74" s="124"/>
      <c r="AS74" s="122" t="s">
        <v>231</v>
      </c>
      <c r="AT74" s="124"/>
      <c r="AU74" s="122" t="s">
        <v>231</v>
      </c>
      <c r="AV74" s="124"/>
      <c r="AW74" s="122" t="s">
        <v>231</v>
      </c>
      <c r="AX74" s="124"/>
      <c r="AY74" s="122" t="s">
        <v>231</v>
      </c>
      <c r="AZ74" s="124"/>
      <c r="BA74" s="146" t="s">
        <v>241</v>
      </c>
      <c r="BB74" s="124"/>
      <c r="BC74" s="146" t="s">
        <v>293</v>
      </c>
      <c r="BD74" s="124"/>
      <c r="BE74" s="112">
        <f t="shared" si="2"/>
        <v>0.5942857143</v>
      </c>
      <c r="BF74" s="122" t="s">
        <v>192</v>
      </c>
      <c r="BG74" s="160">
        <v>1.0</v>
      </c>
      <c r="BH74" s="122" t="s">
        <v>200</v>
      </c>
      <c r="BI74" s="160">
        <v>0.5</v>
      </c>
      <c r="BJ74" s="122" t="s">
        <v>205</v>
      </c>
      <c r="BK74" s="124">
        <v>0.5</v>
      </c>
      <c r="BL74" s="146" t="s">
        <v>209</v>
      </c>
      <c r="BM74" s="124">
        <v>1.0</v>
      </c>
      <c r="BN74" s="122" t="s">
        <v>217</v>
      </c>
      <c r="BO74" s="124">
        <v>0.66</v>
      </c>
      <c r="BP74" s="122" t="s">
        <v>211</v>
      </c>
      <c r="BQ74" s="124">
        <v>0.5</v>
      </c>
      <c r="BR74" s="122" t="s">
        <v>226</v>
      </c>
      <c r="BS74" s="124">
        <v>0.0</v>
      </c>
      <c r="BT74" s="112"/>
      <c r="BU74" s="168" t="s">
        <v>236</v>
      </c>
      <c r="BV74" s="168" t="s">
        <v>236</v>
      </c>
      <c r="BW74" s="112"/>
    </row>
    <row r="75">
      <c r="A75" s="65" t="s">
        <v>182</v>
      </c>
      <c r="B75" s="68" t="s">
        <v>0</v>
      </c>
      <c r="C75" s="68" t="s">
        <v>183</v>
      </c>
      <c r="D75" s="68" t="s">
        <v>184</v>
      </c>
      <c r="E75" s="75" t="s">
        <v>185</v>
      </c>
      <c r="F75" s="75" t="s">
        <v>91</v>
      </c>
      <c r="G75" s="75" t="s">
        <v>189</v>
      </c>
      <c r="H75" s="75" t="s">
        <v>191</v>
      </c>
      <c r="I75" s="81" t="s">
        <v>193</v>
      </c>
      <c r="J75" s="81"/>
      <c r="K75" s="85" t="s">
        <v>197</v>
      </c>
      <c r="L75" s="65" t="s">
        <v>210</v>
      </c>
      <c r="M75" s="92" t="s">
        <v>3</v>
      </c>
      <c r="N75" s="121" t="s">
        <v>180</v>
      </c>
      <c r="O75" s="220"/>
      <c r="P75" s="19" t="s">
        <v>232</v>
      </c>
      <c r="Q75" s="19" t="s">
        <v>246</v>
      </c>
      <c r="R75" s="125" t="s">
        <v>251</v>
      </c>
      <c r="S75" s="221"/>
      <c r="T75" s="121" t="s">
        <v>253</v>
      </c>
      <c r="U75" s="220"/>
      <c r="V75" s="19" t="s">
        <v>255</v>
      </c>
      <c r="W75" s="104" t="s">
        <v>11</v>
      </c>
      <c r="X75" s="104" t="s">
        <v>13</v>
      </c>
      <c r="Y75" s="104" t="s">
        <v>20</v>
      </c>
      <c r="Z75" s="121" t="s">
        <v>261</v>
      </c>
      <c r="AA75" s="220"/>
      <c r="AB75" s="127" t="s">
        <v>263</v>
      </c>
      <c r="AC75" s="222"/>
      <c r="AD75" s="129" t="s">
        <v>265</v>
      </c>
      <c r="AE75" s="129"/>
      <c r="AF75" s="132" t="s">
        <v>267</v>
      </c>
      <c r="AG75" s="129"/>
      <c r="AH75" s="127" t="s">
        <v>269</v>
      </c>
      <c r="AI75" s="222"/>
      <c r="AJ75" s="104" t="s">
        <v>25</v>
      </c>
      <c r="AK75" s="109" t="s">
        <v>33</v>
      </c>
      <c r="AL75" s="109" t="s">
        <v>40</v>
      </c>
      <c r="AM75" s="133" t="s">
        <v>271</v>
      </c>
      <c r="AN75" s="40"/>
      <c r="AO75" s="127" t="s">
        <v>273</v>
      </c>
      <c r="AP75" s="222"/>
      <c r="AQ75" s="127" t="s">
        <v>275</v>
      </c>
      <c r="AR75" s="222"/>
      <c r="AS75" s="127" t="s">
        <v>277</v>
      </c>
      <c r="AT75" s="222"/>
      <c r="AU75" s="121" t="s">
        <v>279</v>
      </c>
      <c r="AV75" s="220"/>
      <c r="AW75" s="121" t="s">
        <v>281</v>
      </c>
      <c r="AX75" s="220"/>
      <c r="AY75" s="121" t="s">
        <v>284</v>
      </c>
      <c r="AZ75" s="220"/>
      <c r="BA75" s="127" t="s">
        <v>286</v>
      </c>
      <c r="BB75" s="222"/>
      <c r="BC75" s="148" t="s">
        <v>288</v>
      </c>
      <c r="BD75" s="223"/>
      <c r="BE75" s="111" t="s">
        <v>559</v>
      </c>
      <c r="BF75" s="156" t="s">
        <v>188</v>
      </c>
      <c r="BG75" s="84"/>
      <c r="BH75" s="161" t="s">
        <v>196</v>
      </c>
      <c r="BI75" s="84"/>
      <c r="BJ75" s="161" t="s">
        <v>202</v>
      </c>
      <c r="BK75" s="84"/>
      <c r="BL75" s="161" t="s">
        <v>207</v>
      </c>
      <c r="BM75" s="84"/>
      <c r="BN75" s="161" t="s">
        <v>214</v>
      </c>
      <c r="BO75" s="84"/>
      <c r="BP75" s="161" t="s">
        <v>220</v>
      </c>
      <c r="BQ75" s="84"/>
      <c r="BR75" s="161" t="s">
        <v>223</v>
      </c>
      <c r="BS75" s="84"/>
      <c r="BT75" s="111" t="s">
        <v>560</v>
      </c>
      <c r="BU75" s="167" t="s">
        <v>234</v>
      </c>
      <c r="BV75" s="167" t="s">
        <v>239</v>
      </c>
      <c r="BW75" s="111"/>
    </row>
    <row r="76">
      <c r="A76" s="66"/>
      <c r="B76" s="69">
        <v>1.0</v>
      </c>
      <c r="C76" s="113" t="s">
        <v>294</v>
      </c>
      <c r="D76" s="113" t="s">
        <v>330</v>
      </c>
      <c r="E76" s="76">
        <v>2013.0</v>
      </c>
      <c r="F76" s="76" t="s">
        <v>30</v>
      </c>
      <c r="G76" s="76" t="s">
        <v>366</v>
      </c>
      <c r="H76" s="76">
        <v>4.0</v>
      </c>
      <c r="I76" s="116" t="s">
        <v>402</v>
      </c>
      <c r="J76"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76" s="87" t="s">
        <v>39</v>
      </c>
      <c r="L76" s="66"/>
      <c r="M76" s="94"/>
      <c r="N76" s="122" t="s">
        <v>231</v>
      </c>
      <c r="O76" s="124"/>
      <c r="P76" s="124" t="s">
        <v>243</v>
      </c>
      <c r="Q76" s="113" t="s">
        <v>249</v>
      </c>
      <c r="R76" s="122" t="s">
        <v>241</v>
      </c>
      <c r="S76" s="124"/>
      <c r="T76" s="122" t="s">
        <v>231</v>
      </c>
      <c r="U76" s="124"/>
      <c r="V76" s="16" t="s">
        <v>258</v>
      </c>
      <c r="W76" s="106"/>
      <c r="X76" s="106"/>
      <c r="Y76" s="106"/>
      <c r="Z76" s="122" t="s">
        <v>231</v>
      </c>
      <c r="AA76" s="124"/>
      <c r="AB76" s="122" t="s">
        <v>231</v>
      </c>
      <c r="AC76" s="126" t="s">
        <v>461</v>
      </c>
      <c r="AD76" s="122" t="s">
        <v>231</v>
      </c>
      <c r="AE76" s="126" t="s">
        <v>482</v>
      </c>
      <c r="AF76" s="122" t="s">
        <v>231</v>
      </c>
      <c r="AG76" s="126" t="s">
        <v>494</v>
      </c>
      <c r="AH76" s="122" t="s">
        <v>241</v>
      </c>
      <c r="AI76" s="124"/>
      <c r="AJ76" s="108"/>
      <c r="AK76" s="106"/>
      <c r="AL76" s="106"/>
      <c r="AM76" s="224" t="s">
        <v>231</v>
      </c>
      <c r="AN76" s="58"/>
      <c r="AO76" s="122" t="s">
        <v>231</v>
      </c>
      <c r="AP76" s="134" t="s">
        <v>505</v>
      </c>
      <c r="AQ76" s="122" t="s">
        <v>231</v>
      </c>
      <c r="AR76" s="124"/>
      <c r="AS76" s="122" t="s">
        <v>241</v>
      </c>
      <c r="AT76" s="124"/>
      <c r="AU76" s="122" t="s">
        <v>231</v>
      </c>
      <c r="AV76" s="124"/>
      <c r="AW76" s="122" t="s">
        <v>231</v>
      </c>
      <c r="AX76" s="124"/>
      <c r="AY76" s="122" t="s">
        <v>231</v>
      </c>
      <c r="AZ76" s="124"/>
      <c r="BA76" s="146" t="s">
        <v>231</v>
      </c>
      <c r="BB76" s="147" t="s">
        <v>541</v>
      </c>
      <c r="BC76" s="146" t="s">
        <v>293</v>
      </c>
      <c r="BE76" s="112">
        <f t="shared" ref="BE76:BE111" si="3">SUM(BG76,BI76,BK76,BM76,BO76,BQ76,BS76)/7</f>
        <v>0.8085714286</v>
      </c>
      <c r="BF76" s="122" t="s">
        <v>192</v>
      </c>
      <c r="BG76" s="160">
        <v>1.0</v>
      </c>
      <c r="BH76" s="122" t="s">
        <v>199</v>
      </c>
      <c r="BI76" s="160">
        <v>1.0</v>
      </c>
      <c r="BJ76" s="122" t="s">
        <v>204</v>
      </c>
      <c r="BK76" s="124">
        <v>1.0</v>
      </c>
      <c r="BL76" s="122" t="s">
        <v>209</v>
      </c>
      <c r="BM76" s="124">
        <v>1.0</v>
      </c>
      <c r="BN76" s="122" t="s">
        <v>217</v>
      </c>
      <c r="BO76" s="124">
        <v>0.66</v>
      </c>
      <c r="BP76" s="122" t="s">
        <v>211</v>
      </c>
      <c r="BQ76" s="124">
        <v>0.5</v>
      </c>
      <c r="BR76" s="122" t="s">
        <v>211</v>
      </c>
      <c r="BS76" s="124">
        <v>0.5</v>
      </c>
      <c r="BT76" s="112"/>
      <c r="BU76" s="168" t="s">
        <v>236</v>
      </c>
      <c r="BV76" s="168" t="s">
        <v>237</v>
      </c>
      <c r="BW76" s="112"/>
    </row>
    <row r="77">
      <c r="A77" s="66"/>
      <c r="B77" s="69">
        <v>2.0</v>
      </c>
      <c r="C77" s="71" t="s">
        <v>295</v>
      </c>
      <c r="D77" s="71" t="s">
        <v>331</v>
      </c>
      <c r="E77" s="76">
        <v>2012.0</v>
      </c>
      <c r="F77" s="76" t="s">
        <v>30</v>
      </c>
      <c r="G77" s="76" t="s">
        <v>367</v>
      </c>
      <c r="H77" s="76">
        <v>14.0</v>
      </c>
      <c r="I77" s="116" t="s">
        <v>403</v>
      </c>
      <c r="J77" s="116" t="s">
        <v>438</v>
      </c>
      <c r="K77" s="87" t="s">
        <v>39</v>
      </c>
      <c r="L77" s="66"/>
      <c r="M77" s="94"/>
      <c r="N77" s="122" t="s">
        <v>231</v>
      </c>
      <c r="O77" s="124"/>
      <c r="P77" s="124" t="s">
        <v>243</v>
      </c>
      <c r="Q77" s="16" t="s">
        <v>250</v>
      </c>
      <c r="R77" s="122" t="s">
        <v>241</v>
      </c>
      <c r="S77" s="124"/>
      <c r="T77" s="122" t="s">
        <v>231</v>
      </c>
      <c r="U77" s="124"/>
      <c r="V77" s="16" t="s">
        <v>257</v>
      </c>
      <c r="W77" s="106"/>
      <c r="X77" s="106"/>
      <c r="Y77" s="106"/>
      <c r="Z77" s="122" t="s">
        <v>231</v>
      </c>
      <c r="AA77" s="124"/>
      <c r="AB77" s="122" t="s">
        <v>231</v>
      </c>
      <c r="AC77" s="126" t="s">
        <v>462</v>
      </c>
      <c r="AD77" s="122" t="s">
        <v>231</v>
      </c>
      <c r="AE77" s="126" t="s">
        <v>483</v>
      </c>
      <c r="AF77" s="122" t="s">
        <v>231</v>
      </c>
      <c r="AG77" s="126" t="s">
        <v>495</v>
      </c>
      <c r="AH77" s="122" t="s">
        <v>231</v>
      </c>
      <c r="AI77" s="124"/>
      <c r="AJ77" s="108"/>
      <c r="AK77" s="106"/>
      <c r="AL77" s="106"/>
      <c r="AM77" s="122" t="s">
        <v>231</v>
      </c>
      <c r="AN77" s="124"/>
      <c r="AO77" s="122" t="s">
        <v>231</v>
      </c>
      <c r="AP77" s="124"/>
      <c r="AQ77" s="122" t="s">
        <v>231</v>
      </c>
      <c r="AR77" s="124"/>
      <c r="AS77" s="122" t="s">
        <v>231</v>
      </c>
      <c r="AT77" s="124"/>
      <c r="AU77" s="122" t="s">
        <v>231</v>
      </c>
      <c r="AV77" s="124"/>
      <c r="AW77" s="122" t="s">
        <v>231</v>
      </c>
      <c r="AX77" s="124"/>
      <c r="AY77" s="122" t="s">
        <v>241</v>
      </c>
      <c r="AZ77" s="124"/>
      <c r="BA77" s="146" t="s">
        <v>228</v>
      </c>
      <c r="BB77" s="124"/>
      <c r="BC77" s="146" t="s">
        <v>293</v>
      </c>
      <c r="BD77" s="124"/>
      <c r="BE77" s="112">
        <f t="shared" si="3"/>
        <v>0.7371428571</v>
      </c>
      <c r="BF77" s="122" t="s">
        <v>192</v>
      </c>
      <c r="BG77" s="160">
        <v>1.0</v>
      </c>
      <c r="BH77" s="122" t="s">
        <v>199</v>
      </c>
      <c r="BI77" s="160">
        <v>1.0</v>
      </c>
      <c r="BJ77" s="122" t="s">
        <v>204</v>
      </c>
      <c r="BK77" s="124">
        <v>1.0</v>
      </c>
      <c r="BL77" s="122" t="s">
        <v>209</v>
      </c>
      <c r="BM77" s="124">
        <v>1.0</v>
      </c>
      <c r="BN77" s="122" t="s">
        <v>217</v>
      </c>
      <c r="BO77" s="124">
        <v>0.66</v>
      </c>
      <c r="BP77" s="122" t="s">
        <v>211</v>
      </c>
      <c r="BQ77" s="124">
        <v>0.5</v>
      </c>
      <c r="BR77" s="122" t="s">
        <v>226</v>
      </c>
      <c r="BS77" s="124">
        <v>0.0</v>
      </c>
      <c r="BT77" s="112"/>
      <c r="BU77" s="168" t="s">
        <v>236</v>
      </c>
      <c r="BV77" s="168" t="s">
        <v>237</v>
      </c>
      <c r="BW77" s="112"/>
    </row>
    <row r="78">
      <c r="A78" s="66"/>
      <c r="B78" s="69">
        <v>3.0</v>
      </c>
      <c r="C78" s="71" t="s">
        <v>296</v>
      </c>
      <c r="D78" s="71" t="s">
        <v>332</v>
      </c>
      <c r="E78" s="76">
        <v>2013.0</v>
      </c>
      <c r="F78" s="76" t="s">
        <v>30</v>
      </c>
      <c r="G78" s="76" t="s">
        <v>368</v>
      </c>
      <c r="H78" s="76">
        <v>7.0</v>
      </c>
      <c r="I78" s="116" t="s">
        <v>404</v>
      </c>
      <c r="J78" s="116" t="s">
        <v>439</v>
      </c>
      <c r="K78" s="87" t="s">
        <v>39</v>
      </c>
      <c r="L78" s="66"/>
      <c r="M78" s="94"/>
      <c r="N78" s="122" t="s">
        <v>231</v>
      </c>
      <c r="O78" s="124"/>
      <c r="P78" s="124" t="s">
        <v>243</v>
      </c>
      <c r="Q78" s="16" t="s">
        <v>250</v>
      </c>
      <c r="R78" s="122" t="s">
        <v>241</v>
      </c>
      <c r="S78" s="124"/>
      <c r="T78" s="122" t="s">
        <v>231</v>
      </c>
      <c r="U78" s="124"/>
      <c r="V78" s="16" t="s">
        <v>257</v>
      </c>
      <c r="W78" s="106"/>
      <c r="X78" s="106"/>
      <c r="Y78" s="106"/>
      <c r="Z78" s="122" t="s">
        <v>231</v>
      </c>
      <c r="AA78" s="124"/>
      <c r="AB78" s="122" t="s">
        <v>231</v>
      </c>
      <c r="AC78" s="126" t="s">
        <v>463</v>
      </c>
      <c r="AD78" s="122" t="s">
        <v>231</v>
      </c>
      <c r="AE78" s="126" t="s">
        <v>484</v>
      </c>
      <c r="AF78" s="122" t="s">
        <v>231</v>
      </c>
      <c r="AG78" s="126" t="s">
        <v>496</v>
      </c>
      <c r="AH78" s="122" t="s">
        <v>241</v>
      </c>
      <c r="AI78" s="124"/>
      <c r="AJ78" s="108"/>
      <c r="AK78" s="106"/>
      <c r="AL78" s="106"/>
      <c r="AM78" s="122" t="s">
        <v>241</v>
      </c>
      <c r="AN78" s="124"/>
      <c r="AO78" s="224"/>
      <c r="AP78" s="58"/>
      <c r="AQ78" s="122"/>
      <c r="AR78" s="124"/>
      <c r="AS78" s="122"/>
      <c r="AT78" s="124"/>
      <c r="AU78" s="122" t="s">
        <v>241</v>
      </c>
      <c r="AV78" s="124"/>
      <c r="AW78" s="122" t="s">
        <v>231</v>
      </c>
      <c r="AX78" s="124"/>
      <c r="AY78" s="122" t="s">
        <v>231</v>
      </c>
      <c r="AZ78" s="124"/>
      <c r="BA78" s="146" t="s">
        <v>241</v>
      </c>
      <c r="BB78" s="124"/>
      <c r="BC78" s="146" t="s">
        <v>228</v>
      </c>
      <c r="BD78" s="124"/>
      <c r="BE78" s="112">
        <f t="shared" si="3"/>
        <v>0.7614285714</v>
      </c>
      <c r="BF78" s="122" t="s">
        <v>192</v>
      </c>
      <c r="BG78" s="160">
        <v>1.0</v>
      </c>
      <c r="BH78" s="122" t="s">
        <v>199</v>
      </c>
      <c r="BI78" s="160">
        <v>1.0</v>
      </c>
      <c r="BJ78" s="122" t="s">
        <v>204</v>
      </c>
      <c r="BK78" s="124">
        <v>1.0</v>
      </c>
      <c r="BL78" s="122" t="s">
        <v>209</v>
      </c>
      <c r="BM78" s="124">
        <v>1.0</v>
      </c>
      <c r="BN78" s="122" t="s">
        <v>218</v>
      </c>
      <c r="BO78" s="124">
        <v>0.33</v>
      </c>
      <c r="BP78" s="122" t="s">
        <v>211</v>
      </c>
      <c r="BQ78" s="124">
        <v>0.5</v>
      </c>
      <c r="BR78" s="122" t="s">
        <v>211</v>
      </c>
      <c r="BS78" s="124">
        <v>0.5</v>
      </c>
      <c r="BT78" s="112"/>
      <c r="BU78" s="168" t="s">
        <v>236</v>
      </c>
      <c r="BV78" s="168" t="s">
        <v>237</v>
      </c>
      <c r="BW78" s="112"/>
    </row>
    <row r="79">
      <c r="A79" s="66"/>
      <c r="B79" s="69">
        <v>4.0</v>
      </c>
      <c r="C79" s="71" t="s">
        <v>297</v>
      </c>
      <c r="D79" s="71" t="s">
        <v>333</v>
      </c>
      <c r="E79" s="76">
        <v>2011.0</v>
      </c>
      <c r="F79" s="76" t="s">
        <v>30</v>
      </c>
      <c r="G79" s="76" t="s">
        <v>369</v>
      </c>
      <c r="H79" s="76">
        <v>12.0</v>
      </c>
      <c r="I79" s="116" t="s">
        <v>405</v>
      </c>
      <c r="J79" s="116" t="s">
        <v>440</v>
      </c>
      <c r="K79" s="87" t="s">
        <v>39</v>
      </c>
      <c r="L79" s="66"/>
      <c r="M79" s="94"/>
      <c r="N79" s="122" t="s">
        <v>231</v>
      </c>
      <c r="O79" s="124"/>
      <c r="P79" s="124" t="s">
        <v>243</v>
      </c>
      <c r="Q79" s="16" t="s">
        <v>249</v>
      </c>
      <c r="R79" s="122" t="s">
        <v>241</v>
      </c>
      <c r="S79" s="124"/>
      <c r="T79" s="122" t="s">
        <v>231</v>
      </c>
      <c r="U79" s="124"/>
      <c r="V79" s="16" t="s">
        <v>258</v>
      </c>
      <c r="W79" s="106"/>
      <c r="X79" s="106"/>
      <c r="Y79" s="106"/>
      <c r="Z79" s="122" t="s">
        <v>231</v>
      </c>
      <c r="AA79" s="124"/>
      <c r="AB79" s="122" t="s">
        <v>231</v>
      </c>
      <c r="AC79" s="126" t="s">
        <v>463</v>
      </c>
      <c r="AD79" s="122" t="s">
        <v>231</v>
      </c>
      <c r="AE79" s="126" t="s">
        <v>485</v>
      </c>
      <c r="AF79" s="122" t="s">
        <v>241</v>
      </c>
      <c r="AG79" s="124"/>
      <c r="AH79" s="122" t="s">
        <v>231</v>
      </c>
      <c r="AI79" s="126" t="s">
        <v>499</v>
      </c>
      <c r="AJ79" s="108"/>
      <c r="AK79" s="106"/>
      <c r="AL79" s="106"/>
      <c r="AM79" s="122" t="s">
        <v>241</v>
      </c>
      <c r="AN79" s="124"/>
      <c r="AO79" s="122"/>
      <c r="AP79" s="124"/>
      <c r="AQ79" s="122"/>
      <c r="AR79" s="124"/>
      <c r="AS79" s="122"/>
      <c r="AT79" s="124"/>
      <c r="AU79" s="122" t="s">
        <v>241</v>
      </c>
      <c r="AV79" s="124"/>
      <c r="AW79" s="122" t="s">
        <v>231</v>
      </c>
      <c r="AX79" s="124"/>
      <c r="AY79" s="122" t="s">
        <v>231</v>
      </c>
      <c r="AZ79" s="124"/>
      <c r="BA79" s="146" t="s">
        <v>241</v>
      </c>
      <c r="BB79" s="147" t="s">
        <v>542</v>
      </c>
      <c r="BC79" s="146" t="s">
        <v>228</v>
      </c>
      <c r="BD79" s="124"/>
      <c r="BE79" s="112">
        <f t="shared" si="3"/>
        <v>0.7371428571</v>
      </c>
      <c r="BF79" s="122" t="s">
        <v>192</v>
      </c>
      <c r="BG79" s="160">
        <v>1.0</v>
      </c>
      <c r="BH79" s="122" t="s">
        <v>199</v>
      </c>
      <c r="BI79" s="160">
        <v>1.0</v>
      </c>
      <c r="BJ79" s="122" t="s">
        <v>204</v>
      </c>
      <c r="BK79" s="124">
        <v>1.0</v>
      </c>
      <c r="BL79" s="122" t="s">
        <v>209</v>
      </c>
      <c r="BM79" s="124">
        <v>1.0</v>
      </c>
      <c r="BN79" s="122" t="s">
        <v>217</v>
      </c>
      <c r="BO79" s="124">
        <v>0.66</v>
      </c>
      <c r="BP79" s="122" t="s">
        <v>211</v>
      </c>
      <c r="BQ79" s="124">
        <v>0.5</v>
      </c>
      <c r="BR79" s="122" t="s">
        <v>226</v>
      </c>
      <c r="BS79" s="124">
        <v>0.0</v>
      </c>
      <c r="BT79" s="112"/>
      <c r="BU79" s="168" t="s">
        <v>236</v>
      </c>
      <c r="BV79" s="168" t="s">
        <v>237</v>
      </c>
      <c r="BW79" s="112"/>
    </row>
    <row r="80">
      <c r="A80" s="66"/>
      <c r="B80" s="69">
        <v>5.0</v>
      </c>
      <c r="C80" s="71" t="s">
        <v>298</v>
      </c>
      <c r="D80" s="71" t="s">
        <v>334</v>
      </c>
      <c r="E80" s="76">
        <v>2011.0</v>
      </c>
      <c r="F80" s="76" t="s">
        <v>30</v>
      </c>
      <c r="G80" s="76" t="s">
        <v>370</v>
      </c>
      <c r="H80" s="76">
        <v>14.0</v>
      </c>
      <c r="I80" s="117" t="s">
        <v>406</v>
      </c>
      <c r="J80" s="116" t="s">
        <v>441</v>
      </c>
      <c r="K80" s="87" t="s">
        <v>39</v>
      </c>
      <c r="L80" s="66"/>
      <c r="M80" s="94"/>
      <c r="N80" s="122" t="s">
        <v>231</v>
      </c>
      <c r="O80" s="124"/>
      <c r="P80" s="124" t="s">
        <v>243</v>
      </c>
      <c r="Q80" s="16" t="s">
        <v>250</v>
      </c>
      <c r="R80" s="122" t="s">
        <v>241</v>
      </c>
      <c r="S80" s="124"/>
      <c r="T80" s="122" t="s">
        <v>231</v>
      </c>
      <c r="U80" s="124"/>
      <c r="V80" s="16" t="s">
        <v>260</v>
      </c>
      <c r="W80" s="106"/>
      <c r="X80" s="106"/>
      <c r="Y80" s="106"/>
      <c r="Z80" s="122" t="s">
        <v>241</v>
      </c>
      <c r="AA80" s="124"/>
      <c r="AB80" s="122" t="s">
        <v>228</v>
      </c>
      <c r="AC80" s="124"/>
      <c r="AD80" s="122" t="s">
        <v>228</v>
      </c>
      <c r="AE80" s="124"/>
      <c r="AF80" s="122" t="s">
        <v>228</v>
      </c>
      <c r="AG80" s="124"/>
      <c r="AH80" s="122" t="s">
        <v>228</v>
      </c>
      <c r="AI80" s="124"/>
      <c r="AJ80" s="108"/>
      <c r="AK80" s="106"/>
      <c r="AL80" s="106"/>
      <c r="AM80" s="122" t="s">
        <v>241</v>
      </c>
      <c r="AN80" s="124"/>
      <c r="AO80" s="122"/>
      <c r="AP80" s="124"/>
      <c r="AQ80" s="224"/>
      <c r="AR80" s="58"/>
      <c r="AS80" s="122"/>
      <c r="AT80" s="124"/>
      <c r="AU80" s="122" t="s">
        <v>231</v>
      </c>
      <c r="AV80" s="124"/>
      <c r="AW80" s="122" t="s">
        <v>231</v>
      </c>
      <c r="AX80" s="124"/>
      <c r="AY80" s="122" t="s">
        <v>231</v>
      </c>
      <c r="AZ80" s="124"/>
      <c r="BA80" s="146" t="s">
        <v>241</v>
      </c>
      <c r="BB80" s="124"/>
      <c r="BC80" s="146" t="s">
        <v>228</v>
      </c>
      <c r="BD80" s="124"/>
      <c r="BE80" s="112">
        <f t="shared" si="3"/>
        <v>0.7614285714</v>
      </c>
      <c r="BF80" s="122" t="s">
        <v>192</v>
      </c>
      <c r="BG80" s="160">
        <v>1.0</v>
      </c>
      <c r="BH80" s="122" t="s">
        <v>199</v>
      </c>
      <c r="BI80" s="160">
        <v>1.0</v>
      </c>
      <c r="BJ80" s="122" t="s">
        <v>204</v>
      </c>
      <c r="BK80" s="124">
        <v>1.0</v>
      </c>
      <c r="BL80" s="122" t="s">
        <v>209</v>
      </c>
      <c r="BM80" s="124">
        <v>1.0</v>
      </c>
      <c r="BN80" s="122" t="s">
        <v>218</v>
      </c>
      <c r="BO80" s="124">
        <v>0.33</v>
      </c>
      <c r="BP80" s="122" t="s">
        <v>211</v>
      </c>
      <c r="BQ80" s="124">
        <v>0.5</v>
      </c>
      <c r="BR80" s="122" t="s">
        <v>211</v>
      </c>
      <c r="BS80" s="124">
        <v>0.5</v>
      </c>
      <c r="BT80" s="112"/>
      <c r="BU80" s="168" t="s">
        <v>236</v>
      </c>
      <c r="BV80" s="168" t="s">
        <v>237</v>
      </c>
      <c r="BW80" s="112"/>
    </row>
    <row r="81">
      <c r="A81" s="66"/>
      <c r="B81" s="69">
        <v>6.0</v>
      </c>
      <c r="C81" s="71" t="s">
        <v>299</v>
      </c>
      <c r="D81" s="71" t="s">
        <v>335</v>
      </c>
      <c r="E81" s="76">
        <v>2012.0</v>
      </c>
      <c r="F81" s="76" t="s">
        <v>30</v>
      </c>
      <c r="G81" s="76" t="s">
        <v>371</v>
      </c>
      <c r="H81" s="76">
        <v>3.0</v>
      </c>
      <c r="I81" s="117" t="s">
        <v>407</v>
      </c>
      <c r="J81" s="116" t="s">
        <v>442</v>
      </c>
      <c r="K81" s="87" t="s">
        <v>39</v>
      </c>
      <c r="L81" s="66"/>
      <c r="M81" s="94"/>
      <c r="N81" s="122" t="s">
        <v>231</v>
      </c>
      <c r="O81" s="124"/>
      <c r="P81" s="124" t="s">
        <v>243</v>
      </c>
      <c r="Q81" s="16" t="s">
        <v>249</v>
      </c>
      <c r="R81" s="122" t="s">
        <v>241</v>
      </c>
      <c r="S81" s="124"/>
      <c r="T81" s="122" t="s">
        <v>231</v>
      </c>
      <c r="U81" s="126" t="s">
        <v>458</v>
      </c>
      <c r="V81" s="16" t="s">
        <v>257</v>
      </c>
      <c r="W81" s="106"/>
      <c r="X81" s="106"/>
      <c r="Y81" s="106"/>
      <c r="Z81" s="122" t="s">
        <v>231</v>
      </c>
      <c r="AA81" s="124"/>
      <c r="AB81" s="122" t="s">
        <v>231</v>
      </c>
      <c r="AC81" s="126" t="s">
        <v>464</v>
      </c>
      <c r="AD81" s="122" t="s">
        <v>231</v>
      </c>
      <c r="AE81" s="130" t="s">
        <v>486</v>
      </c>
      <c r="AF81" s="122" t="s">
        <v>231</v>
      </c>
      <c r="AG81" s="126" t="s">
        <v>497</v>
      </c>
      <c r="AH81" s="122" t="s">
        <v>231</v>
      </c>
      <c r="AI81" s="126" t="s">
        <v>500</v>
      </c>
      <c r="AJ81" s="108"/>
      <c r="AK81" s="106"/>
      <c r="AL81" s="106"/>
      <c r="AM81" s="122" t="s">
        <v>231</v>
      </c>
      <c r="AN81" s="124"/>
      <c r="AO81" s="122" t="s">
        <v>231</v>
      </c>
      <c r="AP81" s="124"/>
      <c r="AQ81" s="122" t="s">
        <v>231</v>
      </c>
      <c r="AR81" s="124"/>
      <c r="AS81" s="122" t="s">
        <v>231</v>
      </c>
      <c r="AT81" s="124"/>
      <c r="AU81" s="122" t="s">
        <v>231</v>
      </c>
      <c r="AV81" s="124"/>
      <c r="AW81" s="122" t="s">
        <v>231</v>
      </c>
      <c r="AX81" s="124"/>
      <c r="AY81" s="122" t="s">
        <v>241</v>
      </c>
      <c r="AZ81" s="124"/>
      <c r="BA81" s="146" t="s">
        <v>228</v>
      </c>
      <c r="BB81" s="124"/>
      <c r="BC81" s="146" t="s">
        <v>290</v>
      </c>
      <c r="BD81" s="124"/>
      <c r="BE81" s="112">
        <f t="shared" si="3"/>
        <v>0.7371428571</v>
      </c>
      <c r="BF81" s="122" t="s">
        <v>192</v>
      </c>
      <c r="BG81" s="160">
        <v>1.0</v>
      </c>
      <c r="BH81" s="122" t="s">
        <v>200</v>
      </c>
      <c r="BI81" s="160">
        <v>0.5</v>
      </c>
      <c r="BJ81" s="122" t="s">
        <v>204</v>
      </c>
      <c r="BK81" s="124">
        <v>1.0</v>
      </c>
      <c r="BL81" s="122" t="s">
        <v>209</v>
      </c>
      <c r="BM81" s="124">
        <v>1.0</v>
      </c>
      <c r="BN81" s="122" t="s">
        <v>217</v>
      </c>
      <c r="BO81" s="124">
        <v>0.66</v>
      </c>
      <c r="BP81" s="122" t="s">
        <v>211</v>
      </c>
      <c r="BQ81" s="124">
        <v>0.5</v>
      </c>
      <c r="BR81" s="122" t="s">
        <v>211</v>
      </c>
      <c r="BS81" s="124">
        <v>0.5</v>
      </c>
      <c r="BT81" s="112"/>
      <c r="BU81" s="168" t="s">
        <v>236</v>
      </c>
      <c r="BV81" s="168" t="s">
        <v>237</v>
      </c>
      <c r="BW81" s="112"/>
    </row>
    <row r="82">
      <c r="A82" s="66"/>
      <c r="B82" s="69">
        <v>7.0</v>
      </c>
      <c r="C82" s="71" t="s">
        <v>300</v>
      </c>
      <c r="D82" s="71" t="s">
        <v>336</v>
      </c>
      <c r="E82" s="76">
        <v>2011.0</v>
      </c>
      <c r="F82" s="76" t="s">
        <v>30</v>
      </c>
      <c r="G82" s="76" t="s">
        <v>372</v>
      </c>
      <c r="H82" s="76">
        <v>21.0</v>
      </c>
      <c r="I82" s="118" t="s">
        <v>408</v>
      </c>
      <c r="J82" s="116" t="s">
        <v>443</v>
      </c>
      <c r="K82" s="87" t="s">
        <v>39</v>
      </c>
      <c r="L82" s="66"/>
      <c r="M82" s="94"/>
      <c r="N82" s="122" t="s">
        <v>231</v>
      </c>
      <c r="O82" s="124"/>
      <c r="P82" s="124" t="s">
        <v>243</v>
      </c>
      <c r="Q82" s="16" t="s">
        <v>250</v>
      </c>
      <c r="R82" s="122" t="s">
        <v>241</v>
      </c>
      <c r="S82" s="124"/>
      <c r="T82" s="122" t="s">
        <v>231</v>
      </c>
      <c r="U82" s="124"/>
      <c r="V82" s="16" t="s">
        <v>258</v>
      </c>
      <c r="W82" s="106"/>
      <c r="X82" s="106"/>
      <c r="Y82" s="106"/>
      <c r="Z82" s="122" t="s">
        <v>231</v>
      </c>
      <c r="AA82" s="124"/>
      <c r="AB82" s="122" t="s">
        <v>231</v>
      </c>
      <c r="AC82" s="126" t="s">
        <v>465</v>
      </c>
      <c r="AD82" s="122" t="s">
        <v>231</v>
      </c>
      <c r="AE82" s="131" t="s">
        <v>487</v>
      </c>
      <c r="AF82" s="122" t="s">
        <v>241</v>
      </c>
      <c r="AG82" s="124"/>
      <c r="AH82" s="122" t="s">
        <v>241</v>
      </c>
      <c r="AI82" s="124"/>
      <c r="AJ82" s="108"/>
      <c r="AK82" s="106"/>
      <c r="AL82" s="106"/>
      <c r="AM82" s="122" t="s">
        <v>241</v>
      </c>
      <c r="AN82" s="124"/>
      <c r="AO82" s="122"/>
      <c r="AP82" s="124"/>
      <c r="AQ82" s="122"/>
      <c r="AR82" s="124"/>
      <c r="AS82" s="224"/>
      <c r="AT82" s="58"/>
      <c r="AU82" s="122" t="s">
        <v>231</v>
      </c>
      <c r="AV82" s="124"/>
      <c r="AW82" s="122" t="s">
        <v>231</v>
      </c>
      <c r="AX82" s="124" t="s">
        <v>531</v>
      </c>
      <c r="AY82" s="122" t="s">
        <v>231</v>
      </c>
      <c r="AZ82" s="124"/>
      <c r="BA82" s="146" t="s">
        <v>241</v>
      </c>
      <c r="BB82" s="124"/>
      <c r="BC82" s="146" t="s">
        <v>228</v>
      </c>
      <c r="BD82" s="124"/>
      <c r="BE82" s="112">
        <f t="shared" si="3"/>
        <v>0.69</v>
      </c>
      <c r="BF82" s="122" t="s">
        <v>192</v>
      </c>
      <c r="BG82" s="160">
        <v>1.0</v>
      </c>
      <c r="BH82" s="122" t="s">
        <v>199</v>
      </c>
      <c r="BI82" s="160">
        <v>1.0</v>
      </c>
      <c r="BJ82" s="122" t="s">
        <v>204</v>
      </c>
      <c r="BK82" s="124">
        <v>1.0</v>
      </c>
      <c r="BL82" s="122" t="s">
        <v>209</v>
      </c>
      <c r="BM82" s="124">
        <v>1.0</v>
      </c>
      <c r="BN82" s="122" t="s">
        <v>218</v>
      </c>
      <c r="BO82" s="124">
        <v>0.33</v>
      </c>
      <c r="BP82" s="122" t="s">
        <v>211</v>
      </c>
      <c r="BQ82" s="124">
        <v>0.5</v>
      </c>
      <c r="BR82" s="122" t="s">
        <v>226</v>
      </c>
      <c r="BS82" s="124">
        <v>0.0</v>
      </c>
      <c r="BT82" s="112"/>
      <c r="BU82" s="168" t="s">
        <v>236</v>
      </c>
      <c r="BV82" s="168" t="s">
        <v>237</v>
      </c>
      <c r="BW82" s="112"/>
    </row>
    <row r="83">
      <c r="A83" s="66"/>
      <c r="B83" s="69">
        <v>8.0</v>
      </c>
      <c r="C83" s="71" t="s">
        <v>301</v>
      </c>
      <c r="D83" s="71" t="s">
        <v>337</v>
      </c>
      <c r="E83" s="76">
        <v>2014.0</v>
      </c>
      <c r="F83" s="76" t="s">
        <v>30</v>
      </c>
      <c r="G83" s="76" t="s">
        <v>373</v>
      </c>
      <c r="H83" s="76">
        <v>1.0</v>
      </c>
      <c r="I83" s="119" t="s">
        <v>409</v>
      </c>
      <c r="J83" s="119" t="s">
        <v>444</v>
      </c>
      <c r="K83" s="87" t="s">
        <v>39</v>
      </c>
      <c r="L83" s="66"/>
      <c r="M83" s="94"/>
      <c r="N83" s="122" t="s">
        <v>231</v>
      </c>
      <c r="O83" s="124"/>
      <c r="P83" s="124" t="s">
        <v>243</v>
      </c>
      <c r="Q83" s="16" t="s">
        <v>248</v>
      </c>
      <c r="R83" s="122" t="s">
        <v>241</v>
      </c>
      <c r="S83" s="124"/>
      <c r="T83" s="122" t="s">
        <v>231</v>
      </c>
      <c r="U83" s="124"/>
      <c r="V83" s="16" t="s">
        <v>258</v>
      </c>
      <c r="W83" s="106"/>
      <c r="X83" s="106"/>
      <c r="Y83" s="106"/>
      <c r="Z83" s="122" t="s">
        <v>231</v>
      </c>
      <c r="AA83" s="124"/>
      <c r="AB83" s="122" t="s">
        <v>231</v>
      </c>
      <c r="AC83" s="124" t="s">
        <v>466</v>
      </c>
      <c r="AD83" s="122" t="s">
        <v>231</v>
      </c>
      <c r="AE83" s="124" t="s">
        <v>488</v>
      </c>
      <c r="AF83" s="122" t="s">
        <v>231</v>
      </c>
      <c r="AG83" s="124"/>
      <c r="AH83" s="122" t="s">
        <v>241</v>
      </c>
      <c r="AI83" s="124"/>
      <c r="AJ83" s="108"/>
      <c r="AK83" s="106"/>
      <c r="AL83" s="106"/>
      <c r="AM83" s="122" t="s">
        <v>231</v>
      </c>
      <c r="AN83" s="124"/>
      <c r="AO83" s="122" t="s">
        <v>231</v>
      </c>
      <c r="AP83" s="124"/>
      <c r="AQ83" s="122" t="s">
        <v>231</v>
      </c>
      <c r="AR83" s="124" t="s">
        <v>515</v>
      </c>
      <c r="AS83" s="122" t="s">
        <v>231</v>
      </c>
      <c r="AT83" s="124" t="s">
        <v>523</v>
      </c>
      <c r="AU83" s="122" t="s">
        <v>231</v>
      </c>
      <c r="AV83" s="124"/>
      <c r="AW83" s="122" t="s">
        <v>231</v>
      </c>
      <c r="AX83" s="124" t="s">
        <v>532</v>
      </c>
      <c r="AY83" s="122" t="s">
        <v>231</v>
      </c>
      <c r="AZ83" s="124"/>
      <c r="BA83" s="146" t="s">
        <v>231</v>
      </c>
      <c r="BB83" s="124" t="s">
        <v>543</v>
      </c>
      <c r="BC83" s="146" t="s">
        <v>290</v>
      </c>
      <c r="BD83" s="124" t="s">
        <v>552</v>
      </c>
      <c r="BE83" s="112">
        <f t="shared" si="3"/>
        <v>0.9285714286</v>
      </c>
      <c r="BF83" s="122" t="s">
        <v>192</v>
      </c>
      <c r="BG83" s="160">
        <v>1.0</v>
      </c>
      <c r="BH83" s="122" t="s">
        <v>199</v>
      </c>
      <c r="BI83" s="160">
        <v>1.0</v>
      </c>
      <c r="BJ83" s="122" t="s">
        <v>204</v>
      </c>
      <c r="BK83" s="124">
        <v>1.0</v>
      </c>
      <c r="BL83" s="122" t="s">
        <v>209</v>
      </c>
      <c r="BM83" s="124">
        <v>1.0</v>
      </c>
      <c r="BN83" s="122" t="s">
        <v>216</v>
      </c>
      <c r="BO83" s="124">
        <v>1.0</v>
      </c>
      <c r="BP83" s="122" t="s">
        <v>204</v>
      </c>
      <c r="BQ83" s="124">
        <v>1.0</v>
      </c>
      <c r="BR83" s="122" t="s">
        <v>211</v>
      </c>
      <c r="BS83" s="124">
        <v>0.5</v>
      </c>
      <c r="BT83" s="112"/>
      <c r="BU83" s="168" t="s">
        <v>236</v>
      </c>
      <c r="BV83" s="168" t="s">
        <v>236</v>
      </c>
      <c r="BW83" s="112"/>
    </row>
    <row r="84">
      <c r="A84" s="66"/>
      <c r="B84" s="69">
        <v>9.0</v>
      </c>
      <c r="C84" s="115" t="s">
        <v>302</v>
      </c>
      <c r="D84" s="115" t="s">
        <v>338</v>
      </c>
      <c r="E84" s="76">
        <v>2014.0</v>
      </c>
      <c r="F84" s="76" t="s">
        <v>30</v>
      </c>
      <c r="G84" s="76" t="s">
        <v>374</v>
      </c>
      <c r="H84" s="76">
        <v>5.0</v>
      </c>
      <c r="I84" s="119" t="s">
        <v>410</v>
      </c>
      <c r="J84" s="119" t="s">
        <v>445</v>
      </c>
      <c r="K84" s="87" t="s">
        <v>39</v>
      </c>
      <c r="L84" s="66"/>
      <c r="M84" s="94"/>
      <c r="N84" s="122" t="s">
        <v>231</v>
      </c>
      <c r="O84" s="124"/>
      <c r="P84" s="124" t="s">
        <v>243</v>
      </c>
      <c r="Q84" s="16" t="s">
        <v>249</v>
      </c>
      <c r="R84" s="122" t="s">
        <v>231</v>
      </c>
      <c r="S84" s="124" t="s">
        <v>454</v>
      </c>
      <c r="T84" s="122" t="s">
        <v>231</v>
      </c>
      <c r="U84" s="124"/>
      <c r="V84" s="16" t="s">
        <v>258</v>
      </c>
      <c r="W84" s="106"/>
      <c r="X84" s="106"/>
      <c r="Y84" s="106"/>
      <c r="Z84" s="122" t="s">
        <v>231</v>
      </c>
      <c r="AA84" s="124"/>
      <c r="AB84" s="122" t="s">
        <v>231</v>
      </c>
      <c r="AC84" s="124" t="s">
        <v>467</v>
      </c>
      <c r="AD84" s="122" t="s">
        <v>241</v>
      </c>
      <c r="AE84" s="124"/>
      <c r="AF84" s="122" t="s">
        <v>241</v>
      </c>
      <c r="AG84" s="124"/>
      <c r="AH84" s="122" t="s">
        <v>231</v>
      </c>
      <c r="AI84" s="124" t="s">
        <v>501</v>
      </c>
      <c r="AJ84" s="108"/>
      <c r="AK84" s="106"/>
      <c r="AL84" s="106"/>
      <c r="AM84" s="122" t="s">
        <v>231</v>
      </c>
      <c r="AN84" s="124" t="s">
        <v>502</v>
      </c>
      <c r="AO84" s="122" t="s">
        <v>231</v>
      </c>
      <c r="AP84" s="124"/>
      <c r="AQ84" s="122" t="s">
        <v>231</v>
      </c>
      <c r="AR84" s="124"/>
      <c r="AS84" s="122" t="s">
        <v>231</v>
      </c>
      <c r="AT84" s="124" t="s">
        <v>524</v>
      </c>
      <c r="AU84" s="224" t="s">
        <v>231</v>
      </c>
      <c r="AV84" s="58"/>
      <c r="AW84" s="122" t="s">
        <v>231</v>
      </c>
      <c r="AX84" s="124" t="s">
        <v>533</v>
      </c>
      <c r="AY84" s="122" t="s">
        <v>231</v>
      </c>
      <c r="AZ84" s="124"/>
      <c r="BA84" s="146" t="s">
        <v>231</v>
      </c>
      <c r="BB84" s="124" t="s">
        <v>544</v>
      </c>
      <c r="BC84" s="146" t="s">
        <v>290</v>
      </c>
      <c r="BD84" s="124" t="s">
        <v>553</v>
      </c>
      <c r="BE84" s="112">
        <f t="shared" si="3"/>
        <v>0.88</v>
      </c>
      <c r="BF84" s="122" t="s">
        <v>192</v>
      </c>
      <c r="BG84" s="160">
        <v>1.0</v>
      </c>
      <c r="BH84" s="122" t="s">
        <v>199</v>
      </c>
      <c r="BI84" s="160">
        <v>1.0</v>
      </c>
      <c r="BJ84" s="122" t="s">
        <v>204</v>
      </c>
      <c r="BK84" s="124">
        <v>1.0</v>
      </c>
      <c r="BL84" s="122" t="s">
        <v>209</v>
      </c>
      <c r="BM84" s="124">
        <v>1.0</v>
      </c>
      <c r="BN84" s="122" t="s">
        <v>217</v>
      </c>
      <c r="BO84" s="124">
        <v>0.66</v>
      </c>
      <c r="BP84" s="122" t="s">
        <v>211</v>
      </c>
      <c r="BQ84" s="124">
        <v>0.5</v>
      </c>
      <c r="BR84" s="122" t="s">
        <v>225</v>
      </c>
      <c r="BS84" s="124">
        <v>1.0</v>
      </c>
      <c r="BT84" s="112"/>
      <c r="BU84" s="168" t="s">
        <v>236</v>
      </c>
      <c r="BV84" s="168" t="s">
        <v>237</v>
      </c>
      <c r="BW84" s="112"/>
    </row>
    <row r="85">
      <c r="A85" s="66"/>
      <c r="B85" s="69">
        <v>10.0</v>
      </c>
      <c r="C85" s="115" t="s">
        <v>303</v>
      </c>
      <c r="D85" s="115" t="s">
        <v>339</v>
      </c>
      <c r="E85" s="76">
        <v>2014.0</v>
      </c>
      <c r="F85" s="76" t="s">
        <v>30</v>
      </c>
      <c r="G85" s="76" t="s">
        <v>375</v>
      </c>
      <c r="H85" s="76">
        <v>4.0</v>
      </c>
      <c r="I85" s="119" t="s">
        <v>411</v>
      </c>
      <c r="J85" s="119" t="s">
        <v>446</v>
      </c>
      <c r="K85" s="87" t="s">
        <v>39</v>
      </c>
      <c r="L85" s="66"/>
      <c r="M85" s="94"/>
      <c r="N85" s="122" t="s">
        <v>231</v>
      </c>
      <c r="O85" s="124"/>
      <c r="P85" s="124" t="s">
        <v>245</v>
      </c>
      <c r="Q85" s="16" t="s">
        <v>250</v>
      </c>
      <c r="R85" s="122" t="s">
        <v>241</v>
      </c>
      <c r="S85" s="124"/>
      <c r="T85" s="122" t="s">
        <v>231</v>
      </c>
      <c r="U85" s="124"/>
      <c r="V85" s="16" t="s">
        <v>260</v>
      </c>
      <c r="W85" s="106"/>
      <c r="X85" s="106"/>
      <c r="Y85" s="106"/>
      <c r="Z85" s="122" t="s">
        <v>231</v>
      </c>
      <c r="AA85" s="124"/>
      <c r="AB85" s="122" t="s">
        <v>231</v>
      </c>
      <c r="AC85" s="124" t="s">
        <v>468</v>
      </c>
      <c r="AD85" s="122" t="s">
        <v>231</v>
      </c>
      <c r="AE85" s="124" t="s">
        <v>489</v>
      </c>
      <c r="AF85" s="122" t="s">
        <v>231</v>
      </c>
      <c r="AG85" s="124"/>
      <c r="AH85" s="122" t="s">
        <v>231</v>
      </c>
      <c r="AI85" s="124"/>
      <c r="AJ85" s="108"/>
      <c r="AK85" s="106"/>
      <c r="AL85" s="106"/>
      <c r="AM85" s="122" t="s">
        <v>231</v>
      </c>
      <c r="AN85" s="124"/>
      <c r="AO85" s="122" t="s">
        <v>231</v>
      </c>
      <c r="AP85" s="124"/>
      <c r="AQ85" s="122" t="s">
        <v>241</v>
      </c>
      <c r="AR85" s="124"/>
      <c r="AS85" s="122" t="s">
        <v>241</v>
      </c>
      <c r="AT85" s="124"/>
      <c r="AU85" s="122" t="s">
        <v>241</v>
      </c>
      <c r="AV85" s="124"/>
      <c r="AW85" s="122" t="s">
        <v>228</v>
      </c>
      <c r="AX85" s="124"/>
      <c r="AY85" s="122" t="s">
        <v>231</v>
      </c>
      <c r="AZ85" s="124"/>
      <c r="BA85" s="146" t="s">
        <v>241</v>
      </c>
      <c r="BB85" s="124"/>
      <c r="BC85" s="146" t="s">
        <v>228</v>
      </c>
      <c r="BD85" s="124"/>
      <c r="BE85" s="112">
        <f t="shared" si="3"/>
        <v>0.7371428571</v>
      </c>
      <c r="BF85" s="122" t="s">
        <v>192</v>
      </c>
      <c r="BG85" s="160">
        <v>1.0</v>
      </c>
      <c r="BH85" s="122" t="s">
        <v>199</v>
      </c>
      <c r="BI85" s="160">
        <v>1.0</v>
      </c>
      <c r="BJ85" s="122" t="s">
        <v>204</v>
      </c>
      <c r="BK85" s="124">
        <v>1.0</v>
      </c>
      <c r="BL85" s="122" t="s">
        <v>211</v>
      </c>
      <c r="BM85" s="124">
        <v>0.5</v>
      </c>
      <c r="BN85" s="122" t="s">
        <v>217</v>
      </c>
      <c r="BO85" s="124">
        <v>0.66</v>
      </c>
      <c r="BP85" s="122" t="s">
        <v>211</v>
      </c>
      <c r="BQ85" s="124">
        <v>0.5</v>
      </c>
      <c r="BR85" s="122" t="s">
        <v>211</v>
      </c>
      <c r="BS85" s="124">
        <v>0.5</v>
      </c>
      <c r="BT85" s="112"/>
      <c r="BU85" s="168" t="s">
        <v>237</v>
      </c>
      <c r="BV85" s="168" t="s">
        <v>236</v>
      </c>
      <c r="BW85" s="112"/>
    </row>
    <row r="86">
      <c r="A86" s="66"/>
      <c r="B86" s="69">
        <v>11.0</v>
      </c>
      <c r="C86" s="115" t="s">
        <v>304</v>
      </c>
      <c r="D86" s="115" t="s">
        <v>340</v>
      </c>
      <c r="E86" s="76">
        <v>2014.0</v>
      </c>
      <c r="F86" s="76" t="s">
        <v>30</v>
      </c>
      <c r="G86" s="76" t="s">
        <v>376</v>
      </c>
      <c r="H86" s="76">
        <v>0.0</v>
      </c>
      <c r="I86" s="119" t="s">
        <v>412</v>
      </c>
      <c r="J86" s="119" t="s">
        <v>447</v>
      </c>
      <c r="K86" s="87" t="s">
        <v>39</v>
      </c>
      <c r="L86" s="66"/>
      <c r="M86" s="94"/>
      <c r="N86" s="122" t="s">
        <v>231</v>
      </c>
      <c r="O86" s="124"/>
      <c r="P86" s="124" t="s">
        <v>243</v>
      </c>
      <c r="Q86" s="16" t="s">
        <v>248</v>
      </c>
      <c r="R86" s="122" t="s">
        <v>241</v>
      </c>
      <c r="S86" s="124"/>
      <c r="T86" s="122" t="s">
        <v>231</v>
      </c>
      <c r="U86" s="124"/>
      <c r="V86" s="16" t="s">
        <v>257</v>
      </c>
      <c r="W86" s="106"/>
      <c r="X86" s="106"/>
      <c r="Y86" s="106"/>
      <c r="Z86" s="122" t="s">
        <v>231</v>
      </c>
      <c r="AA86" s="124"/>
      <c r="AB86" s="122" t="s">
        <v>231</v>
      </c>
      <c r="AC86" s="124" t="s">
        <v>469</v>
      </c>
      <c r="AD86" s="122" t="s">
        <v>231</v>
      </c>
      <c r="AE86" s="124"/>
      <c r="AF86" s="122" t="s">
        <v>241</v>
      </c>
      <c r="AG86" s="124"/>
      <c r="AH86" s="122" t="s">
        <v>241</v>
      </c>
      <c r="AI86" s="124"/>
      <c r="AJ86" s="108"/>
      <c r="AK86" s="106"/>
      <c r="AL86" s="106"/>
      <c r="AM86" s="122" t="s">
        <v>231</v>
      </c>
      <c r="AN86" s="124" t="s">
        <v>503</v>
      </c>
      <c r="AO86" s="122" t="s">
        <v>231</v>
      </c>
      <c r="AP86" s="124" t="s">
        <v>506</v>
      </c>
      <c r="AQ86" s="122" t="s">
        <v>231</v>
      </c>
      <c r="AR86" s="124" t="s">
        <v>516</v>
      </c>
      <c r="AS86" s="122" t="s">
        <v>231</v>
      </c>
      <c r="AT86" s="124"/>
      <c r="AU86" s="122" t="s">
        <v>231</v>
      </c>
      <c r="AV86" s="124"/>
      <c r="AW86" s="224" t="s">
        <v>231</v>
      </c>
      <c r="AX86" s="58"/>
      <c r="AY86" s="122" t="s">
        <v>231</v>
      </c>
      <c r="AZ86" s="124"/>
      <c r="BA86" s="146" t="s">
        <v>241</v>
      </c>
      <c r="BB86" s="124" t="s">
        <v>545</v>
      </c>
      <c r="BC86" s="146" t="s">
        <v>291</v>
      </c>
      <c r="BD86" s="124" t="s">
        <v>554</v>
      </c>
      <c r="BE86" s="112">
        <f t="shared" si="3"/>
        <v>0.8085714286</v>
      </c>
      <c r="BF86" s="122" t="s">
        <v>192</v>
      </c>
      <c r="BG86" s="160">
        <v>1.0</v>
      </c>
      <c r="BH86" s="122" t="s">
        <v>200</v>
      </c>
      <c r="BI86" s="160">
        <v>0.5</v>
      </c>
      <c r="BJ86" s="122" t="s">
        <v>204</v>
      </c>
      <c r="BK86" s="124">
        <v>1.0</v>
      </c>
      <c r="BL86" s="122" t="s">
        <v>209</v>
      </c>
      <c r="BM86" s="124">
        <v>1.0</v>
      </c>
      <c r="BN86" s="122" t="s">
        <v>217</v>
      </c>
      <c r="BO86" s="124">
        <v>0.66</v>
      </c>
      <c r="BP86" s="122" t="s">
        <v>211</v>
      </c>
      <c r="BQ86" s="124">
        <v>0.5</v>
      </c>
      <c r="BR86" s="122" t="s">
        <v>225</v>
      </c>
      <c r="BS86" s="124">
        <v>1.0</v>
      </c>
      <c r="BT86" s="112"/>
      <c r="BU86" s="168" t="s">
        <v>236</v>
      </c>
      <c r="BV86" s="168" t="s">
        <v>236</v>
      </c>
      <c r="BW86" s="112"/>
    </row>
    <row r="87">
      <c r="A87" s="66"/>
      <c r="B87" s="69">
        <v>12.0</v>
      </c>
      <c r="C87" s="115" t="s">
        <v>305</v>
      </c>
      <c r="D87" s="115" t="s">
        <v>341</v>
      </c>
      <c r="E87" s="76">
        <v>2013.0</v>
      </c>
      <c r="F87" s="76" t="s">
        <v>30</v>
      </c>
      <c r="G87" s="76" t="s">
        <v>377</v>
      </c>
      <c r="H87" s="76">
        <v>6.0</v>
      </c>
      <c r="I87" s="119" t="s">
        <v>413</v>
      </c>
      <c r="J87" s="119" t="s">
        <v>448</v>
      </c>
      <c r="K87" s="87" t="s">
        <v>39</v>
      </c>
      <c r="L87" s="66"/>
      <c r="M87" s="94"/>
      <c r="N87" s="122" t="s">
        <v>231</v>
      </c>
      <c r="O87" s="124"/>
      <c r="P87" s="124" t="s">
        <v>243</v>
      </c>
      <c r="Q87" s="16" t="s">
        <v>249</v>
      </c>
      <c r="R87" s="122" t="s">
        <v>231</v>
      </c>
      <c r="S87" s="124" t="s">
        <v>455</v>
      </c>
      <c r="T87" s="122" t="s">
        <v>231</v>
      </c>
      <c r="U87" s="124"/>
      <c r="V87" s="16" t="s">
        <v>257</v>
      </c>
      <c r="W87" s="106"/>
      <c r="X87" s="106"/>
      <c r="Y87" s="106"/>
      <c r="Z87" s="122" t="s">
        <v>231</v>
      </c>
      <c r="AA87" s="124"/>
      <c r="AB87" s="122" t="s">
        <v>231</v>
      </c>
      <c r="AC87" s="124" t="s">
        <v>470</v>
      </c>
      <c r="AD87" s="122" t="s">
        <v>241</v>
      </c>
      <c r="AE87" s="124"/>
      <c r="AF87" s="122" t="s">
        <v>241</v>
      </c>
      <c r="AG87" s="124"/>
      <c r="AH87" s="122" t="s">
        <v>241</v>
      </c>
      <c r="AI87" s="124"/>
      <c r="AJ87" s="108"/>
      <c r="AK87" s="106"/>
      <c r="AL87" s="106"/>
      <c r="AM87" s="122" t="s">
        <v>231</v>
      </c>
      <c r="AN87" s="124"/>
      <c r="AO87" s="122" t="s">
        <v>231</v>
      </c>
      <c r="AP87" s="124"/>
      <c r="AQ87" s="122" t="s">
        <v>231</v>
      </c>
      <c r="AR87" s="124"/>
      <c r="AS87" s="122" t="s">
        <v>231</v>
      </c>
      <c r="AT87" s="124" t="s">
        <v>525</v>
      </c>
      <c r="AU87" s="122" t="s">
        <v>231</v>
      </c>
      <c r="AV87" s="124"/>
      <c r="AW87" s="122" t="s">
        <v>228</v>
      </c>
      <c r="AX87" s="124"/>
      <c r="AY87" s="122" t="s">
        <v>231</v>
      </c>
      <c r="AZ87" s="124"/>
      <c r="BA87" s="146" t="s">
        <v>241</v>
      </c>
      <c r="BB87" s="124"/>
      <c r="BC87" s="146" t="s">
        <v>293</v>
      </c>
      <c r="BD87" s="124" t="s">
        <v>555</v>
      </c>
      <c r="BE87" s="112">
        <f t="shared" si="3"/>
        <v>0.6657142857</v>
      </c>
      <c r="BF87" s="122" t="s">
        <v>192</v>
      </c>
      <c r="BG87" s="160">
        <v>1.0</v>
      </c>
      <c r="BH87" s="122" t="s">
        <v>199</v>
      </c>
      <c r="BI87" s="160">
        <v>1.0</v>
      </c>
      <c r="BJ87" s="122" t="s">
        <v>205</v>
      </c>
      <c r="BK87" s="124">
        <v>0.5</v>
      </c>
      <c r="BL87" s="122" t="s">
        <v>209</v>
      </c>
      <c r="BM87" s="124">
        <v>1.0</v>
      </c>
      <c r="BN87" s="122" t="s">
        <v>217</v>
      </c>
      <c r="BO87" s="124">
        <v>0.66</v>
      </c>
      <c r="BP87" s="122" t="s">
        <v>211</v>
      </c>
      <c r="BQ87" s="124">
        <v>0.5</v>
      </c>
      <c r="BR87" s="122" t="s">
        <v>226</v>
      </c>
      <c r="BS87" s="124">
        <v>0.0</v>
      </c>
      <c r="BT87" s="112"/>
      <c r="BU87" s="168" t="s">
        <v>236</v>
      </c>
      <c r="BV87" s="168" t="s">
        <v>236</v>
      </c>
      <c r="BW87" s="112"/>
    </row>
    <row r="88">
      <c r="A88" s="66"/>
      <c r="B88" s="69">
        <v>13.0</v>
      </c>
      <c r="C88" s="115" t="s">
        <v>306</v>
      </c>
      <c r="D88" s="115" t="s">
        <v>342</v>
      </c>
      <c r="E88" s="76">
        <v>2014.0</v>
      </c>
      <c r="F88" s="76" t="s">
        <v>30</v>
      </c>
      <c r="G88" s="76" t="s">
        <v>378</v>
      </c>
      <c r="H88" s="76">
        <v>0.0</v>
      </c>
      <c r="I88" s="119" t="s">
        <v>414</v>
      </c>
      <c r="J88" s="119" t="s">
        <v>449</v>
      </c>
      <c r="K88" s="87" t="s">
        <v>39</v>
      </c>
      <c r="L88" s="66"/>
      <c r="M88" s="94"/>
      <c r="N88" s="224" t="s">
        <v>231</v>
      </c>
      <c r="O88" s="58"/>
      <c r="P88" s="124" t="s">
        <v>243</v>
      </c>
      <c r="Q88" s="16" t="s">
        <v>248</v>
      </c>
      <c r="R88" s="122" t="s">
        <v>241</v>
      </c>
      <c r="S88" s="124"/>
      <c r="T88" s="122" t="s">
        <v>231</v>
      </c>
      <c r="U88" s="124"/>
      <c r="V88" s="16" t="s">
        <v>258</v>
      </c>
      <c r="W88" s="106"/>
      <c r="X88" s="106"/>
      <c r="Y88" s="106"/>
      <c r="Z88" s="122" t="s">
        <v>231</v>
      </c>
      <c r="AA88" s="124"/>
      <c r="AB88" s="122" t="s">
        <v>231</v>
      </c>
      <c r="AC88" s="124" t="s">
        <v>471</v>
      </c>
      <c r="AD88" s="122" t="s">
        <v>241</v>
      </c>
      <c r="AE88" s="124"/>
      <c r="AF88" s="122" t="s">
        <v>241</v>
      </c>
      <c r="AG88" s="124"/>
      <c r="AH88" s="122" t="s">
        <v>241</v>
      </c>
      <c r="AI88" s="124"/>
      <c r="AJ88" s="108"/>
      <c r="AK88" s="106"/>
      <c r="AL88" s="106"/>
      <c r="AM88" s="122" t="s">
        <v>231</v>
      </c>
      <c r="AN88" s="124"/>
      <c r="AO88" s="122" t="s">
        <v>231</v>
      </c>
      <c r="AP88" s="124" t="s">
        <v>507</v>
      </c>
      <c r="AQ88" s="122" t="s">
        <v>231</v>
      </c>
      <c r="AR88" s="124"/>
      <c r="AS88" s="122" t="s">
        <v>231</v>
      </c>
      <c r="AT88" s="124" t="s">
        <v>526</v>
      </c>
      <c r="AU88" s="122" t="s">
        <v>231</v>
      </c>
      <c r="AV88" s="124"/>
      <c r="AW88" s="122" t="s">
        <v>231</v>
      </c>
      <c r="AX88" s="124"/>
      <c r="AY88" s="224" t="s">
        <v>231</v>
      </c>
      <c r="AZ88" s="58"/>
      <c r="BA88" s="146" t="s">
        <v>241</v>
      </c>
      <c r="BB88" s="124"/>
      <c r="BC88" s="146" t="s">
        <v>293</v>
      </c>
      <c r="BD88" s="124" t="s">
        <v>555</v>
      </c>
      <c r="BE88" s="112">
        <f t="shared" si="3"/>
        <v>0.5</v>
      </c>
      <c r="BF88" s="122" t="s">
        <v>192</v>
      </c>
      <c r="BG88" s="160">
        <v>1.0</v>
      </c>
      <c r="BH88" s="122" t="s">
        <v>200</v>
      </c>
      <c r="BI88" s="160">
        <v>0.5</v>
      </c>
      <c r="BJ88" s="122" t="s">
        <v>205</v>
      </c>
      <c r="BK88" s="124">
        <v>0.5</v>
      </c>
      <c r="BL88" s="122" t="s">
        <v>211</v>
      </c>
      <c r="BM88" s="124">
        <v>0.5</v>
      </c>
      <c r="BN88" s="122" t="s">
        <v>217</v>
      </c>
      <c r="BO88" s="124">
        <v>0.5</v>
      </c>
      <c r="BP88" s="122" t="s">
        <v>211</v>
      </c>
      <c r="BQ88" s="124">
        <v>0.5</v>
      </c>
      <c r="BR88" s="122" t="s">
        <v>226</v>
      </c>
      <c r="BS88" s="124">
        <v>0.0</v>
      </c>
      <c r="BT88" s="112"/>
      <c r="BU88" s="168" t="s">
        <v>237</v>
      </c>
      <c r="BV88" s="168" t="s">
        <v>236</v>
      </c>
      <c r="BW88" s="112"/>
    </row>
    <row r="89">
      <c r="A89" s="66"/>
      <c r="B89" s="69">
        <v>14.0</v>
      </c>
      <c r="C89" s="115" t="s">
        <v>307</v>
      </c>
      <c r="D89" s="115" t="s">
        <v>343</v>
      </c>
      <c r="E89" s="76">
        <v>2014.0</v>
      </c>
      <c r="F89" s="76" t="s">
        <v>30</v>
      </c>
      <c r="G89" s="76" t="s">
        <v>379</v>
      </c>
      <c r="H89" s="76">
        <v>0.0</v>
      </c>
      <c r="I89" s="119" t="s">
        <v>415</v>
      </c>
      <c r="J89" s="119" t="s">
        <v>450</v>
      </c>
      <c r="K89" s="87" t="s">
        <v>39</v>
      </c>
      <c r="L89" s="66"/>
      <c r="M89" s="94"/>
      <c r="N89" s="122" t="s">
        <v>231</v>
      </c>
      <c r="O89" s="124"/>
      <c r="P89" s="124" t="s">
        <v>243</v>
      </c>
      <c r="Q89" s="16" t="s">
        <v>249</v>
      </c>
      <c r="R89" s="122" t="s">
        <v>241</v>
      </c>
      <c r="S89" s="124"/>
      <c r="T89" s="122" t="s">
        <v>231</v>
      </c>
      <c r="U89" s="124"/>
      <c r="V89" s="16" t="s">
        <v>260</v>
      </c>
      <c r="W89" s="106"/>
      <c r="X89" s="106"/>
      <c r="Y89" s="106"/>
      <c r="Z89" s="122" t="s">
        <v>231</v>
      </c>
      <c r="AA89" s="124"/>
      <c r="AB89" s="122" t="s">
        <v>231</v>
      </c>
      <c r="AC89" s="124" t="s">
        <v>472</v>
      </c>
      <c r="AD89" s="122" t="s">
        <v>241</v>
      </c>
      <c r="AE89" s="124"/>
      <c r="AF89" s="122" t="s">
        <v>231</v>
      </c>
      <c r="AG89" s="124" t="s">
        <v>498</v>
      </c>
      <c r="AH89" s="122" t="s">
        <v>241</v>
      </c>
      <c r="AI89" s="124"/>
      <c r="AJ89" s="108"/>
      <c r="AK89" s="106"/>
      <c r="AL89" s="106"/>
      <c r="AM89" s="122" t="s">
        <v>231</v>
      </c>
      <c r="AN89" s="124"/>
      <c r="AO89" s="122" t="s">
        <v>241</v>
      </c>
      <c r="AP89" s="124"/>
      <c r="AQ89" s="122" t="s">
        <v>231</v>
      </c>
      <c r="AR89" s="124" t="s">
        <v>517</v>
      </c>
      <c r="AS89" s="122" t="s">
        <v>231</v>
      </c>
      <c r="AT89" s="124"/>
      <c r="AU89" s="122" t="s">
        <v>231</v>
      </c>
      <c r="AV89" s="124"/>
      <c r="AW89" s="122" t="s">
        <v>231</v>
      </c>
      <c r="AX89" s="124" t="s">
        <v>535</v>
      </c>
      <c r="AY89" s="122" t="s">
        <v>231</v>
      </c>
      <c r="AZ89" s="124"/>
      <c r="BA89" s="146" t="s">
        <v>241</v>
      </c>
      <c r="BB89" s="124"/>
      <c r="BC89" s="146" t="s">
        <v>292</v>
      </c>
      <c r="BD89" s="124"/>
      <c r="BE89" s="112">
        <f t="shared" si="3"/>
        <v>0.6185714286</v>
      </c>
      <c r="BF89" s="122" t="s">
        <v>192</v>
      </c>
      <c r="BG89" s="160">
        <v>1.0</v>
      </c>
      <c r="BH89" s="122" t="s">
        <v>200</v>
      </c>
      <c r="BI89" s="160">
        <v>0.5</v>
      </c>
      <c r="BJ89" s="122" t="s">
        <v>204</v>
      </c>
      <c r="BK89" s="124">
        <v>1.0</v>
      </c>
      <c r="BL89" s="122" t="s">
        <v>209</v>
      </c>
      <c r="BM89" s="124">
        <v>1.0</v>
      </c>
      <c r="BN89" s="122" t="s">
        <v>218</v>
      </c>
      <c r="BO89" s="124">
        <v>0.33</v>
      </c>
      <c r="BP89" s="122" t="s">
        <v>211</v>
      </c>
      <c r="BQ89" s="124">
        <v>0.5</v>
      </c>
      <c r="BR89" s="122" t="s">
        <v>226</v>
      </c>
      <c r="BS89" s="124">
        <v>0.0</v>
      </c>
      <c r="BT89" s="112"/>
      <c r="BU89" s="168" t="s">
        <v>237</v>
      </c>
      <c r="BV89" s="168" t="s">
        <v>236</v>
      </c>
      <c r="BW89" s="112"/>
    </row>
    <row r="90">
      <c r="A90" s="66"/>
      <c r="B90" s="69">
        <v>15.0</v>
      </c>
      <c r="C90" s="115" t="s">
        <v>308</v>
      </c>
      <c r="D90" s="115" t="s">
        <v>344</v>
      </c>
      <c r="E90" s="76">
        <v>2012.0</v>
      </c>
      <c r="F90" s="76" t="s">
        <v>30</v>
      </c>
      <c r="G90" s="76" t="s">
        <v>380</v>
      </c>
      <c r="H90" s="76">
        <v>2.0</v>
      </c>
      <c r="I90" s="119" t="s">
        <v>416</v>
      </c>
      <c r="J90" s="119" t="s">
        <v>451</v>
      </c>
      <c r="K90" s="87" t="s">
        <v>39</v>
      </c>
      <c r="L90" s="66"/>
      <c r="M90" s="94"/>
      <c r="N90" s="122" t="s">
        <v>231</v>
      </c>
      <c r="O90" s="124"/>
      <c r="P90" s="124" t="s">
        <v>243</v>
      </c>
      <c r="Q90" s="16" t="s">
        <v>250</v>
      </c>
      <c r="R90" s="122" t="s">
        <v>241</v>
      </c>
      <c r="S90" s="124"/>
      <c r="T90" s="122" t="s">
        <v>241</v>
      </c>
      <c r="U90" s="124" t="s">
        <v>459</v>
      </c>
      <c r="V90" s="16"/>
      <c r="W90" s="106"/>
      <c r="X90" s="106"/>
      <c r="Y90" s="106"/>
      <c r="Z90" s="122"/>
      <c r="AA90" s="124"/>
      <c r="AB90" s="122"/>
      <c r="AC90" s="124"/>
      <c r="AD90" s="122"/>
      <c r="AE90" s="124"/>
      <c r="AF90" s="122"/>
      <c r="AG90" s="124"/>
      <c r="AH90" s="122"/>
      <c r="AI90" s="124"/>
      <c r="AJ90" s="108"/>
      <c r="AK90" s="106"/>
      <c r="AL90" s="106"/>
      <c r="AM90" s="122"/>
      <c r="AN90" s="124"/>
      <c r="AO90" s="122"/>
      <c r="AP90" s="124"/>
      <c r="AQ90" s="122"/>
      <c r="AR90" s="124"/>
      <c r="AS90" s="122"/>
      <c r="AT90" s="124"/>
      <c r="AU90" s="122"/>
      <c r="AV90" s="124"/>
      <c r="AW90" s="122"/>
      <c r="AX90" s="124"/>
      <c r="AY90" s="122"/>
      <c r="AZ90" s="124"/>
      <c r="BA90" s="225"/>
      <c r="BB90" s="58"/>
      <c r="BC90" s="146"/>
      <c r="BD90" s="124"/>
      <c r="BE90" s="112">
        <f t="shared" si="3"/>
        <v>0</v>
      </c>
      <c r="BF90" s="122" t="s">
        <v>192</v>
      </c>
      <c r="BG90" s="160"/>
      <c r="BH90" s="122" t="s">
        <v>200</v>
      </c>
      <c r="BI90" s="160"/>
      <c r="BJ90" s="122"/>
      <c r="BK90" s="124"/>
      <c r="BL90" s="122"/>
      <c r="BM90" s="124"/>
      <c r="BN90" s="122"/>
      <c r="BO90" s="124"/>
      <c r="BP90" s="122"/>
      <c r="BQ90" s="124"/>
      <c r="BR90" s="122"/>
      <c r="BS90" s="124"/>
      <c r="BT90" s="112"/>
      <c r="BU90" s="168" t="s">
        <v>236</v>
      </c>
      <c r="BV90" s="7"/>
      <c r="BW90" s="112"/>
    </row>
    <row r="91">
      <c r="A91" s="66"/>
      <c r="B91" s="69">
        <v>16.0</v>
      </c>
      <c r="C91" s="115" t="s">
        <v>309</v>
      </c>
      <c r="D91" s="115" t="s">
        <v>345</v>
      </c>
      <c r="E91" s="76">
        <v>2014.0</v>
      </c>
      <c r="F91" s="76" t="s">
        <v>30</v>
      </c>
      <c r="G91" s="76" t="s">
        <v>381</v>
      </c>
      <c r="H91" s="76">
        <v>4.0</v>
      </c>
      <c r="I91" s="119" t="s">
        <v>417</v>
      </c>
      <c r="J91" s="119" t="s">
        <v>452</v>
      </c>
      <c r="K91" s="87" t="s">
        <v>39</v>
      </c>
      <c r="L91" s="66"/>
      <c r="M91" s="94"/>
      <c r="N91" s="122" t="s">
        <v>231</v>
      </c>
      <c r="O91" s="124"/>
      <c r="P91" s="124" t="s">
        <v>243</v>
      </c>
      <c r="Q91" s="16" t="s">
        <v>250</v>
      </c>
      <c r="R91" s="122" t="s">
        <v>241</v>
      </c>
      <c r="S91" s="124"/>
      <c r="T91" s="122" t="s">
        <v>241</v>
      </c>
      <c r="U91" s="124"/>
      <c r="V91" s="16"/>
      <c r="W91" s="106"/>
      <c r="X91" s="106"/>
      <c r="Y91" s="106"/>
      <c r="Z91" s="122"/>
      <c r="AA91" s="124"/>
      <c r="AB91" s="122"/>
      <c r="AC91" s="124"/>
      <c r="AD91" s="122"/>
      <c r="AE91" s="124"/>
      <c r="AF91" s="122"/>
      <c r="AG91" s="124"/>
      <c r="AH91" s="122"/>
      <c r="AI91" s="124"/>
      <c r="AJ91" s="108"/>
      <c r="AK91" s="106"/>
      <c r="AL91" s="106"/>
      <c r="AM91" s="122"/>
      <c r="AN91" s="124"/>
      <c r="AO91" s="122"/>
      <c r="AP91" s="124"/>
      <c r="AQ91" s="122"/>
      <c r="AR91" s="124"/>
      <c r="AS91" s="122"/>
      <c r="AT91" s="124"/>
      <c r="AU91" s="122"/>
      <c r="AV91" s="124"/>
      <c r="AW91" s="122"/>
      <c r="AX91" s="124"/>
      <c r="AY91" s="122"/>
      <c r="AZ91" s="124"/>
      <c r="BA91" s="146"/>
      <c r="BB91" s="124"/>
      <c r="BC91" s="146"/>
      <c r="BD91" s="124"/>
      <c r="BE91" s="112">
        <f t="shared" si="3"/>
        <v>0</v>
      </c>
      <c r="BF91" s="122" t="s">
        <v>192</v>
      </c>
      <c r="BG91" s="160"/>
      <c r="BH91" s="122" t="s">
        <v>199</v>
      </c>
      <c r="BI91" s="160"/>
      <c r="BJ91" s="122"/>
      <c r="BK91" s="124"/>
      <c r="BL91" s="122"/>
      <c r="BM91" s="124"/>
      <c r="BN91" s="122"/>
      <c r="BO91" s="124"/>
      <c r="BP91" s="122"/>
      <c r="BQ91" s="124"/>
      <c r="BR91" s="122"/>
      <c r="BS91" s="124"/>
      <c r="BT91" s="112"/>
      <c r="BU91" s="168" t="s">
        <v>236</v>
      </c>
      <c r="BV91" s="7"/>
      <c r="BW91" s="112"/>
    </row>
    <row r="92">
      <c r="A92" s="66"/>
      <c r="B92" s="69">
        <v>17.0</v>
      </c>
      <c r="C92" s="115" t="s">
        <v>310</v>
      </c>
      <c r="D92" s="115" t="s">
        <v>346</v>
      </c>
      <c r="E92" s="76">
        <v>2013.0</v>
      </c>
      <c r="F92" s="76" t="s">
        <v>30</v>
      </c>
      <c r="G92" s="76" t="s">
        <v>382</v>
      </c>
      <c r="H92" s="76">
        <v>2.0</v>
      </c>
      <c r="I92" s="119" t="s">
        <v>418</v>
      </c>
      <c r="J92" s="119" t="s">
        <v>453</v>
      </c>
      <c r="K92" s="87" t="s">
        <v>39</v>
      </c>
      <c r="L92" s="66"/>
      <c r="M92" s="94"/>
      <c r="N92" s="122" t="s">
        <v>231</v>
      </c>
      <c r="O92" s="124"/>
      <c r="P92" s="124" t="s">
        <v>243</v>
      </c>
      <c r="Q92" s="16" t="s">
        <v>250</v>
      </c>
      <c r="R92" s="224" t="s">
        <v>228</v>
      </c>
      <c r="S92" s="58"/>
      <c r="T92" s="122" t="s">
        <v>231</v>
      </c>
      <c r="U92" s="124"/>
      <c r="V92" s="16" t="s">
        <v>258</v>
      </c>
      <c r="W92" s="106"/>
      <c r="X92" s="106"/>
      <c r="Y92" s="106"/>
      <c r="Z92" s="122" t="s">
        <v>231</v>
      </c>
      <c r="AA92" s="124"/>
      <c r="AB92" s="122" t="s">
        <v>231</v>
      </c>
      <c r="AC92" s="124" t="s">
        <v>473</v>
      </c>
      <c r="AD92" s="122" t="s">
        <v>241</v>
      </c>
      <c r="AE92" s="124"/>
      <c r="AF92" s="122" t="s">
        <v>241</v>
      </c>
      <c r="AG92" s="124"/>
      <c r="AH92" s="122" t="s">
        <v>241</v>
      </c>
      <c r="AI92" s="124"/>
      <c r="AJ92" s="108"/>
      <c r="AK92" s="106"/>
      <c r="AL92" s="106"/>
      <c r="AM92" s="122" t="s">
        <v>231</v>
      </c>
      <c r="AN92" s="124"/>
      <c r="AO92" s="122" t="s">
        <v>231</v>
      </c>
      <c r="AP92" s="124"/>
      <c r="AQ92" s="122" t="s">
        <v>231</v>
      </c>
      <c r="AR92" s="124" t="s">
        <v>518</v>
      </c>
      <c r="AS92" s="122" t="s">
        <v>231</v>
      </c>
      <c r="AT92" s="124" t="s">
        <v>526</v>
      </c>
      <c r="AU92" s="122" t="s">
        <v>231</v>
      </c>
      <c r="AV92" s="124"/>
      <c r="AW92" s="122" t="s">
        <v>231</v>
      </c>
      <c r="AX92" s="124"/>
      <c r="AY92" s="122" t="s">
        <v>231</v>
      </c>
      <c r="AZ92" s="124"/>
      <c r="BA92" s="146" t="s">
        <v>231</v>
      </c>
      <c r="BB92" s="124" t="s">
        <v>546</v>
      </c>
      <c r="BC92" s="225" t="s">
        <v>293</v>
      </c>
      <c r="BD92" s="58"/>
      <c r="BE92" s="112">
        <f t="shared" si="3"/>
        <v>0.5471428571</v>
      </c>
      <c r="BF92" s="122" t="s">
        <v>192</v>
      </c>
      <c r="BG92" s="160">
        <v>1.0</v>
      </c>
      <c r="BH92" s="122" t="s">
        <v>199</v>
      </c>
      <c r="BI92" s="160">
        <v>1.0</v>
      </c>
      <c r="BJ92" s="122" t="s">
        <v>205</v>
      </c>
      <c r="BK92" s="124">
        <v>0.5</v>
      </c>
      <c r="BL92" s="146" t="s">
        <v>211</v>
      </c>
      <c r="BM92" s="124">
        <v>0.5</v>
      </c>
      <c r="BN92" s="122" t="s">
        <v>218</v>
      </c>
      <c r="BO92" s="124">
        <v>0.33</v>
      </c>
      <c r="BP92" s="122" t="s">
        <v>211</v>
      </c>
      <c r="BQ92" s="124">
        <v>0.5</v>
      </c>
      <c r="BR92" s="122" t="s">
        <v>226</v>
      </c>
      <c r="BS92" s="124">
        <v>0.0</v>
      </c>
      <c r="BT92" s="112"/>
      <c r="BU92" s="168" t="s">
        <v>237</v>
      </c>
      <c r="BV92" s="168" t="s">
        <v>237</v>
      </c>
      <c r="BW92" s="112"/>
    </row>
    <row r="93">
      <c r="A93" s="66"/>
      <c r="B93" s="69">
        <v>18.0</v>
      </c>
      <c r="C93" s="71" t="s">
        <v>311</v>
      </c>
      <c r="D93" s="10" t="s">
        <v>347</v>
      </c>
      <c r="E93" s="76">
        <v>2014.0</v>
      </c>
      <c r="F93" s="76" t="s">
        <v>30</v>
      </c>
      <c r="G93" s="76" t="s">
        <v>383</v>
      </c>
      <c r="H93" s="76">
        <v>0.0</v>
      </c>
      <c r="I93" s="119" t="s">
        <v>419</v>
      </c>
      <c r="J93" s="71"/>
      <c r="K93" s="87" t="s">
        <v>39</v>
      </c>
      <c r="L93" s="66"/>
      <c r="M93" s="94"/>
      <c r="N93" s="122" t="s">
        <v>231</v>
      </c>
      <c r="O93" s="124"/>
      <c r="P93" s="124" t="s">
        <v>243</v>
      </c>
      <c r="Q93" s="16" t="s">
        <v>250</v>
      </c>
      <c r="R93" s="122" t="s">
        <v>228</v>
      </c>
      <c r="S93" s="124"/>
      <c r="T93" s="122" t="s">
        <v>231</v>
      </c>
      <c r="U93" s="124"/>
      <c r="V93" s="16" t="s">
        <v>258</v>
      </c>
      <c r="W93" s="106"/>
      <c r="X93" s="106"/>
      <c r="Y93" s="106"/>
      <c r="Z93" s="122" t="s">
        <v>231</v>
      </c>
      <c r="AA93" s="124" t="s">
        <v>460</v>
      </c>
      <c r="AB93" s="122" t="s">
        <v>231</v>
      </c>
      <c r="AC93" s="124"/>
      <c r="AD93" s="122" t="s">
        <v>231</v>
      </c>
      <c r="AE93" s="124"/>
      <c r="AF93" s="122" t="s">
        <v>241</v>
      </c>
      <c r="AG93" s="124"/>
      <c r="AH93" s="122" t="s">
        <v>231</v>
      </c>
      <c r="AI93" s="124"/>
      <c r="AJ93" s="108"/>
      <c r="AK93" s="106"/>
      <c r="AL93" s="106"/>
      <c r="AM93" s="122" t="s">
        <v>231</v>
      </c>
      <c r="AN93" s="124"/>
      <c r="AO93" s="122" t="s">
        <v>231</v>
      </c>
      <c r="AP93" s="124"/>
      <c r="AQ93" s="122" t="s">
        <v>231</v>
      </c>
      <c r="AR93" s="124"/>
      <c r="AS93" s="122" t="s">
        <v>231</v>
      </c>
      <c r="AT93" s="124"/>
      <c r="AU93" s="122" t="s">
        <v>231</v>
      </c>
      <c r="AV93" s="124"/>
      <c r="AW93" s="122" t="s">
        <v>231</v>
      </c>
      <c r="AX93" s="124"/>
      <c r="AY93" s="122" t="s">
        <v>231</v>
      </c>
      <c r="AZ93" s="124"/>
      <c r="BA93" s="146" t="s">
        <v>231</v>
      </c>
      <c r="BB93" s="124" t="s">
        <v>547</v>
      </c>
      <c r="BC93" s="146" t="s">
        <v>290</v>
      </c>
      <c r="BD93" s="124" t="s">
        <v>460</v>
      </c>
      <c r="BE93" s="112">
        <f t="shared" si="3"/>
        <v>0.8571428571</v>
      </c>
      <c r="BF93" s="122" t="s">
        <v>192</v>
      </c>
      <c r="BG93" s="160">
        <v>1.0</v>
      </c>
      <c r="BH93" s="122" t="s">
        <v>200</v>
      </c>
      <c r="BI93" s="160">
        <v>0.5</v>
      </c>
      <c r="BJ93" s="122" t="s">
        <v>204</v>
      </c>
      <c r="BK93" s="124">
        <v>1.0</v>
      </c>
      <c r="BL93" s="146" t="s">
        <v>209</v>
      </c>
      <c r="BM93" s="124">
        <v>1.0</v>
      </c>
      <c r="BN93" s="122" t="s">
        <v>216</v>
      </c>
      <c r="BO93" s="124">
        <v>1.0</v>
      </c>
      <c r="BP93" s="122" t="s">
        <v>204</v>
      </c>
      <c r="BQ93" s="124">
        <v>1.0</v>
      </c>
      <c r="BR93" s="122" t="s">
        <v>211</v>
      </c>
      <c r="BS93" s="124">
        <v>0.5</v>
      </c>
      <c r="BT93" s="112"/>
      <c r="BU93" s="168" t="s">
        <v>236</v>
      </c>
      <c r="BV93" s="168" t="s">
        <v>237</v>
      </c>
      <c r="BW93" s="112"/>
    </row>
    <row r="94">
      <c r="A94" s="66"/>
      <c r="B94" s="69">
        <v>19.0</v>
      </c>
      <c r="C94" s="71" t="s">
        <v>312</v>
      </c>
      <c r="D94" s="10" t="s">
        <v>348</v>
      </c>
      <c r="E94" s="76">
        <v>2014.0</v>
      </c>
      <c r="F94" s="76" t="s">
        <v>30</v>
      </c>
      <c r="G94" s="76" t="s">
        <v>384</v>
      </c>
      <c r="H94" s="76">
        <v>0.0</v>
      </c>
      <c r="I94" s="119" t="s">
        <v>420</v>
      </c>
      <c r="J94" s="71"/>
      <c r="K94" s="87" t="s">
        <v>39</v>
      </c>
      <c r="L94" s="66"/>
      <c r="M94" s="94"/>
      <c r="N94" s="122" t="s">
        <v>231</v>
      </c>
      <c r="O94" s="124"/>
      <c r="P94" s="124" t="s">
        <v>243</v>
      </c>
      <c r="Q94" s="16" t="s">
        <v>249</v>
      </c>
      <c r="R94" s="122" t="s">
        <v>231</v>
      </c>
      <c r="S94" s="124" t="s">
        <v>456</v>
      </c>
      <c r="T94" s="224" t="s">
        <v>231</v>
      </c>
      <c r="U94" s="58"/>
      <c r="V94" s="16" t="s">
        <v>258</v>
      </c>
      <c r="W94" s="106"/>
      <c r="X94" s="106"/>
      <c r="Y94" s="106"/>
      <c r="Z94" s="122" t="s">
        <v>241</v>
      </c>
      <c r="AA94" s="124"/>
      <c r="AB94" s="122"/>
      <c r="AC94" s="124"/>
      <c r="AD94" s="122"/>
      <c r="AE94" s="124"/>
      <c r="AF94" s="122"/>
      <c r="AG94" s="124"/>
      <c r="AH94" s="122"/>
      <c r="AI94" s="124"/>
      <c r="AJ94" s="108"/>
      <c r="AK94" s="106"/>
      <c r="AL94" s="106"/>
      <c r="AM94" s="122" t="s">
        <v>231</v>
      </c>
      <c r="AN94" s="124" t="s">
        <v>504</v>
      </c>
      <c r="AO94" s="122" t="s">
        <v>231</v>
      </c>
      <c r="AP94" s="124" t="s">
        <v>508</v>
      </c>
      <c r="AQ94" s="122" t="s">
        <v>231</v>
      </c>
      <c r="AR94" s="124"/>
      <c r="AS94" s="122" t="s">
        <v>231</v>
      </c>
      <c r="AT94" s="124"/>
      <c r="AU94" s="122" t="s">
        <v>241</v>
      </c>
      <c r="AV94" s="124"/>
      <c r="AW94" s="122" t="s">
        <v>231</v>
      </c>
      <c r="AX94" s="124"/>
      <c r="AY94" s="122" t="s">
        <v>231</v>
      </c>
      <c r="AZ94" s="124"/>
      <c r="BA94" s="146" t="s">
        <v>231</v>
      </c>
      <c r="BB94" s="124"/>
      <c r="BC94" s="146" t="s">
        <v>293</v>
      </c>
      <c r="BD94" s="124"/>
      <c r="BE94" s="111">
        <f t="shared" si="3"/>
        <v>0.8571428571</v>
      </c>
      <c r="BF94" s="58"/>
      <c r="BG94" s="160">
        <v>1.0</v>
      </c>
      <c r="BH94" s="122" t="s">
        <v>200</v>
      </c>
      <c r="BI94" s="160">
        <v>0.5</v>
      </c>
      <c r="BJ94" s="122" t="s">
        <v>204</v>
      </c>
      <c r="BK94" s="124">
        <v>1.0</v>
      </c>
      <c r="BL94" s="146" t="s">
        <v>209</v>
      </c>
      <c r="BM94" s="124">
        <v>1.0</v>
      </c>
      <c r="BN94" s="122" t="s">
        <v>216</v>
      </c>
      <c r="BO94" s="124">
        <v>1.0</v>
      </c>
      <c r="BP94" s="122" t="s">
        <v>211</v>
      </c>
      <c r="BQ94" s="124">
        <v>0.5</v>
      </c>
      <c r="BR94" s="122" t="s">
        <v>225</v>
      </c>
      <c r="BS94" s="124">
        <v>1.0</v>
      </c>
      <c r="BT94" s="112"/>
      <c r="BU94" s="168" t="s">
        <v>237</v>
      </c>
      <c r="BV94" s="168" t="s">
        <v>237</v>
      </c>
      <c r="BW94" s="112"/>
      <c r="BX94" s="10" t="s">
        <v>561</v>
      </c>
    </row>
    <row r="95">
      <c r="A95" s="66"/>
      <c r="B95" s="69">
        <v>20.0</v>
      </c>
      <c r="C95" s="71" t="s">
        <v>313</v>
      </c>
      <c r="D95" s="115" t="s">
        <v>349</v>
      </c>
      <c r="E95" s="76">
        <v>2010.0</v>
      </c>
      <c r="F95" s="76" t="s">
        <v>30</v>
      </c>
      <c r="G95" s="76" t="s">
        <v>385</v>
      </c>
      <c r="H95" s="76">
        <v>7.0</v>
      </c>
      <c r="I95" s="119" t="s">
        <v>421</v>
      </c>
      <c r="J95" s="71"/>
      <c r="K95" s="87" t="s">
        <v>39</v>
      </c>
      <c r="L95" s="66"/>
      <c r="M95" s="94"/>
      <c r="N95" s="122" t="s">
        <v>231</v>
      </c>
      <c r="O95" s="124"/>
      <c r="P95" s="124" t="s">
        <v>243</v>
      </c>
      <c r="Q95" s="16" t="s">
        <v>250</v>
      </c>
      <c r="R95" s="122" t="s">
        <v>228</v>
      </c>
      <c r="S95" s="124"/>
      <c r="T95" s="122" t="s">
        <v>231</v>
      </c>
      <c r="U95" s="124"/>
      <c r="V95" s="16" t="s">
        <v>258</v>
      </c>
      <c r="W95" s="106"/>
      <c r="X95" s="106"/>
      <c r="Y95" s="106"/>
      <c r="Z95" s="122" t="s">
        <v>231</v>
      </c>
      <c r="AA95" s="124"/>
      <c r="AB95" s="122" t="s">
        <v>231</v>
      </c>
      <c r="AC95" s="124"/>
      <c r="AD95" s="122" t="s">
        <v>231</v>
      </c>
      <c r="AE95" s="124"/>
      <c r="AF95" s="122" t="s">
        <v>241</v>
      </c>
      <c r="AG95" s="124"/>
      <c r="AH95" s="122" t="s">
        <v>241</v>
      </c>
      <c r="AI95" s="124"/>
      <c r="AJ95" s="108"/>
      <c r="AK95" s="106"/>
      <c r="AL95" s="106"/>
      <c r="AM95" s="122" t="s">
        <v>231</v>
      </c>
      <c r="AN95" s="124"/>
      <c r="AO95" s="122" t="s">
        <v>241</v>
      </c>
      <c r="AP95" s="124"/>
      <c r="AQ95" s="122" t="s">
        <v>231</v>
      </c>
      <c r="AR95" s="124"/>
      <c r="AS95" s="122" t="s">
        <v>231</v>
      </c>
      <c r="AT95" s="124" t="s">
        <v>527</v>
      </c>
      <c r="AU95" s="122" t="s">
        <v>241</v>
      </c>
      <c r="AV95" s="124"/>
      <c r="AW95" s="122" t="s">
        <v>228</v>
      </c>
      <c r="AX95" s="124"/>
      <c r="AY95" s="122" t="s">
        <v>231</v>
      </c>
      <c r="AZ95" s="124"/>
      <c r="BA95" s="146" t="s">
        <v>241</v>
      </c>
      <c r="BB95" s="124"/>
      <c r="BC95" s="146" t="s">
        <v>293</v>
      </c>
      <c r="BD95" s="124"/>
      <c r="BE95" s="112">
        <f t="shared" si="3"/>
        <v>0.6185714286</v>
      </c>
      <c r="BF95" s="224" t="s">
        <v>192</v>
      </c>
      <c r="BG95" s="58"/>
      <c r="BH95" s="122" t="s">
        <v>199</v>
      </c>
      <c r="BI95" s="160">
        <v>1.0</v>
      </c>
      <c r="BJ95" s="122" t="s">
        <v>204</v>
      </c>
      <c r="BK95" s="124">
        <v>1.0</v>
      </c>
      <c r="BL95" s="146" t="s">
        <v>209</v>
      </c>
      <c r="BM95" s="124">
        <v>1.0</v>
      </c>
      <c r="BN95" s="122" t="s">
        <v>218</v>
      </c>
      <c r="BO95" s="124">
        <v>0.33</v>
      </c>
      <c r="BP95" s="122" t="s">
        <v>211</v>
      </c>
      <c r="BQ95" s="124">
        <v>0.5</v>
      </c>
      <c r="BR95" s="122" t="s">
        <v>211</v>
      </c>
      <c r="BS95" s="124">
        <v>0.5</v>
      </c>
      <c r="BT95" s="112"/>
      <c r="BU95" s="168" t="s">
        <v>236</v>
      </c>
      <c r="BV95" s="168" t="s">
        <v>237</v>
      </c>
      <c r="BW95" s="112"/>
    </row>
    <row r="96">
      <c r="A96" s="66"/>
      <c r="B96" s="69">
        <v>21.0</v>
      </c>
      <c r="C96" s="71" t="s">
        <v>314</v>
      </c>
      <c r="D96" s="71" t="s">
        <v>350</v>
      </c>
      <c r="E96" s="76">
        <v>2010.0</v>
      </c>
      <c r="F96" s="76" t="s">
        <v>30</v>
      </c>
      <c r="G96" s="76" t="s">
        <v>386</v>
      </c>
      <c r="H96" s="76">
        <v>11.0</v>
      </c>
      <c r="I96" s="119" t="s">
        <v>422</v>
      </c>
      <c r="J96" s="71"/>
      <c r="K96" s="87" t="s">
        <v>39</v>
      </c>
      <c r="L96" s="66"/>
      <c r="M96" s="94"/>
      <c r="N96" s="122" t="s">
        <v>231</v>
      </c>
      <c r="O96" s="124"/>
      <c r="P96" s="124" t="s">
        <v>243</v>
      </c>
      <c r="Q96" s="16" t="s">
        <v>248</v>
      </c>
      <c r="R96" s="122" t="s">
        <v>241</v>
      </c>
      <c r="S96" s="124" t="s">
        <v>457</v>
      </c>
      <c r="T96" s="122" t="s">
        <v>231</v>
      </c>
      <c r="U96" s="124"/>
      <c r="V96" s="16" t="s">
        <v>258</v>
      </c>
      <c r="W96" s="106"/>
      <c r="X96" s="106"/>
      <c r="Y96" s="106"/>
      <c r="Z96" s="122" t="s">
        <v>231</v>
      </c>
      <c r="AA96" s="124"/>
      <c r="AB96" s="122" t="s">
        <v>231</v>
      </c>
      <c r="AC96" s="124"/>
      <c r="AD96" s="122" t="s">
        <v>231</v>
      </c>
      <c r="AE96" s="124" t="s">
        <v>490</v>
      </c>
      <c r="AF96" s="122" t="s">
        <v>241</v>
      </c>
      <c r="AG96" s="124"/>
      <c r="AH96" s="122" t="s">
        <v>241</v>
      </c>
      <c r="AI96" s="124"/>
      <c r="AJ96" s="108"/>
      <c r="AK96" s="106"/>
      <c r="AL96" s="106"/>
      <c r="AM96" s="122" t="s">
        <v>231</v>
      </c>
      <c r="AN96" s="124"/>
      <c r="AO96" s="122" t="s">
        <v>231</v>
      </c>
      <c r="AP96" s="124"/>
      <c r="AQ96" s="122" t="s">
        <v>231</v>
      </c>
      <c r="AR96" s="124"/>
      <c r="AS96" s="122" t="s">
        <v>231</v>
      </c>
      <c r="AT96" s="124"/>
      <c r="AU96" s="122" t="s">
        <v>231</v>
      </c>
      <c r="AV96" s="124"/>
      <c r="AW96" s="122" t="s">
        <v>231</v>
      </c>
      <c r="AX96" s="124"/>
      <c r="AY96" s="122" t="s">
        <v>231</v>
      </c>
      <c r="AZ96" s="124"/>
      <c r="BA96" s="146" t="s">
        <v>241</v>
      </c>
      <c r="BB96" s="124"/>
      <c r="BC96" s="146" t="s">
        <v>291</v>
      </c>
      <c r="BD96" s="124"/>
      <c r="BE96" s="112">
        <f t="shared" si="3"/>
        <v>0.8571428571</v>
      </c>
      <c r="BF96" s="122" t="s">
        <v>192</v>
      </c>
      <c r="BG96" s="160">
        <v>1.0</v>
      </c>
      <c r="BH96" s="122" t="s">
        <v>199</v>
      </c>
      <c r="BI96" s="160">
        <v>1.0</v>
      </c>
      <c r="BJ96" s="122" t="s">
        <v>204</v>
      </c>
      <c r="BK96" s="124">
        <v>1.0</v>
      </c>
      <c r="BL96" s="146" t="s">
        <v>209</v>
      </c>
      <c r="BM96" s="124">
        <v>1.0</v>
      </c>
      <c r="BN96" s="122" t="s">
        <v>216</v>
      </c>
      <c r="BO96" s="124">
        <v>1.0</v>
      </c>
      <c r="BP96" s="122" t="s">
        <v>211</v>
      </c>
      <c r="BQ96" s="124">
        <v>0.5</v>
      </c>
      <c r="BR96" s="122" t="s">
        <v>211</v>
      </c>
      <c r="BS96" s="124">
        <v>0.5</v>
      </c>
      <c r="BT96" s="112"/>
      <c r="BU96" s="168" t="s">
        <v>236</v>
      </c>
      <c r="BV96" s="168" t="s">
        <v>237</v>
      </c>
      <c r="BW96" s="112"/>
    </row>
    <row r="97">
      <c r="A97" s="66"/>
      <c r="B97" s="69">
        <v>22.0</v>
      </c>
      <c r="C97" s="71" t="s">
        <v>315</v>
      </c>
      <c r="D97" s="71" t="s">
        <v>351</v>
      </c>
      <c r="E97" s="76">
        <v>2010.0</v>
      </c>
      <c r="F97" s="76" t="s">
        <v>30</v>
      </c>
      <c r="G97" s="76" t="s">
        <v>387</v>
      </c>
      <c r="H97" s="76">
        <v>6.0</v>
      </c>
      <c r="I97" s="119" t="s">
        <v>423</v>
      </c>
      <c r="J97" s="71"/>
      <c r="K97" s="87" t="s">
        <v>39</v>
      </c>
      <c r="L97" s="66"/>
      <c r="M97" s="94"/>
      <c r="N97" s="122" t="s">
        <v>231</v>
      </c>
      <c r="O97" s="124"/>
      <c r="P97" s="124" t="s">
        <v>243</v>
      </c>
      <c r="Q97" s="16" t="s">
        <v>250</v>
      </c>
      <c r="R97" s="122" t="s">
        <v>228</v>
      </c>
      <c r="S97" s="124"/>
      <c r="T97" s="122" t="s">
        <v>241</v>
      </c>
      <c r="U97" s="124"/>
      <c r="V97" s="16"/>
      <c r="W97" s="106"/>
      <c r="X97" s="106"/>
      <c r="Y97" s="106"/>
      <c r="Z97" s="122"/>
      <c r="AA97" s="124"/>
      <c r="AB97" s="122"/>
      <c r="AC97" s="124"/>
      <c r="AD97" s="122"/>
      <c r="AE97" s="124"/>
      <c r="AF97" s="122"/>
      <c r="AG97" s="124"/>
      <c r="AH97" s="122"/>
      <c r="AI97" s="124"/>
      <c r="AJ97" s="108"/>
      <c r="AK97" s="106"/>
      <c r="AL97" s="106"/>
      <c r="AM97" s="122"/>
      <c r="AN97" s="124"/>
      <c r="AO97" s="122"/>
      <c r="AP97" s="124"/>
      <c r="AQ97" s="122"/>
      <c r="AR97" s="124"/>
      <c r="AS97" s="122"/>
      <c r="AT97" s="124"/>
      <c r="AU97" s="122"/>
      <c r="AV97" s="124"/>
      <c r="AW97" s="122"/>
      <c r="AX97" s="124"/>
      <c r="AY97" s="122"/>
      <c r="AZ97" s="124"/>
      <c r="BA97" s="146"/>
      <c r="BB97" s="124"/>
      <c r="BC97" s="146"/>
      <c r="BD97" s="124"/>
      <c r="BE97" s="112">
        <f t="shared" si="3"/>
        <v>0</v>
      </c>
      <c r="BF97" s="122"/>
      <c r="BG97" s="160"/>
      <c r="BH97" s="224"/>
      <c r="BI97" s="58"/>
      <c r="BJ97" s="122"/>
      <c r="BK97" s="124"/>
      <c r="BL97" s="146"/>
      <c r="BM97" s="124"/>
      <c r="BN97" s="122"/>
      <c r="BO97" s="124"/>
      <c r="BP97" s="122"/>
      <c r="BQ97" s="124"/>
      <c r="BR97" s="122"/>
      <c r="BS97" s="124"/>
      <c r="BT97" s="112"/>
      <c r="BU97" s="7"/>
      <c r="BV97" s="7"/>
      <c r="BW97" s="112"/>
    </row>
    <row r="98">
      <c r="A98" s="66"/>
      <c r="B98" s="69">
        <v>23.0</v>
      </c>
      <c r="C98" s="71" t="s">
        <v>316</v>
      </c>
      <c r="D98" s="71" t="s">
        <v>352</v>
      </c>
      <c r="E98" s="76">
        <v>2009.0</v>
      </c>
      <c r="F98" s="76" t="s">
        <v>30</v>
      </c>
      <c r="G98" s="76" t="s">
        <v>388</v>
      </c>
      <c r="H98" s="76">
        <v>11.0</v>
      </c>
      <c r="I98" s="119" t="s">
        <v>424</v>
      </c>
      <c r="J98" s="71"/>
      <c r="K98" s="87" t="s">
        <v>39</v>
      </c>
      <c r="L98" s="66"/>
      <c r="M98" s="94"/>
      <c r="N98" s="122" t="s">
        <v>231</v>
      </c>
      <c r="O98" s="124"/>
      <c r="P98" s="124" t="s">
        <v>243</v>
      </c>
      <c r="Q98" s="16" t="s">
        <v>250</v>
      </c>
      <c r="R98" s="122" t="s">
        <v>228</v>
      </c>
      <c r="S98" s="124"/>
      <c r="T98" s="122" t="s">
        <v>231</v>
      </c>
      <c r="U98" s="124"/>
      <c r="V98" s="16" t="s">
        <v>260</v>
      </c>
      <c r="W98" s="106"/>
      <c r="X98" s="106"/>
      <c r="Y98" s="106"/>
      <c r="Z98" s="122" t="s">
        <v>231</v>
      </c>
      <c r="AA98" s="124"/>
      <c r="AB98" s="122" t="s">
        <v>231</v>
      </c>
      <c r="AC98" s="128" t="s">
        <v>474</v>
      </c>
      <c r="AD98" s="122" t="s">
        <v>231</v>
      </c>
      <c r="AE98" s="124"/>
      <c r="AF98" s="122" t="s">
        <v>231</v>
      </c>
      <c r="AG98" s="124"/>
      <c r="AH98" s="122" t="s">
        <v>231</v>
      </c>
      <c r="AI98" s="124"/>
      <c r="AJ98" s="108"/>
      <c r="AK98" s="106"/>
      <c r="AL98" s="106"/>
      <c r="AM98" s="122" t="s">
        <v>231</v>
      </c>
      <c r="AN98" s="124"/>
      <c r="AO98" s="122" t="s">
        <v>231</v>
      </c>
      <c r="AP98" s="124"/>
      <c r="AQ98" s="122" t="s">
        <v>231</v>
      </c>
      <c r="AR98" s="124"/>
      <c r="AS98" s="122" t="s">
        <v>231</v>
      </c>
      <c r="AT98" s="124" t="s">
        <v>528</v>
      </c>
      <c r="AU98" s="122" t="s">
        <v>231</v>
      </c>
      <c r="AV98" s="124"/>
      <c r="AW98" s="122" t="s">
        <v>231</v>
      </c>
      <c r="AX98" s="124" t="s">
        <v>536</v>
      </c>
      <c r="AY98" s="122" t="s">
        <v>231</v>
      </c>
      <c r="AZ98" s="124"/>
      <c r="BA98" s="146" t="s">
        <v>241</v>
      </c>
      <c r="BB98" s="124"/>
      <c r="BC98" s="146" t="s">
        <v>291</v>
      </c>
      <c r="BD98" s="124"/>
      <c r="BE98" s="112">
        <f t="shared" si="3"/>
        <v>0.9514285714</v>
      </c>
      <c r="BF98" s="122" t="s">
        <v>192</v>
      </c>
      <c r="BG98" s="160">
        <v>1.0</v>
      </c>
      <c r="BH98" s="122" t="s">
        <v>199</v>
      </c>
      <c r="BI98" s="160">
        <v>1.0</v>
      </c>
      <c r="BJ98" s="122" t="s">
        <v>204</v>
      </c>
      <c r="BK98" s="124">
        <v>1.0</v>
      </c>
      <c r="BL98" s="146" t="s">
        <v>209</v>
      </c>
      <c r="BM98" s="124">
        <v>1.0</v>
      </c>
      <c r="BN98" s="122" t="s">
        <v>217</v>
      </c>
      <c r="BO98" s="124">
        <v>0.66</v>
      </c>
      <c r="BP98" s="122" t="s">
        <v>204</v>
      </c>
      <c r="BQ98" s="124">
        <v>1.0</v>
      </c>
      <c r="BR98" s="122" t="s">
        <v>225</v>
      </c>
      <c r="BS98" s="124">
        <v>1.0</v>
      </c>
      <c r="BT98" s="112"/>
      <c r="BU98" s="7"/>
      <c r="BV98" s="7"/>
      <c r="BW98" s="112"/>
    </row>
    <row r="99">
      <c r="A99" s="66"/>
      <c r="B99" s="69">
        <v>24.0</v>
      </c>
      <c r="C99" s="71" t="s">
        <v>317</v>
      </c>
      <c r="D99" s="71" t="s">
        <v>353</v>
      </c>
      <c r="E99" s="76">
        <v>2010.0</v>
      </c>
      <c r="F99" s="76" t="s">
        <v>30</v>
      </c>
      <c r="G99" s="76" t="s">
        <v>389</v>
      </c>
      <c r="H99" s="76">
        <v>6.0</v>
      </c>
      <c r="I99" s="119" t="s">
        <v>425</v>
      </c>
      <c r="J99" s="71"/>
      <c r="K99" s="87" t="s">
        <v>39</v>
      </c>
      <c r="L99" s="66"/>
      <c r="M99" s="94"/>
      <c r="N99" s="122" t="s">
        <v>231</v>
      </c>
      <c r="O99" s="124"/>
      <c r="P99" s="124" t="s">
        <v>243</v>
      </c>
      <c r="Q99" s="16" t="s">
        <v>250</v>
      </c>
      <c r="R99" s="122" t="s">
        <v>228</v>
      </c>
      <c r="S99" s="124"/>
      <c r="T99" s="122" t="s">
        <v>231</v>
      </c>
      <c r="U99" s="124"/>
      <c r="V99" s="16" t="s">
        <v>258</v>
      </c>
      <c r="W99" s="106"/>
      <c r="X99" s="106"/>
      <c r="Y99" s="106"/>
      <c r="Z99" s="122" t="s">
        <v>241</v>
      </c>
      <c r="AA99" s="124"/>
      <c r="AB99" s="122"/>
      <c r="AC99" s="124"/>
      <c r="AD99" s="122"/>
      <c r="AE99" s="124"/>
      <c r="AF99" s="122"/>
      <c r="AG99" s="124"/>
      <c r="AH99" s="122"/>
      <c r="AI99" s="124"/>
      <c r="AJ99" s="108"/>
      <c r="AK99" s="106"/>
      <c r="AL99" s="106"/>
      <c r="AM99" s="122" t="s">
        <v>231</v>
      </c>
      <c r="AN99" s="124"/>
      <c r="AO99" s="122" t="s">
        <v>231</v>
      </c>
      <c r="AP99" s="124"/>
      <c r="AQ99" s="122" t="s">
        <v>231</v>
      </c>
      <c r="AR99" s="124" t="s">
        <v>519</v>
      </c>
      <c r="AS99" s="122" t="s">
        <v>231</v>
      </c>
      <c r="AT99" s="124" t="s">
        <v>530</v>
      </c>
      <c r="AU99" s="122" t="s">
        <v>231</v>
      </c>
      <c r="AV99" s="124"/>
      <c r="AW99" s="122" t="s">
        <v>231</v>
      </c>
      <c r="AX99" s="124"/>
      <c r="AY99" s="122" t="s">
        <v>231</v>
      </c>
      <c r="AZ99" s="124" t="s">
        <v>540</v>
      </c>
      <c r="BA99" s="146" t="s">
        <v>231</v>
      </c>
      <c r="BB99" s="124"/>
      <c r="BC99" s="146" t="s">
        <v>293</v>
      </c>
      <c r="BD99" s="124"/>
      <c r="BE99" s="112">
        <f t="shared" si="3"/>
        <v>0.8571428571</v>
      </c>
      <c r="BF99" s="122" t="s">
        <v>192</v>
      </c>
      <c r="BG99" s="160">
        <v>1.0</v>
      </c>
      <c r="BH99" s="122" t="s">
        <v>199</v>
      </c>
      <c r="BI99" s="160">
        <v>1.0</v>
      </c>
      <c r="BJ99" s="224" t="s">
        <v>204</v>
      </c>
      <c r="BK99" s="58"/>
      <c r="BL99" s="146" t="s">
        <v>209</v>
      </c>
      <c r="BM99" s="124">
        <v>1.0</v>
      </c>
      <c r="BN99" s="122" t="s">
        <v>216</v>
      </c>
      <c r="BO99" s="124">
        <v>1.0</v>
      </c>
      <c r="BP99" s="122" t="s">
        <v>204</v>
      </c>
      <c r="BQ99" s="124">
        <v>1.0</v>
      </c>
      <c r="BR99" s="122" t="s">
        <v>225</v>
      </c>
      <c r="BS99" s="124">
        <v>1.0</v>
      </c>
      <c r="BT99" s="112"/>
      <c r="BU99" s="168" t="s">
        <v>236</v>
      </c>
      <c r="BV99" s="168" t="s">
        <v>237</v>
      </c>
      <c r="BW99" s="112"/>
    </row>
    <row r="100">
      <c r="A100" s="66"/>
      <c r="B100" s="69">
        <v>25.0</v>
      </c>
      <c r="C100" s="71" t="s">
        <v>318</v>
      </c>
      <c r="D100" s="71" t="s">
        <v>354</v>
      </c>
      <c r="E100" s="76">
        <v>2010.0</v>
      </c>
      <c r="F100" s="76" t="s">
        <v>30</v>
      </c>
      <c r="G100" s="76" t="s">
        <v>390</v>
      </c>
      <c r="H100" s="76">
        <v>5.0</v>
      </c>
      <c r="I100" s="119" t="s">
        <v>426</v>
      </c>
      <c r="J100" s="71"/>
      <c r="K100" s="87" t="s">
        <v>39</v>
      </c>
      <c r="L100" s="66"/>
      <c r="M100" s="94"/>
      <c r="N100" s="122" t="s">
        <v>231</v>
      </c>
      <c r="O100" s="124"/>
      <c r="P100" s="124" t="s">
        <v>243</v>
      </c>
      <c r="Q100" s="16" t="s">
        <v>250</v>
      </c>
      <c r="R100" s="122" t="s">
        <v>231</v>
      </c>
      <c r="S100" s="124"/>
      <c r="T100" s="122" t="s">
        <v>231</v>
      </c>
      <c r="U100" s="124"/>
      <c r="V100" s="16" t="s">
        <v>258</v>
      </c>
      <c r="W100" s="106"/>
      <c r="X100" s="106"/>
      <c r="Y100" s="106"/>
      <c r="Z100" s="224" t="s">
        <v>231</v>
      </c>
      <c r="AA100" s="58"/>
      <c r="AB100" s="122" t="s">
        <v>241</v>
      </c>
      <c r="AC100" s="124"/>
      <c r="AD100" s="122" t="s">
        <v>231</v>
      </c>
      <c r="AE100" s="124"/>
      <c r="AF100" s="122" t="s">
        <v>241</v>
      </c>
      <c r="AG100" s="124"/>
      <c r="AH100" s="122" t="s">
        <v>241</v>
      </c>
      <c r="AI100" s="124"/>
      <c r="AJ100" s="108"/>
      <c r="AK100" s="106"/>
      <c r="AL100" s="106"/>
      <c r="AM100" s="122" t="s">
        <v>241</v>
      </c>
      <c r="AN100" s="124"/>
      <c r="AO100" s="122"/>
      <c r="AP100" s="124"/>
      <c r="AQ100" s="122"/>
      <c r="AR100" s="124"/>
      <c r="AS100" s="122"/>
      <c r="AT100" s="124"/>
      <c r="AU100" s="122" t="s">
        <v>231</v>
      </c>
      <c r="AV100" s="124"/>
      <c r="AW100" s="122" t="s">
        <v>231</v>
      </c>
      <c r="AX100" s="124"/>
      <c r="AY100" s="122" t="s">
        <v>231</v>
      </c>
      <c r="AZ100" s="124"/>
      <c r="BA100" s="146" t="s">
        <v>241</v>
      </c>
      <c r="BB100" s="124"/>
      <c r="BC100" s="146" t="s">
        <v>228</v>
      </c>
      <c r="BD100" s="124"/>
      <c r="BE100" s="112">
        <f t="shared" si="3"/>
        <v>0.5714285714</v>
      </c>
      <c r="BF100" s="122" t="s">
        <v>192</v>
      </c>
      <c r="BG100" s="160">
        <v>1.0</v>
      </c>
      <c r="BH100" s="122" t="s">
        <v>200</v>
      </c>
      <c r="BI100" s="160">
        <v>0.5</v>
      </c>
      <c r="BJ100" s="122" t="s">
        <v>204</v>
      </c>
      <c r="BK100" s="226">
        <v>1.0</v>
      </c>
      <c r="BL100" s="63"/>
      <c r="BM100" s="124">
        <v>1.0</v>
      </c>
      <c r="BN100" s="122" t="s">
        <v>219</v>
      </c>
      <c r="BO100" s="124">
        <v>0.0</v>
      </c>
      <c r="BP100" s="122" t="s">
        <v>211</v>
      </c>
      <c r="BQ100" s="124">
        <v>0.5</v>
      </c>
      <c r="BR100" s="122" t="s">
        <v>226</v>
      </c>
      <c r="BS100" s="124">
        <v>0.0</v>
      </c>
      <c r="BT100" s="112"/>
      <c r="BU100" s="168" t="s">
        <v>236</v>
      </c>
      <c r="BV100" s="168" t="s">
        <v>236</v>
      </c>
      <c r="BW100" s="112"/>
    </row>
    <row r="101">
      <c r="A101" s="66"/>
      <c r="B101" s="69">
        <v>26.0</v>
      </c>
      <c r="C101" s="71" t="s">
        <v>319</v>
      </c>
      <c r="D101" s="71" t="s">
        <v>355</v>
      </c>
      <c r="E101" s="76">
        <v>2009.0</v>
      </c>
      <c r="F101" s="76" t="s">
        <v>30</v>
      </c>
      <c r="G101" s="76" t="s">
        <v>391</v>
      </c>
      <c r="H101" s="76">
        <v>6.0</v>
      </c>
      <c r="I101" s="119" t="s">
        <v>427</v>
      </c>
      <c r="J101" s="71"/>
      <c r="K101" s="87" t="s">
        <v>39</v>
      </c>
      <c r="L101" s="66"/>
      <c r="M101" s="94"/>
      <c r="N101" s="122" t="s">
        <v>231</v>
      </c>
      <c r="O101" s="124"/>
      <c r="P101" s="124" t="s">
        <v>243</v>
      </c>
      <c r="Q101" s="16" t="s">
        <v>250</v>
      </c>
      <c r="R101" s="122" t="s">
        <v>228</v>
      </c>
      <c r="S101" s="124"/>
      <c r="T101" s="122" t="s">
        <v>231</v>
      </c>
      <c r="U101" s="124"/>
      <c r="V101" s="16" t="s">
        <v>258</v>
      </c>
      <c r="W101" s="106"/>
      <c r="X101" s="106"/>
      <c r="Y101" s="106"/>
      <c r="Z101" s="122" t="s">
        <v>231</v>
      </c>
      <c r="AA101" s="124"/>
      <c r="AB101" s="122" t="s">
        <v>231</v>
      </c>
      <c r="AC101" s="124"/>
      <c r="AD101" s="122" t="s">
        <v>231</v>
      </c>
      <c r="AE101" s="124"/>
      <c r="AF101" s="122" t="s">
        <v>241</v>
      </c>
      <c r="AG101" s="124"/>
      <c r="AH101" s="122" t="s">
        <v>241</v>
      </c>
      <c r="AI101" s="124"/>
      <c r="AJ101" s="108"/>
      <c r="AK101" s="106"/>
      <c r="AL101" s="106"/>
      <c r="AM101" s="122" t="s">
        <v>231</v>
      </c>
      <c r="AN101" s="124"/>
      <c r="AO101" s="122" t="s">
        <v>241</v>
      </c>
      <c r="AP101" s="124"/>
      <c r="AQ101" s="122" t="s">
        <v>231</v>
      </c>
      <c r="AR101" s="124"/>
      <c r="AS101" s="122" t="s">
        <v>231</v>
      </c>
      <c r="AT101" s="124"/>
      <c r="AU101" s="122" t="s">
        <v>231</v>
      </c>
      <c r="AV101" s="124"/>
      <c r="AW101" s="122" t="s">
        <v>231</v>
      </c>
      <c r="AX101" s="124"/>
      <c r="AY101" s="122" t="s">
        <v>231</v>
      </c>
      <c r="AZ101" s="124"/>
      <c r="BA101" s="146" t="s">
        <v>231</v>
      </c>
      <c r="BB101" s="124"/>
      <c r="BC101" s="146" t="s">
        <v>292</v>
      </c>
      <c r="BD101" s="124"/>
      <c r="BE101" s="112">
        <f t="shared" si="3"/>
        <v>0.5942857143</v>
      </c>
      <c r="BF101" s="122" t="s">
        <v>192</v>
      </c>
      <c r="BG101" s="160">
        <v>1.0</v>
      </c>
      <c r="BH101" s="122" t="s">
        <v>199</v>
      </c>
      <c r="BI101" s="160">
        <v>1.0</v>
      </c>
      <c r="BJ101" s="122" t="s">
        <v>205</v>
      </c>
      <c r="BK101" s="124">
        <v>0.5</v>
      </c>
      <c r="BL101" s="225" t="s">
        <v>209</v>
      </c>
      <c r="BM101" s="58"/>
      <c r="BN101" s="122" t="s">
        <v>217</v>
      </c>
      <c r="BO101" s="124">
        <v>0.66</v>
      </c>
      <c r="BP101" s="122" t="s">
        <v>211</v>
      </c>
      <c r="BQ101" s="124">
        <v>0.5</v>
      </c>
      <c r="BR101" s="122" t="s">
        <v>211</v>
      </c>
      <c r="BS101" s="124">
        <v>0.5</v>
      </c>
      <c r="BT101" s="112"/>
      <c r="BU101" s="168" t="s">
        <v>236</v>
      </c>
      <c r="BV101" s="168" t="s">
        <v>237</v>
      </c>
      <c r="BW101" s="112"/>
    </row>
    <row r="102">
      <c r="A102" s="66"/>
      <c r="B102" s="69">
        <v>27.0</v>
      </c>
      <c r="C102" s="71" t="s">
        <v>320</v>
      </c>
      <c r="D102" s="71" t="s">
        <v>356</v>
      </c>
      <c r="E102" s="76">
        <v>2009.0</v>
      </c>
      <c r="F102" s="76" t="s">
        <v>30</v>
      </c>
      <c r="G102" s="76" t="s">
        <v>392</v>
      </c>
      <c r="H102" s="76">
        <v>8.0</v>
      </c>
      <c r="I102" s="119" t="s">
        <v>428</v>
      </c>
      <c r="J102" s="71"/>
      <c r="K102" s="87" t="s">
        <v>39</v>
      </c>
      <c r="L102" s="66"/>
      <c r="M102" s="94"/>
      <c r="N102" s="122" t="s">
        <v>231</v>
      </c>
      <c r="O102" s="124"/>
      <c r="P102" s="124" t="s">
        <v>243</v>
      </c>
      <c r="Q102" s="16" t="s">
        <v>250</v>
      </c>
      <c r="R102" s="122" t="s">
        <v>228</v>
      </c>
      <c r="S102" s="124"/>
      <c r="T102" s="122" t="s">
        <v>231</v>
      </c>
      <c r="U102" s="124"/>
      <c r="V102" s="16" t="s">
        <v>258</v>
      </c>
      <c r="W102" s="106"/>
      <c r="X102" s="106"/>
      <c r="Y102" s="106"/>
      <c r="Z102" s="122" t="s">
        <v>231</v>
      </c>
      <c r="AA102" s="124"/>
      <c r="AB102" s="224" t="s">
        <v>231</v>
      </c>
      <c r="AC102" s="58"/>
      <c r="AD102" s="122" t="s">
        <v>231</v>
      </c>
      <c r="AE102" s="124"/>
      <c r="AF102" s="122" t="s">
        <v>241</v>
      </c>
      <c r="AG102" s="124"/>
      <c r="AH102" s="122" t="s">
        <v>241</v>
      </c>
      <c r="AI102" s="124"/>
      <c r="AJ102" s="108"/>
      <c r="AK102" s="106"/>
      <c r="AL102" s="106"/>
      <c r="AM102" s="122" t="s">
        <v>231</v>
      </c>
      <c r="AN102" s="124"/>
      <c r="AO102" s="122" t="s">
        <v>231</v>
      </c>
      <c r="AP102" s="124" t="s">
        <v>509</v>
      </c>
      <c r="AQ102" s="122" t="s">
        <v>231</v>
      </c>
      <c r="AR102" s="124"/>
      <c r="AS102" s="122" t="s">
        <v>231</v>
      </c>
      <c r="AT102" s="124"/>
      <c r="AU102" s="122" t="s">
        <v>231</v>
      </c>
      <c r="AV102" s="124"/>
      <c r="AW102" s="122" t="s">
        <v>231</v>
      </c>
      <c r="AX102" s="124"/>
      <c r="AY102" s="122" t="s">
        <v>231</v>
      </c>
      <c r="AZ102" s="124"/>
      <c r="BA102" s="146" t="s">
        <v>231</v>
      </c>
      <c r="BB102" s="124"/>
      <c r="BC102" s="146" t="s">
        <v>293</v>
      </c>
      <c r="BD102" s="124"/>
      <c r="BE102" s="112">
        <f t="shared" si="3"/>
        <v>1</v>
      </c>
      <c r="BF102" s="122" t="s">
        <v>192</v>
      </c>
      <c r="BG102" s="160">
        <v>1.0</v>
      </c>
      <c r="BH102" s="122" t="s">
        <v>199</v>
      </c>
      <c r="BI102" s="160">
        <v>1.0</v>
      </c>
      <c r="BJ102" s="122" t="s">
        <v>204</v>
      </c>
      <c r="BK102" s="124">
        <v>1.0</v>
      </c>
      <c r="BL102" s="146" t="s">
        <v>209</v>
      </c>
      <c r="BM102" s="226">
        <v>1.0</v>
      </c>
      <c r="BN102" s="63"/>
      <c r="BO102" s="124">
        <v>1.0</v>
      </c>
      <c r="BP102" s="122" t="s">
        <v>204</v>
      </c>
      <c r="BQ102" s="124">
        <v>1.0</v>
      </c>
      <c r="BR102" s="122" t="s">
        <v>225</v>
      </c>
      <c r="BS102" s="124">
        <v>1.0</v>
      </c>
      <c r="BT102" s="112"/>
      <c r="BU102" s="168" t="s">
        <v>236</v>
      </c>
      <c r="BV102" s="168" t="s">
        <v>236</v>
      </c>
      <c r="BW102" s="112"/>
    </row>
    <row r="103">
      <c r="A103" s="66"/>
      <c r="B103" s="69">
        <v>28.0</v>
      </c>
      <c r="C103" s="71" t="s">
        <v>321</v>
      </c>
      <c r="D103" s="71" t="s">
        <v>357</v>
      </c>
      <c r="E103" s="76">
        <v>2010.0</v>
      </c>
      <c r="F103" s="76" t="s">
        <v>30</v>
      </c>
      <c r="G103" s="76" t="s">
        <v>393</v>
      </c>
      <c r="H103" s="76">
        <v>11.0</v>
      </c>
      <c r="I103" s="119" t="s">
        <v>429</v>
      </c>
      <c r="J103" s="71"/>
      <c r="K103" s="87" t="s">
        <v>39</v>
      </c>
      <c r="L103" s="66"/>
      <c r="M103" s="94"/>
      <c r="N103" s="122" t="s">
        <v>231</v>
      </c>
      <c r="O103" s="124"/>
      <c r="P103" s="124" t="s">
        <v>243</v>
      </c>
      <c r="Q103" s="16" t="s">
        <v>250</v>
      </c>
      <c r="R103" s="122" t="s">
        <v>228</v>
      </c>
      <c r="S103" s="124"/>
      <c r="T103" s="122" t="s">
        <v>231</v>
      </c>
      <c r="U103" s="124"/>
      <c r="V103" s="16" t="s">
        <v>258</v>
      </c>
      <c r="W103" s="106"/>
      <c r="X103" s="106"/>
      <c r="Y103" s="106"/>
      <c r="Z103" s="122" t="s">
        <v>231</v>
      </c>
      <c r="AA103" s="124"/>
      <c r="AB103" s="122" t="s">
        <v>231</v>
      </c>
      <c r="AC103" s="124" t="s">
        <v>475</v>
      </c>
      <c r="AD103" s="122" t="s">
        <v>241</v>
      </c>
      <c r="AE103" s="124"/>
      <c r="AF103" s="122" t="s">
        <v>241</v>
      </c>
      <c r="AG103" s="124"/>
      <c r="AH103" s="122" t="s">
        <v>241</v>
      </c>
      <c r="AI103" s="124"/>
      <c r="AJ103" s="108"/>
      <c r="AK103" s="106"/>
      <c r="AL103" s="106"/>
      <c r="AM103" s="122" t="s">
        <v>231</v>
      </c>
      <c r="AN103" s="124"/>
      <c r="AO103" s="122" t="s">
        <v>231</v>
      </c>
      <c r="AP103" s="124" t="s">
        <v>510</v>
      </c>
      <c r="AQ103" s="122" t="s">
        <v>231</v>
      </c>
      <c r="AR103" s="124"/>
      <c r="AS103" s="122" t="s">
        <v>231</v>
      </c>
      <c r="AT103" s="124"/>
      <c r="AU103" s="122" t="s">
        <v>231</v>
      </c>
      <c r="AV103" s="124"/>
      <c r="AW103" s="122" t="s">
        <v>231</v>
      </c>
      <c r="AX103" s="124"/>
      <c r="AY103" s="122" t="s">
        <v>231</v>
      </c>
      <c r="AZ103" s="124"/>
      <c r="BA103" s="146" t="s">
        <v>231</v>
      </c>
      <c r="BB103" s="124"/>
      <c r="BC103" s="146" t="s">
        <v>293</v>
      </c>
      <c r="BD103" s="124"/>
      <c r="BE103" s="112">
        <f t="shared" si="3"/>
        <v>0.5714285714</v>
      </c>
      <c r="BF103" s="122" t="s">
        <v>192</v>
      </c>
      <c r="BG103" s="160">
        <v>1.0</v>
      </c>
      <c r="BH103" s="122" t="s">
        <v>199</v>
      </c>
      <c r="BI103" s="160">
        <v>1.0</v>
      </c>
      <c r="BJ103" s="122" t="s">
        <v>204</v>
      </c>
      <c r="BK103" s="124">
        <v>1.0</v>
      </c>
      <c r="BL103" s="146" t="s">
        <v>209</v>
      </c>
      <c r="BM103" s="124">
        <v>1.0</v>
      </c>
      <c r="BN103" s="224" t="s">
        <v>216</v>
      </c>
      <c r="BO103" s="58"/>
      <c r="BP103" s="122" t="s">
        <v>211</v>
      </c>
      <c r="BQ103" s="124">
        <v>0.0</v>
      </c>
      <c r="BR103" s="122" t="s">
        <v>226</v>
      </c>
      <c r="BS103" s="124">
        <v>0.0</v>
      </c>
      <c r="BT103" s="112"/>
      <c r="BU103" s="168" t="s">
        <v>236</v>
      </c>
      <c r="BV103" s="168" t="s">
        <v>236</v>
      </c>
      <c r="BW103" s="112"/>
    </row>
    <row r="104">
      <c r="A104" s="66"/>
      <c r="B104" s="69">
        <v>29.0</v>
      </c>
      <c r="C104" s="71" t="s">
        <v>322</v>
      </c>
      <c r="D104" s="71" t="s">
        <v>358</v>
      </c>
      <c r="E104" s="76">
        <v>2014.0</v>
      </c>
      <c r="F104" s="76" t="s">
        <v>30</v>
      </c>
      <c r="G104" s="76" t="s">
        <v>394</v>
      </c>
      <c r="H104" s="76">
        <v>0.0</v>
      </c>
      <c r="I104" s="119" t="s">
        <v>430</v>
      </c>
      <c r="J104" s="71"/>
      <c r="K104" s="87" t="s">
        <v>39</v>
      </c>
      <c r="L104" s="66"/>
      <c r="M104" s="94"/>
      <c r="N104" s="122" t="s">
        <v>231</v>
      </c>
      <c r="O104" s="124"/>
      <c r="P104" s="124" t="s">
        <v>243</v>
      </c>
      <c r="Q104" s="16" t="s">
        <v>250</v>
      </c>
      <c r="R104" s="122" t="s">
        <v>241</v>
      </c>
      <c r="S104" s="124"/>
      <c r="T104" s="122" t="s">
        <v>231</v>
      </c>
      <c r="U104" s="124"/>
      <c r="V104" s="16" t="s">
        <v>260</v>
      </c>
      <c r="W104" s="106"/>
      <c r="X104" s="106"/>
      <c r="Y104" s="106"/>
      <c r="Z104" s="122" t="s">
        <v>231</v>
      </c>
      <c r="AA104" s="124"/>
      <c r="AB104" s="122" t="s">
        <v>231</v>
      </c>
      <c r="AC104" s="124" t="s">
        <v>476</v>
      </c>
      <c r="AD104" s="224" t="s">
        <v>231</v>
      </c>
      <c r="AE104" s="58"/>
      <c r="AF104" s="122" t="s">
        <v>241</v>
      </c>
      <c r="AG104" s="124"/>
      <c r="AH104" s="122" t="s">
        <v>231</v>
      </c>
      <c r="AI104" s="124"/>
      <c r="AJ104" s="108"/>
      <c r="AK104" s="106"/>
      <c r="AL104" s="106"/>
      <c r="AM104" s="122" t="s">
        <v>231</v>
      </c>
      <c r="AN104" s="124"/>
      <c r="AO104" s="122" t="s">
        <v>231</v>
      </c>
      <c r="AP104" s="124"/>
      <c r="AQ104" s="122" t="s">
        <v>231</v>
      </c>
      <c r="AR104" s="124"/>
      <c r="AS104" s="122" t="s">
        <v>231</v>
      </c>
      <c r="AT104" s="124"/>
      <c r="AU104" s="122" t="s">
        <v>231</v>
      </c>
      <c r="AV104" s="124"/>
      <c r="AW104" s="122" t="s">
        <v>231</v>
      </c>
      <c r="AX104" s="124"/>
      <c r="AY104" s="122" t="s">
        <v>231</v>
      </c>
      <c r="AZ104" s="124"/>
      <c r="BA104" s="146" t="s">
        <v>231</v>
      </c>
      <c r="BB104" s="124"/>
      <c r="BC104" s="146" t="s">
        <v>293</v>
      </c>
      <c r="BD104" s="124"/>
      <c r="BE104" s="112">
        <f t="shared" si="3"/>
        <v>0.9285714286</v>
      </c>
      <c r="BF104" s="122" t="s">
        <v>192</v>
      </c>
      <c r="BG104" s="160">
        <v>1.0</v>
      </c>
      <c r="BH104" s="122" t="s">
        <v>200</v>
      </c>
      <c r="BI104" s="160">
        <v>0.5</v>
      </c>
      <c r="BJ104" s="122" t="s">
        <v>204</v>
      </c>
      <c r="BK104" s="124">
        <v>1.0</v>
      </c>
      <c r="BL104" s="146" t="s">
        <v>209</v>
      </c>
      <c r="BM104" s="124">
        <v>1.0</v>
      </c>
      <c r="BN104" s="122" t="s">
        <v>216</v>
      </c>
      <c r="BO104" s="226">
        <v>1.0</v>
      </c>
      <c r="BP104" s="63"/>
      <c r="BQ104" s="124">
        <v>1.0</v>
      </c>
      <c r="BR104" s="122" t="s">
        <v>225</v>
      </c>
      <c r="BS104" s="124">
        <v>1.0</v>
      </c>
      <c r="BT104" s="112"/>
      <c r="BU104" s="168" t="s">
        <v>236</v>
      </c>
      <c r="BV104" s="168" t="s">
        <v>236</v>
      </c>
      <c r="BW104" s="112"/>
    </row>
    <row r="105">
      <c r="A105" s="66"/>
      <c r="B105" s="69">
        <v>30.0</v>
      </c>
      <c r="C105" s="71" t="s">
        <v>323</v>
      </c>
      <c r="D105" s="71" t="s">
        <v>359</v>
      </c>
      <c r="E105" s="76">
        <v>2010.0</v>
      </c>
      <c r="F105" s="76" t="s">
        <v>30</v>
      </c>
      <c r="G105" s="76" t="s">
        <v>395</v>
      </c>
      <c r="H105" s="76">
        <v>14.0</v>
      </c>
      <c r="I105" s="119" t="s">
        <v>431</v>
      </c>
      <c r="J105" s="71"/>
      <c r="K105" s="87" t="s">
        <v>39</v>
      </c>
      <c r="L105" s="66"/>
      <c r="M105" s="94"/>
      <c r="N105" s="122" t="s">
        <v>231</v>
      </c>
      <c r="O105" s="124"/>
      <c r="P105" s="124" t="s">
        <v>243</v>
      </c>
      <c r="Q105" s="16" t="s">
        <v>250</v>
      </c>
      <c r="R105" s="122" t="s">
        <v>241</v>
      </c>
      <c r="S105" s="124"/>
      <c r="T105" s="122" t="s">
        <v>231</v>
      </c>
      <c r="U105" s="124"/>
      <c r="V105" s="16" t="s">
        <v>258</v>
      </c>
      <c r="W105" s="106"/>
      <c r="X105" s="106"/>
      <c r="Y105" s="106"/>
      <c r="Z105" s="122" t="s">
        <v>241</v>
      </c>
      <c r="AA105" s="124"/>
      <c r="AB105" s="122"/>
      <c r="AC105" s="124"/>
      <c r="AD105" s="122"/>
      <c r="AE105" s="124"/>
      <c r="AF105" s="122"/>
      <c r="AG105" s="124"/>
      <c r="AH105" s="122"/>
      <c r="AI105" s="124"/>
      <c r="AJ105" s="108"/>
      <c r="AK105" s="106"/>
      <c r="AL105" s="106"/>
      <c r="AM105" s="122" t="s">
        <v>231</v>
      </c>
      <c r="AN105" s="124"/>
      <c r="AO105" s="122" t="s">
        <v>231</v>
      </c>
      <c r="AP105" s="124"/>
      <c r="AQ105" s="122" t="s">
        <v>231</v>
      </c>
      <c r="AR105" s="124"/>
      <c r="AS105" s="122" t="s">
        <v>231</v>
      </c>
      <c r="AT105" s="124"/>
      <c r="AU105" s="122" t="s">
        <v>231</v>
      </c>
      <c r="AV105" s="124"/>
      <c r="AW105" s="122" t="s">
        <v>231</v>
      </c>
      <c r="AX105" s="124"/>
      <c r="AY105" s="122" t="s">
        <v>231</v>
      </c>
      <c r="AZ105" s="124"/>
      <c r="BA105" s="146" t="s">
        <v>231</v>
      </c>
      <c r="BB105" s="124"/>
      <c r="BC105" s="146" t="s">
        <v>228</v>
      </c>
      <c r="BD105" s="124" t="s">
        <v>556</v>
      </c>
      <c r="BE105" s="112">
        <f t="shared" si="3"/>
        <v>0.7857142857</v>
      </c>
      <c r="BF105" s="122" t="s">
        <v>192</v>
      </c>
      <c r="BG105" s="160">
        <v>1.0</v>
      </c>
      <c r="BH105" s="122" t="s">
        <v>199</v>
      </c>
      <c r="BI105" s="160">
        <v>1.0</v>
      </c>
      <c r="BJ105" s="122" t="s">
        <v>204</v>
      </c>
      <c r="BK105" s="124">
        <v>1.0</v>
      </c>
      <c r="BL105" s="146" t="s">
        <v>209</v>
      </c>
      <c r="BM105" s="124">
        <v>1.0</v>
      </c>
      <c r="BN105" s="122" t="s">
        <v>216</v>
      </c>
      <c r="BO105" s="124">
        <v>1.0</v>
      </c>
      <c r="BP105" s="224" t="s">
        <v>211</v>
      </c>
      <c r="BQ105" s="58"/>
      <c r="BR105" s="122" t="s">
        <v>211</v>
      </c>
      <c r="BS105" s="124">
        <v>0.5</v>
      </c>
      <c r="BT105" s="112"/>
      <c r="BU105" s="168" t="s">
        <v>237</v>
      </c>
      <c r="BV105" s="168" t="s">
        <v>236</v>
      </c>
      <c r="BW105" s="112"/>
    </row>
    <row r="106">
      <c r="A106" s="66"/>
      <c r="B106" s="69">
        <v>31.0</v>
      </c>
      <c r="C106" s="71" t="s">
        <v>324</v>
      </c>
      <c r="D106" s="115" t="s">
        <v>360</v>
      </c>
      <c r="E106" s="76">
        <v>2011.0</v>
      </c>
      <c r="F106" s="76" t="s">
        <v>30</v>
      </c>
      <c r="G106" s="76" t="s">
        <v>396</v>
      </c>
      <c r="H106" s="76">
        <v>22.0</v>
      </c>
      <c r="I106" s="119" t="s">
        <v>432</v>
      </c>
      <c r="J106" s="71"/>
      <c r="K106" s="87" t="s">
        <v>39</v>
      </c>
      <c r="L106" s="66"/>
      <c r="M106" s="94"/>
      <c r="N106" s="122" t="s">
        <v>231</v>
      </c>
      <c r="O106" s="124"/>
      <c r="P106" s="124" t="s">
        <v>243</v>
      </c>
      <c r="Q106" s="16" t="s">
        <v>248</v>
      </c>
      <c r="R106" s="122" t="s">
        <v>228</v>
      </c>
      <c r="S106" s="124"/>
      <c r="T106" s="122" t="s">
        <v>231</v>
      </c>
      <c r="U106" s="124"/>
      <c r="V106" s="16" t="s">
        <v>257</v>
      </c>
      <c r="W106" s="106"/>
      <c r="X106" s="106"/>
      <c r="Y106" s="106"/>
      <c r="Z106" s="122" t="s">
        <v>231</v>
      </c>
      <c r="AA106" s="124"/>
      <c r="AB106" s="122" t="s">
        <v>231</v>
      </c>
      <c r="AC106" s="124"/>
      <c r="AD106" s="122" t="s">
        <v>231</v>
      </c>
      <c r="AE106" s="124"/>
      <c r="AF106" s="224" t="s">
        <v>241</v>
      </c>
      <c r="AG106" s="58"/>
      <c r="AH106" s="122" t="s">
        <v>241</v>
      </c>
      <c r="AI106" s="124"/>
      <c r="AJ106" s="108"/>
      <c r="AK106" s="106"/>
      <c r="AL106" s="106"/>
      <c r="AM106" s="122" t="s">
        <v>231</v>
      </c>
      <c r="AN106" s="124"/>
      <c r="AO106" s="122" t="s">
        <v>231</v>
      </c>
      <c r="AP106" s="124"/>
      <c r="AQ106" s="122" t="s">
        <v>231</v>
      </c>
      <c r="AR106" s="124"/>
      <c r="AS106" s="122" t="s">
        <v>231</v>
      </c>
      <c r="AT106" s="124"/>
      <c r="AU106" s="122" t="s">
        <v>231</v>
      </c>
      <c r="AV106" s="124"/>
      <c r="AW106" s="122" t="s">
        <v>231</v>
      </c>
      <c r="AX106" s="124" t="s">
        <v>537</v>
      </c>
      <c r="AY106" s="122" t="s">
        <v>231</v>
      </c>
      <c r="AZ106" s="124"/>
      <c r="BA106" s="146" t="s">
        <v>231</v>
      </c>
      <c r="BB106" s="124" t="s">
        <v>548</v>
      </c>
      <c r="BC106" s="146" t="s">
        <v>291</v>
      </c>
      <c r="BD106" s="124" t="s">
        <v>557</v>
      </c>
      <c r="BE106" s="112">
        <f t="shared" si="3"/>
        <v>0.8085714286</v>
      </c>
      <c r="BF106" s="122" t="s">
        <v>192</v>
      </c>
      <c r="BG106" s="160">
        <v>1.0</v>
      </c>
      <c r="BH106" s="122" t="s">
        <v>199</v>
      </c>
      <c r="BI106" s="160">
        <v>1.0</v>
      </c>
      <c r="BJ106" s="122" t="s">
        <v>204</v>
      </c>
      <c r="BK106" s="124">
        <v>1.0</v>
      </c>
      <c r="BL106" s="146" t="s">
        <v>209</v>
      </c>
      <c r="BM106" s="124">
        <v>1.0</v>
      </c>
      <c r="BN106" s="122" t="s">
        <v>217</v>
      </c>
      <c r="BO106" s="124">
        <v>0.66</v>
      </c>
      <c r="BP106" s="122" t="s">
        <v>211</v>
      </c>
      <c r="BQ106" s="226">
        <v>0.5</v>
      </c>
      <c r="BR106" s="63"/>
      <c r="BS106" s="124">
        <v>0.5</v>
      </c>
      <c r="BT106" s="112"/>
      <c r="BU106" s="168" t="s">
        <v>236</v>
      </c>
      <c r="BV106" s="168" t="s">
        <v>236</v>
      </c>
      <c r="BW106" s="112"/>
    </row>
    <row r="107">
      <c r="A107" s="66"/>
      <c r="B107" s="69">
        <v>32.0</v>
      </c>
      <c r="C107" s="71" t="s">
        <v>325</v>
      </c>
      <c r="D107" s="115" t="s">
        <v>361</v>
      </c>
      <c r="E107" s="76">
        <v>2012.0</v>
      </c>
      <c r="F107" s="76" t="s">
        <v>30</v>
      </c>
      <c r="G107" s="76" t="s">
        <v>397</v>
      </c>
      <c r="H107" s="76">
        <v>5.0</v>
      </c>
      <c r="I107" s="119" t="s">
        <v>433</v>
      </c>
      <c r="J107" s="71"/>
      <c r="K107" s="87" t="s">
        <v>39</v>
      </c>
      <c r="L107" s="66"/>
      <c r="M107" s="94"/>
      <c r="N107" s="122" t="s">
        <v>231</v>
      </c>
      <c r="O107" s="124"/>
      <c r="P107" s="124" t="s">
        <v>243</v>
      </c>
      <c r="Q107" s="16" t="s">
        <v>250</v>
      </c>
      <c r="R107" s="122" t="s">
        <v>228</v>
      </c>
      <c r="S107" s="124"/>
      <c r="T107" s="122" t="s">
        <v>241</v>
      </c>
      <c r="U107" s="124"/>
      <c r="V107" s="16" t="s">
        <v>258</v>
      </c>
      <c r="W107" s="106"/>
      <c r="X107" s="106"/>
      <c r="Y107" s="106"/>
      <c r="Z107" s="122" t="s">
        <v>231</v>
      </c>
      <c r="AA107" s="124"/>
      <c r="AB107" s="122" t="s">
        <v>231</v>
      </c>
      <c r="AC107" s="124" t="s">
        <v>477</v>
      </c>
      <c r="AD107" s="122" t="s">
        <v>231</v>
      </c>
      <c r="AE107" s="124" t="s">
        <v>491</v>
      </c>
      <c r="AF107" s="122" t="s">
        <v>241</v>
      </c>
      <c r="AG107" s="124"/>
      <c r="AH107" s="122" t="s">
        <v>228</v>
      </c>
      <c r="AI107" s="124"/>
      <c r="AJ107" s="108"/>
      <c r="AK107" s="106"/>
      <c r="AL107" s="106"/>
      <c r="AM107" s="122" t="s">
        <v>231</v>
      </c>
      <c r="AN107" s="124"/>
      <c r="AO107" s="122" t="s">
        <v>231</v>
      </c>
      <c r="AP107" s="124" t="s">
        <v>511</v>
      </c>
      <c r="AQ107" s="122" t="s">
        <v>231</v>
      </c>
      <c r="AR107" s="124"/>
      <c r="AS107" s="122" t="s">
        <v>231</v>
      </c>
      <c r="AT107" s="124"/>
      <c r="AU107" s="122" t="s">
        <v>231</v>
      </c>
      <c r="AV107" s="124"/>
      <c r="AW107" s="122" t="s">
        <v>231</v>
      </c>
      <c r="AX107" s="124"/>
      <c r="AY107" s="122" t="s">
        <v>231</v>
      </c>
      <c r="AZ107" s="124"/>
      <c r="BA107" s="146" t="s">
        <v>241</v>
      </c>
      <c r="BB107" s="124"/>
      <c r="BC107" s="146" t="s">
        <v>290</v>
      </c>
      <c r="BD107" s="124" t="s">
        <v>558</v>
      </c>
      <c r="BE107" s="112">
        <f t="shared" si="3"/>
        <v>0.6185714286</v>
      </c>
      <c r="BF107" s="122" t="s">
        <v>192</v>
      </c>
      <c r="BG107" s="160">
        <v>1.0</v>
      </c>
      <c r="BH107" s="122" t="s">
        <v>200</v>
      </c>
      <c r="BI107" s="160">
        <v>0.5</v>
      </c>
      <c r="BJ107" s="122" t="s">
        <v>204</v>
      </c>
      <c r="BK107" s="124">
        <v>1.0</v>
      </c>
      <c r="BL107" s="146" t="s">
        <v>209</v>
      </c>
      <c r="BM107" s="124">
        <v>1.0</v>
      </c>
      <c r="BN107" s="122" t="s">
        <v>218</v>
      </c>
      <c r="BO107" s="124">
        <v>0.33</v>
      </c>
      <c r="BP107" s="122" t="s">
        <v>211</v>
      </c>
      <c r="BQ107" s="124">
        <v>0.5</v>
      </c>
      <c r="BR107" s="224" t="s">
        <v>211</v>
      </c>
      <c r="BS107" s="58"/>
      <c r="BT107" s="112"/>
      <c r="BU107" s="168" t="s">
        <v>237</v>
      </c>
      <c r="BV107" s="168" t="s">
        <v>236</v>
      </c>
      <c r="BW107" s="112"/>
    </row>
    <row r="108">
      <c r="A108" s="66"/>
      <c r="B108" s="69">
        <v>33.0</v>
      </c>
      <c r="C108" s="71" t="s">
        <v>326</v>
      </c>
      <c r="D108" s="115" t="s">
        <v>362</v>
      </c>
      <c r="E108" s="76">
        <v>2014.0</v>
      </c>
      <c r="F108" s="76" t="s">
        <v>30</v>
      </c>
      <c r="G108" s="76" t="s">
        <v>398</v>
      </c>
      <c r="H108" s="76">
        <v>5.0</v>
      </c>
      <c r="I108" s="119" t="s">
        <v>434</v>
      </c>
      <c r="J108" s="71"/>
      <c r="K108" s="87" t="s">
        <v>39</v>
      </c>
      <c r="L108" s="66"/>
      <c r="M108" s="94"/>
      <c r="N108" s="122" t="s">
        <v>231</v>
      </c>
      <c r="O108" s="124"/>
      <c r="P108" s="124" t="s">
        <v>243</v>
      </c>
      <c r="Q108" s="16" t="s">
        <v>248</v>
      </c>
      <c r="R108" s="122" t="s">
        <v>228</v>
      </c>
      <c r="S108" s="124"/>
      <c r="T108" s="122" t="s">
        <v>231</v>
      </c>
      <c r="U108" s="124"/>
      <c r="V108" s="16" t="s">
        <v>258</v>
      </c>
      <c r="W108" s="106"/>
      <c r="X108" s="106"/>
      <c r="Y108" s="106"/>
      <c r="Z108" s="122" t="s">
        <v>231</v>
      </c>
      <c r="AA108" s="124"/>
      <c r="AB108" s="122" t="s">
        <v>231</v>
      </c>
      <c r="AC108" s="124" t="s">
        <v>478</v>
      </c>
      <c r="AD108" s="122" t="s">
        <v>231</v>
      </c>
      <c r="AE108" s="124" t="s">
        <v>492</v>
      </c>
      <c r="AF108" s="122" t="s">
        <v>241</v>
      </c>
      <c r="AG108" s="124"/>
      <c r="AH108" s="224" t="s">
        <v>241</v>
      </c>
      <c r="AI108" s="58"/>
      <c r="AJ108" s="108"/>
      <c r="AK108" s="106"/>
      <c r="AL108" s="106"/>
      <c r="AM108" s="122" t="s">
        <v>241</v>
      </c>
      <c r="AN108" s="124"/>
      <c r="AO108" s="122"/>
      <c r="AP108" s="124"/>
      <c r="AQ108" s="122"/>
      <c r="AR108" s="124"/>
      <c r="AS108" s="122"/>
      <c r="AT108" s="124"/>
      <c r="AU108" s="122" t="s">
        <v>241</v>
      </c>
      <c r="AV108" s="124"/>
      <c r="AW108" s="122" t="s">
        <v>231</v>
      </c>
      <c r="AX108" s="124"/>
      <c r="AY108" s="122" t="s">
        <v>231</v>
      </c>
      <c r="AZ108" s="124"/>
      <c r="BA108" s="146" t="s">
        <v>241</v>
      </c>
      <c r="BB108" s="124"/>
      <c r="BC108" s="146" t="s">
        <v>228</v>
      </c>
      <c r="BD108" s="124"/>
      <c r="BE108" s="112">
        <f t="shared" si="3"/>
        <v>0.7614285714</v>
      </c>
      <c r="BF108" s="122" t="s">
        <v>192</v>
      </c>
      <c r="BG108" s="160">
        <v>1.0</v>
      </c>
      <c r="BH108" s="122" t="s">
        <v>199</v>
      </c>
      <c r="BI108" s="160">
        <v>1.0</v>
      </c>
      <c r="BJ108" s="122" t="s">
        <v>204</v>
      </c>
      <c r="BK108" s="124">
        <v>1.0</v>
      </c>
      <c r="BL108" s="146" t="s">
        <v>209</v>
      </c>
      <c r="BM108" s="124">
        <v>1.0</v>
      </c>
      <c r="BN108" s="122" t="s">
        <v>218</v>
      </c>
      <c r="BO108" s="124">
        <v>0.33</v>
      </c>
      <c r="BP108" s="122" t="s">
        <v>222</v>
      </c>
      <c r="BQ108" s="124">
        <v>0.0</v>
      </c>
      <c r="BR108" s="122" t="s">
        <v>225</v>
      </c>
      <c r="BS108" s="226">
        <v>1.0</v>
      </c>
      <c r="BT108" s="63"/>
      <c r="BU108" s="168" t="s">
        <v>236</v>
      </c>
      <c r="BV108" s="168" t="s">
        <v>236</v>
      </c>
      <c r="BW108" s="112"/>
    </row>
    <row r="109">
      <c r="A109" s="66"/>
      <c r="B109" s="69">
        <v>34.0</v>
      </c>
      <c r="C109" s="71" t="s">
        <v>327</v>
      </c>
      <c r="D109" s="115" t="s">
        <v>363</v>
      </c>
      <c r="E109" s="76">
        <v>2014.0</v>
      </c>
      <c r="F109" s="76" t="s">
        <v>30</v>
      </c>
      <c r="G109" s="76" t="s">
        <v>399</v>
      </c>
      <c r="H109" s="76">
        <v>4.0</v>
      </c>
      <c r="I109" s="119" t="s">
        <v>435</v>
      </c>
      <c r="J109" s="71"/>
      <c r="K109" s="87" t="s">
        <v>39</v>
      </c>
      <c r="L109" s="66"/>
      <c r="M109" s="94"/>
      <c r="N109" s="122" t="s">
        <v>231</v>
      </c>
      <c r="O109" s="124"/>
      <c r="P109" s="124" t="s">
        <v>243</v>
      </c>
      <c r="Q109" s="16" t="s">
        <v>248</v>
      </c>
      <c r="R109" s="122" t="s">
        <v>228</v>
      </c>
      <c r="S109" s="124"/>
      <c r="T109" s="122" t="s">
        <v>231</v>
      </c>
      <c r="U109" s="124"/>
      <c r="V109" s="16" t="s">
        <v>257</v>
      </c>
      <c r="W109" s="106"/>
      <c r="X109" s="106"/>
      <c r="Y109" s="106"/>
      <c r="Z109" s="122" t="s">
        <v>231</v>
      </c>
      <c r="AA109" s="124"/>
      <c r="AB109" s="122" t="s">
        <v>231</v>
      </c>
      <c r="AC109" s="124" t="s">
        <v>479</v>
      </c>
      <c r="AD109" s="122" t="s">
        <v>231</v>
      </c>
      <c r="AE109" s="124"/>
      <c r="AF109" s="122" t="s">
        <v>241</v>
      </c>
      <c r="AG109" s="124"/>
      <c r="AH109" s="122" t="s">
        <v>241</v>
      </c>
      <c r="AI109" s="124"/>
      <c r="AJ109" s="108"/>
      <c r="AK109" s="106"/>
      <c r="AL109" s="106"/>
      <c r="AM109" s="122" t="s">
        <v>231</v>
      </c>
      <c r="AN109" s="124"/>
      <c r="AO109" s="122" t="s">
        <v>231</v>
      </c>
      <c r="AP109" s="124" t="s">
        <v>512</v>
      </c>
      <c r="AQ109" s="122" t="s">
        <v>231</v>
      </c>
      <c r="AR109" s="124" t="s">
        <v>460</v>
      </c>
      <c r="AS109" s="122" t="s">
        <v>231</v>
      </c>
      <c r="AT109" s="124"/>
      <c r="AU109" s="122" t="s">
        <v>231</v>
      </c>
      <c r="AV109" s="124"/>
      <c r="AW109" s="122" t="s">
        <v>231</v>
      </c>
      <c r="AX109" s="124"/>
      <c r="AY109" s="122" t="s">
        <v>231</v>
      </c>
      <c r="AZ109" s="124"/>
      <c r="BA109" s="146" t="s">
        <v>231</v>
      </c>
      <c r="BB109" s="124" t="s">
        <v>549</v>
      </c>
      <c r="BC109" s="146" t="s">
        <v>290</v>
      </c>
      <c r="BD109" s="124"/>
      <c r="BE109" s="112">
        <f t="shared" si="3"/>
        <v>1</v>
      </c>
      <c r="BF109" s="122" t="s">
        <v>192</v>
      </c>
      <c r="BG109" s="160">
        <v>1.0</v>
      </c>
      <c r="BH109" s="122" t="s">
        <v>199</v>
      </c>
      <c r="BI109" s="160">
        <v>1.0</v>
      </c>
      <c r="BJ109" s="122" t="s">
        <v>204</v>
      </c>
      <c r="BK109" s="124">
        <v>1.0</v>
      </c>
      <c r="BL109" s="146" t="s">
        <v>209</v>
      </c>
      <c r="BM109" s="124">
        <v>1.0</v>
      </c>
      <c r="BN109" s="122" t="s">
        <v>216</v>
      </c>
      <c r="BO109" s="124">
        <v>1.0</v>
      </c>
      <c r="BP109" s="122" t="s">
        <v>204</v>
      </c>
      <c r="BQ109" s="124">
        <v>1.0</v>
      </c>
      <c r="BR109" s="122" t="s">
        <v>225</v>
      </c>
      <c r="BS109" s="124">
        <v>1.0</v>
      </c>
      <c r="BT109" s="112"/>
      <c r="BU109" s="168" t="s">
        <v>236</v>
      </c>
      <c r="BV109" s="168" t="s">
        <v>236</v>
      </c>
      <c r="BW109" s="112"/>
    </row>
    <row r="110">
      <c r="A110" s="66"/>
      <c r="B110" s="69">
        <v>35.0</v>
      </c>
      <c r="C110" s="71" t="s">
        <v>328</v>
      </c>
      <c r="D110" s="115" t="s">
        <v>364</v>
      </c>
      <c r="E110" s="76">
        <v>2014.0</v>
      </c>
      <c r="F110" s="76" t="s">
        <v>30</v>
      </c>
      <c r="G110" s="76" t="s">
        <v>400</v>
      </c>
      <c r="H110" s="76">
        <v>7.0</v>
      </c>
      <c r="I110" s="119" t="s">
        <v>436</v>
      </c>
      <c r="J110" s="71"/>
      <c r="K110" s="87" t="s">
        <v>39</v>
      </c>
      <c r="L110" s="66"/>
      <c r="M110" s="94"/>
      <c r="N110" s="122" t="s">
        <v>231</v>
      </c>
      <c r="O110" s="124"/>
      <c r="P110" s="124" t="s">
        <v>243</v>
      </c>
      <c r="Q110" s="16" t="s">
        <v>248</v>
      </c>
      <c r="R110" s="122" t="s">
        <v>228</v>
      </c>
      <c r="S110" s="124"/>
      <c r="T110" s="122" t="s">
        <v>231</v>
      </c>
      <c r="U110" s="124"/>
      <c r="V110" s="16" t="s">
        <v>257</v>
      </c>
      <c r="W110" s="106"/>
      <c r="X110" s="106"/>
      <c r="Y110" s="106"/>
      <c r="Z110" s="122" t="s">
        <v>231</v>
      </c>
      <c r="AA110" s="124"/>
      <c r="AB110" s="122" t="s">
        <v>231</v>
      </c>
      <c r="AC110" s="124" t="s">
        <v>480</v>
      </c>
      <c r="AD110" s="122" t="s">
        <v>231</v>
      </c>
      <c r="AE110" s="124"/>
      <c r="AF110" s="122" t="s">
        <v>231</v>
      </c>
      <c r="AG110" s="124"/>
      <c r="AH110" s="122" t="s">
        <v>231</v>
      </c>
      <c r="AI110" s="124"/>
      <c r="AJ110" s="108"/>
      <c r="AK110" s="106"/>
      <c r="AL110" s="106"/>
      <c r="AM110" s="122" t="s">
        <v>231</v>
      </c>
      <c r="AN110" s="124"/>
      <c r="AO110" s="122" t="s">
        <v>231</v>
      </c>
      <c r="AP110" s="124" t="s">
        <v>513</v>
      </c>
      <c r="AQ110" s="122" t="s">
        <v>231</v>
      </c>
      <c r="AR110" s="124"/>
      <c r="AS110" s="122" t="s">
        <v>231</v>
      </c>
      <c r="AT110" s="124"/>
      <c r="AU110" s="122" t="s">
        <v>231</v>
      </c>
      <c r="AV110" s="124"/>
      <c r="AW110" s="122" t="s">
        <v>231</v>
      </c>
      <c r="AX110" s="124"/>
      <c r="AY110" s="122" t="s">
        <v>231</v>
      </c>
      <c r="AZ110" s="124"/>
      <c r="BA110" s="146" t="s">
        <v>241</v>
      </c>
      <c r="BB110" s="124"/>
      <c r="BC110" s="146" t="s">
        <v>290</v>
      </c>
      <c r="BD110" s="124"/>
      <c r="BE110" s="112">
        <f t="shared" si="3"/>
        <v>1</v>
      </c>
      <c r="BF110" s="122" t="s">
        <v>192</v>
      </c>
      <c r="BG110" s="160">
        <v>1.0</v>
      </c>
      <c r="BH110" s="122" t="s">
        <v>199</v>
      </c>
      <c r="BI110" s="160">
        <v>1.0</v>
      </c>
      <c r="BJ110" s="122" t="s">
        <v>204</v>
      </c>
      <c r="BK110" s="124">
        <v>1.0</v>
      </c>
      <c r="BL110" s="146" t="s">
        <v>209</v>
      </c>
      <c r="BM110" s="124">
        <v>1.0</v>
      </c>
      <c r="BN110" s="122" t="s">
        <v>216</v>
      </c>
      <c r="BO110" s="124">
        <v>1.0</v>
      </c>
      <c r="BP110" s="122" t="s">
        <v>204</v>
      </c>
      <c r="BQ110" s="124">
        <v>1.0</v>
      </c>
      <c r="BR110" s="122" t="s">
        <v>225</v>
      </c>
      <c r="BS110" s="124">
        <v>1.0</v>
      </c>
      <c r="BT110" s="112"/>
      <c r="BU110" s="168" t="s">
        <v>236</v>
      </c>
      <c r="BV110" s="168" t="s">
        <v>236</v>
      </c>
      <c r="BW110" s="112"/>
    </row>
    <row r="111">
      <c r="A111" s="66"/>
      <c r="B111" s="69">
        <v>36.0</v>
      </c>
      <c r="C111" s="71" t="s">
        <v>329</v>
      </c>
      <c r="D111" s="115" t="s">
        <v>365</v>
      </c>
      <c r="E111" s="76">
        <v>2011.0</v>
      </c>
      <c r="F111" s="76" t="s">
        <v>30</v>
      </c>
      <c r="G111" s="76" t="s">
        <v>401</v>
      </c>
      <c r="H111" s="76">
        <v>5.0</v>
      </c>
      <c r="I111" s="119" t="s">
        <v>437</v>
      </c>
      <c r="J111" s="71"/>
      <c r="K111" s="87" t="s">
        <v>39</v>
      </c>
      <c r="L111" s="66"/>
      <c r="M111" s="94"/>
      <c r="N111" s="122" t="s">
        <v>231</v>
      </c>
      <c r="O111" s="124"/>
      <c r="P111" s="124" t="s">
        <v>243</v>
      </c>
      <c r="Q111" s="16" t="s">
        <v>250</v>
      </c>
      <c r="R111" s="122" t="s">
        <v>228</v>
      </c>
      <c r="S111" s="124"/>
      <c r="T111" s="122" t="s">
        <v>231</v>
      </c>
      <c r="U111" s="124"/>
      <c r="V111" s="16" t="s">
        <v>257</v>
      </c>
      <c r="W111" s="106"/>
      <c r="X111" s="106"/>
      <c r="Y111" s="106"/>
      <c r="Z111" s="122" t="s">
        <v>231</v>
      </c>
      <c r="AA111" s="124"/>
      <c r="AB111" s="122" t="s">
        <v>231</v>
      </c>
      <c r="AC111" s="124" t="s">
        <v>481</v>
      </c>
      <c r="AD111" s="122" t="s">
        <v>231</v>
      </c>
      <c r="AE111" s="124" t="s">
        <v>493</v>
      </c>
      <c r="AF111" s="122" t="s">
        <v>241</v>
      </c>
      <c r="AG111" s="124"/>
      <c r="AH111" s="122" t="s">
        <v>241</v>
      </c>
      <c r="AI111" s="124"/>
      <c r="AJ111" s="108"/>
      <c r="AK111" s="106"/>
      <c r="AL111" s="106"/>
      <c r="AM111" s="122" t="s">
        <v>231</v>
      </c>
      <c r="AN111" s="124"/>
      <c r="AO111" s="122" t="s">
        <v>231</v>
      </c>
      <c r="AP111" s="124" t="s">
        <v>514</v>
      </c>
      <c r="AQ111" s="122" t="s">
        <v>231</v>
      </c>
      <c r="AR111" s="124"/>
      <c r="AS111" s="122" t="s">
        <v>231</v>
      </c>
      <c r="AT111" s="124"/>
      <c r="AU111" s="122" t="s">
        <v>231</v>
      </c>
      <c r="AV111" s="124"/>
      <c r="AW111" s="122" t="s">
        <v>231</v>
      </c>
      <c r="AX111" s="124"/>
      <c r="AY111" s="122" t="s">
        <v>231</v>
      </c>
      <c r="AZ111" s="124"/>
      <c r="BA111" s="146" t="s">
        <v>241</v>
      </c>
      <c r="BB111" s="124"/>
      <c r="BC111" s="146" t="s">
        <v>293</v>
      </c>
      <c r="BD111" s="124"/>
      <c r="BE111" s="112">
        <f t="shared" si="3"/>
        <v>0.5942857143</v>
      </c>
      <c r="BF111" s="122" t="s">
        <v>192</v>
      </c>
      <c r="BG111" s="160">
        <v>1.0</v>
      </c>
      <c r="BH111" s="122" t="s">
        <v>200</v>
      </c>
      <c r="BI111" s="160">
        <v>0.5</v>
      </c>
      <c r="BJ111" s="122" t="s">
        <v>205</v>
      </c>
      <c r="BK111" s="124">
        <v>0.5</v>
      </c>
      <c r="BL111" s="146" t="s">
        <v>209</v>
      </c>
      <c r="BM111" s="124">
        <v>1.0</v>
      </c>
      <c r="BN111" s="122" t="s">
        <v>217</v>
      </c>
      <c r="BO111" s="124">
        <v>0.66</v>
      </c>
      <c r="BP111" s="122" t="s">
        <v>211</v>
      </c>
      <c r="BQ111" s="124">
        <v>0.5</v>
      </c>
      <c r="BR111" s="122" t="s">
        <v>226</v>
      </c>
      <c r="BS111" s="124">
        <v>0.0</v>
      </c>
      <c r="BT111" s="112"/>
      <c r="BU111" s="168" t="s">
        <v>236</v>
      </c>
      <c r="BV111" s="168" t="s">
        <v>236</v>
      </c>
      <c r="BW111" s="112"/>
    </row>
    <row r="112">
      <c r="A112" s="65" t="s">
        <v>182</v>
      </c>
      <c r="B112" s="68" t="s">
        <v>0</v>
      </c>
      <c r="C112" s="68" t="s">
        <v>183</v>
      </c>
      <c r="D112" s="68" t="s">
        <v>184</v>
      </c>
      <c r="E112" s="75" t="s">
        <v>185</v>
      </c>
      <c r="F112" s="75" t="s">
        <v>91</v>
      </c>
      <c r="G112" s="75" t="s">
        <v>189</v>
      </c>
      <c r="H112" s="75" t="s">
        <v>191</v>
      </c>
      <c r="I112" s="81" t="s">
        <v>193</v>
      </c>
      <c r="J112" s="81"/>
      <c r="K112" s="85" t="s">
        <v>197</v>
      </c>
      <c r="L112" s="65" t="s">
        <v>210</v>
      </c>
      <c r="M112" s="92" t="s">
        <v>3</v>
      </c>
      <c r="N112" s="121" t="s">
        <v>180</v>
      </c>
      <c r="O112" s="220"/>
      <c r="P112" s="19" t="s">
        <v>232</v>
      </c>
      <c r="Q112" s="19" t="s">
        <v>246</v>
      </c>
      <c r="R112" s="125" t="s">
        <v>251</v>
      </c>
      <c r="S112" s="221"/>
      <c r="T112" s="121" t="s">
        <v>253</v>
      </c>
      <c r="U112" s="220"/>
      <c r="V112" s="19" t="s">
        <v>255</v>
      </c>
      <c r="W112" s="104" t="s">
        <v>11</v>
      </c>
      <c r="X112" s="104" t="s">
        <v>13</v>
      </c>
      <c r="Y112" s="104" t="s">
        <v>20</v>
      </c>
      <c r="Z112" s="121" t="s">
        <v>261</v>
      </c>
      <c r="AA112" s="220"/>
      <c r="AB112" s="127" t="s">
        <v>263</v>
      </c>
      <c r="AC112" s="222"/>
      <c r="AD112" s="129" t="s">
        <v>265</v>
      </c>
      <c r="AE112" s="129"/>
      <c r="AF112" s="132" t="s">
        <v>267</v>
      </c>
      <c r="AG112" s="129"/>
      <c r="AH112" s="127" t="s">
        <v>269</v>
      </c>
      <c r="AI112" s="222"/>
      <c r="AJ112" s="104" t="s">
        <v>25</v>
      </c>
      <c r="AK112" s="109" t="s">
        <v>33</v>
      </c>
      <c r="AL112" s="109" t="s">
        <v>40</v>
      </c>
      <c r="AM112" s="133" t="s">
        <v>271</v>
      </c>
      <c r="AN112" s="40"/>
      <c r="AO112" s="127" t="s">
        <v>273</v>
      </c>
      <c r="AP112" s="222"/>
      <c r="AQ112" s="127" t="s">
        <v>275</v>
      </c>
      <c r="AR112" s="222"/>
      <c r="AS112" s="127" t="s">
        <v>277</v>
      </c>
      <c r="AT112" s="222"/>
      <c r="AU112" s="121" t="s">
        <v>279</v>
      </c>
      <c r="AV112" s="220"/>
      <c r="AW112" s="121" t="s">
        <v>281</v>
      </c>
      <c r="AX112" s="220"/>
      <c r="AY112" s="121" t="s">
        <v>284</v>
      </c>
      <c r="AZ112" s="220"/>
      <c r="BA112" s="127" t="s">
        <v>286</v>
      </c>
      <c r="BB112" s="222"/>
      <c r="BC112" s="148" t="s">
        <v>288</v>
      </c>
      <c r="BD112" s="223"/>
      <c r="BE112" s="111" t="s">
        <v>559</v>
      </c>
      <c r="BF112" s="156" t="s">
        <v>188</v>
      </c>
      <c r="BG112" s="84"/>
      <c r="BH112" s="161" t="s">
        <v>196</v>
      </c>
      <c r="BI112" s="84"/>
      <c r="BJ112" s="161" t="s">
        <v>202</v>
      </c>
      <c r="BK112" s="84"/>
      <c r="BL112" s="161" t="s">
        <v>207</v>
      </c>
      <c r="BM112" s="84"/>
      <c r="BN112" s="161" t="s">
        <v>214</v>
      </c>
      <c r="BO112" s="84"/>
      <c r="BP112" s="161" t="s">
        <v>220</v>
      </c>
      <c r="BQ112" s="84"/>
      <c r="BR112" s="161" t="s">
        <v>223</v>
      </c>
      <c r="BS112" s="84"/>
      <c r="BT112" s="111" t="s">
        <v>560</v>
      </c>
      <c r="BU112" s="167" t="s">
        <v>234</v>
      </c>
      <c r="BV112" s="167" t="s">
        <v>239</v>
      </c>
      <c r="BW112" s="111"/>
    </row>
    <row r="113">
      <c r="A113" s="66"/>
      <c r="B113" s="69">
        <v>1.0</v>
      </c>
      <c r="C113" s="113" t="s">
        <v>294</v>
      </c>
      <c r="D113" s="113" t="s">
        <v>330</v>
      </c>
      <c r="E113" s="76">
        <v>2013.0</v>
      </c>
      <c r="F113" s="76" t="s">
        <v>30</v>
      </c>
      <c r="G113" s="76" t="s">
        <v>366</v>
      </c>
      <c r="H113" s="76">
        <v>4.0</v>
      </c>
      <c r="I113" s="116" t="s">
        <v>402</v>
      </c>
      <c r="J113"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113" s="87" t="s">
        <v>39</v>
      </c>
      <c r="L113" s="66"/>
      <c r="M113" s="94"/>
      <c r="N113" s="122" t="s">
        <v>231</v>
      </c>
      <c r="O113" s="124"/>
      <c r="P113" s="124" t="s">
        <v>243</v>
      </c>
      <c r="Q113" s="113" t="s">
        <v>249</v>
      </c>
      <c r="R113" s="122" t="s">
        <v>241</v>
      </c>
      <c r="S113" s="124"/>
      <c r="T113" s="122" t="s">
        <v>231</v>
      </c>
      <c r="U113" s="124"/>
      <c r="V113" s="16" t="s">
        <v>258</v>
      </c>
      <c r="W113" s="106"/>
      <c r="X113" s="106"/>
      <c r="Y113" s="106"/>
      <c r="Z113" s="122" t="s">
        <v>231</v>
      </c>
      <c r="AA113" s="124"/>
      <c r="AB113" s="122" t="s">
        <v>231</v>
      </c>
      <c r="AC113" s="126" t="s">
        <v>461</v>
      </c>
      <c r="AD113" s="122" t="s">
        <v>231</v>
      </c>
      <c r="AE113" s="126" t="s">
        <v>482</v>
      </c>
      <c r="AF113" s="122" t="s">
        <v>231</v>
      </c>
      <c r="AG113" s="126" t="s">
        <v>494</v>
      </c>
      <c r="AH113" s="122" t="s">
        <v>241</v>
      </c>
      <c r="AI113" s="124"/>
      <c r="AJ113" s="108"/>
      <c r="AK113" s="106"/>
      <c r="AL113" s="106"/>
      <c r="AM113" s="224" t="s">
        <v>231</v>
      </c>
      <c r="AN113" s="58"/>
      <c r="AO113" s="122" t="s">
        <v>231</v>
      </c>
      <c r="AP113" s="134" t="s">
        <v>505</v>
      </c>
      <c r="AQ113" s="122" t="s">
        <v>231</v>
      </c>
      <c r="AR113" s="124"/>
      <c r="AS113" s="122" t="s">
        <v>241</v>
      </c>
      <c r="AT113" s="124"/>
      <c r="AU113" s="122" t="s">
        <v>231</v>
      </c>
      <c r="AV113" s="124"/>
      <c r="AW113" s="122" t="s">
        <v>231</v>
      </c>
      <c r="AX113" s="124"/>
      <c r="AY113" s="122" t="s">
        <v>231</v>
      </c>
      <c r="AZ113" s="124"/>
      <c r="BA113" s="146" t="s">
        <v>231</v>
      </c>
      <c r="BB113" s="147" t="s">
        <v>541</v>
      </c>
      <c r="BC113" s="146" t="s">
        <v>293</v>
      </c>
      <c r="BE113" s="112">
        <f t="shared" ref="BE113:BE148" si="4">SUM(BG113,BI113,BK113,BM113,BO113,BQ113,BS113)/7</f>
        <v>0.8085714286</v>
      </c>
      <c r="BF113" s="122" t="s">
        <v>192</v>
      </c>
      <c r="BG113" s="160">
        <v>1.0</v>
      </c>
      <c r="BH113" s="122" t="s">
        <v>199</v>
      </c>
      <c r="BI113" s="160">
        <v>1.0</v>
      </c>
      <c r="BJ113" s="122" t="s">
        <v>204</v>
      </c>
      <c r="BK113" s="124">
        <v>1.0</v>
      </c>
      <c r="BL113" s="122" t="s">
        <v>209</v>
      </c>
      <c r="BM113" s="124">
        <v>1.0</v>
      </c>
      <c r="BN113" s="122" t="s">
        <v>217</v>
      </c>
      <c r="BO113" s="124">
        <v>0.66</v>
      </c>
      <c r="BP113" s="122" t="s">
        <v>211</v>
      </c>
      <c r="BQ113" s="124">
        <v>0.5</v>
      </c>
      <c r="BR113" s="122" t="s">
        <v>211</v>
      </c>
      <c r="BS113" s="124">
        <v>0.5</v>
      </c>
      <c r="BT113" s="112"/>
      <c r="BU113" s="168" t="s">
        <v>236</v>
      </c>
      <c r="BV113" s="168" t="s">
        <v>237</v>
      </c>
      <c r="BW113" s="112"/>
    </row>
    <row r="114">
      <c r="A114" s="66"/>
      <c r="B114" s="69">
        <v>2.0</v>
      </c>
      <c r="C114" s="71" t="s">
        <v>295</v>
      </c>
      <c r="D114" s="71" t="s">
        <v>331</v>
      </c>
      <c r="E114" s="76">
        <v>2012.0</v>
      </c>
      <c r="F114" s="76" t="s">
        <v>30</v>
      </c>
      <c r="G114" s="76" t="s">
        <v>367</v>
      </c>
      <c r="H114" s="76">
        <v>14.0</v>
      </c>
      <c r="I114" s="116" t="s">
        <v>403</v>
      </c>
      <c r="J114" s="116" t="s">
        <v>438</v>
      </c>
      <c r="K114" s="87" t="s">
        <v>39</v>
      </c>
      <c r="L114" s="66"/>
      <c r="M114" s="94"/>
      <c r="N114" s="122" t="s">
        <v>231</v>
      </c>
      <c r="O114" s="124"/>
      <c r="P114" s="124" t="s">
        <v>243</v>
      </c>
      <c r="Q114" s="16" t="s">
        <v>250</v>
      </c>
      <c r="R114" s="122" t="s">
        <v>241</v>
      </c>
      <c r="S114" s="124"/>
      <c r="T114" s="122" t="s">
        <v>231</v>
      </c>
      <c r="U114" s="124"/>
      <c r="V114" s="16" t="s">
        <v>257</v>
      </c>
      <c r="W114" s="106"/>
      <c r="X114" s="106"/>
      <c r="Y114" s="106"/>
      <c r="Z114" s="122" t="s">
        <v>231</v>
      </c>
      <c r="AA114" s="124"/>
      <c r="AB114" s="122" t="s">
        <v>231</v>
      </c>
      <c r="AC114" s="126" t="s">
        <v>462</v>
      </c>
      <c r="AD114" s="122" t="s">
        <v>231</v>
      </c>
      <c r="AE114" s="126" t="s">
        <v>483</v>
      </c>
      <c r="AF114" s="122" t="s">
        <v>231</v>
      </c>
      <c r="AG114" s="126" t="s">
        <v>495</v>
      </c>
      <c r="AH114" s="122" t="s">
        <v>231</v>
      </c>
      <c r="AI114" s="124"/>
      <c r="AJ114" s="108"/>
      <c r="AK114" s="106"/>
      <c r="AL114" s="106"/>
      <c r="AM114" s="122" t="s">
        <v>231</v>
      </c>
      <c r="AN114" s="124"/>
      <c r="AO114" s="122" t="s">
        <v>231</v>
      </c>
      <c r="AP114" s="124"/>
      <c r="AQ114" s="122" t="s">
        <v>231</v>
      </c>
      <c r="AR114" s="124"/>
      <c r="AS114" s="122" t="s">
        <v>231</v>
      </c>
      <c r="AT114" s="124"/>
      <c r="AU114" s="122" t="s">
        <v>231</v>
      </c>
      <c r="AV114" s="124"/>
      <c r="AW114" s="122" t="s">
        <v>231</v>
      </c>
      <c r="AX114" s="124"/>
      <c r="AY114" s="122" t="s">
        <v>241</v>
      </c>
      <c r="AZ114" s="124"/>
      <c r="BA114" s="146" t="s">
        <v>228</v>
      </c>
      <c r="BB114" s="124"/>
      <c r="BC114" s="146" t="s">
        <v>293</v>
      </c>
      <c r="BD114" s="124"/>
      <c r="BE114" s="112">
        <f t="shared" si="4"/>
        <v>0.7371428571</v>
      </c>
      <c r="BF114" s="122" t="s">
        <v>192</v>
      </c>
      <c r="BG114" s="160">
        <v>1.0</v>
      </c>
      <c r="BH114" s="122" t="s">
        <v>199</v>
      </c>
      <c r="BI114" s="160">
        <v>1.0</v>
      </c>
      <c r="BJ114" s="122" t="s">
        <v>204</v>
      </c>
      <c r="BK114" s="124">
        <v>1.0</v>
      </c>
      <c r="BL114" s="122" t="s">
        <v>209</v>
      </c>
      <c r="BM114" s="124">
        <v>1.0</v>
      </c>
      <c r="BN114" s="122" t="s">
        <v>217</v>
      </c>
      <c r="BO114" s="124">
        <v>0.66</v>
      </c>
      <c r="BP114" s="122" t="s">
        <v>211</v>
      </c>
      <c r="BQ114" s="124">
        <v>0.5</v>
      </c>
      <c r="BR114" s="122" t="s">
        <v>226</v>
      </c>
      <c r="BS114" s="124">
        <v>0.0</v>
      </c>
      <c r="BT114" s="112"/>
      <c r="BU114" s="168" t="s">
        <v>236</v>
      </c>
      <c r="BV114" s="168" t="s">
        <v>237</v>
      </c>
      <c r="BW114" s="112"/>
    </row>
    <row r="115">
      <c r="A115" s="66"/>
      <c r="B115" s="69">
        <v>3.0</v>
      </c>
      <c r="C115" s="71" t="s">
        <v>296</v>
      </c>
      <c r="D115" s="71" t="s">
        <v>332</v>
      </c>
      <c r="E115" s="76">
        <v>2013.0</v>
      </c>
      <c r="F115" s="76" t="s">
        <v>30</v>
      </c>
      <c r="G115" s="76" t="s">
        <v>368</v>
      </c>
      <c r="H115" s="76">
        <v>7.0</v>
      </c>
      <c r="I115" s="116" t="s">
        <v>404</v>
      </c>
      <c r="J115" s="116" t="s">
        <v>439</v>
      </c>
      <c r="K115" s="87" t="s">
        <v>39</v>
      </c>
      <c r="L115" s="66"/>
      <c r="M115" s="94"/>
      <c r="N115" s="122" t="s">
        <v>231</v>
      </c>
      <c r="O115" s="124"/>
      <c r="P115" s="124" t="s">
        <v>243</v>
      </c>
      <c r="Q115" s="16" t="s">
        <v>250</v>
      </c>
      <c r="R115" s="122" t="s">
        <v>241</v>
      </c>
      <c r="S115" s="124"/>
      <c r="T115" s="122" t="s">
        <v>231</v>
      </c>
      <c r="U115" s="124"/>
      <c r="V115" s="16" t="s">
        <v>257</v>
      </c>
      <c r="W115" s="106"/>
      <c r="X115" s="106"/>
      <c r="Y115" s="106"/>
      <c r="Z115" s="122" t="s">
        <v>231</v>
      </c>
      <c r="AA115" s="124"/>
      <c r="AB115" s="122" t="s">
        <v>231</v>
      </c>
      <c r="AC115" s="126" t="s">
        <v>463</v>
      </c>
      <c r="AD115" s="122" t="s">
        <v>231</v>
      </c>
      <c r="AE115" s="126" t="s">
        <v>484</v>
      </c>
      <c r="AF115" s="122" t="s">
        <v>231</v>
      </c>
      <c r="AG115" s="126" t="s">
        <v>496</v>
      </c>
      <c r="AH115" s="122" t="s">
        <v>241</v>
      </c>
      <c r="AI115" s="124"/>
      <c r="AJ115" s="108"/>
      <c r="AK115" s="106"/>
      <c r="AL115" s="106"/>
      <c r="AM115" s="122" t="s">
        <v>241</v>
      </c>
      <c r="AN115" s="124"/>
      <c r="AO115" s="224"/>
      <c r="AP115" s="58"/>
      <c r="AQ115" s="122"/>
      <c r="AR115" s="124"/>
      <c r="AS115" s="122"/>
      <c r="AT115" s="124"/>
      <c r="AU115" s="122" t="s">
        <v>241</v>
      </c>
      <c r="AV115" s="124"/>
      <c r="AW115" s="122" t="s">
        <v>231</v>
      </c>
      <c r="AX115" s="124"/>
      <c r="AY115" s="122" t="s">
        <v>231</v>
      </c>
      <c r="AZ115" s="124"/>
      <c r="BA115" s="146" t="s">
        <v>241</v>
      </c>
      <c r="BB115" s="124"/>
      <c r="BC115" s="146" t="s">
        <v>228</v>
      </c>
      <c r="BD115" s="124"/>
      <c r="BE115" s="112">
        <f t="shared" si="4"/>
        <v>0.7614285714</v>
      </c>
      <c r="BF115" s="122" t="s">
        <v>192</v>
      </c>
      <c r="BG115" s="160">
        <v>1.0</v>
      </c>
      <c r="BH115" s="122" t="s">
        <v>199</v>
      </c>
      <c r="BI115" s="160">
        <v>1.0</v>
      </c>
      <c r="BJ115" s="122" t="s">
        <v>204</v>
      </c>
      <c r="BK115" s="124">
        <v>1.0</v>
      </c>
      <c r="BL115" s="122" t="s">
        <v>209</v>
      </c>
      <c r="BM115" s="124">
        <v>1.0</v>
      </c>
      <c r="BN115" s="122" t="s">
        <v>218</v>
      </c>
      <c r="BO115" s="124">
        <v>0.33</v>
      </c>
      <c r="BP115" s="122" t="s">
        <v>211</v>
      </c>
      <c r="BQ115" s="124">
        <v>0.5</v>
      </c>
      <c r="BR115" s="122" t="s">
        <v>211</v>
      </c>
      <c r="BS115" s="124">
        <v>0.5</v>
      </c>
      <c r="BT115" s="112"/>
      <c r="BU115" s="168" t="s">
        <v>236</v>
      </c>
      <c r="BV115" s="168" t="s">
        <v>237</v>
      </c>
      <c r="BW115" s="112"/>
    </row>
    <row r="116">
      <c r="A116" s="66"/>
      <c r="B116" s="69">
        <v>4.0</v>
      </c>
      <c r="C116" s="71" t="s">
        <v>297</v>
      </c>
      <c r="D116" s="71" t="s">
        <v>333</v>
      </c>
      <c r="E116" s="76">
        <v>2011.0</v>
      </c>
      <c r="F116" s="76" t="s">
        <v>30</v>
      </c>
      <c r="G116" s="76" t="s">
        <v>369</v>
      </c>
      <c r="H116" s="76">
        <v>12.0</v>
      </c>
      <c r="I116" s="116" t="s">
        <v>405</v>
      </c>
      <c r="J116" s="116" t="s">
        <v>440</v>
      </c>
      <c r="K116" s="87" t="s">
        <v>39</v>
      </c>
      <c r="L116" s="66"/>
      <c r="M116" s="94"/>
      <c r="N116" s="122" t="s">
        <v>231</v>
      </c>
      <c r="O116" s="124"/>
      <c r="P116" s="124" t="s">
        <v>243</v>
      </c>
      <c r="Q116" s="16" t="s">
        <v>249</v>
      </c>
      <c r="R116" s="122" t="s">
        <v>241</v>
      </c>
      <c r="S116" s="124"/>
      <c r="T116" s="122" t="s">
        <v>231</v>
      </c>
      <c r="U116" s="124"/>
      <c r="V116" s="16" t="s">
        <v>258</v>
      </c>
      <c r="W116" s="106"/>
      <c r="X116" s="106"/>
      <c r="Y116" s="106"/>
      <c r="Z116" s="122" t="s">
        <v>231</v>
      </c>
      <c r="AA116" s="124"/>
      <c r="AB116" s="122" t="s">
        <v>231</v>
      </c>
      <c r="AC116" s="126" t="s">
        <v>463</v>
      </c>
      <c r="AD116" s="122" t="s">
        <v>231</v>
      </c>
      <c r="AE116" s="126" t="s">
        <v>485</v>
      </c>
      <c r="AF116" s="122" t="s">
        <v>241</v>
      </c>
      <c r="AG116" s="124"/>
      <c r="AH116" s="122" t="s">
        <v>231</v>
      </c>
      <c r="AI116" s="126" t="s">
        <v>499</v>
      </c>
      <c r="AJ116" s="108"/>
      <c r="AK116" s="106"/>
      <c r="AL116" s="106"/>
      <c r="AM116" s="122" t="s">
        <v>241</v>
      </c>
      <c r="AN116" s="124"/>
      <c r="AO116" s="122"/>
      <c r="AP116" s="124"/>
      <c r="AQ116" s="122"/>
      <c r="AR116" s="124"/>
      <c r="AS116" s="122"/>
      <c r="AT116" s="124"/>
      <c r="AU116" s="122" t="s">
        <v>241</v>
      </c>
      <c r="AV116" s="124"/>
      <c r="AW116" s="122" t="s">
        <v>231</v>
      </c>
      <c r="AX116" s="124"/>
      <c r="AY116" s="122" t="s">
        <v>231</v>
      </c>
      <c r="AZ116" s="124"/>
      <c r="BA116" s="146" t="s">
        <v>241</v>
      </c>
      <c r="BB116" s="147" t="s">
        <v>542</v>
      </c>
      <c r="BC116" s="146" t="s">
        <v>228</v>
      </c>
      <c r="BD116" s="124"/>
      <c r="BE116" s="112">
        <f t="shared" si="4"/>
        <v>0.7371428571</v>
      </c>
      <c r="BF116" s="122" t="s">
        <v>192</v>
      </c>
      <c r="BG116" s="160">
        <v>1.0</v>
      </c>
      <c r="BH116" s="122" t="s">
        <v>199</v>
      </c>
      <c r="BI116" s="160">
        <v>1.0</v>
      </c>
      <c r="BJ116" s="122" t="s">
        <v>204</v>
      </c>
      <c r="BK116" s="124">
        <v>1.0</v>
      </c>
      <c r="BL116" s="122" t="s">
        <v>209</v>
      </c>
      <c r="BM116" s="124">
        <v>1.0</v>
      </c>
      <c r="BN116" s="122" t="s">
        <v>217</v>
      </c>
      <c r="BO116" s="124">
        <v>0.66</v>
      </c>
      <c r="BP116" s="122" t="s">
        <v>211</v>
      </c>
      <c r="BQ116" s="124">
        <v>0.5</v>
      </c>
      <c r="BR116" s="122" t="s">
        <v>226</v>
      </c>
      <c r="BS116" s="124">
        <v>0.0</v>
      </c>
      <c r="BT116" s="112"/>
      <c r="BU116" s="168" t="s">
        <v>236</v>
      </c>
      <c r="BV116" s="168" t="s">
        <v>237</v>
      </c>
      <c r="BW116" s="112"/>
    </row>
    <row r="117">
      <c r="A117" s="66"/>
      <c r="B117" s="69">
        <v>5.0</v>
      </c>
      <c r="C117" s="71" t="s">
        <v>298</v>
      </c>
      <c r="D117" s="71" t="s">
        <v>334</v>
      </c>
      <c r="E117" s="76">
        <v>2011.0</v>
      </c>
      <c r="F117" s="76" t="s">
        <v>30</v>
      </c>
      <c r="G117" s="76" t="s">
        <v>370</v>
      </c>
      <c r="H117" s="76">
        <v>14.0</v>
      </c>
      <c r="I117" s="117" t="s">
        <v>406</v>
      </c>
      <c r="J117" s="116" t="s">
        <v>441</v>
      </c>
      <c r="K117" s="87" t="s">
        <v>39</v>
      </c>
      <c r="L117" s="66"/>
      <c r="M117" s="94"/>
      <c r="N117" s="122" t="s">
        <v>231</v>
      </c>
      <c r="O117" s="124"/>
      <c r="P117" s="124" t="s">
        <v>243</v>
      </c>
      <c r="Q117" s="16" t="s">
        <v>250</v>
      </c>
      <c r="R117" s="122" t="s">
        <v>241</v>
      </c>
      <c r="S117" s="124"/>
      <c r="T117" s="122" t="s">
        <v>231</v>
      </c>
      <c r="U117" s="124"/>
      <c r="V117" s="16" t="s">
        <v>260</v>
      </c>
      <c r="W117" s="106"/>
      <c r="X117" s="106"/>
      <c r="Y117" s="106"/>
      <c r="Z117" s="122" t="s">
        <v>241</v>
      </c>
      <c r="AA117" s="124"/>
      <c r="AB117" s="122" t="s">
        <v>228</v>
      </c>
      <c r="AC117" s="124"/>
      <c r="AD117" s="122" t="s">
        <v>228</v>
      </c>
      <c r="AE117" s="124"/>
      <c r="AF117" s="122" t="s">
        <v>228</v>
      </c>
      <c r="AG117" s="124"/>
      <c r="AH117" s="122" t="s">
        <v>228</v>
      </c>
      <c r="AI117" s="124"/>
      <c r="AJ117" s="108"/>
      <c r="AK117" s="106"/>
      <c r="AL117" s="106"/>
      <c r="AM117" s="122" t="s">
        <v>241</v>
      </c>
      <c r="AN117" s="124"/>
      <c r="AO117" s="122"/>
      <c r="AP117" s="124"/>
      <c r="AQ117" s="224"/>
      <c r="AR117" s="58"/>
      <c r="AS117" s="122"/>
      <c r="AT117" s="124"/>
      <c r="AU117" s="122" t="s">
        <v>231</v>
      </c>
      <c r="AV117" s="124"/>
      <c r="AW117" s="122" t="s">
        <v>231</v>
      </c>
      <c r="AX117" s="124"/>
      <c r="AY117" s="122" t="s">
        <v>231</v>
      </c>
      <c r="AZ117" s="124"/>
      <c r="BA117" s="146" t="s">
        <v>241</v>
      </c>
      <c r="BB117" s="124"/>
      <c r="BC117" s="146" t="s">
        <v>228</v>
      </c>
      <c r="BD117" s="124"/>
      <c r="BE117" s="112">
        <f t="shared" si="4"/>
        <v>0.7614285714</v>
      </c>
      <c r="BF117" s="122" t="s">
        <v>192</v>
      </c>
      <c r="BG117" s="160">
        <v>1.0</v>
      </c>
      <c r="BH117" s="122" t="s">
        <v>199</v>
      </c>
      <c r="BI117" s="160">
        <v>1.0</v>
      </c>
      <c r="BJ117" s="122" t="s">
        <v>204</v>
      </c>
      <c r="BK117" s="124">
        <v>1.0</v>
      </c>
      <c r="BL117" s="122" t="s">
        <v>209</v>
      </c>
      <c r="BM117" s="124">
        <v>1.0</v>
      </c>
      <c r="BN117" s="122" t="s">
        <v>218</v>
      </c>
      <c r="BO117" s="124">
        <v>0.33</v>
      </c>
      <c r="BP117" s="122" t="s">
        <v>211</v>
      </c>
      <c r="BQ117" s="124">
        <v>0.5</v>
      </c>
      <c r="BR117" s="122" t="s">
        <v>211</v>
      </c>
      <c r="BS117" s="124">
        <v>0.5</v>
      </c>
      <c r="BT117" s="112"/>
      <c r="BU117" s="168" t="s">
        <v>236</v>
      </c>
      <c r="BV117" s="168" t="s">
        <v>237</v>
      </c>
      <c r="BW117" s="112"/>
    </row>
    <row r="118">
      <c r="A118" s="66"/>
      <c r="B118" s="69">
        <v>6.0</v>
      </c>
      <c r="C118" s="71" t="s">
        <v>299</v>
      </c>
      <c r="D118" s="71" t="s">
        <v>335</v>
      </c>
      <c r="E118" s="76">
        <v>2012.0</v>
      </c>
      <c r="F118" s="76" t="s">
        <v>30</v>
      </c>
      <c r="G118" s="76" t="s">
        <v>371</v>
      </c>
      <c r="H118" s="76">
        <v>3.0</v>
      </c>
      <c r="I118" s="117" t="s">
        <v>407</v>
      </c>
      <c r="J118" s="116" t="s">
        <v>442</v>
      </c>
      <c r="K118" s="87" t="s">
        <v>39</v>
      </c>
      <c r="L118" s="66"/>
      <c r="M118" s="94"/>
      <c r="N118" s="122" t="s">
        <v>231</v>
      </c>
      <c r="O118" s="124"/>
      <c r="P118" s="124" t="s">
        <v>243</v>
      </c>
      <c r="Q118" s="16" t="s">
        <v>249</v>
      </c>
      <c r="R118" s="122" t="s">
        <v>241</v>
      </c>
      <c r="S118" s="124"/>
      <c r="T118" s="122" t="s">
        <v>231</v>
      </c>
      <c r="U118" s="126" t="s">
        <v>458</v>
      </c>
      <c r="V118" s="16" t="s">
        <v>257</v>
      </c>
      <c r="W118" s="106"/>
      <c r="X118" s="106"/>
      <c r="Y118" s="106"/>
      <c r="Z118" s="122" t="s">
        <v>231</v>
      </c>
      <c r="AA118" s="124"/>
      <c r="AB118" s="122" t="s">
        <v>231</v>
      </c>
      <c r="AC118" s="126" t="s">
        <v>464</v>
      </c>
      <c r="AD118" s="122" t="s">
        <v>231</v>
      </c>
      <c r="AE118" s="130" t="s">
        <v>486</v>
      </c>
      <c r="AF118" s="122" t="s">
        <v>231</v>
      </c>
      <c r="AG118" s="126" t="s">
        <v>497</v>
      </c>
      <c r="AH118" s="122" t="s">
        <v>231</v>
      </c>
      <c r="AI118" s="126" t="s">
        <v>500</v>
      </c>
      <c r="AJ118" s="108"/>
      <c r="AK118" s="106"/>
      <c r="AL118" s="106"/>
      <c r="AM118" s="122" t="s">
        <v>231</v>
      </c>
      <c r="AN118" s="124"/>
      <c r="AO118" s="122" t="s">
        <v>231</v>
      </c>
      <c r="AP118" s="124"/>
      <c r="AQ118" s="122" t="s">
        <v>231</v>
      </c>
      <c r="AR118" s="124"/>
      <c r="AS118" s="122" t="s">
        <v>231</v>
      </c>
      <c r="AT118" s="124"/>
      <c r="AU118" s="122" t="s">
        <v>231</v>
      </c>
      <c r="AV118" s="124"/>
      <c r="AW118" s="122" t="s">
        <v>231</v>
      </c>
      <c r="AX118" s="124"/>
      <c r="AY118" s="122" t="s">
        <v>241</v>
      </c>
      <c r="AZ118" s="124"/>
      <c r="BA118" s="146" t="s">
        <v>228</v>
      </c>
      <c r="BB118" s="124"/>
      <c r="BC118" s="146" t="s">
        <v>290</v>
      </c>
      <c r="BD118" s="124"/>
      <c r="BE118" s="112">
        <f t="shared" si="4"/>
        <v>0.7371428571</v>
      </c>
      <c r="BF118" s="122" t="s">
        <v>192</v>
      </c>
      <c r="BG118" s="160">
        <v>1.0</v>
      </c>
      <c r="BH118" s="122" t="s">
        <v>200</v>
      </c>
      <c r="BI118" s="160">
        <v>0.5</v>
      </c>
      <c r="BJ118" s="122" t="s">
        <v>204</v>
      </c>
      <c r="BK118" s="124">
        <v>1.0</v>
      </c>
      <c r="BL118" s="122" t="s">
        <v>209</v>
      </c>
      <c r="BM118" s="124">
        <v>1.0</v>
      </c>
      <c r="BN118" s="122" t="s">
        <v>217</v>
      </c>
      <c r="BO118" s="124">
        <v>0.66</v>
      </c>
      <c r="BP118" s="122" t="s">
        <v>211</v>
      </c>
      <c r="BQ118" s="124">
        <v>0.5</v>
      </c>
      <c r="BR118" s="122" t="s">
        <v>211</v>
      </c>
      <c r="BS118" s="124">
        <v>0.5</v>
      </c>
      <c r="BT118" s="112"/>
      <c r="BU118" s="168" t="s">
        <v>236</v>
      </c>
      <c r="BV118" s="168" t="s">
        <v>237</v>
      </c>
      <c r="BW118" s="112"/>
    </row>
    <row r="119">
      <c r="A119" s="66"/>
      <c r="B119" s="69">
        <v>7.0</v>
      </c>
      <c r="C119" s="71" t="s">
        <v>300</v>
      </c>
      <c r="D119" s="71" t="s">
        <v>336</v>
      </c>
      <c r="E119" s="76">
        <v>2011.0</v>
      </c>
      <c r="F119" s="76" t="s">
        <v>30</v>
      </c>
      <c r="G119" s="76" t="s">
        <v>372</v>
      </c>
      <c r="H119" s="76">
        <v>21.0</v>
      </c>
      <c r="I119" s="118" t="s">
        <v>408</v>
      </c>
      <c r="J119" s="116" t="s">
        <v>443</v>
      </c>
      <c r="K119" s="87" t="s">
        <v>39</v>
      </c>
      <c r="L119" s="66"/>
      <c r="M119" s="94"/>
      <c r="N119" s="122" t="s">
        <v>231</v>
      </c>
      <c r="O119" s="124"/>
      <c r="P119" s="124" t="s">
        <v>243</v>
      </c>
      <c r="Q119" s="16" t="s">
        <v>250</v>
      </c>
      <c r="R119" s="122" t="s">
        <v>241</v>
      </c>
      <c r="S119" s="124"/>
      <c r="T119" s="122" t="s">
        <v>231</v>
      </c>
      <c r="U119" s="124"/>
      <c r="V119" s="16" t="s">
        <v>258</v>
      </c>
      <c r="W119" s="106"/>
      <c r="X119" s="106"/>
      <c r="Y119" s="106"/>
      <c r="Z119" s="122" t="s">
        <v>231</v>
      </c>
      <c r="AA119" s="124"/>
      <c r="AB119" s="122" t="s">
        <v>231</v>
      </c>
      <c r="AC119" s="126" t="s">
        <v>465</v>
      </c>
      <c r="AD119" s="122" t="s">
        <v>231</v>
      </c>
      <c r="AE119" s="131" t="s">
        <v>487</v>
      </c>
      <c r="AF119" s="122" t="s">
        <v>241</v>
      </c>
      <c r="AG119" s="124"/>
      <c r="AH119" s="122" t="s">
        <v>241</v>
      </c>
      <c r="AI119" s="124"/>
      <c r="AJ119" s="108"/>
      <c r="AK119" s="106"/>
      <c r="AL119" s="106"/>
      <c r="AM119" s="122" t="s">
        <v>241</v>
      </c>
      <c r="AN119" s="124"/>
      <c r="AO119" s="122"/>
      <c r="AP119" s="124"/>
      <c r="AQ119" s="122"/>
      <c r="AR119" s="124"/>
      <c r="AS119" s="224"/>
      <c r="AT119" s="58"/>
      <c r="AU119" s="122" t="s">
        <v>231</v>
      </c>
      <c r="AV119" s="124"/>
      <c r="AW119" s="122" t="s">
        <v>231</v>
      </c>
      <c r="AX119" s="124" t="s">
        <v>531</v>
      </c>
      <c r="AY119" s="122" t="s">
        <v>231</v>
      </c>
      <c r="AZ119" s="124"/>
      <c r="BA119" s="146" t="s">
        <v>241</v>
      </c>
      <c r="BB119" s="124"/>
      <c r="BC119" s="146" t="s">
        <v>228</v>
      </c>
      <c r="BD119" s="124"/>
      <c r="BE119" s="112">
        <f t="shared" si="4"/>
        <v>0.69</v>
      </c>
      <c r="BF119" s="122" t="s">
        <v>192</v>
      </c>
      <c r="BG119" s="160">
        <v>1.0</v>
      </c>
      <c r="BH119" s="122" t="s">
        <v>199</v>
      </c>
      <c r="BI119" s="160">
        <v>1.0</v>
      </c>
      <c r="BJ119" s="122" t="s">
        <v>204</v>
      </c>
      <c r="BK119" s="124">
        <v>1.0</v>
      </c>
      <c r="BL119" s="122" t="s">
        <v>209</v>
      </c>
      <c r="BM119" s="124">
        <v>1.0</v>
      </c>
      <c r="BN119" s="122" t="s">
        <v>218</v>
      </c>
      <c r="BO119" s="124">
        <v>0.33</v>
      </c>
      <c r="BP119" s="122" t="s">
        <v>211</v>
      </c>
      <c r="BQ119" s="124">
        <v>0.5</v>
      </c>
      <c r="BR119" s="122" t="s">
        <v>226</v>
      </c>
      <c r="BS119" s="124">
        <v>0.0</v>
      </c>
      <c r="BT119" s="112"/>
      <c r="BU119" s="168" t="s">
        <v>236</v>
      </c>
      <c r="BV119" s="168" t="s">
        <v>237</v>
      </c>
      <c r="BW119" s="112"/>
    </row>
    <row r="120">
      <c r="A120" s="66"/>
      <c r="B120" s="69">
        <v>8.0</v>
      </c>
      <c r="C120" s="71" t="s">
        <v>301</v>
      </c>
      <c r="D120" s="71" t="s">
        <v>337</v>
      </c>
      <c r="E120" s="76">
        <v>2014.0</v>
      </c>
      <c r="F120" s="76" t="s">
        <v>30</v>
      </c>
      <c r="G120" s="76" t="s">
        <v>373</v>
      </c>
      <c r="H120" s="76">
        <v>1.0</v>
      </c>
      <c r="I120" s="119" t="s">
        <v>409</v>
      </c>
      <c r="J120" s="119" t="s">
        <v>444</v>
      </c>
      <c r="K120" s="87" t="s">
        <v>39</v>
      </c>
      <c r="L120" s="66"/>
      <c r="M120" s="94"/>
      <c r="N120" s="122" t="s">
        <v>231</v>
      </c>
      <c r="O120" s="124"/>
      <c r="P120" s="124" t="s">
        <v>243</v>
      </c>
      <c r="Q120" s="16" t="s">
        <v>248</v>
      </c>
      <c r="R120" s="122" t="s">
        <v>241</v>
      </c>
      <c r="S120" s="124"/>
      <c r="T120" s="122" t="s">
        <v>231</v>
      </c>
      <c r="U120" s="124"/>
      <c r="V120" s="16" t="s">
        <v>258</v>
      </c>
      <c r="W120" s="106"/>
      <c r="X120" s="106"/>
      <c r="Y120" s="106"/>
      <c r="Z120" s="122" t="s">
        <v>231</v>
      </c>
      <c r="AA120" s="124"/>
      <c r="AB120" s="122" t="s">
        <v>231</v>
      </c>
      <c r="AC120" s="124" t="s">
        <v>466</v>
      </c>
      <c r="AD120" s="122" t="s">
        <v>231</v>
      </c>
      <c r="AE120" s="124" t="s">
        <v>488</v>
      </c>
      <c r="AF120" s="122" t="s">
        <v>231</v>
      </c>
      <c r="AG120" s="124"/>
      <c r="AH120" s="122" t="s">
        <v>241</v>
      </c>
      <c r="AI120" s="124"/>
      <c r="AJ120" s="108"/>
      <c r="AK120" s="106"/>
      <c r="AL120" s="106"/>
      <c r="AM120" s="122" t="s">
        <v>231</v>
      </c>
      <c r="AN120" s="124"/>
      <c r="AO120" s="122" t="s">
        <v>231</v>
      </c>
      <c r="AP120" s="124"/>
      <c r="AQ120" s="122" t="s">
        <v>231</v>
      </c>
      <c r="AR120" s="124" t="s">
        <v>515</v>
      </c>
      <c r="AS120" s="122" t="s">
        <v>231</v>
      </c>
      <c r="AT120" s="124" t="s">
        <v>523</v>
      </c>
      <c r="AU120" s="122" t="s">
        <v>231</v>
      </c>
      <c r="AV120" s="124"/>
      <c r="AW120" s="122" t="s">
        <v>231</v>
      </c>
      <c r="AX120" s="124" t="s">
        <v>532</v>
      </c>
      <c r="AY120" s="122" t="s">
        <v>231</v>
      </c>
      <c r="AZ120" s="124"/>
      <c r="BA120" s="146" t="s">
        <v>231</v>
      </c>
      <c r="BB120" s="124" t="s">
        <v>543</v>
      </c>
      <c r="BC120" s="146" t="s">
        <v>290</v>
      </c>
      <c r="BD120" s="124" t="s">
        <v>552</v>
      </c>
      <c r="BE120" s="112">
        <f t="shared" si="4"/>
        <v>0.9285714286</v>
      </c>
      <c r="BF120" s="122" t="s">
        <v>192</v>
      </c>
      <c r="BG120" s="160">
        <v>1.0</v>
      </c>
      <c r="BH120" s="122" t="s">
        <v>199</v>
      </c>
      <c r="BI120" s="160">
        <v>1.0</v>
      </c>
      <c r="BJ120" s="122" t="s">
        <v>204</v>
      </c>
      <c r="BK120" s="124">
        <v>1.0</v>
      </c>
      <c r="BL120" s="122" t="s">
        <v>209</v>
      </c>
      <c r="BM120" s="124">
        <v>1.0</v>
      </c>
      <c r="BN120" s="122" t="s">
        <v>216</v>
      </c>
      <c r="BO120" s="124">
        <v>1.0</v>
      </c>
      <c r="BP120" s="122" t="s">
        <v>204</v>
      </c>
      <c r="BQ120" s="124">
        <v>1.0</v>
      </c>
      <c r="BR120" s="122" t="s">
        <v>211</v>
      </c>
      <c r="BS120" s="124">
        <v>0.5</v>
      </c>
      <c r="BT120" s="112"/>
      <c r="BU120" s="168" t="s">
        <v>236</v>
      </c>
      <c r="BV120" s="168" t="s">
        <v>236</v>
      </c>
      <c r="BW120" s="112"/>
    </row>
    <row r="121">
      <c r="A121" s="66"/>
      <c r="B121" s="69">
        <v>9.0</v>
      </c>
      <c r="C121" s="115" t="s">
        <v>302</v>
      </c>
      <c r="D121" s="115" t="s">
        <v>338</v>
      </c>
      <c r="E121" s="76">
        <v>2014.0</v>
      </c>
      <c r="F121" s="76" t="s">
        <v>30</v>
      </c>
      <c r="G121" s="76" t="s">
        <v>374</v>
      </c>
      <c r="H121" s="76">
        <v>5.0</v>
      </c>
      <c r="I121" s="119" t="s">
        <v>410</v>
      </c>
      <c r="J121" s="119" t="s">
        <v>445</v>
      </c>
      <c r="K121" s="87" t="s">
        <v>39</v>
      </c>
      <c r="L121" s="66"/>
      <c r="M121" s="94"/>
      <c r="N121" s="122" t="s">
        <v>231</v>
      </c>
      <c r="O121" s="124"/>
      <c r="P121" s="124" t="s">
        <v>243</v>
      </c>
      <c r="Q121" s="16" t="s">
        <v>249</v>
      </c>
      <c r="R121" s="122" t="s">
        <v>231</v>
      </c>
      <c r="S121" s="124" t="s">
        <v>454</v>
      </c>
      <c r="T121" s="122" t="s">
        <v>231</v>
      </c>
      <c r="U121" s="124"/>
      <c r="V121" s="16" t="s">
        <v>258</v>
      </c>
      <c r="W121" s="106"/>
      <c r="X121" s="106"/>
      <c r="Y121" s="106"/>
      <c r="Z121" s="122" t="s">
        <v>231</v>
      </c>
      <c r="AA121" s="124"/>
      <c r="AB121" s="122" t="s">
        <v>231</v>
      </c>
      <c r="AC121" s="124" t="s">
        <v>467</v>
      </c>
      <c r="AD121" s="122" t="s">
        <v>241</v>
      </c>
      <c r="AE121" s="124"/>
      <c r="AF121" s="122" t="s">
        <v>241</v>
      </c>
      <c r="AG121" s="124"/>
      <c r="AH121" s="122" t="s">
        <v>231</v>
      </c>
      <c r="AI121" s="124" t="s">
        <v>501</v>
      </c>
      <c r="AJ121" s="108"/>
      <c r="AK121" s="106"/>
      <c r="AL121" s="106"/>
      <c r="AM121" s="122" t="s">
        <v>231</v>
      </c>
      <c r="AN121" s="124" t="s">
        <v>502</v>
      </c>
      <c r="AO121" s="122" t="s">
        <v>231</v>
      </c>
      <c r="AP121" s="124"/>
      <c r="AQ121" s="122" t="s">
        <v>231</v>
      </c>
      <c r="AR121" s="124"/>
      <c r="AS121" s="122" t="s">
        <v>231</v>
      </c>
      <c r="AT121" s="124" t="s">
        <v>524</v>
      </c>
      <c r="AU121" s="224" t="s">
        <v>231</v>
      </c>
      <c r="AV121" s="58"/>
      <c r="AW121" s="122" t="s">
        <v>231</v>
      </c>
      <c r="AX121" s="124" t="s">
        <v>533</v>
      </c>
      <c r="AY121" s="122" t="s">
        <v>231</v>
      </c>
      <c r="AZ121" s="124"/>
      <c r="BA121" s="146" t="s">
        <v>231</v>
      </c>
      <c r="BB121" s="124" t="s">
        <v>544</v>
      </c>
      <c r="BC121" s="146" t="s">
        <v>290</v>
      </c>
      <c r="BD121" s="124" t="s">
        <v>553</v>
      </c>
      <c r="BE121" s="112">
        <f t="shared" si="4"/>
        <v>0.88</v>
      </c>
      <c r="BF121" s="122" t="s">
        <v>192</v>
      </c>
      <c r="BG121" s="160">
        <v>1.0</v>
      </c>
      <c r="BH121" s="122" t="s">
        <v>199</v>
      </c>
      <c r="BI121" s="160">
        <v>1.0</v>
      </c>
      <c r="BJ121" s="122" t="s">
        <v>204</v>
      </c>
      <c r="BK121" s="124">
        <v>1.0</v>
      </c>
      <c r="BL121" s="122" t="s">
        <v>209</v>
      </c>
      <c r="BM121" s="124">
        <v>1.0</v>
      </c>
      <c r="BN121" s="122" t="s">
        <v>217</v>
      </c>
      <c r="BO121" s="124">
        <v>0.66</v>
      </c>
      <c r="BP121" s="122" t="s">
        <v>211</v>
      </c>
      <c r="BQ121" s="124">
        <v>0.5</v>
      </c>
      <c r="BR121" s="122" t="s">
        <v>225</v>
      </c>
      <c r="BS121" s="124">
        <v>1.0</v>
      </c>
      <c r="BT121" s="112"/>
      <c r="BU121" s="168" t="s">
        <v>236</v>
      </c>
      <c r="BV121" s="168" t="s">
        <v>237</v>
      </c>
      <c r="BW121" s="112"/>
    </row>
    <row r="122">
      <c r="A122" s="66"/>
      <c r="B122" s="69">
        <v>10.0</v>
      </c>
      <c r="C122" s="115" t="s">
        <v>303</v>
      </c>
      <c r="D122" s="115" t="s">
        <v>339</v>
      </c>
      <c r="E122" s="76">
        <v>2014.0</v>
      </c>
      <c r="F122" s="76" t="s">
        <v>30</v>
      </c>
      <c r="G122" s="76" t="s">
        <v>375</v>
      </c>
      <c r="H122" s="76">
        <v>4.0</v>
      </c>
      <c r="I122" s="119" t="s">
        <v>411</v>
      </c>
      <c r="J122" s="119" t="s">
        <v>446</v>
      </c>
      <c r="K122" s="87" t="s">
        <v>39</v>
      </c>
      <c r="L122" s="66"/>
      <c r="M122" s="94"/>
      <c r="N122" s="122" t="s">
        <v>231</v>
      </c>
      <c r="O122" s="124"/>
      <c r="P122" s="124" t="s">
        <v>245</v>
      </c>
      <c r="Q122" s="16" t="s">
        <v>250</v>
      </c>
      <c r="R122" s="122" t="s">
        <v>241</v>
      </c>
      <c r="S122" s="124"/>
      <c r="T122" s="122" t="s">
        <v>231</v>
      </c>
      <c r="U122" s="124"/>
      <c r="V122" s="16" t="s">
        <v>260</v>
      </c>
      <c r="W122" s="106"/>
      <c r="X122" s="106"/>
      <c r="Y122" s="106"/>
      <c r="Z122" s="122" t="s">
        <v>231</v>
      </c>
      <c r="AA122" s="124"/>
      <c r="AB122" s="122" t="s">
        <v>231</v>
      </c>
      <c r="AC122" s="124" t="s">
        <v>468</v>
      </c>
      <c r="AD122" s="122" t="s">
        <v>231</v>
      </c>
      <c r="AE122" s="124" t="s">
        <v>489</v>
      </c>
      <c r="AF122" s="122" t="s">
        <v>231</v>
      </c>
      <c r="AG122" s="124"/>
      <c r="AH122" s="122" t="s">
        <v>231</v>
      </c>
      <c r="AI122" s="124"/>
      <c r="AJ122" s="108"/>
      <c r="AK122" s="106"/>
      <c r="AL122" s="106"/>
      <c r="AM122" s="122" t="s">
        <v>231</v>
      </c>
      <c r="AN122" s="124"/>
      <c r="AO122" s="122" t="s">
        <v>231</v>
      </c>
      <c r="AP122" s="124"/>
      <c r="AQ122" s="122" t="s">
        <v>241</v>
      </c>
      <c r="AR122" s="124"/>
      <c r="AS122" s="122" t="s">
        <v>241</v>
      </c>
      <c r="AT122" s="124"/>
      <c r="AU122" s="122" t="s">
        <v>241</v>
      </c>
      <c r="AV122" s="124"/>
      <c r="AW122" s="122" t="s">
        <v>228</v>
      </c>
      <c r="AX122" s="124"/>
      <c r="AY122" s="122" t="s">
        <v>231</v>
      </c>
      <c r="AZ122" s="124"/>
      <c r="BA122" s="146" t="s">
        <v>241</v>
      </c>
      <c r="BB122" s="124"/>
      <c r="BC122" s="146" t="s">
        <v>228</v>
      </c>
      <c r="BD122" s="124"/>
      <c r="BE122" s="112">
        <f t="shared" si="4"/>
        <v>0.7371428571</v>
      </c>
      <c r="BF122" s="122" t="s">
        <v>192</v>
      </c>
      <c r="BG122" s="160">
        <v>1.0</v>
      </c>
      <c r="BH122" s="122" t="s">
        <v>199</v>
      </c>
      <c r="BI122" s="160">
        <v>1.0</v>
      </c>
      <c r="BJ122" s="122" t="s">
        <v>204</v>
      </c>
      <c r="BK122" s="124">
        <v>1.0</v>
      </c>
      <c r="BL122" s="122" t="s">
        <v>211</v>
      </c>
      <c r="BM122" s="124">
        <v>0.5</v>
      </c>
      <c r="BN122" s="122" t="s">
        <v>217</v>
      </c>
      <c r="BO122" s="124">
        <v>0.66</v>
      </c>
      <c r="BP122" s="122" t="s">
        <v>211</v>
      </c>
      <c r="BQ122" s="124">
        <v>0.5</v>
      </c>
      <c r="BR122" s="122" t="s">
        <v>211</v>
      </c>
      <c r="BS122" s="124">
        <v>0.5</v>
      </c>
      <c r="BT122" s="112"/>
      <c r="BU122" s="168" t="s">
        <v>237</v>
      </c>
      <c r="BV122" s="168" t="s">
        <v>236</v>
      </c>
      <c r="BW122" s="112"/>
    </row>
    <row r="123">
      <c r="A123" s="66"/>
      <c r="B123" s="69">
        <v>11.0</v>
      </c>
      <c r="C123" s="115" t="s">
        <v>304</v>
      </c>
      <c r="D123" s="115" t="s">
        <v>340</v>
      </c>
      <c r="E123" s="76">
        <v>2014.0</v>
      </c>
      <c r="F123" s="76" t="s">
        <v>30</v>
      </c>
      <c r="G123" s="76" t="s">
        <v>376</v>
      </c>
      <c r="H123" s="76">
        <v>0.0</v>
      </c>
      <c r="I123" s="119" t="s">
        <v>412</v>
      </c>
      <c r="J123" s="119" t="s">
        <v>447</v>
      </c>
      <c r="K123" s="87" t="s">
        <v>39</v>
      </c>
      <c r="L123" s="66"/>
      <c r="M123" s="94"/>
      <c r="N123" s="122" t="s">
        <v>231</v>
      </c>
      <c r="O123" s="124"/>
      <c r="P123" s="124" t="s">
        <v>243</v>
      </c>
      <c r="Q123" s="16" t="s">
        <v>248</v>
      </c>
      <c r="R123" s="122" t="s">
        <v>241</v>
      </c>
      <c r="S123" s="124"/>
      <c r="T123" s="122" t="s">
        <v>231</v>
      </c>
      <c r="U123" s="124"/>
      <c r="V123" s="16" t="s">
        <v>257</v>
      </c>
      <c r="W123" s="106"/>
      <c r="X123" s="106"/>
      <c r="Y123" s="106"/>
      <c r="Z123" s="122" t="s">
        <v>231</v>
      </c>
      <c r="AA123" s="124"/>
      <c r="AB123" s="122" t="s">
        <v>231</v>
      </c>
      <c r="AC123" s="124" t="s">
        <v>469</v>
      </c>
      <c r="AD123" s="122" t="s">
        <v>231</v>
      </c>
      <c r="AE123" s="124"/>
      <c r="AF123" s="122" t="s">
        <v>241</v>
      </c>
      <c r="AG123" s="124"/>
      <c r="AH123" s="122" t="s">
        <v>241</v>
      </c>
      <c r="AI123" s="124"/>
      <c r="AJ123" s="108"/>
      <c r="AK123" s="106"/>
      <c r="AL123" s="106"/>
      <c r="AM123" s="122" t="s">
        <v>231</v>
      </c>
      <c r="AN123" s="124" t="s">
        <v>503</v>
      </c>
      <c r="AO123" s="122" t="s">
        <v>231</v>
      </c>
      <c r="AP123" s="124" t="s">
        <v>506</v>
      </c>
      <c r="AQ123" s="122" t="s">
        <v>231</v>
      </c>
      <c r="AR123" s="124" t="s">
        <v>516</v>
      </c>
      <c r="AS123" s="122" t="s">
        <v>231</v>
      </c>
      <c r="AT123" s="124"/>
      <c r="AU123" s="122" t="s">
        <v>231</v>
      </c>
      <c r="AV123" s="124"/>
      <c r="AW123" s="224" t="s">
        <v>231</v>
      </c>
      <c r="AX123" s="58"/>
      <c r="AY123" s="122" t="s">
        <v>231</v>
      </c>
      <c r="AZ123" s="124"/>
      <c r="BA123" s="146" t="s">
        <v>241</v>
      </c>
      <c r="BB123" s="124" t="s">
        <v>545</v>
      </c>
      <c r="BC123" s="146" t="s">
        <v>291</v>
      </c>
      <c r="BD123" s="124" t="s">
        <v>554</v>
      </c>
      <c r="BE123" s="112">
        <f t="shared" si="4"/>
        <v>0.8085714286</v>
      </c>
      <c r="BF123" s="122" t="s">
        <v>192</v>
      </c>
      <c r="BG123" s="160">
        <v>1.0</v>
      </c>
      <c r="BH123" s="122" t="s">
        <v>200</v>
      </c>
      <c r="BI123" s="160">
        <v>0.5</v>
      </c>
      <c r="BJ123" s="122" t="s">
        <v>204</v>
      </c>
      <c r="BK123" s="124">
        <v>1.0</v>
      </c>
      <c r="BL123" s="122" t="s">
        <v>209</v>
      </c>
      <c r="BM123" s="124">
        <v>1.0</v>
      </c>
      <c r="BN123" s="122" t="s">
        <v>217</v>
      </c>
      <c r="BO123" s="124">
        <v>0.66</v>
      </c>
      <c r="BP123" s="122" t="s">
        <v>211</v>
      </c>
      <c r="BQ123" s="124">
        <v>0.5</v>
      </c>
      <c r="BR123" s="122" t="s">
        <v>225</v>
      </c>
      <c r="BS123" s="124">
        <v>1.0</v>
      </c>
      <c r="BT123" s="112"/>
      <c r="BU123" s="168" t="s">
        <v>236</v>
      </c>
      <c r="BV123" s="168" t="s">
        <v>236</v>
      </c>
      <c r="BW123" s="112"/>
    </row>
    <row r="124">
      <c r="A124" s="66"/>
      <c r="B124" s="69">
        <v>12.0</v>
      </c>
      <c r="C124" s="115" t="s">
        <v>305</v>
      </c>
      <c r="D124" s="115" t="s">
        <v>341</v>
      </c>
      <c r="E124" s="76">
        <v>2013.0</v>
      </c>
      <c r="F124" s="76" t="s">
        <v>30</v>
      </c>
      <c r="G124" s="76" t="s">
        <v>377</v>
      </c>
      <c r="H124" s="76">
        <v>6.0</v>
      </c>
      <c r="I124" s="119" t="s">
        <v>413</v>
      </c>
      <c r="J124" s="119" t="s">
        <v>448</v>
      </c>
      <c r="K124" s="87" t="s">
        <v>39</v>
      </c>
      <c r="L124" s="66"/>
      <c r="M124" s="94"/>
      <c r="N124" s="122" t="s">
        <v>231</v>
      </c>
      <c r="O124" s="124"/>
      <c r="P124" s="124" t="s">
        <v>243</v>
      </c>
      <c r="Q124" s="16" t="s">
        <v>249</v>
      </c>
      <c r="R124" s="122" t="s">
        <v>231</v>
      </c>
      <c r="S124" s="124" t="s">
        <v>455</v>
      </c>
      <c r="T124" s="122" t="s">
        <v>231</v>
      </c>
      <c r="U124" s="124"/>
      <c r="V124" s="16" t="s">
        <v>257</v>
      </c>
      <c r="W124" s="106"/>
      <c r="X124" s="106"/>
      <c r="Y124" s="106"/>
      <c r="Z124" s="122" t="s">
        <v>231</v>
      </c>
      <c r="AA124" s="124"/>
      <c r="AB124" s="122" t="s">
        <v>231</v>
      </c>
      <c r="AC124" s="124" t="s">
        <v>470</v>
      </c>
      <c r="AD124" s="122" t="s">
        <v>241</v>
      </c>
      <c r="AE124" s="124"/>
      <c r="AF124" s="122" t="s">
        <v>241</v>
      </c>
      <c r="AG124" s="124"/>
      <c r="AH124" s="122" t="s">
        <v>241</v>
      </c>
      <c r="AI124" s="124"/>
      <c r="AJ124" s="108"/>
      <c r="AK124" s="106"/>
      <c r="AL124" s="106"/>
      <c r="AM124" s="122" t="s">
        <v>231</v>
      </c>
      <c r="AN124" s="124"/>
      <c r="AO124" s="122" t="s">
        <v>231</v>
      </c>
      <c r="AP124" s="124"/>
      <c r="AQ124" s="122" t="s">
        <v>231</v>
      </c>
      <c r="AR124" s="124"/>
      <c r="AS124" s="122" t="s">
        <v>231</v>
      </c>
      <c r="AT124" s="124" t="s">
        <v>525</v>
      </c>
      <c r="AU124" s="122" t="s">
        <v>231</v>
      </c>
      <c r="AV124" s="124"/>
      <c r="AW124" s="122" t="s">
        <v>228</v>
      </c>
      <c r="AX124" s="124"/>
      <c r="AY124" s="122" t="s">
        <v>231</v>
      </c>
      <c r="AZ124" s="124"/>
      <c r="BA124" s="146" t="s">
        <v>241</v>
      </c>
      <c r="BB124" s="124"/>
      <c r="BC124" s="146" t="s">
        <v>293</v>
      </c>
      <c r="BD124" s="124" t="s">
        <v>555</v>
      </c>
      <c r="BE124" s="112">
        <f t="shared" si="4"/>
        <v>0.6657142857</v>
      </c>
      <c r="BF124" s="122" t="s">
        <v>192</v>
      </c>
      <c r="BG124" s="160">
        <v>1.0</v>
      </c>
      <c r="BH124" s="122" t="s">
        <v>199</v>
      </c>
      <c r="BI124" s="160">
        <v>1.0</v>
      </c>
      <c r="BJ124" s="122" t="s">
        <v>205</v>
      </c>
      <c r="BK124" s="124">
        <v>0.5</v>
      </c>
      <c r="BL124" s="122" t="s">
        <v>209</v>
      </c>
      <c r="BM124" s="124">
        <v>1.0</v>
      </c>
      <c r="BN124" s="122" t="s">
        <v>217</v>
      </c>
      <c r="BO124" s="124">
        <v>0.66</v>
      </c>
      <c r="BP124" s="122" t="s">
        <v>211</v>
      </c>
      <c r="BQ124" s="124">
        <v>0.5</v>
      </c>
      <c r="BR124" s="122" t="s">
        <v>226</v>
      </c>
      <c r="BS124" s="124">
        <v>0.0</v>
      </c>
      <c r="BT124" s="112"/>
      <c r="BU124" s="168" t="s">
        <v>236</v>
      </c>
      <c r="BV124" s="168" t="s">
        <v>236</v>
      </c>
      <c r="BW124" s="112"/>
    </row>
    <row r="125">
      <c r="A125" s="66"/>
      <c r="B125" s="69">
        <v>13.0</v>
      </c>
      <c r="C125" s="115" t="s">
        <v>306</v>
      </c>
      <c r="D125" s="115" t="s">
        <v>342</v>
      </c>
      <c r="E125" s="76">
        <v>2014.0</v>
      </c>
      <c r="F125" s="76" t="s">
        <v>30</v>
      </c>
      <c r="G125" s="76" t="s">
        <v>378</v>
      </c>
      <c r="H125" s="76">
        <v>0.0</v>
      </c>
      <c r="I125" s="119" t="s">
        <v>414</v>
      </c>
      <c r="J125" s="119" t="s">
        <v>449</v>
      </c>
      <c r="K125" s="87" t="s">
        <v>39</v>
      </c>
      <c r="L125" s="66"/>
      <c r="M125" s="94"/>
      <c r="N125" s="224" t="s">
        <v>231</v>
      </c>
      <c r="O125" s="58"/>
      <c r="P125" s="124" t="s">
        <v>243</v>
      </c>
      <c r="Q125" s="16" t="s">
        <v>248</v>
      </c>
      <c r="R125" s="122" t="s">
        <v>241</v>
      </c>
      <c r="S125" s="124"/>
      <c r="T125" s="122" t="s">
        <v>231</v>
      </c>
      <c r="U125" s="124"/>
      <c r="V125" s="16" t="s">
        <v>258</v>
      </c>
      <c r="W125" s="106"/>
      <c r="X125" s="106"/>
      <c r="Y125" s="106"/>
      <c r="Z125" s="122" t="s">
        <v>231</v>
      </c>
      <c r="AA125" s="124"/>
      <c r="AB125" s="122" t="s">
        <v>231</v>
      </c>
      <c r="AC125" s="124" t="s">
        <v>471</v>
      </c>
      <c r="AD125" s="122" t="s">
        <v>241</v>
      </c>
      <c r="AE125" s="124"/>
      <c r="AF125" s="122" t="s">
        <v>241</v>
      </c>
      <c r="AG125" s="124"/>
      <c r="AH125" s="122" t="s">
        <v>241</v>
      </c>
      <c r="AI125" s="124"/>
      <c r="AJ125" s="108"/>
      <c r="AK125" s="106"/>
      <c r="AL125" s="106"/>
      <c r="AM125" s="122" t="s">
        <v>231</v>
      </c>
      <c r="AN125" s="124"/>
      <c r="AO125" s="122" t="s">
        <v>231</v>
      </c>
      <c r="AP125" s="124" t="s">
        <v>507</v>
      </c>
      <c r="AQ125" s="122" t="s">
        <v>231</v>
      </c>
      <c r="AR125" s="124"/>
      <c r="AS125" s="122" t="s">
        <v>231</v>
      </c>
      <c r="AT125" s="124" t="s">
        <v>526</v>
      </c>
      <c r="AU125" s="122" t="s">
        <v>231</v>
      </c>
      <c r="AV125" s="124"/>
      <c r="AW125" s="122" t="s">
        <v>231</v>
      </c>
      <c r="AX125" s="124"/>
      <c r="AY125" s="224" t="s">
        <v>231</v>
      </c>
      <c r="AZ125" s="58"/>
      <c r="BA125" s="146" t="s">
        <v>241</v>
      </c>
      <c r="BB125" s="124"/>
      <c r="BC125" s="146" t="s">
        <v>293</v>
      </c>
      <c r="BD125" s="124" t="s">
        <v>555</v>
      </c>
      <c r="BE125" s="112">
        <f t="shared" si="4"/>
        <v>0.5</v>
      </c>
      <c r="BF125" s="122" t="s">
        <v>192</v>
      </c>
      <c r="BG125" s="160">
        <v>1.0</v>
      </c>
      <c r="BH125" s="122" t="s">
        <v>200</v>
      </c>
      <c r="BI125" s="160">
        <v>0.5</v>
      </c>
      <c r="BJ125" s="122" t="s">
        <v>205</v>
      </c>
      <c r="BK125" s="124">
        <v>0.5</v>
      </c>
      <c r="BL125" s="122" t="s">
        <v>211</v>
      </c>
      <c r="BM125" s="124">
        <v>0.5</v>
      </c>
      <c r="BN125" s="122" t="s">
        <v>217</v>
      </c>
      <c r="BO125" s="124">
        <v>0.5</v>
      </c>
      <c r="BP125" s="122" t="s">
        <v>211</v>
      </c>
      <c r="BQ125" s="124">
        <v>0.5</v>
      </c>
      <c r="BR125" s="122" t="s">
        <v>226</v>
      </c>
      <c r="BS125" s="124">
        <v>0.0</v>
      </c>
      <c r="BT125" s="112"/>
      <c r="BU125" s="168" t="s">
        <v>237</v>
      </c>
      <c r="BV125" s="168" t="s">
        <v>236</v>
      </c>
      <c r="BW125" s="112"/>
    </row>
    <row r="126">
      <c r="A126" s="66"/>
      <c r="B126" s="69">
        <v>14.0</v>
      </c>
      <c r="C126" s="115" t="s">
        <v>307</v>
      </c>
      <c r="D126" s="115" t="s">
        <v>343</v>
      </c>
      <c r="E126" s="76">
        <v>2014.0</v>
      </c>
      <c r="F126" s="76" t="s">
        <v>30</v>
      </c>
      <c r="G126" s="76" t="s">
        <v>379</v>
      </c>
      <c r="H126" s="76">
        <v>0.0</v>
      </c>
      <c r="I126" s="119" t="s">
        <v>415</v>
      </c>
      <c r="J126" s="119" t="s">
        <v>450</v>
      </c>
      <c r="K126" s="87" t="s">
        <v>39</v>
      </c>
      <c r="L126" s="66"/>
      <c r="M126" s="94"/>
      <c r="N126" s="122" t="s">
        <v>231</v>
      </c>
      <c r="O126" s="124"/>
      <c r="P126" s="124" t="s">
        <v>243</v>
      </c>
      <c r="Q126" s="16" t="s">
        <v>249</v>
      </c>
      <c r="R126" s="122" t="s">
        <v>241</v>
      </c>
      <c r="S126" s="124"/>
      <c r="T126" s="122" t="s">
        <v>231</v>
      </c>
      <c r="U126" s="124"/>
      <c r="V126" s="16" t="s">
        <v>260</v>
      </c>
      <c r="W126" s="106"/>
      <c r="X126" s="106"/>
      <c r="Y126" s="106"/>
      <c r="Z126" s="122" t="s">
        <v>231</v>
      </c>
      <c r="AA126" s="124"/>
      <c r="AB126" s="122" t="s">
        <v>231</v>
      </c>
      <c r="AC126" s="124" t="s">
        <v>472</v>
      </c>
      <c r="AD126" s="122" t="s">
        <v>241</v>
      </c>
      <c r="AE126" s="124"/>
      <c r="AF126" s="122" t="s">
        <v>231</v>
      </c>
      <c r="AG126" s="124" t="s">
        <v>498</v>
      </c>
      <c r="AH126" s="122" t="s">
        <v>241</v>
      </c>
      <c r="AI126" s="124"/>
      <c r="AJ126" s="108"/>
      <c r="AK126" s="106"/>
      <c r="AL126" s="106"/>
      <c r="AM126" s="122" t="s">
        <v>231</v>
      </c>
      <c r="AN126" s="124"/>
      <c r="AO126" s="122" t="s">
        <v>241</v>
      </c>
      <c r="AP126" s="124"/>
      <c r="AQ126" s="122" t="s">
        <v>231</v>
      </c>
      <c r="AR126" s="124" t="s">
        <v>517</v>
      </c>
      <c r="AS126" s="122" t="s">
        <v>231</v>
      </c>
      <c r="AT126" s="124"/>
      <c r="AU126" s="122" t="s">
        <v>231</v>
      </c>
      <c r="AV126" s="124"/>
      <c r="AW126" s="122" t="s">
        <v>231</v>
      </c>
      <c r="AX126" s="124" t="s">
        <v>535</v>
      </c>
      <c r="AY126" s="122" t="s">
        <v>231</v>
      </c>
      <c r="AZ126" s="124"/>
      <c r="BA126" s="146" t="s">
        <v>241</v>
      </c>
      <c r="BB126" s="124"/>
      <c r="BC126" s="146" t="s">
        <v>292</v>
      </c>
      <c r="BD126" s="124"/>
      <c r="BE126" s="112">
        <f t="shared" si="4"/>
        <v>0.6185714286</v>
      </c>
      <c r="BF126" s="122" t="s">
        <v>192</v>
      </c>
      <c r="BG126" s="160">
        <v>1.0</v>
      </c>
      <c r="BH126" s="122" t="s">
        <v>200</v>
      </c>
      <c r="BI126" s="160">
        <v>0.5</v>
      </c>
      <c r="BJ126" s="122" t="s">
        <v>204</v>
      </c>
      <c r="BK126" s="124">
        <v>1.0</v>
      </c>
      <c r="BL126" s="122" t="s">
        <v>209</v>
      </c>
      <c r="BM126" s="124">
        <v>1.0</v>
      </c>
      <c r="BN126" s="122" t="s">
        <v>218</v>
      </c>
      <c r="BO126" s="124">
        <v>0.33</v>
      </c>
      <c r="BP126" s="122" t="s">
        <v>211</v>
      </c>
      <c r="BQ126" s="124">
        <v>0.5</v>
      </c>
      <c r="BR126" s="122" t="s">
        <v>226</v>
      </c>
      <c r="BS126" s="124">
        <v>0.0</v>
      </c>
      <c r="BT126" s="112"/>
      <c r="BU126" s="168" t="s">
        <v>237</v>
      </c>
      <c r="BV126" s="168" t="s">
        <v>236</v>
      </c>
      <c r="BW126" s="112"/>
    </row>
    <row r="127">
      <c r="A127" s="66"/>
      <c r="B127" s="69">
        <v>15.0</v>
      </c>
      <c r="C127" s="115" t="s">
        <v>308</v>
      </c>
      <c r="D127" s="115" t="s">
        <v>344</v>
      </c>
      <c r="E127" s="76">
        <v>2012.0</v>
      </c>
      <c r="F127" s="76" t="s">
        <v>30</v>
      </c>
      <c r="G127" s="76" t="s">
        <v>380</v>
      </c>
      <c r="H127" s="76">
        <v>2.0</v>
      </c>
      <c r="I127" s="119" t="s">
        <v>416</v>
      </c>
      <c r="J127" s="119" t="s">
        <v>451</v>
      </c>
      <c r="K127" s="87" t="s">
        <v>39</v>
      </c>
      <c r="L127" s="66"/>
      <c r="M127" s="94"/>
      <c r="N127" s="122" t="s">
        <v>231</v>
      </c>
      <c r="O127" s="124"/>
      <c r="P127" s="124" t="s">
        <v>243</v>
      </c>
      <c r="Q127" s="16" t="s">
        <v>250</v>
      </c>
      <c r="R127" s="122" t="s">
        <v>241</v>
      </c>
      <c r="S127" s="124"/>
      <c r="T127" s="122" t="s">
        <v>241</v>
      </c>
      <c r="U127" s="124" t="s">
        <v>459</v>
      </c>
      <c r="V127" s="16"/>
      <c r="W127" s="106"/>
      <c r="X127" s="106"/>
      <c r="Y127" s="106"/>
      <c r="Z127" s="122"/>
      <c r="AA127" s="124"/>
      <c r="AB127" s="122"/>
      <c r="AC127" s="124"/>
      <c r="AD127" s="122"/>
      <c r="AE127" s="124"/>
      <c r="AF127" s="122"/>
      <c r="AG127" s="124"/>
      <c r="AH127" s="122"/>
      <c r="AI127" s="124"/>
      <c r="AJ127" s="108"/>
      <c r="AK127" s="106"/>
      <c r="AL127" s="106"/>
      <c r="AM127" s="122"/>
      <c r="AN127" s="124"/>
      <c r="AO127" s="122"/>
      <c r="AP127" s="124"/>
      <c r="AQ127" s="122"/>
      <c r="AR127" s="124"/>
      <c r="AS127" s="122"/>
      <c r="AT127" s="124"/>
      <c r="AU127" s="122"/>
      <c r="AV127" s="124"/>
      <c r="AW127" s="122"/>
      <c r="AX127" s="124"/>
      <c r="AY127" s="122"/>
      <c r="AZ127" s="124"/>
      <c r="BA127" s="225"/>
      <c r="BB127" s="58"/>
      <c r="BC127" s="146"/>
      <c r="BD127" s="124"/>
      <c r="BE127" s="112">
        <f t="shared" si="4"/>
        <v>0</v>
      </c>
      <c r="BF127" s="122" t="s">
        <v>192</v>
      </c>
      <c r="BG127" s="160"/>
      <c r="BH127" s="122" t="s">
        <v>200</v>
      </c>
      <c r="BI127" s="160"/>
      <c r="BJ127" s="122"/>
      <c r="BK127" s="124"/>
      <c r="BL127" s="122"/>
      <c r="BM127" s="124"/>
      <c r="BN127" s="122"/>
      <c r="BO127" s="124"/>
      <c r="BP127" s="122"/>
      <c r="BQ127" s="124"/>
      <c r="BR127" s="122"/>
      <c r="BS127" s="124"/>
      <c r="BT127" s="112"/>
      <c r="BU127" s="168" t="s">
        <v>236</v>
      </c>
      <c r="BV127" s="7"/>
      <c r="BW127" s="112"/>
    </row>
    <row r="128">
      <c r="A128" s="66"/>
      <c r="B128" s="69">
        <v>16.0</v>
      </c>
      <c r="C128" s="115" t="s">
        <v>309</v>
      </c>
      <c r="D128" s="115" t="s">
        <v>345</v>
      </c>
      <c r="E128" s="76">
        <v>2014.0</v>
      </c>
      <c r="F128" s="76" t="s">
        <v>30</v>
      </c>
      <c r="G128" s="76" t="s">
        <v>381</v>
      </c>
      <c r="H128" s="76">
        <v>4.0</v>
      </c>
      <c r="I128" s="119" t="s">
        <v>417</v>
      </c>
      <c r="J128" s="119" t="s">
        <v>452</v>
      </c>
      <c r="K128" s="87" t="s">
        <v>39</v>
      </c>
      <c r="L128" s="66"/>
      <c r="M128" s="94"/>
      <c r="N128" s="122" t="s">
        <v>231</v>
      </c>
      <c r="O128" s="124"/>
      <c r="P128" s="124" t="s">
        <v>243</v>
      </c>
      <c r="Q128" s="16" t="s">
        <v>250</v>
      </c>
      <c r="R128" s="122" t="s">
        <v>241</v>
      </c>
      <c r="S128" s="124"/>
      <c r="T128" s="122" t="s">
        <v>241</v>
      </c>
      <c r="U128" s="124"/>
      <c r="V128" s="16"/>
      <c r="W128" s="106"/>
      <c r="X128" s="106"/>
      <c r="Y128" s="106"/>
      <c r="Z128" s="122"/>
      <c r="AA128" s="124"/>
      <c r="AB128" s="122"/>
      <c r="AC128" s="124"/>
      <c r="AD128" s="122"/>
      <c r="AE128" s="124"/>
      <c r="AF128" s="122"/>
      <c r="AG128" s="124"/>
      <c r="AH128" s="122"/>
      <c r="AI128" s="124"/>
      <c r="AJ128" s="108"/>
      <c r="AK128" s="106"/>
      <c r="AL128" s="106"/>
      <c r="AM128" s="122"/>
      <c r="AN128" s="124"/>
      <c r="AO128" s="122"/>
      <c r="AP128" s="124"/>
      <c r="AQ128" s="122"/>
      <c r="AR128" s="124"/>
      <c r="AS128" s="122"/>
      <c r="AT128" s="124"/>
      <c r="AU128" s="122"/>
      <c r="AV128" s="124"/>
      <c r="AW128" s="122"/>
      <c r="AX128" s="124"/>
      <c r="AY128" s="122"/>
      <c r="AZ128" s="124"/>
      <c r="BA128" s="146"/>
      <c r="BB128" s="124"/>
      <c r="BC128" s="146"/>
      <c r="BD128" s="124"/>
      <c r="BE128" s="112">
        <f t="shared" si="4"/>
        <v>0</v>
      </c>
      <c r="BF128" s="122" t="s">
        <v>192</v>
      </c>
      <c r="BG128" s="160"/>
      <c r="BH128" s="122" t="s">
        <v>199</v>
      </c>
      <c r="BI128" s="160"/>
      <c r="BJ128" s="122"/>
      <c r="BK128" s="124"/>
      <c r="BL128" s="122"/>
      <c r="BM128" s="124"/>
      <c r="BN128" s="122"/>
      <c r="BO128" s="124"/>
      <c r="BP128" s="122"/>
      <c r="BQ128" s="124"/>
      <c r="BR128" s="122"/>
      <c r="BS128" s="124"/>
      <c r="BT128" s="112"/>
      <c r="BU128" s="168" t="s">
        <v>236</v>
      </c>
      <c r="BV128" s="7"/>
      <c r="BW128" s="112"/>
    </row>
    <row r="129">
      <c r="A129" s="66"/>
      <c r="B129" s="69">
        <v>17.0</v>
      </c>
      <c r="C129" s="115" t="s">
        <v>310</v>
      </c>
      <c r="D129" s="115" t="s">
        <v>346</v>
      </c>
      <c r="E129" s="76">
        <v>2013.0</v>
      </c>
      <c r="F129" s="76" t="s">
        <v>30</v>
      </c>
      <c r="G129" s="76" t="s">
        <v>382</v>
      </c>
      <c r="H129" s="76">
        <v>2.0</v>
      </c>
      <c r="I129" s="119" t="s">
        <v>418</v>
      </c>
      <c r="J129" s="119" t="s">
        <v>453</v>
      </c>
      <c r="K129" s="87" t="s">
        <v>39</v>
      </c>
      <c r="L129" s="66"/>
      <c r="M129" s="94"/>
      <c r="N129" s="122" t="s">
        <v>231</v>
      </c>
      <c r="O129" s="124"/>
      <c r="P129" s="124" t="s">
        <v>243</v>
      </c>
      <c r="Q129" s="16" t="s">
        <v>250</v>
      </c>
      <c r="R129" s="224" t="s">
        <v>228</v>
      </c>
      <c r="S129" s="58"/>
      <c r="T129" s="122" t="s">
        <v>231</v>
      </c>
      <c r="U129" s="124"/>
      <c r="V129" s="16" t="s">
        <v>258</v>
      </c>
      <c r="W129" s="106"/>
      <c r="X129" s="106"/>
      <c r="Y129" s="106"/>
      <c r="Z129" s="122" t="s">
        <v>231</v>
      </c>
      <c r="AA129" s="124"/>
      <c r="AB129" s="122" t="s">
        <v>231</v>
      </c>
      <c r="AC129" s="124" t="s">
        <v>473</v>
      </c>
      <c r="AD129" s="122" t="s">
        <v>241</v>
      </c>
      <c r="AE129" s="124"/>
      <c r="AF129" s="122" t="s">
        <v>241</v>
      </c>
      <c r="AG129" s="124"/>
      <c r="AH129" s="122" t="s">
        <v>241</v>
      </c>
      <c r="AI129" s="124"/>
      <c r="AJ129" s="108"/>
      <c r="AK129" s="106"/>
      <c r="AL129" s="106"/>
      <c r="AM129" s="122" t="s">
        <v>231</v>
      </c>
      <c r="AN129" s="124"/>
      <c r="AO129" s="122" t="s">
        <v>231</v>
      </c>
      <c r="AP129" s="124"/>
      <c r="AQ129" s="122" t="s">
        <v>231</v>
      </c>
      <c r="AR129" s="124" t="s">
        <v>518</v>
      </c>
      <c r="AS129" s="122" t="s">
        <v>231</v>
      </c>
      <c r="AT129" s="124" t="s">
        <v>526</v>
      </c>
      <c r="AU129" s="122" t="s">
        <v>231</v>
      </c>
      <c r="AV129" s="124"/>
      <c r="AW129" s="122" t="s">
        <v>231</v>
      </c>
      <c r="AX129" s="124"/>
      <c r="AY129" s="122" t="s">
        <v>231</v>
      </c>
      <c r="AZ129" s="124"/>
      <c r="BA129" s="146" t="s">
        <v>231</v>
      </c>
      <c r="BB129" s="124" t="s">
        <v>546</v>
      </c>
      <c r="BC129" s="225" t="s">
        <v>293</v>
      </c>
      <c r="BD129" s="58"/>
      <c r="BE129" s="112">
        <f t="shared" si="4"/>
        <v>0.5471428571</v>
      </c>
      <c r="BF129" s="122" t="s">
        <v>192</v>
      </c>
      <c r="BG129" s="160">
        <v>1.0</v>
      </c>
      <c r="BH129" s="122" t="s">
        <v>199</v>
      </c>
      <c r="BI129" s="160">
        <v>1.0</v>
      </c>
      <c r="BJ129" s="122" t="s">
        <v>205</v>
      </c>
      <c r="BK129" s="124">
        <v>0.5</v>
      </c>
      <c r="BL129" s="146" t="s">
        <v>211</v>
      </c>
      <c r="BM129" s="124">
        <v>0.5</v>
      </c>
      <c r="BN129" s="122" t="s">
        <v>218</v>
      </c>
      <c r="BO129" s="124">
        <v>0.33</v>
      </c>
      <c r="BP129" s="122" t="s">
        <v>211</v>
      </c>
      <c r="BQ129" s="124">
        <v>0.5</v>
      </c>
      <c r="BR129" s="122" t="s">
        <v>226</v>
      </c>
      <c r="BS129" s="124">
        <v>0.0</v>
      </c>
      <c r="BT129" s="112"/>
      <c r="BU129" s="168" t="s">
        <v>237</v>
      </c>
      <c r="BV129" s="168" t="s">
        <v>237</v>
      </c>
      <c r="BW129" s="112"/>
    </row>
    <row r="130">
      <c r="A130" s="66"/>
      <c r="B130" s="69">
        <v>18.0</v>
      </c>
      <c r="C130" s="71" t="s">
        <v>311</v>
      </c>
      <c r="D130" s="10" t="s">
        <v>347</v>
      </c>
      <c r="E130" s="76">
        <v>2014.0</v>
      </c>
      <c r="F130" s="76" t="s">
        <v>30</v>
      </c>
      <c r="G130" s="76" t="s">
        <v>383</v>
      </c>
      <c r="H130" s="76">
        <v>0.0</v>
      </c>
      <c r="I130" s="119" t="s">
        <v>419</v>
      </c>
      <c r="J130" s="71"/>
      <c r="K130" s="87" t="s">
        <v>39</v>
      </c>
      <c r="L130" s="66"/>
      <c r="M130" s="94"/>
      <c r="N130" s="122" t="s">
        <v>231</v>
      </c>
      <c r="O130" s="124"/>
      <c r="P130" s="124" t="s">
        <v>243</v>
      </c>
      <c r="Q130" s="16" t="s">
        <v>250</v>
      </c>
      <c r="R130" s="122" t="s">
        <v>228</v>
      </c>
      <c r="S130" s="124"/>
      <c r="T130" s="122" t="s">
        <v>231</v>
      </c>
      <c r="U130" s="124"/>
      <c r="V130" s="16" t="s">
        <v>258</v>
      </c>
      <c r="W130" s="106"/>
      <c r="X130" s="106"/>
      <c r="Y130" s="106"/>
      <c r="Z130" s="122" t="s">
        <v>231</v>
      </c>
      <c r="AA130" s="124" t="s">
        <v>460</v>
      </c>
      <c r="AB130" s="122" t="s">
        <v>231</v>
      </c>
      <c r="AC130" s="124"/>
      <c r="AD130" s="122" t="s">
        <v>231</v>
      </c>
      <c r="AE130" s="124"/>
      <c r="AF130" s="122" t="s">
        <v>241</v>
      </c>
      <c r="AG130" s="124"/>
      <c r="AH130" s="122" t="s">
        <v>231</v>
      </c>
      <c r="AI130" s="124"/>
      <c r="AJ130" s="108"/>
      <c r="AK130" s="106"/>
      <c r="AL130" s="106"/>
      <c r="AM130" s="122" t="s">
        <v>231</v>
      </c>
      <c r="AN130" s="124"/>
      <c r="AO130" s="122" t="s">
        <v>231</v>
      </c>
      <c r="AP130" s="124"/>
      <c r="AQ130" s="122" t="s">
        <v>231</v>
      </c>
      <c r="AR130" s="124"/>
      <c r="AS130" s="122" t="s">
        <v>231</v>
      </c>
      <c r="AT130" s="124"/>
      <c r="AU130" s="122" t="s">
        <v>231</v>
      </c>
      <c r="AV130" s="124"/>
      <c r="AW130" s="122" t="s">
        <v>231</v>
      </c>
      <c r="AX130" s="124"/>
      <c r="AY130" s="122" t="s">
        <v>231</v>
      </c>
      <c r="AZ130" s="124"/>
      <c r="BA130" s="146" t="s">
        <v>231</v>
      </c>
      <c r="BB130" s="124" t="s">
        <v>547</v>
      </c>
      <c r="BC130" s="146" t="s">
        <v>290</v>
      </c>
      <c r="BD130" s="124" t="s">
        <v>460</v>
      </c>
      <c r="BE130" s="112">
        <f t="shared" si="4"/>
        <v>0.8571428571</v>
      </c>
      <c r="BF130" s="122" t="s">
        <v>192</v>
      </c>
      <c r="BG130" s="160">
        <v>1.0</v>
      </c>
      <c r="BH130" s="122" t="s">
        <v>200</v>
      </c>
      <c r="BI130" s="160">
        <v>0.5</v>
      </c>
      <c r="BJ130" s="122" t="s">
        <v>204</v>
      </c>
      <c r="BK130" s="124">
        <v>1.0</v>
      </c>
      <c r="BL130" s="146" t="s">
        <v>209</v>
      </c>
      <c r="BM130" s="124">
        <v>1.0</v>
      </c>
      <c r="BN130" s="122" t="s">
        <v>216</v>
      </c>
      <c r="BO130" s="124">
        <v>1.0</v>
      </c>
      <c r="BP130" s="122" t="s">
        <v>204</v>
      </c>
      <c r="BQ130" s="124">
        <v>1.0</v>
      </c>
      <c r="BR130" s="122" t="s">
        <v>211</v>
      </c>
      <c r="BS130" s="124">
        <v>0.5</v>
      </c>
      <c r="BT130" s="112"/>
      <c r="BU130" s="168" t="s">
        <v>236</v>
      </c>
      <c r="BV130" s="168" t="s">
        <v>237</v>
      </c>
      <c r="BW130" s="112"/>
    </row>
    <row r="131">
      <c r="A131" s="66"/>
      <c r="B131" s="69">
        <v>19.0</v>
      </c>
      <c r="C131" s="71" t="s">
        <v>312</v>
      </c>
      <c r="D131" s="10" t="s">
        <v>348</v>
      </c>
      <c r="E131" s="76">
        <v>2014.0</v>
      </c>
      <c r="F131" s="76" t="s">
        <v>30</v>
      </c>
      <c r="G131" s="76" t="s">
        <v>384</v>
      </c>
      <c r="H131" s="76">
        <v>0.0</v>
      </c>
      <c r="I131" s="119" t="s">
        <v>420</v>
      </c>
      <c r="J131" s="71"/>
      <c r="K131" s="87" t="s">
        <v>39</v>
      </c>
      <c r="L131" s="66"/>
      <c r="M131" s="94"/>
      <c r="N131" s="122" t="s">
        <v>231</v>
      </c>
      <c r="O131" s="124"/>
      <c r="P131" s="124" t="s">
        <v>243</v>
      </c>
      <c r="Q131" s="16" t="s">
        <v>249</v>
      </c>
      <c r="R131" s="122" t="s">
        <v>231</v>
      </c>
      <c r="S131" s="124" t="s">
        <v>456</v>
      </c>
      <c r="T131" s="224" t="s">
        <v>231</v>
      </c>
      <c r="U131" s="58"/>
      <c r="V131" s="16" t="s">
        <v>258</v>
      </c>
      <c r="W131" s="106"/>
      <c r="X131" s="106"/>
      <c r="Y131" s="106"/>
      <c r="Z131" s="122" t="s">
        <v>241</v>
      </c>
      <c r="AA131" s="124"/>
      <c r="AB131" s="122"/>
      <c r="AC131" s="124"/>
      <c r="AD131" s="122"/>
      <c r="AE131" s="124"/>
      <c r="AF131" s="122"/>
      <c r="AG131" s="124"/>
      <c r="AH131" s="122"/>
      <c r="AI131" s="124"/>
      <c r="AJ131" s="108"/>
      <c r="AK131" s="106"/>
      <c r="AL131" s="106"/>
      <c r="AM131" s="122" t="s">
        <v>231</v>
      </c>
      <c r="AN131" s="124" t="s">
        <v>504</v>
      </c>
      <c r="AO131" s="122" t="s">
        <v>231</v>
      </c>
      <c r="AP131" s="124" t="s">
        <v>508</v>
      </c>
      <c r="AQ131" s="122" t="s">
        <v>231</v>
      </c>
      <c r="AR131" s="124"/>
      <c r="AS131" s="122" t="s">
        <v>231</v>
      </c>
      <c r="AT131" s="124"/>
      <c r="AU131" s="122" t="s">
        <v>241</v>
      </c>
      <c r="AV131" s="124"/>
      <c r="AW131" s="122" t="s">
        <v>231</v>
      </c>
      <c r="AX131" s="124"/>
      <c r="AY131" s="122" t="s">
        <v>231</v>
      </c>
      <c r="AZ131" s="124"/>
      <c r="BA131" s="146" t="s">
        <v>231</v>
      </c>
      <c r="BB131" s="124"/>
      <c r="BC131" s="146" t="s">
        <v>293</v>
      </c>
      <c r="BD131" s="124"/>
      <c r="BE131" s="111">
        <f t="shared" si="4"/>
        <v>0.8571428571</v>
      </c>
      <c r="BF131" s="58"/>
      <c r="BG131" s="160">
        <v>1.0</v>
      </c>
      <c r="BH131" s="122" t="s">
        <v>200</v>
      </c>
      <c r="BI131" s="160">
        <v>0.5</v>
      </c>
      <c r="BJ131" s="122" t="s">
        <v>204</v>
      </c>
      <c r="BK131" s="124">
        <v>1.0</v>
      </c>
      <c r="BL131" s="146" t="s">
        <v>209</v>
      </c>
      <c r="BM131" s="124">
        <v>1.0</v>
      </c>
      <c r="BN131" s="122" t="s">
        <v>216</v>
      </c>
      <c r="BO131" s="124">
        <v>1.0</v>
      </c>
      <c r="BP131" s="122" t="s">
        <v>211</v>
      </c>
      <c r="BQ131" s="124">
        <v>0.5</v>
      </c>
      <c r="BR131" s="122" t="s">
        <v>225</v>
      </c>
      <c r="BS131" s="124">
        <v>1.0</v>
      </c>
      <c r="BT131" s="112"/>
      <c r="BU131" s="168" t="s">
        <v>237</v>
      </c>
      <c r="BV131" s="168" t="s">
        <v>237</v>
      </c>
      <c r="BW131" s="112"/>
      <c r="BX131" s="10" t="s">
        <v>561</v>
      </c>
    </row>
    <row r="132">
      <c r="A132" s="66"/>
      <c r="B132" s="69">
        <v>20.0</v>
      </c>
      <c r="C132" s="71" t="s">
        <v>313</v>
      </c>
      <c r="D132" s="115" t="s">
        <v>349</v>
      </c>
      <c r="E132" s="76">
        <v>2010.0</v>
      </c>
      <c r="F132" s="76" t="s">
        <v>30</v>
      </c>
      <c r="G132" s="76" t="s">
        <v>385</v>
      </c>
      <c r="H132" s="76">
        <v>7.0</v>
      </c>
      <c r="I132" s="119" t="s">
        <v>421</v>
      </c>
      <c r="J132" s="71"/>
      <c r="K132" s="87" t="s">
        <v>39</v>
      </c>
      <c r="L132" s="66"/>
      <c r="M132" s="94"/>
      <c r="N132" s="122" t="s">
        <v>231</v>
      </c>
      <c r="O132" s="124"/>
      <c r="P132" s="124" t="s">
        <v>243</v>
      </c>
      <c r="Q132" s="16" t="s">
        <v>250</v>
      </c>
      <c r="R132" s="122" t="s">
        <v>228</v>
      </c>
      <c r="S132" s="124"/>
      <c r="T132" s="122" t="s">
        <v>231</v>
      </c>
      <c r="U132" s="124"/>
      <c r="V132" s="16" t="s">
        <v>258</v>
      </c>
      <c r="W132" s="106"/>
      <c r="X132" s="106"/>
      <c r="Y132" s="106"/>
      <c r="Z132" s="122" t="s">
        <v>231</v>
      </c>
      <c r="AA132" s="124"/>
      <c r="AB132" s="122" t="s">
        <v>231</v>
      </c>
      <c r="AC132" s="124"/>
      <c r="AD132" s="122" t="s">
        <v>231</v>
      </c>
      <c r="AE132" s="124"/>
      <c r="AF132" s="122" t="s">
        <v>241</v>
      </c>
      <c r="AG132" s="124"/>
      <c r="AH132" s="122" t="s">
        <v>241</v>
      </c>
      <c r="AI132" s="124"/>
      <c r="AJ132" s="108"/>
      <c r="AK132" s="106"/>
      <c r="AL132" s="106"/>
      <c r="AM132" s="122" t="s">
        <v>231</v>
      </c>
      <c r="AN132" s="124"/>
      <c r="AO132" s="122" t="s">
        <v>241</v>
      </c>
      <c r="AP132" s="124"/>
      <c r="AQ132" s="122" t="s">
        <v>231</v>
      </c>
      <c r="AR132" s="124"/>
      <c r="AS132" s="122" t="s">
        <v>231</v>
      </c>
      <c r="AT132" s="124" t="s">
        <v>527</v>
      </c>
      <c r="AU132" s="122" t="s">
        <v>241</v>
      </c>
      <c r="AV132" s="124"/>
      <c r="AW132" s="122" t="s">
        <v>228</v>
      </c>
      <c r="AX132" s="124"/>
      <c r="AY132" s="122" t="s">
        <v>231</v>
      </c>
      <c r="AZ132" s="124"/>
      <c r="BA132" s="146" t="s">
        <v>241</v>
      </c>
      <c r="BB132" s="124"/>
      <c r="BC132" s="146" t="s">
        <v>293</v>
      </c>
      <c r="BD132" s="124"/>
      <c r="BE132" s="112">
        <f t="shared" si="4"/>
        <v>0.6185714286</v>
      </c>
      <c r="BF132" s="224" t="s">
        <v>192</v>
      </c>
      <c r="BG132" s="58"/>
      <c r="BH132" s="122" t="s">
        <v>199</v>
      </c>
      <c r="BI132" s="160">
        <v>1.0</v>
      </c>
      <c r="BJ132" s="122" t="s">
        <v>204</v>
      </c>
      <c r="BK132" s="124">
        <v>1.0</v>
      </c>
      <c r="BL132" s="146" t="s">
        <v>209</v>
      </c>
      <c r="BM132" s="124">
        <v>1.0</v>
      </c>
      <c r="BN132" s="122" t="s">
        <v>218</v>
      </c>
      <c r="BO132" s="124">
        <v>0.33</v>
      </c>
      <c r="BP132" s="122" t="s">
        <v>211</v>
      </c>
      <c r="BQ132" s="124">
        <v>0.5</v>
      </c>
      <c r="BR132" s="122" t="s">
        <v>211</v>
      </c>
      <c r="BS132" s="124">
        <v>0.5</v>
      </c>
      <c r="BT132" s="112"/>
      <c r="BU132" s="168" t="s">
        <v>236</v>
      </c>
      <c r="BV132" s="168" t="s">
        <v>237</v>
      </c>
      <c r="BW132" s="112"/>
    </row>
    <row r="133">
      <c r="A133" s="66"/>
      <c r="B133" s="69">
        <v>21.0</v>
      </c>
      <c r="C133" s="71" t="s">
        <v>314</v>
      </c>
      <c r="D133" s="71" t="s">
        <v>350</v>
      </c>
      <c r="E133" s="76">
        <v>2010.0</v>
      </c>
      <c r="F133" s="76" t="s">
        <v>30</v>
      </c>
      <c r="G133" s="76" t="s">
        <v>386</v>
      </c>
      <c r="H133" s="76">
        <v>11.0</v>
      </c>
      <c r="I133" s="119" t="s">
        <v>422</v>
      </c>
      <c r="J133" s="71"/>
      <c r="K133" s="87" t="s">
        <v>39</v>
      </c>
      <c r="L133" s="66"/>
      <c r="M133" s="94"/>
      <c r="N133" s="122" t="s">
        <v>231</v>
      </c>
      <c r="O133" s="124"/>
      <c r="P133" s="124" t="s">
        <v>243</v>
      </c>
      <c r="Q133" s="16" t="s">
        <v>248</v>
      </c>
      <c r="R133" s="122" t="s">
        <v>241</v>
      </c>
      <c r="S133" s="124" t="s">
        <v>457</v>
      </c>
      <c r="T133" s="122" t="s">
        <v>231</v>
      </c>
      <c r="U133" s="124"/>
      <c r="V133" s="16" t="s">
        <v>258</v>
      </c>
      <c r="W133" s="106"/>
      <c r="X133" s="106"/>
      <c r="Y133" s="106"/>
      <c r="Z133" s="122" t="s">
        <v>231</v>
      </c>
      <c r="AA133" s="124"/>
      <c r="AB133" s="122" t="s">
        <v>231</v>
      </c>
      <c r="AC133" s="124"/>
      <c r="AD133" s="122" t="s">
        <v>231</v>
      </c>
      <c r="AE133" s="124" t="s">
        <v>490</v>
      </c>
      <c r="AF133" s="122" t="s">
        <v>241</v>
      </c>
      <c r="AG133" s="124"/>
      <c r="AH133" s="122" t="s">
        <v>241</v>
      </c>
      <c r="AI133" s="124"/>
      <c r="AJ133" s="108"/>
      <c r="AK133" s="106"/>
      <c r="AL133" s="106"/>
      <c r="AM133" s="122" t="s">
        <v>231</v>
      </c>
      <c r="AN133" s="124"/>
      <c r="AO133" s="122" t="s">
        <v>231</v>
      </c>
      <c r="AP133" s="124"/>
      <c r="AQ133" s="122" t="s">
        <v>231</v>
      </c>
      <c r="AR133" s="124"/>
      <c r="AS133" s="122" t="s">
        <v>231</v>
      </c>
      <c r="AT133" s="124"/>
      <c r="AU133" s="122" t="s">
        <v>231</v>
      </c>
      <c r="AV133" s="124"/>
      <c r="AW133" s="122" t="s">
        <v>231</v>
      </c>
      <c r="AX133" s="124"/>
      <c r="AY133" s="122" t="s">
        <v>231</v>
      </c>
      <c r="AZ133" s="124"/>
      <c r="BA133" s="146" t="s">
        <v>241</v>
      </c>
      <c r="BB133" s="124"/>
      <c r="BC133" s="146" t="s">
        <v>291</v>
      </c>
      <c r="BD133" s="124"/>
      <c r="BE133" s="112">
        <f t="shared" si="4"/>
        <v>0.8571428571</v>
      </c>
      <c r="BF133" s="122" t="s">
        <v>192</v>
      </c>
      <c r="BG133" s="160">
        <v>1.0</v>
      </c>
      <c r="BH133" s="122" t="s">
        <v>199</v>
      </c>
      <c r="BI133" s="160">
        <v>1.0</v>
      </c>
      <c r="BJ133" s="122" t="s">
        <v>204</v>
      </c>
      <c r="BK133" s="124">
        <v>1.0</v>
      </c>
      <c r="BL133" s="146" t="s">
        <v>209</v>
      </c>
      <c r="BM133" s="124">
        <v>1.0</v>
      </c>
      <c r="BN133" s="122" t="s">
        <v>216</v>
      </c>
      <c r="BO133" s="124">
        <v>1.0</v>
      </c>
      <c r="BP133" s="122" t="s">
        <v>211</v>
      </c>
      <c r="BQ133" s="124">
        <v>0.5</v>
      </c>
      <c r="BR133" s="122" t="s">
        <v>211</v>
      </c>
      <c r="BS133" s="124">
        <v>0.5</v>
      </c>
      <c r="BT133" s="112"/>
      <c r="BU133" s="168" t="s">
        <v>236</v>
      </c>
      <c r="BV133" s="168" t="s">
        <v>237</v>
      </c>
      <c r="BW133" s="112"/>
    </row>
    <row r="134">
      <c r="A134" s="66"/>
      <c r="B134" s="69">
        <v>22.0</v>
      </c>
      <c r="C134" s="71" t="s">
        <v>315</v>
      </c>
      <c r="D134" s="71" t="s">
        <v>351</v>
      </c>
      <c r="E134" s="76">
        <v>2010.0</v>
      </c>
      <c r="F134" s="76" t="s">
        <v>30</v>
      </c>
      <c r="G134" s="76" t="s">
        <v>387</v>
      </c>
      <c r="H134" s="76">
        <v>6.0</v>
      </c>
      <c r="I134" s="119" t="s">
        <v>423</v>
      </c>
      <c r="J134" s="71"/>
      <c r="K134" s="87" t="s">
        <v>39</v>
      </c>
      <c r="L134" s="66"/>
      <c r="M134" s="94"/>
      <c r="N134" s="122" t="s">
        <v>231</v>
      </c>
      <c r="O134" s="124"/>
      <c r="P134" s="124" t="s">
        <v>243</v>
      </c>
      <c r="Q134" s="16" t="s">
        <v>250</v>
      </c>
      <c r="R134" s="122" t="s">
        <v>228</v>
      </c>
      <c r="S134" s="124"/>
      <c r="T134" s="122" t="s">
        <v>241</v>
      </c>
      <c r="U134" s="124"/>
      <c r="V134" s="16"/>
      <c r="W134" s="106"/>
      <c r="X134" s="106"/>
      <c r="Y134" s="106"/>
      <c r="Z134" s="122"/>
      <c r="AA134" s="124"/>
      <c r="AB134" s="122"/>
      <c r="AC134" s="124"/>
      <c r="AD134" s="122"/>
      <c r="AE134" s="124"/>
      <c r="AF134" s="122"/>
      <c r="AG134" s="124"/>
      <c r="AH134" s="122"/>
      <c r="AI134" s="124"/>
      <c r="AJ134" s="108"/>
      <c r="AK134" s="106"/>
      <c r="AL134" s="106"/>
      <c r="AM134" s="122"/>
      <c r="AN134" s="124"/>
      <c r="AO134" s="122"/>
      <c r="AP134" s="124"/>
      <c r="AQ134" s="122"/>
      <c r="AR134" s="124"/>
      <c r="AS134" s="122"/>
      <c r="AT134" s="124"/>
      <c r="AU134" s="122"/>
      <c r="AV134" s="124"/>
      <c r="AW134" s="122"/>
      <c r="AX134" s="124"/>
      <c r="AY134" s="122"/>
      <c r="AZ134" s="124"/>
      <c r="BA134" s="146"/>
      <c r="BB134" s="124"/>
      <c r="BC134" s="146"/>
      <c r="BD134" s="124"/>
      <c r="BE134" s="112">
        <f t="shared" si="4"/>
        <v>0</v>
      </c>
      <c r="BF134" s="122"/>
      <c r="BG134" s="160"/>
      <c r="BH134" s="224"/>
      <c r="BI134" s="58"/>
      <c r="BJ134" s="122"/>
      <c r="BK134" s="124"/>
      <c r="BL134" s="146"/>
      <c r="BM134" s="124"/>
      <c r="BN134" s="122"/>
      <c r="BO134" s="124"/>
      <c r="BP134" s="122"/>
      <c r="BQ134" s="124"/>
      <c r="BR134" s="122"/>
      <c r="BS134" s="124"/>
      <c r="BT134" s="112"/>
      <c r="BU134" s="7"/>
      <c r="BV134" s="7"/>
      <c r="BW134" s="112"/>
    </row>
    <row r="135">
      <c r="A135" s="66"/>
      <c r="B135" s="69">
        <v>23.0</v>
      </c>
      <c r="C135" s="71" t="s">
        <v>316</v>
      </c>
      <c r="D135" s="71" t="s">
        <v>352</v>
      </c>
      <c r="E135" s="76">
        <v>2009.0</v>
      </c>
      <c r="F135" s="76" t="s">
        <v>30</v>
      </c>
      <c r="G135" s="76" t="s">
        <v>388</v>
      </c>
      <c r="H135" s="76">
        <v>11.0</v>
      </c>
      <c r="I135" s="119" t="s">
        <v>424</v>
      </c>
      <c r="J135" s="71"/>
      <c r="K135" s="87" t="s">
        <v>39</v>
      </c>
      <c r="L135" s="66"/>
      <c r="M135" s="94"/>
      <c r="N135" s="122" t="s">
        <v>231</v>
      </c>
      <c r="O135" s="124"/>
      <c r="P135" s="124" t="s">
        <v>243</v>
      </c>
      <c r="Q135" s="16" t="s">
        <v>250</v>
      </c>
      <c r="R135" s="122" t="s">
        <v>228</v>
      </c>
      <c r="S135" s="124"/>
      <c r="T135" s="122" t="s">
        <v>231</v>
      </c>
      <c r="U135" s="124"/>
      <c r="V135" s="16" t="s">
        <v>260</v>
      </c>
      <c r="W135" s="106"/>
      <c r="X135" s="106"/>
      <c r="Y135" s="106"/>
      <c r="Z135" s="122" t="s">
        <v>231</v>
      </c>
      <c r="AA135" s="124"/>
      <c r="AB135" s="122" t="s">
        <v>231</v>
      </c>
      <c r="AC135" s="128" t="s">
        <v>474</v>
      </c>
      <c r="AD135" s="122" t="s">
        <v>231</v>
      </c>
      <c r="AE135" s="124"/>
      <c r="AF135" s="122" t="s">
        <v>231</v>
      </c>
      <c r="AG135" s="124"/>
      <c r="AH135" s="122" t="s">
        <v>231</v>
      </c>
      <c r="AI135" s="124"/>
      <c r="AJ135" s="108"/>
      <c r="AK135" s="106"/>
      <c r="AL135" s="106"/>
      <c r="AM135" s="122" t="s">
        <v>231</v>
      </c>
      <c r="AN135" s="124"/>
      <c r="AO135" s="122" t="s">
        <v>231</v>
      </c>
      <c r="AP135" s="124"/>
      <c r="AQ135" s="122" t="s">
        <v>231</v>
      </c>
      <c r="AR135" s="124"/>
      <c r="AS135" s="122" t="s">
        <v>231</v>
      </c>
      <c r="AT135" s="124" t="s">
        <v>528</v>
      </c>
      <c r="AU135" s="122" t="s">
        <v>231</v>
      </c>
      <c r="AV135" s="124"/>
      <c r="AW135" s="122" t="s">
        <v>231</v>
      </c>
      <c r="AX135" s="124" t="s">
        <v>536</v>
      </c>
      <c r="AY135" s="122" t="s">
        <v>231</v>
      </c>
      <c r="AZ135" s="124"/>
      <c r="BA135" s="146" t="s">
        <v>241</v>
      </c>
      <c r="BB135" s="124"/>
      <c r="BC135" s="146" t="s">
        <v>291</v>
      </c>
      <c r="BD135" s="124"/>
      <c r="BE135" s="112">
        <f t="shared" si="4"/>
        <v>0.9514285714</v>
      </c>
      <c r="BF135" s="122" t="s">
        <v>192</v>
      </c>
      <c r="BG135" s="160">
        <v>1.0</v>
      </c>
      <c r="BH135" s="122" t="s">
        <v>199</v>
      </c>
      <c r="BI135" s="160">
        <v>1.0</v>
      </c>
      <c r="BJ135" s="122" t="s">
        <v>204</v>
      </c>
      <c r="BK135" s="124">
        <v>1.0</v>
      </c>
      <c r="BL135" s="146" t="s">
        <v>209</v>
      </c>
      <c r="BM135" s="124">
        <v>1.0</v>
      </c>
      <c r="BN135" s="122" t="s">
        <v>217</v>
      </c>
      <c r="BO135" s="124">
        <v>0.66</v>
      </c>
      <c r="BP135" s="122" t="s">
        <v>204</v>
      </c>
      <c r="BQ135" s="124">
        <v>1.0</v>
      </c>
      <c r="BR135" s="122" t="s">
        <v>225</v>
      </c>
      <c r="BS135" s="124">
        <v>1.0</v>
      </c>
      <c r="BT135" s="112"/>
      <c r="BU135" s="7"/>
      <c r="BV135" s="7"/>
      <c r="BW135" s="112"/>
    </row>
    <row r="136">
      <c r="A136" s="66"/>
      <c r="B136" s="69">
        <v>24.0</v>
      </c>
      <c r="C136" s="71" t="s">
        <v>317</v>
      </c>
      <c r="D136" s="71" t="s">
        <v>353</v>
      </c>
      <c r="E136" s="76">
        <v>2010.0</v>
      </c>
      <c r="F136" s="76" t="s">
        <v>30</v>
      </c>
      <c r="G136" s="76" t="s">
        <v>389</v>
      </c>
      <c r="H136" s="76">
        <v>6.0</v>
      </c>
      <c r="I136" s="119" t="s">
        <v>425</v>
      </c>
      <c r="J136" s="71"/>
      <c r="K136" s="87" t="s">
        <v>39</v>
      </c>
      <c r="L136" s="66"/>
      <c r="M136" s="94"/>
      <c r="N136" s="122" t="s">
        <v>231</v>
      </c>
      <c r="O136" s="124"/>
      <c r="P136" s="124" t="s">
        <v>243</v>
      </c>
      <c r="Q136" s="16" t="s">
        <v>250</v>
      </c>
      <c r="R136" s="122" t="s">
        <v>228</v>
      </c>
      <c r="S136" s="124"/>
      <c r="T136" s="122" t="s">
        <v>231</v>
      </c>
      <c r="U136" s="124"/>
      <c r="V136" s="16" t="s">
        <v>258</v>
      </c>
      <c r="W136" s="106"/>
      <c r="X136" s="106"/>
      <c r="Y136" s="106"/>
      <c r="Z136" s="122" t="s">
        <v>241</v>
      </c>
      <c r="AA136" s="124"/>
      <c r="AB136" s="122"/>
      <c r="AC136" s="124"/>
      <c r="AD136" s="122"/>
      <c r="AE136" s="124"/>
      <c r="AF136" s="122"/>
      <c r="AG136" s="124"/>
      <c r="AH136" s="122"/>
      <c r="AI136" s="124"/>
      <c r="AJ136" s="108"/>
      <c r="AK136" s="106"/>
      <c r="AL136" s="106"/>
      <c r="AM136" s="122" t="s">
        <v>231</v>
      </c>
      <c r="AN136" s="124"/>
      <c r="AO136" s="122" t="s">
        <v>231</v>
      </c>
      <c r="AP136" s="124"/>
      <c r="AQ136" s="122" t="s">
        <v>231</v>
      </c>
      <c r="AR136" s="124" t="s">
        <v>519</v>
      </c>
      <c r="AS136" s="122" t="s">
        <v>231</v>
      </c>
      <c r="AT136" s="124" t="s">
        <v>530</v>
      </c>
      <c r="AU136" s="122" t="s">
        <v>231</v>
      </c>
      <c r="AV136" s="124"/>
      <c r="AW136" s="122" t="s">
        <v>231</v>
      </c>
      <c r="AX136" s="124"/>
      <c r="AY136" s="122" t="s">
        <v>231</v>
      </c>
      <c r="AZ136" s="124" t="s">
        <v>540</v>
      </c>
      <c r="BA136" s="146" t="s">
        <v>231</v>
      </c>
      <c r="BB136" s="124"/>
      <c r="BC136" s="146" t="s">
        <v>293</v>
      </c>
      <c r="BD136" s="124"/>
      <c r="BE136" s="112">
        <f t="shared" si="4"/>
        <v>0.8571428571</v>
      </c>
      <c r="BF136" s="122" t="s">
        <v>192</v>
      </c>
      <c r="BG136" s="160">
        <v>1.0</v>
      </c>
      <c r="BH136" s="122" t="s">
        <v>199</v>
      </c>
      <c r="BI136" s="160">
        <v>1.0</v>
      </c>
      <c r="BJ136" s="224" t="s">
        <v>204</v>
      </c>
      <c r="BK136" s="58"/>
      <c r="BL136" s="146" t="s">
        <v>209</v>
      </c>
      <c r="BM136" s="124">
        <v>1.0</v>
      </c>
      <c r="BN136" s="122" t="s">
        <v>216</v>
      </c>
      <c r="BO136" s="124">
        <v>1.0</v>
      </c>
      <c r="BP136" s="122" t="s">
        <v>204</v>
      </c>
      <c r="BQ136" s="124">
        <v>1.0</v>
      </c>
      <c r="BR136" s="122" t="s">
        <v>225</v>
      </c>
      <c r="BS136" s="124">
        <v>1.0</v>
      </c>
      <c r="BT136" s="112"/>
      <c r="BU136" s="168" t="s">
        <v>236</v>
      </c>
      <c r="BV136" s="168" t="s">
        <v>237</v>
      </c>
      <c r="BW136" s="112"/>
    </row>
    <row r="137">
      <c r="A137" s="66"/>
      <c r="B137" s="69">
        <v>25.0</v>
      </c>
      <c r="C137" s="71" t="s">
        <v>318</v>
      </c>
      <c r="D137" s="71" t="s">
        <v>354</v>
      </c>
      <c r="E137" s="76">
        <v>2010.0</v>
      </c>
      <c r="F137" s="76" t="s">
        <v>30</v>
      </c>
      <c r="G137" s="76" t="s">
        <v>390</v>
      </c>
      <c r="H137" s="76">
        <v>5.0</v>
      </c>
      <c r="I137" s="119" t="s">
        <v>426</v>
      </c>
      <c r="J137" s="71"/>
      <c r="K137" s="87" t="s">
        <v>39</v>
      </c>
      <c r="L137" s="66"/>
      <c r="M137" s="94"/>
      <c r="N137" s="122" t="s">
        <v>231</v>
      </c>
      <c r="O137" s="124"/>
      <c r="P137" s="124" t="s">
        <v>243</v>
      </c>
      <c r="Q137" s="16" t="s">
        <v>250</v>
      </c>
      <c r="R137" s="122" t="s">
        <v>231</v>
      </c>
      <c r="S137" s="124"/>
      <c r="T137" s="122" t="s">
        <v>231</v>
      </c>
      <c r="U137" s="124"/>
      <c r="V137" s="16" t="s">
        <v>258</v>
      </c>
      <c r="W137" s="106"/>
      <c r="X137" s="106"/>
      <c r="Y137" s="106"/>
      <c r="Z137" s="224" t="s">
        <v>231</v>
      </c>
      <c r="AA137" s="58"/>
      <c r="AB137" s="122" t="s">
        <v>241</v>
      </c>
      <c r="AC137" s="124"/>
      <c r="AD137" s="122" t="s">
        <v>231</v>
      </c>
      <c r="AE137" s="124"/>
      <c r="AF137" s="122" t="s">
        <v>241</v>
      </c>
      <c r="AG137" s="124"/>
      <c r="AH137" s="122" t="s">
        <v>241</v>
      </c>
      <c r="AI137" s="124"/>
      <c r="AJ137" s="108"/>
      <c r="AK137" s="106"/>
      <c r="AL137" s="106"/>
      <c r="AM137" s="122" t="s">
        <v>241</v>
      </c>
      <c r="AN137" s="124"/>
      <c r="AO137" s="122"/>
      <c r="AP137" s="124"/>
      <c r="AQ137" s="122"/>
      <c r="AR137" s="124"/>
      <c r="AS137" s="122"/>
      <c r="AT137" s="124"/>
      <c r="AU137" s="122" t="s">
        <v>231</v>
      </c>
      <c r="AV137" s="124"/>
      <c r="AW137" s="122" t="s">
        <v>231</v>
      </c>
      <c r="AX137" s="124"/>
      <c r="AY137" s="122" t="s">
        <v>231</v>
      </c>
      <c r="AZ137" s="124"/>
      <c r="BA137" s="146" t="s">
        <v>241</v>
      </c>
      <c r="BB137" s="124"/>
      <c r="BC137" s="146" t="s">
        <v>228</v>
      </c>
      <c r="BD137" s="124"/>
      <c r="BE137" s="112">
        <f t="shared" si="4"/>
        <v>0.5714285714</v>
      </c>
      <c r="BF137" s="122" t="s">
        <v>192</v>
      </c>
      <c r="BG137" s="160">
        <v>1.0</v>
      </c>
      <c r="BH137" s="122" t="s">
        <v>200</v>
      </c>
      <c r="BI137" s="160">
        <v>0.5</v>
      </c>
      <c r="BJ137" s="122" t="s">
        <v>204</v>
      </c>
      <c r="BK137" s="226">
        <v>1.0</v>
      </c>
      <c r="BL137" s="63"/>
      <c r="BM137" s="124">
        <v>1.0</v>
      </c>
      <c r="BN137" s="122" t="s">
        <v>219</v>
      </c>
      <c r="BO137" s="124">
        <v>0.0</v>
      </c>
      <c r="BP137" s="122" t="s">
        <v>211</v>
      </c>
      <c r="BQ137" s="124">
        <v>0.5</v>
      </c>
      <c r="BR137" s="122" t="s">
        <v>226</v>
      </c>
      <c r="BS137" s="124">
        <v>0.0</v>
      </c>
      <c r="BT137" s="112"/>
      <c r="BU137" s="168" t="s">
        <v>236</v>
      </c>
      <c r="BV137" s="168" t="s">
        <v>236</v>
      </c>
      <c r="BW137" s="112"/>
    </row>
    <row r="138">
      <c r="A138" s="66"/>
      <c r="B138" s="69">
        <v>26.0</v>
      </c>
      <c r="C138" s="71" t="s">
        <v>319</v>
      </c>
      <c r="D138" s="71" t="s">
        <v>355</v>
      </c>
      <c r="E138" s="76">
        <v>2009.0</v>
      </c>
      <c r="F138" s="76" t="s">
        <v>30</v>
      </c>
      <c r="G138" s="76" t="s">
        <v>391</v>
      </c>
      <c r="H138" s="76">
        <v>6.0</v>
      </c>
      <c r="I138" s="119" t="s">
        <v>427</v>
      </c>
      <c r="J138" s="71"/>
      <c r="K138" s="87" t="s">
        <v>39</v>
      </c>
      <c r="L138" s="66"/>
      <c r="M138" s="94"/>
      <c r="N138" s="122" t="s">
        <v>231</v>
      </c>
      <c r="O138" s="124"/>
      <c r="P138" s="124" t="s">
        <v>243</v>
      </c>
      <c r="Q138" s="16" t="s">
        <v>250</v>
      </c>
      <c r="R138" s="122" t="s">
        <v>228</v>
      </c>
      <c r="S138" s="124"/>
      <c r="T138" s="122" t="s">
        <v>231</v>
      </c>
      <c r="U138" s="124"/>
      <c r="V138" s="16" t="s">
        <v>258</v>
      </c>
      <c r="W138" s="106"/>
      <c r="X138" s="106"/>
      <c r="Y138" s="106"/>
      <c r="Z138" s="122" t="s">
        <v>231</v>
      </c>
      <c r="AA138" s="124"/>
      <c r="AB138" s="122" t="s">
        <v>231</v>
      </c>
      <c r="AC138" s="124"/>
      <c r="AD138" s="122" t="s">
        <v>231</v>
      </c>
      <c r="AE138" s="124"/>
      <c r="AF138" s="122" t="s">
        <v>241</v>
      </c>
      <c r="AG138" s="124"/>
      <c r="AH138" s="122" t="s">
        <v>241</v>
      </c>
      <c r="AI138" s="124"/>
      <c r="AJ138" s="108"/>
      <c r="AK138" s="106"/>
      <c r="AL138" s="106"/>
      <c r="AM138" s="122" t="s">
        <v>231</v>
      </c>
      <c r="AN138" s="124"/>
      <c r="AO138" s="122" t="s">
        <v>241</v>
      </c>
      <c r="AP138" s="124"/>
      <c r="AQ138" s="122" t="s">
        <v>231</v>
      </c>
      <c r="AR138" s="124"/>
      <c r="AS138" s="122" t="s">
        <v>231</v>
      </c>
      <c r="AT138" s="124"/>
      <c r="AU138" s="122" t="s">
        <v>231</v>
      </c>
      <c r="AV138" s="124"/>
      <c r="AW138" s="122" t="s">
        <v>231</v>
      </c>
      <c r="AX138" s="124"/>
      <c r="AY138" s="122" t="s">
        <v>231</v>
      </c>
      <c r="AZ138" s="124"/>
      <c r="BA138" s="146" t="s">
        <v>231</v>
      </c>
      <c r="BB138" s="124"/>
      <c r="BC138" s="146" t="s">
        <v>292</v>
      </c>
      <c r="BD138" s="124"/>
      <c r="BE138" s="112">
        <f t="shared" si="4"/>
        <v>0.5942857143</v>
      </c>
      <c r="BF138" s="122" t="s">
        <v>192</v>
      </c>
      <c r="BG138" s="160">
        <v>1.0</v>
      </c>
      <c r="BH138" s="122" t="s">
        <v>199</v>
      </c>
      <c r="BI138" s="160">
        <v>1.0</v>
      </c>
      <c r="BJ138" s="122" t="s">
        <v>205</v>
      </c>
      <c r="BK138" s="124">
        <v>0.5</v>
      </c>
      <c r="BL138" s="225" t="s">
        <v>209</v>
      </c>
      <c r="BM138" s="58"/>
      <c r="BN138" s="122" t="s">
        <v>217</v>
      </c>
      <c r="BO138" s="124">
        <v>0.66</v>
      </c>
      <c r="BP138" s="122" t="s">
        <v>211</v>
      </c>
      <c r="BQ138" s="124">
        <v>0.5</v>
      </c>
      <c r="BR138" s="122" t="s">
        <v>211</v>
      </c>
      <c r="BS138" s="124">
        <v>0.5</v>
      </c>
      <c r="BT138" s="112"/>
      <c r="BU138" s="168" t="s">
        <v>236</v>
      </c>
      <c r="BV138" s="168" t="s">
        <v>237</v>
      </c>
      <c r="BW138" s="112"/>
    </row>
    <row r="139">
      <c r="A139" s="66"/>
      <c r="B139" s="69">
        <v>27.0</v>
      </c>
      <c r="C139" s="71" t="s">
        <v>320</v>
      </c>
      <c r="D139" s="71" t="s">
        <v>356</v>
      </c>
      <c r="E139" s="76">
        <v>2009.0</v>
      </c>
      <c r="F139" s="76" t="s">
        <v>30</v>
      </c>
      <c r="G139" s="76" t="s">
        <v>392</v>
      </c>
      <c r="H139" s="76">
        <v>8.0</v>
      </c>
      <c r="I139" s="119" t="s">
        <v>428</v>
      </c>
      <c r="J139" s="71"/>
      <c r="K139" s="87" t="s">
        <v>39</v>
      </c>
      <c r="L139" s="66"/>
      <c r="M139" s="94"/>
      <c r="N139" s="122" t="s">
        <v>231</v>
      </c>
      <c r="O139" s="124"/>
      <c r="P139" s="124" t="s">
        <v>243</v>
      </c>
      <c r="Q139" s="16" t="s">
        <v>250</v>
      </c>
      <c r="R139" s="122" t="s">
        <v>228</v>
      </c>
      <c r="S139" s="124"/>
      <c r="T139" s="122" t="s">
        <v>231</v>
      </c>
      <c r="U139" s="124"/>
      <c r="V139" s="16" t="s">
        <v>258</v>
      </c>
      <c r="W139" s="106"/>
      <c r="X139" s="106"/>
      <c r="Y139" s="106"/>
      <c r="Z139" s="122" t="s">
        <v>231</v>
      </c>
      <c r="AA139" s="124"/>
      <c r="AB139" s="224" t="s">
        <v>231</v>
      </c>
      <c r="AC139" s="58"/>
      <c r="AD139" s="122" t="s">
        <v>231</v>
      </c>
      <c r="AE139" s="124"/>
      <c r="AF139" s="122" t="s">
        <v>241</v>
      </c>
      <c r="AG139" s="124"/>
      <c r="AH139" s="122" t="s">
        <v>241</v>
      </c>
      <c r="AI139" s="124"/>
      <c r="AJ139" s="108"/>
      <c r="AK139" s="106"/>
      <c r="AL139" s="106"/>
      <c r="AM139" s="122" t="s">
        <v>231</v>
      </c>
      <c r="AN139" s="124"/>
      <c r="AO139" s="122" t="s">
        <v>231</v>
      </c>
      <c r="AP139" s="124" t="s">
        <v>509</v>
      </c>
      <c r="AQ139" s="122" t="s">
        <v>231</v>
      </c>
      <c r="AR139" s="124"/>
      <c r="AS139" s="122" t="s">
        <v>231</v>
      </c>
      <c r="AT139" s="124"/>
      <c r="AU139" s="122" t="s">
        <v>231</v>
      </c>
      <c r="AV139" s="124"/>
      <c r="AW139" s="122" t="s">
        <v>231</v>
      </c>
      <c r="AX139" s="124"/>
      <c r="AY139" s="122" t="s">
        <v>231</v>
      </c>
      <c r="AZ139" s="124"/>
      <c r="BA139" s="146" t="s">
        <v>231</v>
      </c>
      <c r="BB139" s="124"/>
      <c r="BC139" s="146" t="s">
        <v>293</v>
      </c>
      <c r="BD139" s="124"/>
      <c r="BE139" s="112">
        <f t="shared" si="4"/>
        <v>1</v>
      </c>
      <c r="BF139" s="122" t="s">
        <v>192</v>
      </c>
      <c r="BG139" s="160">
        <v>1.0</v>
      </c>
      <c r="BH139" s="122" t="s">
        <v>199</v>
      </c>
      <c r="BI139" s="160">
        <v>1.0</v>
      </c>
      <c r="BJ139" s="122" t="s">
        <v>204</v>
      </c>
      <c r="BK139" s="124">
        <v>1.0</v>
      </c>
      <c r="BL139" s="146" t="s">
        <v>209</v>
      </c>
      <c r="BM139" s="226">
        <v>1.0</v>
      </c>
      <c r="BN139" s="63"/>
      <c r="BO139" s="124">
        <v>1.0</v>
      </c>
      <c r="BP139" s="122" t="s">
        <v>204</v>
      </c>
      <c r="BQ139" s="124">
        <v>1.0</v>
      </c>
      <c r="BR139" s="122" t="s">
        <v>225</v>
      </c>
      <c r="BS139" s="124">
        <v>1.0</v>
      </c>
      <c r="BT139" s="112"/>
      <c r="BU139" s="168" t="s">
        <v>236</v>
      </c>
      <c r="BV139" s="168" t="s">
        <v>236</v>
      </c>
      <c r="BW139" s="112"/>
    </row>
    <row r="140">
      <c r="A140" s="66"/>
      <c r="B140" s="69">
        <v>28.0</v>
      </c>
      <c r="C140" s="71" t="s">
        <v>321</v>
      </c>
      <c r="D140" s="71" t="s">
        <v>357</v>
      </c>
      <c r="E140" s="76">
        <v>2010.0</v>
      </c>
      <c r="F140" s="76" t="s">
        <v>30</v>
      </c>
      <c r="G140" s="76" t="s">
        <v>393</v>
      </c>
      <c r="H140" s="76">
        <v>11.0</v>
      </c>
      <c r="I140" s="119" t="s">
        <v>429</v>
      </c>
      <c r="J140" s="71"/>
      <c r="K140" s="87" t="s">
        <v>39</v>
      </c>
      <c r="L140" s="66"/>
      <c r="M140" s="94"/>
      <c r="N140" s="122" t="s">
        <v>231</v>
      </c>
      <c r="O140" s="124"/>
      <c r="P140" s="124" t="s">
        <v>243</v>
      </c>
      <c r="Q140" s="16" t="s">
        <v>250</v>
      </c>
      <c r="R140" s="122" t="s">
        <v>228</v>
      </c>
      <c r="S140" s="124"/>
      <c r="T140" s="122" t="s">
        <v>231</v>
      </c>
      <c r="U140" s="124"/>
      <c r="V140" s="16" t="s">
        <v>258</v>
      </c>
      <c r="W140" s="106"/>
      <c r="X140" s="106"/>
      <c r="Y140" s="106"/>
      <c r="Z140" s="122" t="s">
        <v>231</v>
      </c>
      <c r="AA140" s="124"/>
      <c r="AB140" s="122" t="s">
        <v>231</v>
      </c>
      <c r="AC140" s="124" t="s">
        <v>475</v>
      </c>
      <c r="AD140" s="122" t="s">
        <v>241</v>
      </c>
      <c r="AE140" s="124"/>
      <c r="AF140" s="122" t="s">
        <v>241</v>
      </c>
      <c r="AG140" s="124"/>
      <c r="AH140" s="122" t="s">
        <v>241</v>
      </c>
      <c r="AI140" s="124"/>
      <c r="AJ140" s="108"/>
      <c r="AK140" s="106"/>
      <c r="AL140" s="106"/>
      <c r="AM140" s="122" t="s">
        <v>231</v>
      </c>
      <c r="AN140" s="124"/>
      <c r="AO140" s="122" t="s">
        <v>231</v>
      </c>
      <c r="AP140" s="124" t="s">
        <v>510</v>
      </c>
      <c r="AQ140" s="122" t="s">
        <v>231</v>
      </c>
      <c r="AR140" s="124"/>
      <c r="AS140" s="122" t="s">
        <v>231</v>
      </c>
      <c r="AT140" s="124"/>
      <c r="AU140" s="122" t="s">
        <v>231</v>
      </c>
      <c r="AV140" s="124"/>
      <c r="AW140" s="122" t="s">
        <v>231</v>
      </c>
      <c r="AX140" s="124"/>
      <c r="AY140" s="122" t="s">
        <v>231</v>
      </c>
      <c r="AZ140" s="124"/>
      <c r="BA140" s="146" t="s">
        <v>231</v>
      </c>
      <c r="BB140" s="124"/>
      <c r="BC140" s="146" t="s">
        <v>293</v>
      </c>
      <c r="BD140" s="124"/>
      <c r="BE140" s="112">
        <f t="shared" si="4"/>
        <v>0.5714285714</v>
      </c>
      <c r="BF140" s="122" t="s">
        <v>192</v>
      </c>
      <c r="BG140" s="160">
        <v>1.0</v>
      </c>
      <c r="BH140" s="122" t="s">
        <v>199</v>
      </c>
      <c r="BI140" s="160">
        <v>1.0</v>
      </c>
      <c r="BJ140" s="122" t="s">
        <v>204</v>
      </c>
      <c r="BK140" s="124">
        <v>1.0</v>
      </c>
      <c r="BL140" s="146" t="s">
        <v>209</v>
      </c>
      <c r="BM140" s="124">
        <v>1.0</v>
      </c>
      <c r="BN140" s="224" t="s">
        <v>216</v>
      </c>
      <c r="BO140" s="58"/>
      <c r="BP140" s="122" t="s">
        <v>211</v>
      </c>
      <c r="BQ140" s="124">
        <v>0.0</v>
      </c>
      <c r="BR140" s="122" t="s">
        <v>226</v>
      </c>
      <c r="BS140" s="124">
        <v>0.0</v>
      </c>
      <c r="BT140" s="112"/>
      <c r="BU140" s="168" t="s">
        <v>236</v>
      </c>
      <c r="BV140" s="168" t="s">
        <v>236</v>
      </c>
      <c r="BW140" s="112"/>
    </row>
    <row r="141">
      <c r="A141" s="66"/>
      <c r="B141" s="69">
        <v>29.0</v>
      </c>
      <c r="C141" s="71" t="s">
        <v>322</v>
      </c>
      <c r="D141" s="71" t="s">
        <v>358</v>
      </c>
      <c r="E141" s="76">
        <v>2014.0</v>
      </c>
      <c r="F141" s="76" t="s">
        <v>30</v>
      </c>
      <c r="G141" s="76" t="s">
        <v>394</v>
      </c>
      <c r="H141" s="76">
        <v>0.0</v>
      </c>
      <c r="I141" s="119" t="s">
        <v>430</v>
      </c>
      <c r="J141" s="71"/>
      <c r="K141" s="87" t="s">
        <v>39</v>
      </c>
      <c r="L141" s="66"/>
      <c r="M141" s="94"/>
      <c r="N141" s="122" t="s">
        <v>231</v>
      </c>
      <c r="O141" s="124"/>
      <c r="P141" s="124" t="s">
        <v>243</v>
      </c>
      <c r="Q141" s="16" t="s">
        <v>250</v>
      </c>
      <c r="R141" s="122" t="s">
        <v>241</v>
      </c>
      <c r="S141" s="124"/>
      <c r="T141" s="122" t="s">
        <v>231</v>
      </c>
      <c r="U141" s="124"/>
      <c r="V141" s="16" t="s">
        <v>260</v>
      </c>
      <c r="W141" s="106"/>
      <c r="X141" s="106"/>
      <c r="Y141" s="106"/>
      <c r="Z141" s="122" t="s">
        <v>231</v>
      </c>
      <c r="AA141" s="124"/>
      <c r="AB141" s="122" t="s">
        <v>231</v>
      </c>
      <c r="AC141" s="124" t="s">
        <v>476</v>
      </c>
      <c r="AD141" s="224" t="s">
        <v>231</v>
      </c>
      <c r="AE141" s="58"/>
      <c r="AF141" s="122" t="s">
        <v>241</v>
      </c>
      <c r="AG141" s="124"/>
      <c r="AH141" s="122" t="s">
        <v>231</v>
      </c>
      <c r="AI141" s="124"/>
      <c r="AJ141" s="108"/>
      <c r="AK141" s="106"/>
      <c r="AL141" s="106"/>
      <c r="AM141" s="122" t="s">
        <v>231</v>
      </c>
      <c r="AN141" s="124"/>
      <c r="AO141" s="122" t="s">
        <v>231</v>
      </c>
      <c r="AP141" s="124"/>
      <c r="AQ141" s="122" t="s">
        <v>231</v>
      </c>
      <c r="AR141" s="124"/>
      <c r="AS141" s="122" t="s">
        <v>231</v>
      </c>
      <c r="AT141" s="124"/>
      <c r="AU141" s="122" t="s">
        <v>231</v>
      </c>
      <c r="AV141" s="124"/>
      <c r="AW141" s="122" t="s">
        <v>231</v>
      </c>
      <c r="AX141" s="124"/>
      <c r="AY141" s="122" t="s">
        <v>231</v>
      </c>
      <c r="AZ141" s="124"/>
      <c r="BA141" s="146" t="s">
        <v>231</v>
      </c>
      <c r="BB141" s="124"/>
      <c r="BC141" s="146" t="s">
        <v>293</v>
      </c>
      <c r="BD141" s="124"/>
      <c r="BE141" s="112">
        <f t="shared" si="4"/>
        <v>0.9285714286</v>
      </c>
      <c r="BF141" s="122" t="s">
        <v>192</v>
      </c>
      <c r="BG141" s="160">
        <v>1.0</v>
      </c>
      <c r="BH141" s="122" t="s">
        <v>200</v>
      </c>
      <c r="BI141" s="160">
        <v>0.5</v>
      </c>
      <c r="BJ141" s="122" t="s">
        <v>204</v>
      </c>
      <c r="BK141" s="124">
        <v>1.0</v>
      </c>
      <c r="BL141" s="146" t="s">
        <v>209</v>
      </c>
      <c r="BM141" s="124">
        <v>1.0</v>
      </c>
      <c r="BN141" s="122" t="s">
        <v>216</v>
      </c>
      <c r="BO141" s="226">
        <v>1.0</v>
      </c>
      <c r="BP141" s="63"/>
      <c r="BQ141" s="124">
        <v>1.0</v>
      </c>
      <c r="BR141" s="122" t="s">
        <v>225</v>
      </c>
      <c r="BS141" s="124">
        <v>1.0</v>
      </c>
      <c r="BT141" s="112"/>
      <c r="BU141" s="168" t="s">
        <v>236</v>
      </c>
      <c r="BV141" s="168" t="s">
        <v>236</v>
      </c>
      <c r="BW141" s="112"/>
    </row>
    <row r="142">
      <c r="A142" s="66"/>
      <c r="B142" s="69">
        <v>30.0</v>
      </c>
      <c r="C142" s="71" t="s">
        <v>323</v>
      </c>
      <c r="D142" s="71" t="s">
        <v>359</v>
      </c>
      <c r="E142" s="76">
        <v>2010.0</v>
      </c>
      <c r="F142" s="76" t="s">
        <v>30</v>
      </c>
      <c r="G142" s="76" t="s">
        <v>395</v>
      </c>
      <c r="H142" s="76">
        <v>14.0</v>
      </c>
      <c r="I142" s="119" t="s">
        <v>431</v>
      </c>
      <c r="J142" s="71"/>
      <c r="K142" s="87" t="s">
        <v>39</v>
      </c>
      <c r="L142" s="66"/>
      <c r="M142" s="94"/>
      <c r="N142" s="122" t="s">
        <v>231</v>
      </c>
      <c r="O142" s="124"/>
      <c r="P142" s="124" t="s">
        <v>243</v>
      </c>
      <c r="Q142" s="16" t="s">
        <v>250</v>
      </c>
      <c r="R142" s="122" t="s">
        <v>241</v>
      </c>
      <c r="S142" s="124"/>
      <c r="T142" s="122" t="s">
        <v>231</v>
      </c>
      <c r="U142" s="124"/>
      <c r="V142" s="16" t="s">
        <v>258</v>
      </c>
      <c r="W142" s="106"/>
      <c r="X142" s="106"/>
      <c r="Y142" s="106"/>
      <c r="Z142" s="122" t="s">
        <v>241</v>
      </c>
      <c r="AA142" s="124"/>
      <c r="AB142" s="122"/>
      <c r="AC142" s="124"/>
      <c r="AD142" s="122"/>
      <c r="AE142" s="124"/>
      <c r="AF142" s="122"/>
      <c r="AG142" s="124"/>
      <c r="AH142" s="122"/>
      <c r="AI142" s="124"/>
      <c r="AJ142" s="108"/>
      <c r="AK142" s="106"/>
      <c r="AL142" s="106"/>
      <c r="AM142" s="122" t="s">
        <v>231</v>
      </c>
      <c r="AN142" s="124"/>
      <c r="AO142" s="122" t="s">
        <v>231</v>
      </c>
      <c r="AP142" s="124"/>
      <c r="AQ142" s="122" t="s">
        <v>231</v>
      </c>
      <c r="AR142" s="124"/>
      <c r="AS142" s="122" t="s">
        <v>231</v>
      </c>
      <c r="AT142" s="124"/>
      <c r="AU142" s="122" t="s">
        <v>231</v>
      </c>
      <c r="AV142" s="124"/>
      <c r="AW142" s="122" t="s">
        <v>231</v>
      </c>
      <c r="AX142" s="124"/>
      <c r="AY142" s="122" t="s">
        <v>231</v>
      </c>
      <c r="AZ142" s="124"/>
      <c r="BA142" s="146" t="s">
        <v>231</v>
      </c>
      <c r="BB142" s="124"/>
      <c r="BC142" s="146" t="s">
        <v>228</v>
      </c>
      <c r="BD142" s="124" t="s">
        <v>556</v>
      </c>
      <c r="BE142" s="112">
        <f t="shared" si="4"/>
        <v>0.7857142857</v>
      </c>
      <c r="BF142" s="122" t="s">
        <v>192</v>
      </c>
      <c r="BG142" s="160">
        <v>1.0</v>
      </c>
      <c r="BH142" s="122" t="s">
        <v>199</v>
      </c>
      <c r="BI142" s="160">
        <v>1.0</v>
      </c>
      <c r="BJ142" s="122" t="s">
        <v>204</v>
      </c>
      <c r="BK142" s="124">
        <v>1.0</v>
      </c>
      <c r="BL142" s="146" t="s">
        <v>209</v>
      </c>
      <c r="BM142" s="124">
        <v>1.0</v>
      </c>
      <c r="BN142" s="122" t="s">
        <v>216</v>
      </c>
      <c r="BO142" s="124">
        <v>1.0</v>
      </c>
      <c r="BP142" s="224" t="s">
        <v>211</v>
      </c>
      <c r="BQ142" s="58"/>
      <c r="BR142" s="122" t="s">
        <v>211</v>
      </c>
      <c r="BS142" s="124">
        <v>0.5</v>
      </c>
      <c r="BT142" s="112"/>
      <c r="BU142" s="168" t="s">
        <v>237</v>
      </c>
      <c r="BV142" s="168" t="s">
        <v>236</v>
      </c>
      <c r="BW142" s="112"/>
    </row>
    <row r="143">
      <c r="A143" s="66"/>
      <c r="B143" s="69">
        <v>31.0</v>
      </c>
      <c r="C143" s="71" t="s">
        <v>324</v>
      </c>
      <c r="D143" s="115" t="s">
        <v>360</v>
      </c>
      <c r="E143" s="76">
        <v>2011.0</v>
      </c>
      <c r="F143" s="76" t="s">
        <v>30</v>
      </c>
      <c r="G143" s="76" t="s">
        <v>396</v>
      </c>
      <c r="H143" s="76">
        <v>22.0</v>
      </c>
      <c r="I143" s="119" t="s">
        <v>432</v>
      </c>
      <c r="J143" s="71"/>
      <c r="K143" s="87" t="s">
        <v>39</v>
      </c>
      <c r="L143" s="66"/>
      <c r="M143" s="94"/>
      <c r="N143" s="122" t="s">
        <v>231</v>
      </c>
      <c r="O143" s="124"/>
      <c r="P143" s="124" t="s">
        <v>243</v>
      </c>
      <c r="Q143" s="16" t="s">
        <v>248</v>
      </c>
      <c r="R143" s="122" t="s">
        <v>228</v>
      </c>
      <c r="S143" s="124"/>
      <c r="T143" s="122" t="s">
        <v>231</v>
      </c>
      <c r="U143" s="124"/>
      <c r="V143" s="16" t="s">
        <v>257</v>
      </c>
      <c r="W143" s="106"/>
      <c r="X143" s="106"/>
      <c r="Y143" s="106"/>
      <c r="Z143" s="122" t="s">
        <v>231</v>
      </c>
      <c r="AA143" s="124"/>
      <c r="AB143" s="122" t="s">
        <v>231</v>
      </c>
      <c r="AC143" s="124"/>
      <c r="AD143" s="122" t="s">
        <v>231</v>
      </c>
      <c r="AE143" s="124"/>
      <c r="AF143" s="224" t="s">
        <v>241</v>
      </c>
      <c r="AG143" s="58"/>
      <c r="AH143" s="122" t="s">
        <v>241</v>
      </c>
      <c r="AI143" s="124"/>
      <c r="AJ143" s="108"/>
      <c r="AK143" s="106"/>
      <c r="AL143" s="106"/>
      <c r="AM143" s="122" t="s">
        <v>231</v>
      </c>
      <c r="AN143" s="124"/>
      <c r="AO143" s="122" t="s">
        <v>231</v>
      </c>
      <c r="AP143" s="124"/>
      <c r="AQ143" s="122" t="s">
        <v>231</v>
      </c>
      <c r="AR143" s="124"/>
      <c r="AS143" s="122" t="s">
        <v>231</v>
      </c>
      <c r="AT143" s="124"/>
      <c r="AU143" s="122" t="s">
        <v>231</v>
      </c>
      <c r="AV143" s="124"/>
      <c r="AW143" s="122" t="s">
        <v>231</v>
      </c>
      <c r="AX143" s="124" t="s">
        <v>537</v>
      </c>
      <c r="AY143" s="122" t="s">
        <v>231</v>
      </c>
      <c r="AZ143" s="124"/>
      <c r="BA143" s="146" t="s">
        <v>231</v>
      </c>
      <c r="BB143" s="124" t="s">
        <v>548</v>
      </c>
      <c r="BC143" s="146" t="s">
        <v>291</v>
      </c>
      <c r="BD143" s="124" t="s">
        <v>557</v>
      </c>
      <c r="BE143" s="112">
        <f t="shared" si="4"/>
        <v>0.8085714286</v>
      </c>
      <c r="BF143" s="122" t="s">
        <v>192</v>
      </c>
      <c r="BG143" s="160">
        <v>1.0</v>
      </c>
      <c r="BH143" s="122" t="s">
        <v>199</v>
      </c>
      <c r="BI143" s="160">
        <v>1.0</v>
      </c>
      <c r="BJ143" s="122" t="s">
        <v>204</v>
      </c>
      <c r="BK143" s="124">
        <v>1.0</v>
      </c>
      <c r="BL143" s="146" t="s">
        <v>209</v>
      </c>
      <c r="BM143" s="124">
        <v>1.0</v>
      </c>
      <c r="BN143" s="122" t="s">
        <v>217</v>
      </c>
      <c r="BO143" s="124">
        <v>0.66</v>
      </c>
      <c r="BP143" s="122" t="s">
        <v>211</v>
      </c>
      <c r="BQ143" s="226">
        <v>0.5</v>
      </c>
      <c r="BR143" s="63"/>
      <c r="BS143" s="124">
        <v>0.5</v>
      </c>
      <c r="BT143" s="112"/>
      <c r="BU143" s="168" t="s">
        <v>236</v>
      </c>
      <c r="BV143" s="168" t="s">
        <v>236</v>
      </c>
      <c r="BW143" s="112"/>
    </row>
    <row r="144">
      <c r="A144" s="66"/>
      <c r="B144" s="69">
        <v>32.0</v>
      </c>
      <c r="C144" s="71" t="s">
        <v>325</v>
      </c>
      <c r="D144" s="115" t="s">
        <v>361</v>
      </c>
      <c r="E144" s="76">
        <v>2012.0</v>
      </c>
      <c r="F144" s="76" t="s">
        <v>30</v>
      </c>
      <c r="G144" s="76" t="s">
        <v>397</v>
      </c>
      <c r="H144" s="76">
        <v>5.0</v>
      </c>
      <c r="I144" s="119" t="s">
        <v>433</v>
      </c>
      <c r="J144" s="71"/>
      <c r="K144" s="87" t="s">
        <v>39</v>
      </c>
      <c r="L144" s="66"/>
      <c r="M144" s="94"/>
      <c r="N144" s="122" t="s">
        <v>231</v>
      </c>
      <c r="O144" s="124"/>
      <c r="P144" s="124" t="s">
        <v>243</v>
      </c>
      <c r="Q144" s="16" t="s">
        <v>250</v>
      </c>
      <c r="R144" s="122" t="s">
        <v>228</v>
      </c>
      <c r="S144" s="124"/>
      <c r="T144" s="122" t="s">
        <v>241</v>
      </c>
      <c r="U144" s="124"/>
      <c r="V144" s="16" t="s">
        <v>258</v>
      </c>
      <c r="W144" s="106"/>
      <c r="X144" s="106"/>
      <c r="Y144" s="106"/>
      <c r="Z144" s="122" t="s">
        <v>231</v>
      </c>
      <c r="AA144" s="124"/>
      <c r="AB144" s="122" t="s">
        <v>231</v>
      </c>
      <c r="AC144" s="124" t="s">
        <v>477</v>
      </c>
      <c r="AD144" s="122" t="s">
        <v>231</v>
      </c>
      <c r="AE144" s="124" t="s">
        <v>491</v>
      </c>
      <c r="AF144" s="122" t="s">
        <v>241</v>
      </c>
      <c r="AG144" s="124"/>
      <c r="AH144" s="122" t="s">
        <v>228</v>
      </c>
      <c r="AI144" s="124"/>
      <c r="AJ144" s="108"/>
      <c r="AK144" s="106"/>
      <c r="AL144" s="106"/>
      <c r="AM144" s="122" t="s">
        <v>231</v>
      </c>
      <c r="AN144" s="124"/>
      <c r="AO144" s="122" t="s">
        <v>231</v>
      </c>
      <c r="AP144" s="124" t="s">
        <v>511</v>
      </c>
      <c r="AQ144" s="122" t="s">
        <v>231</v>
      </c>
      <c r="AR144" s="124"/>
      <c r="AS144" s="122" t="s">
        <v>231</v>
      </c>
      <c r="AT144" s="124"/>
      <c r="AU144" s="122" t="s">
        <v>231</v>
      </c>
      <c r="AV144" s="124"/>
      <c r="AW144" s="122" t="s">
        <v>231</v>
      </c>
      <c r="AX144" s="124"/>
      <c r="AY144" s="122" t="s">
        <v>231</v>
      </c>
      <c r="AZ144" s="124"/>
      <c r="BA144" s="146" t="s">
        <v>241</v>
      </c>
      <c r="BB144" s="124"/>
      <c r="BC144" s="146" t="s">
        <v>290</v>
      </c>
      <c r="BD144" s="124" t="s">
        <v>558</v>
      </c>
      <c r="BE144" s="112">
        <f t="shared" si="4"/>
        <v>0.6185714286</v>
      </c>
      <c r="BF144" s="122" t="s">
        <v>192</v>
      </c>
      <c r="BG144" s="160">
        <v>1.0</v>
      </c>
      <c r="BH144" s="122" t="s">
        <v>200</v>
      </c>
      <c r="BI144" s="160">
        <v>0.5</v>
      </c>
      <c r="BJ144" s="122" t="s">
        <v>204</v>
      </c>
      <c r="BK144" s="124">
        <v>1.0</v>
      </c>
      <c r="BL144" s="146" t="s">
        <v>209</v>
      </c>
      <c r="BM144" s="124">
        <v>1.0</v>
      </c>
      <c r="BN144" s="122" t="s">
        <v>218</v>
      </c>
      <c r="BO144" s="124">
        <v>0.33</v>
      </c>
      <c r="BP144" s="122" t="s">
        <v>211</v>
      </c>
      <c r="BQ144" s="124">
        <v>0.5</v>
      </c>
      <c r="BR144" s="224" t="s">
        <v>211</v>
      </c>
      <c r="BS144" s="58"/>
      <c r="BT144" s="112"/>
      <c r="BU144" s="168" t="s">
        <v>237</v>
      </c>
      <c r="BV144" s="168" t="s">
        <v>236</v>
      </c>
      <c r="BW144" s="112"/>
    </row>
    <row r="145">
      <c r="A145" s="66"/>
      <c r="B145" s="69">
        <v>33.0</v>
      </c>
      <c r="C145" s="71" t="s">
        <v>326</v>
      </c>
      <c r="D145" s="115" t="s">
        <v>362</v>
      </c>
      <c r="E145" s="76">
        <v>2014.0</v>
      </c>
      <c r="F145" s="76" t="s">
        <v>30</v>
      </c>
      <c r="G145" s="76" t="s">
        <v>398</v>
      </c>
      <c r="H145" s="76">
        <v>5.0</v>
      </c>
      <c r="I145" s="119" t="s">
        <v>434</v>
      </c>
      <c r="J145" s="71"/>
      <c r="K145" s="87" t="s">
        <v>39</v>
      </c>
      <c r="L145" s="66"/>
      <c r="M145" s="94"/>
      <c r="N145" s="122" t="s">
        <v>231</v>
      </c>
      <c r="O145" s="124"/>
      <c r="P145" s="124" t="s">
        <v>243</v>
      </c>
      <c r="Q145" s="16" t="s">
        <v>248</v>
      </c>
      <c r="R145" s="122" t="s">
        <v>228</v>
      </c>
      <c r="S145" s="124"/>
      <c r="T145" s="122" t="s">
        <v>231</v>
      </c>
      <c r="U145" s="124"/>
      <c r="V145" s="16" t="s">
        <v>258</v>
      </c>
      <c r="W145" s="106"/>
      <c r="X145" s="106"/>
      <c r="Y145" s="106"/>
      <c r="Z145" s="122" t="s">
        <v>231</v>
      </c>
      <c r="AA145" s="124"/>
      <c r="AB145" s="122" t="s">
        <v>231</v>
      </c>
      <c r="AC145" s="124" t="s">
        <v>478</v>
      </c>
      <c r="AD145" s="122" t="s">
        <v>231</v>
      </c>
      <c r="AE145" s="124" t="s">
        <v>492</v>
      </c>
      <c r="AF145" s="122" t="s">
        <v>241</v>
      </c>
      <c r="AG145" s="124"/>
      <c r="AH145" s="224" t="s">
        <v>241</v>
      </c>
      <c r="AI145" s="58"/>
      <c r="AJ145" s="108"/>
      <c r="AK145" s="106"/>
      <c r="AL145" s="106"/>
      <c r="AM145" s="122" t="s">
        <v>241</v>
      </c>
      <c r="AN145" s="124"/>
      <c r="AO145" s="122"/>
      <c r="AP145" s="124"/>
      <c r="AQ145" s="122"/>
      <c r="AR145" s="124"/>
      <c r="AS145" s="122"/>
      <c r="AT145" s="124"/>
      <c r="AU145" s="122" t="s">
        <v>241</v>
      </c>
      <c r="AV145" s="124"/>
      <c r="AW145" s="122" t="s">
        <v>231</v>
      </c>
      <c r="AX145" s="124"/>
      <c r="AY145" s="122" t="s">
        <v>231</v>
      </c>
      <c r="AZ145" s="124"/>
      <c r="BA145" s="146" t="s">
        <v>241</v>
      </c>
      <c r="BB145" s="124"/>
      <c r="BC145" s="146" t="s">
        <v>228</v>
      </c>
      <c r="BD145" s="124"/>
      <c r="BE145" s="112">
        <f t="shared" si="4"/>
        <v>0.7614285714</v>
      </c>
      <c r="BF145" s="122" t="s">
        <v>192</v>
      </c>
      <c r="BG145" s="160">
        <v>1.0</v>
      </c>
      <c r="BH145" s="122" t="s">
        <v>199</v>
      </c>
      <c r="BI145" s="160">
        <v>1.0</v>
      </c>
      <c r="BJ145" s="122" t="s">
        <v>204</v>
      </c>
      <c r="BK145" s="124">
        <v>1.0</v>
      </c>
      <c r="BL145" s="146" t="s">
        <v>209</v>
      </c>
      <c r="BM145" s="124">
        <v>1.0</v>
      </c>
      <c r="BN145" s="122" t="s">
        <v>218</v>
      </c>
      <c r="BO145" s="124">
        <v>0.33</v>
      </c>
      <c r="BP145" s="122" t="s">
        <v>222</v>
      </c>
      <c r="BQ145" s="124">
        <v>0.0</v>
      </c>
      <c r="BR145" s="122" t="s">
        <v>225</v>
      </c>
      <c r="BS145" s="226">
        <v>1.0</v>
      </c>
      <c r="BT145" s="63"/>
      <c r="BU145" s="168" t="s">
        <v>236</v>
      </c>
      <c r="BV145" s="168" t="s">
        <v>236</v>
      </c>
      <c r="BW145" s="112"/>
    </row>
    <row r="146">
      <c r="A146" s="66"/>
      <c r="B146" s="69">
        <v>34.0</v>
      </c>
      <c r="C146" s="71" t="s">
        <v>327</v>
      </c>
      <c r="D146" s="115" t="s">
        <v>363</v>
      </c>
      <c r="E146" s="76">
        <v>2014.0</v>
      </c>
      <c r="F146" s="76" t="s">
        <v>30</v>
      </c>
      <c r="G146" s="76" t="s">
        <v>399</v>
      </c>
      <c r="H146" s="76">
        <v>4.0</v>
      </c>
      <c r="I146" s="119" t="s">
        <v>435</v>
      </c>
      <c r="J146" s="71"/>
      <c r="K146" s="87" t="s">
        <v>39</v>
      </c>
      <c r="L146" s="66"/>
      <c r="M146" s="94"/>
      <c r="N146" s="122" t="s">
        <v>231</v>
      </c>
      <c r="O146" s="124"/>
      <c r="P146" s="124" t="s">
        <v>243</v>
      </c>
      <c r="Q146" s="16" t="s">
        <v>248</v>
      </c>
      <c r="R146" s="122" t="s">
        <v>228</v>
      </c>
      <c r="S146" s="124"/>
      <c r="T146" s="122" t="s">
        <v>231</v>
      </c>
      <c r="U146" s="124"/>
      <c r="V146" s="16" t="s">
        <v>257</v>
      </c>
      <c r="W146" s="106"/>
      <c r="X146" s="106"/>
      <c r="Y146" s="106"/>
      <c r="Z146" s="122" t="s">
        <v>231</v>
      </c>
      <c r="AA146" s="124"/>
      <c r="AB146" s="122" t="s">
        <v>231</v>
      </c>
      <c r="AC146" s="124" t="s">
        <v>479</v>
      </c>
      <c r="AD146" s="122" t="s">
        <v>231</v>
      </c>
      <c r="AE146" s="124"/>
      <c r="AF146" s="122" t="s">
        <v>241</v>
      </c>
      <c r="AG146" s="124"/>
      <c r="AH146" s="122" t="s">
        <v>241</v>
      </c>
      <c r="AI146" s="124"/>
      <c r="AJ146" s="108"/>
      <c r="AK146" s="106"/>
      <c r="AL146" s="106"/>
      <c r="AM146" s="122" t="s">
        <v>231</v>
      </c>
      <c r="AN146" s="124"/>
      <c r="AO146" s="122" t="s">
        <v>231</v>
      </c>
      <c r="AP146" s="124" t="s">
        <v>512</v>
      </c>
      <c r="AQ146" s="122" t="s">
        <v>231</v>
      </c>
      <c r="AR146" s="124" t="s">
        <v>460</v>
      </c>
      <c r="AS146" s="122" t="s">
        <v>231</v>
      </c>
      <c r="AT146" s="124"/>
      <c r="AU146" s="122" t="s">
        <v>231</v>
      </c>
      <c r="AV146" s="124"/>
      <c r="AW146" s="122" t="s">
        <v>231</v>
      </c>
      <c r="AX146" s="124"/>
      <c r="AY146" s="122" t="s">
        <v>231</v>
      </c>
      <c r="AZ146" s="124"/>
      <c r="BA146" s="146" t="s">
        <v>231</v>
      </c>
      <c r="BB146" s="124" t="s">
        <v>549</v>
      </c>
      <c r="BC146" s="146" t="s">
        <v>290</v>
      </c>
      <c r="BD146" s="124"/>
      <c r="BE146" s="112">
        <f t="shared" si="4"/>
        <v>1</v>
      </c>
      <c r="BF146" s="122" t="s">
        <v>192</v>
      </c>
      <c r="BG146" s="160">
        <v>1.0</v>
      </c>
      <c r="BH146" s="122" t="s">
        <v>199</v>
      </c>
      <c r="BI146" s="160">
        <v>1.0</v>
      </c>
      <c r="BJ146" s="122" t="s">
        <v>204</v>
      </c>
      <c r="BK146" s="124">
        <v>1.0</v>
      </c>
      <c r="BL146" s="146" t="s">
        <v>209</v>
      </c>
      <c r="BM146" s="124">
        <v>1.0</v>
      </c>
      <c r="BN146" s="122" t="s">
        <v>216</v>
      </c>
      <c r="BO146" s="124">
        <v>1.0</v>
      </c>
      <c r="BP146" s="122" t="s">
        <v>204</v>
      </c>
      <c r="BQ146" s="124">
        <v>1.0</v>
      </c>
      <c r="BR146" s="122" t="s">
        <v>225</v>
      </c>
      <c r="BS146" s="124">
        <v>1.0</v>
      </c>
      <c r="BT146" s="112"/>
      <c r="BU146" s="168" t="s">
        <v>236</v>
      </c>
      <c r="BV146" s="168" t="s">
        <v>236</v>
      </c>
      <c r="BW146" s="112"/>
    </row>
    <row r="147">
      <c r="A147" s="66"/>
      <c r="B147" s="69">
        <v>35.0</v>
      </c>
      <c r="C147" s="71" t="s">
        <v>328</v>
      </c>
      <c r="D147" s="115" t="s">
        <v>364</v>
      </c>
      <c r="E147" s="76">
        <v>2014.0</v>
      </c>
      <c r="F147" s="76" t="s">
        <v>30</v>
      </c>
      <c r="G147" s="76" t="s">
        <v>400</v>
      </c>
      <c r="H147" s="76">
        <v>7.0</v>
      </c>
      <c r="I147" s="119" t="s">
        <v>436</v>
      </c>
      <c r="J147" s="71"/>
      <c r="K147" s="87" t="s">
        <v>39</v>
      </c>
      <c r="L147" s="66"/>
      <c r="M147" s="94"/>
      <c r="N147" s="122" t="s">
        <v>231</v>
      </c>
      <c r="O147" s="124"/>
      <c r="P147" s="124" t="s">
        <v>243</v>
      </c>
      <c r="Q147" s="16" t="s">
        <v>248</v>
      </c>
      <c r="R147" s="122" t="s">
        <v>228</v>
      </c>
      <c r="S147" s="124"/>
      <c r="T147" s="122" t="s">
        <v>231</v>
      </c>
      <c r="U147" s="124"/>
      <c r="V147" s="16" t="s">
        <v>257</v>
      </c>
      <c r="W147" s="106"/>
      <c r="X147" s="106"/>
      <c r="Y147" s="106"/>
      <c r="Z147" s="122" t="s">
        <v>231</v>
      </c>
      <c r="AA147" s="124"/>
      <c r="AB147" s="122" t="s">
        <v>231</v>
      </c>
      <c r="AC147" s="124" t="s">
        <v>480</v>
      </c>
      <c r="AD147" s="122" t="s">
        <v>231</v>
      </c>
      <c r="AE147" s="124"/>
      <c r="AF147" s="122" t="s">
        <v>231</v>
      </c>
      <c r="AG147" s="124"/>
      <c r="AH147" s="122" t="s">
        <v>231</v>
      </c>
      <c r="AI147" s="124"/>
      <c r="AJ147" s="108"/>
      <c r="AK147" s="106"/>
      <c r="AL147" s="106"/>
      <c r="AM147" s="122" t="s">
        <v>231</v>
      </c>
      <c r="AN147" s="124"/>
      <c r="AO147" s="122" t="s">
        <v>231</v>
      </c>
      <c r="AP147" s="124" t="s">
        <v>513</v>
      </c>
      <c r="AQ147" s="122" t="s">
        <v>231</v>
      </c>
      <c r="AR147" s="124"/>
      <c r="AS147" s="122" t="s">
        <v>231</v>
      </c>
      <c r="AT147" s="124"/>
      <c r="AU147" s="122" t="s">
        <v>231</v>
      </c>
      <c r="AV147" s="124"/>
      <c r="AW147" s="122" t="s">
        <v>231</v>
      </c>
      <c r="AX147" s="124"/>
      <c r="AY147" s="122" t="s">
        <v>231</v>
      </c>
      <c r="AZ147" s="124"/>
      <c r="BA147" s="146" t="s">
        <v>241</v>
      </c>
      <c r="BB147" s="124"/>
      <c r="BC147" s="146" t="s">
        <v>290</v>
      </c>
      <c r="BD147" s="124"/>
      <c r="BE147" s="112">
        <f t="shared" si="4"/>
        <v>1</v>
      </c>
      <c r="BF147" s="122" t="s">
        <v>192</v>
      </c>
      <c r="BG147" s="160">
        <v>1.0</v>
      </c>
      <c r="BH147" s="122" t="s">
        <v>199</v>
      </c>
      <c r="BI147" s="160">
        <v>1.0</v>
      </c>
      <c r="BJ147" s="122" t="s">
        <v>204</v>
      </c>
      <c r="BK147" s="124">
        <v>1.0</v>
      </c>
      <c r="BL147" s="146" t="s">
        <v>209</v>
      </c>
      <c r="BM147" s="124">
        <v>1.0</v>
      </c>
      <c r="BN147" s="122" t="s">
        <v>216</v>
      </c>
      <c r="BO147" s="124">
        <v>1.0</v>
      </c>
      <c r="BP147" s="122" t="s">
        <v>204</v>
      </c>
      <c r="BQ147" s="124">
        <v>1.0</v>
      </c>
      <c r="BR147" s="122" t="s">
        <v>225</v>
      </c>
      <c r="BS147" s="124">
        <v>1.0</v>
      </c>
      <c r="BT147" s="112"/>
      <c r="BU147" s="168" t="s">
        <v>236</v>
      </c>
      <c r="BV147" s="168" t="s">
        <v>236</v>
      </c>
      <c r="BW147" s="112"/>
    </row>
    <row r="148">
      <c r="A148" s="66"/>
      <c r="B148" s="69">
        <v>36.0</v>
      </c>
      <c r="C148" s="71" t="s">
        <v>329</v>
      </c>
      <c r="D148" s="115" t="s">
        <v>365</v>
      </c>
      <c r="E148" s="76">
        <v>2011.0</v>
      </c>
      <c r="F148" s="76" t="s">
        <v>30</v>
      </c>
      <c r="G148" s="76" t="s">
        <v>401</v>
      </c>
      <c r="H148" s="76">
        <v>5.0</v>
      </c>
      <c r="I148" s="119" t="s">
        <v>437</v>
      </c>
      <c r="J148" s="71"/>
      <c r="K148" s="87" t="s">
        <v>39</v>
      </c>
      <c r="L148" s="66"/>
      <c r="M148" s="94"/>
      <c r="N148" s="122" t="s">
        <v>231</v>
      </c>
      <c r="O148" s="124"/>
      <c r="P148" s="124" t="s">
        <v>243</v>
      </c>
      <c r="Q148" s="16" t="s">
        <v>250</v>
      </c>
      <c r="R148" s="122" t="s">
        <v>228</v>
      </c>
      <c r="S148" s="124"/>
      <c r="T148" s="122" t="s">
        <v>231</v>
      </c>
      <c r="U148" s="124"/>
      <c r="V148" s="16" t="s">
        <v>257</v>
      </c>
      <c r="W148" s="106"/>
      <c r="X148" s="106"/>
      <c r="Y148" s="106"/>
      <c r="Z148" s="122" t="s">
        <v>231</v>
      </c>
      <c r="AA148" s="124"/>
      <c r="AB148" s="122" t="s">
        <v>231</v>
      </c>
      <c r="AC148" s="124" t="s">
        <v>481</v>
      </c>
      <c r="AD148" s="122" t="s">
        <v>231</v>
      </c>
      <c r="AE148" s="124" t="s">
        <v>493</v>
      </c>
      <c r="AF148" s="122" t="s">
        <v>241</v>
      </c>
      <c r="AG148" s="124"/>
      <c r="AH148" s="122" t="s">
        <v>241</v>
      </c>
      <c r="AI148" s="124"/>
      <c r="AJ148" s="108"/>
      <c r="AK148" s="106"/>
      <c r="AL148" s="106"/>
      <c r="AM148" s="122" t="s">
        <v>231</v>
      </c>
      <c r="AN148" s="124"/>
      <c r="AO148" s="122" t="s">
        <v>231</v>
      </c>
      <c r="AP148" s="124" t="s">
        <v>514</v>
      </c>
      <c r="AQ148" s="122" t="s">
        <v>231</v>
      </c>
      <c r="AR148" s="124"/>
      <c r="AS148" s="122" t="s">
        <v>231</v>
      </c>
      <c r="AT148" s="124"/>
      <c r="AU148" s="122" t="s">
        <v>231</v>
      </c>
      <c r="AV148" s="124"/>
      <c r="AW148" s="122" t="s">
        <v>231</v>
      </c>
      <c r="AX148" s="124"/>
      <c r="AY148" s="122" t="s">
        <v>231</v>
      </c>
      <c r="AZ148" s="124"/>
      <c r="BA148" s="146" t="s">
        <v>241</v>
      </c>
      <c r="BB148" s="124"/>
      <c r="BC148" s="146" t="s">
        <v>293</v>
      </c>
      <c r="BD148" s="124"/>
      <c r="BE148" s="112">
        <f t="shared" si="4"/>
        <v>0.5942857143</v>
      </c>
      <c r="BF148" s="122" t="s">
        <v>192</v>
      </c>
      <c r="BG148" s="160">
        <v>1.0</v>
      </c>
      <c r="BH148" s="122" t="s">
        <v>200</v>
      </c>
      <c r="BI148" s="160">
        <v>0.5</v>
      </c>
      <c r="BJ148" s="122" t="s">
        <v>205</v>
      </c>
      <c r="BK148" s="124">
        <v>0.5</v>
      </c>
      <c r="BL148" s="146" t="s">
        <v>209</v>
      </c>
      <c r="BM148" s="124">
        <v>1.0</v>
      </c>
      <c r="BN148" s="122" t="s">
        <v>217</v>
      </c>
      <c r="BO148" s="124">
        <v>0.66</v>
      </c>
      <c r="BP148" s="122" t="s">
        <v>211</v>
      </c>
      <c r="BQ148" s="124">
        <v>0.5</v>
      </c>
      <c r="BR148" s="122" t="s">
        <v>226</v>
      </c>
      <c r="BS148" s="124">
        <v>0.0</v>
      </c>
      <c r="BT148" s="112"/>
      <c r="BU148" s="168" t="s">
        <v>236</v>
      </c>
      <c r="BV148" s="168" t="s">
        <v>236</v>
      </c>
      <c r="BW148" s="112"/>
    </row>
    <row r="149">
      <c r="A149" s="65" t="s">
        <v>182</v>
      </c>
      <c r="B149" s="68" t="s">
        <v>0</v>
      </c>
      <c r="C149" s="68" t="s">
        <v>183</v>
      </c>
      <c r="D149" s="68" t="s">
        <v>184</v>
      </c>
      <c r="E149" s="75" t="s">
        <v>185</v>
      </c>
      <c r="F149" s="75" t="s">
        <v>91</v>
      </c>
      <c r="G149" s="75" t="s">
        <v>189</v>
      </c>
      <c r="H149" s="75" t="s">
        <v>191</v>
      </c>
      <c r="I149" s="81" t="s">
        <v>193</v>
      </c>
      <c r="J149" s="81"/>
      <c r="K149" s="85" t="s">
        <v>197</v>
      </c>
      <c r="L149" s="65" t="s">
        <v>210</v>
      </c>
      <c r="M149" s="92" t="s">
        <v>3</v>
      </c>
      <c r="N149" s="121" t="s">
        <v>180</v>
      </c>
      <c r="O149" s="220"/>
      <c r="P149" s="19" t="s">
        <v>232</v>
      </c>
      <c r="Q149" s="19" t="s">
        <v>246</v>
      </c>
      <c r="R149" s="125" t="s">
        <v>251</v>
      </c>
      <c r="S149" s="221"/>
      <c r="T149" s="121" t="s">
        <v>253</v>
      </c>
      <c r="U149" s="220"/>
      <c r="V149" s="19" t="s">
        <v>255</v>
      </c>
      <c r="W149" s="104" t="s">
        <v>11</v>
      </c>
      <c r="X149" s="104" t="s">
        <v>13</v>
      </c>
      <c r="Y149" s="104" t="s">
        <v>20</v>
      </c>
      <c r="Z149" s="121" t="s">
        <v>261</v>
      </c>
      <c r="AA149" s="220"/>
      <c r="AB149" s="127" t="s">
        <v>263</v>
      </c>
      <c r="AC149" s="222"/>
      <c r="AD149" s="129" t="s">
        <v>265</v>
      </c>
      <c r="AE149" s="129"/>
      <c r="AF149" s="132" t="s">
        <v>267</v>
      </c>
      <c r="AG149" s="129"/>
      <c r="AH149" s="127" t="s">
        <v>269</v>
      </c>
      <c r="AI149" s="222"/>
      <c r="AJ149" s="104" t="s">
        <v>25</v>
      </c>
      <c r="AK149" s="109" t="s">
        <v>33</v>
      </c>
      <c r="AL149" s="109" t="s">
        <v>40</v>
      </c>
      <c r="AM149" s="133" t="s">
        <v>271</v>
      </c>
      <c r="AN149" s="40"/>
      <c r="AO149" s="127" t="s">
        <v>273</v>
      </c>
      <c r="AP149" s="222"/>
      <c r="AQ149" s="127" t="s">
        <v>275</v>
      </c>
      <c r="AR149" s="222"/>
      <c r="AS149" s="127" t="s">
        <v>277</v>
      </c>
      <c r="AT149" s="222"/>
      <c r="AU149" s="121" t="s">
        <v>279</v>
      </c>
      <c r="AV149" s="220"/>
      <c r="AW149" s="121" t="s">
        <v>281</v>
      </c>
      <c r="AX149" s="220"/>
      <c r="AY149" s="121" t="s">
        <v>284</v>
      </c>
      <c r="AZ149" s="220"/>
      <c r="BA149" s="127" t="s">
        <v>286</v>
      </c>
      <c r="BB149" s="222"/>
      <c r="BC149" s="148" t="s">
        <v>288</v>
      </c>
      <c r="BD149" s="223"/>
      <c r="BE149" s="111" t="s">
        <v>559</v>
      </c>
      <c r="BF149" s="156" t="s">
        <v>188</v>
      </c>
      <c r="BG149" s="84"/>
      <c r="BH149" s="161" t="s">
        <v>196</v>
      </c>
      <c r="BI149" s="84"/>
      <c r="BJ149" s="161" t="s">
        <v>202</v>
      </c>
      <c r="BK149" s="84"/>
      <c r="BL149" s="161" t="s">
        <v>207</v>
      </c>
      <c r="BM149" s="84"/>
      <c r="BN149" s="161" t="s">
        <v>214</v>
      </c>
      <c r="BO149" s="84"/>
      <c r="BP149" s="161" t="s">
        <v>220</v>
      </c>
      <c r="BQ149" s="84"/>
      <c r="BR149" s="161" t="s">
        <v>223</v>
      </c>
      <c r="BS149" s="84"/>
      <c r="BT149" s="111" t="s">
        <v>560</v>
      </c>
      <c r="BU149" s="167" t="s">
        <v>234</v>
      </c>
      <c r="BV149" s="167" t="s">
        <v>239</v>
      </c>
      <c r="BW149" s="111"/>
    </row>
    <row r="150">
      <c r="A150" s="66"/>
      <c r="B150" s="69">
        <v>1.0</v>
      </c>
      <c r="C150" s="113" t="s">
        <v>294</v>
      </c>
      <c r="D150" s="113" t="s">
        <v>330</v>
      </c>
      <c r="E150" s="76">
        <v>2013.0</v>
      </c>
      <c r="F150" s="76" t="s">
        <v>30</v>
      </c>
      <c r="G150" s="76" t="s">
        <v>366</v>
      </c>
      <c r="H150" s="76">
        <v>4.0</v>
      </c>
      <c r="I150" s="116" t="s">
        <v>402</v>
      </c>
      <c r="J150"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150" s="87" t="s">
        <v>39</v>
      </c>
      <c r="L150" s="66"/>
      <c r="M150" s="94"/>
      <c r="N150" s="122" t="s">
        <v>231</v>
      </c>
      <c r="O150" s="124"/>
      <c r="P150" s="124" t="s">
        <v>243</v>
      </c>
      <c r="Q150" s="113" t="s">
        <v>249</v>
      </c>
      <c r="R150" s="122" t="s">
        <v>241</v>
      </c>
      <c r="S150" s="124"/>
      <c r="T150" s="122" t="s">
        <v>231</v>
      </c>
      <c r="U150" s="124"/>
      <c r="V150" s="16" t="s">
        <v>258</v>
      </c>
      <c r="W150" s="106"/>
      <c r="X150" s="106"/>
      <c r="Y150" s="106"/>
      <c r="Z150" s="122" t="s">
        <v>231</v>
      </c>
      <c r="AA150" s="124"/>
      <c r="AB150" s="122" t="s">
        <v>231</v>
      </c>
      <c r="AC150" s="126" t="s">
        <v>461</v>
      </c>
      <c r="AD150" s="122" t="s">
        <v>231</v>
      </c>
      <c r="AE150" s="126" t="s">
        <v>482</v>
      </c>
      <c r="AF150" s="122" t="s">
        <v>231</v>
      </c>
      <c r="AG150" s="126" t="s">
        <v>494</v>
      </c>
      <c r="AH150" s="122" t="s">
        <v>241</v>
      </c>
      <c r="AI150" s="124"/>
      <c r="AJ150" s="108"/>
      <c r="AK150" s="106"/>
      <c r="AL150" s="106"/>
      <c r="AM150" s="224" t="s">
        <v>231</v>
      </c>
      <c r="AN150" s="58"/>
      <c r="AO150" s="122" t="s">
        <v>231</v>
      </c>
      <c r="AP150" s="134" t="s">
        <v>505</v>
      </c>
      <c r="AQ150" s="122" t="s">
        <v>231</v>
      </c>
      <c r="AR150" s="124"/>
      <c r="AS150" s="122" t="s">
        <v>241</v>
      </c>
      <c r="AT150" s="124"/>
      <c r="AU150" s="122" t="s">
        <v>231</v>
      </c>
      <c r="AV150" s="124"/>
      <c r="AW150" s="122" t="s">
        <v>231</v>
      </c>
      <c r="AX150" s="124"/>
      <c r="AY150" s="122" t="s">
        <v>231</v>
      </c>
      <c r="AZ150" s="124"/>
      <c r="BA150" s="146" t="s">
        <v>231</v>
      </c>
      <c r="BB150" s="147" t="s">
        <v>541</v>
      </c>
      <c r="BC150" s="146" t="s">
        <v>293</v>
      </c>
      <c r="BE150" s="112">
        <f t="shared" ref="BE150:BE185" si="5">SUM(BG150,BI150,BK150,BM150,BO150,BQ150,BS150)/7</f>
        <v>0.8085714286</v>
      </c>
      <c r="BF150" s="122" t="s">
        <v>192</v>
      </c>
      <c r="BG150" s="160">
        <v>1.0</v>
      </c>
      <c r="BH150" s="122" t="s">
        <v>199</v>
      </c>
      <c r="BI150" s="160">
        <v>1.0</v>
      </c>
      <c r="BJ150" s="122" t="s">
        <v>204</v>
      </c>
      <c r="BK150" s="124">
        <v>1.0</v>
      </c>
      <c r="BL150" s="122" t="s">
        <v>209</v>
      </c>
      <c r="BM150" s="124">
        <v>1.0</v>
      </c>
      <c r="BN150" s="122" t="s">
        <v>217</v>
      </c>
      <c r="BO150" s="124">
        <v>0.66</v>
      </c>
      <c r="BP150" s="122" t="s">
        <v>211</v>
      </c>
      <c r="BQ150" s="124">
        <v>0.5</v>
      </c>
      <c r="BR150" s="122" t="s">
        <v>211</v>
      </c>
      <c r="BS150" s="124">
        <v>0.5</v>
      </c>
      <c r="BT150" s="112"/>
      <c r="BU150" s="168" t="s">
        <v>236</v>
      </c>
      <c r="BV150" s="168" t="s">
        <v>237</v>
      </c>
      <c r="BW150" s="112"/>
    </row>
    <row r="151">
      <c r="A151" s="66"/>
      <c r="B151" s="69">
        <v>2.0</v>
      </c>
      <c r="C151" s="71" t="s">
        <v>295</v>
      </c>
      <c r="D151" s="71" t="s">
        <v>331</v>
      </c>
      <c r="E151" s="76">
        <v>2012.0</v>
      </c>
      <c r="F151" s="76" t="s">
        <v>30</v>
      </c>
      <c r="G151" s="76" t="s">
        <v>367</v>
      </c>
      <c r="H151" s="76">
        <v>14.0</v>
      </c>
      <c r="I151" s="116" t="s">
        <v>403</v>
      </c>
      <c r="J151" s="116" t="s">
        <v>438</v>
      </c>
      <c r="K151" s="87" t="s">
        <v>39</v>
      </c>
      <c r="L151" s="66"/>
      <c r="M151" s="94"/>
      <c r="N151" s="122" t="s">
        <v>231</v>
      </c>
      <c r="O151" s="124"/>
      <c r="P151" s="124" t="s">
        <v>243</v>
      </c>
      <c r="Q151" s="16" t="s">
        <v>250</v>
      </c>
      <c r="R151" s="122" t="s">
        <v>241</v>
      </c>
      <c r="S151" s="124"/>
      <c r="T151" s="122" t="s">
        <v>231</v>
      </c>
      <c r="U151" s="124"/>
      <c r="V151" s="16" t="s">
        <v>257</v>
      </c>
      <c r="W151" s="106"/>
      <c r="X151" s="106"/>
      <c r="Y151" s="106"/>
      <c r="Z151" s="122" t="s">
        <v>231</v>
      </c>
      <c r="AA151" s="124"/>
      <c r="AB151" s="122" t="s">
        <v>231</v>
      </c>
      <c r="AC151" s="126" t="s">
        <v>462</v>
      </c>
      <c r="AD151" s="122" t="s">
        <v>231</v>
      </c>
      <c r="AE151" s="126" t="s">
        <v>483</v>
      </c>
      <c r="AF151" s="122" t="s">
        <v>231</v>
      </c>
      <c r="AG151" s="126" t="s">
        <v>495</v>
      </c>
      <c r="AH151" s="122" t="s">
        <v>231</v>
      </c>
      <c r="AI151" s="124"/>
      <c r="AJ151" s="108"/>
      <c r="AK151" s="106"/>
      <c r="AL151" s="106"/>
      <c r="AM151" s="122" t="s">
        <v>231</v>
      </c>
      <c r="AN151" s="124"/>
      <c r="AO151" s="122" t="s">
        <v>231</v>
      </c>
      <c r="AP151" s="124"/>
      <c r="AQ151" s="122" t="s">
        <v>231</v>
      </c>
      <c r="AR151" s="124"/>
      <c r="AS151" s="122" t="s">
        <v>231</v>
      </c>
      <c r="AT151" s="124"/>
      <c r="AU151" s="122" t="s">
        <v>231</v>
      </c>
      <c r="AV151" s="124"/>
      <c r="AW151" s="122" t="s">
        <v>231</v>
      </c>
      <c r="AX151" s="124"/>
      <c r="AY151" s="122" t="s">
        <v>241</v>
      </c>
      <c r="AZ151" s="124"/>
      <c r="BA151" s="146" t="s">
        <v>228</v>
      </c>
      <c r="BB151" s="124"/>
      <c r="BC151" s="146" t="s">
        <v>293</v>
      </c>
      <c r="BD151" s="124"/>
      <c r="BE151" s="112">
        <f t="shared" si="5"/>
        <v>0.7371428571</v>
      </c>
      <c r="BF151" s="122" t="s">
        <v>192</v>
      </c>
      <c r="BG151" s="160">
        <v>1.0</v>
      </c>
      <c r="BH151" s="122" t="s">
        <v>199</v>
      </c>
      <c r="BI151" s="160">
        <v>1.0</v>
      </c>
      <c r="BJ151" s="122" t="s">
        <v>204</v>
      </c>
      <c r="BK151" s="124">
        <v>1.0</v>
      </c>
      <c r="BL151" s="122" t="s">
        <v>209</v>
      </c>
      <c r="BM151" s="124">
        <v>1.0</v>
      </c>
      <c r="BN151" s="122" t="s">
        <v>217</v>
      </c>
      <c r="BO151" s="124">
        <v>0.66</v>
      </c>
      <c r="BP151" s="122" t="s">
        <v>211</v>
      </c>
      <c r="BQ151" s="124">
        <v>0.5</v>
      </c>
      <c r="BR151" s="122" t="s">
        <v>226</v>
      </c>
      <c r="BS151" s="124">
        <v>0.0</v>
      </c>
      <c r="BT151" s="112"/>
      <c r="BU151" s="168" t="s">
        <v>236</v>
      </c>
      <c r="BV151" s="168" t="s">
        <v>237</v>
      </c>
      <c r="BW151" s="112"/>
    </row>
    <row r="152">
      <c r="A152" s="66"/>
      <c r="B152" s="69">
        <v>3.0</v>
      </c>
      <c r="C152" s="71" t="s">
        <v>296</v>
      </c>
      <c r="D152" s="71" t="s">
        <v>332</v>
      </c>
      <c r="E152" s="76">
        <v>2013.0</v>
      </c>
      <c r="F152" s="76" t="s">
        <v>30</v>
      </c>
      <c r="G152" s="76" t="s">
        <v>368</v>
      </c>
      <c r="H152" s="76">
        <v>7.0</v>
      </c>
      <c r="I152" s="116" t="s">
        <v>404</v>
      </c>
      <c r="J152" s="116" t="s">
        <v>439</v>
      </c>
      <c r="K152" s="87" t="s">
        <v>39</v>
      </c>
      <c r="L152" s="66"/>
      <c r="M152" s="94"/>
      <c r="N152" s="122" t="s">
        <v>231</v>
      </c>
      <c r="O152" s="124"/>
      <c r="P152" s="124" t="s">
        <v>243</v>
      </c>
      <c r="Q152" s="16" t="s">
        <v>250</v>
      </c>
      <c r="R152" s="122" t="s">
        <v>241</v>
      </c>
      <c r="S152" s="124"/>
      <c r="T152" s="122" t="s">
        <v>231</v>
      </c>
      <c r="U152" s="124"/>
      <c r="V152" s="16" t="s">
        <v>257</v>
      </c>
      <c r="W152" s="106"/>
      <c r="X152" s="106"/>
      <c r="Y152" s="106"/>
      <c r="Z152" s="122" t="s">
        <v>231</v>
      </c>
      <c r="AA152" s="124"/>
      <c r="AB152" s="122" t="s">
        <v>231</v>
      </c>
      <c r="AC152" s="126" t="s">
        <v>463</v>
      </c>
      <c r="AD152" s="122" t="s">
        <v>231</v>
      </c>
      <c r="AE152" s="126" t="s">
        <v>484</v>
      </c>
      <c r="AF152" s="122" t="s">
        <v>231</v>
      </c>
      <c r="AG152" s="126" t="s">
        <v>496</v>
      </c>
      <c r="AH152" s="122" t="s">
        <v>241</v>
      </c>
      <c r="AI152" s="124"/>
      <c r="AJ152" s="108"/>
      <c r="AK152" s="106"/>
      <c r="AL152" s="106"/>
      <c r="AM152" s="122" t="s">
        <v>241</v>
      </c>
      <c r="AN152" s="124"/>
      <c r="AO152" s="224"/>
      <c r="AP152" s="58"/>
      <c r="AQ152" s="122"/>
      <c r="AR152" s="124"/>
      <c r="AS152" s="122"/>
      <c r="AT152" s="124"/>
      <c r="AU152" s="122" t="s">
        <v>241</v>
      </c>
      <c r="AV152" s="124"/>
      <c r="AW152" s="122" t="s">
        <v>231</v>
      </c>
      <c r="AX152" s="124"/>
      <c r="AY152" s="122" t="s">
        <v>231</v>
      </c>
      <c r="AZ152" s="124"/>
      <c r="BA152" s="146" t="s">
        <v>241</v>
      </c>
      <c r="BB152" s="124"/>
      <c r="BC152" s="146" t="s">
        <v>228</v>
      </c>
      <c r="BD152" s="124"/>
      <c r="BE152" s="112">
        <f t="shared" si="5"/>
        <v>0.7614285714</v>
      </c>
      <c r="BF152" s="122" t="s">
        <v>192</v>
      </c>
      <c r="BG152" s="160">
        <v>1.0</v>
      </c>
      <c r="BH152" s="122" t="s">
        <v>199</v>
      </c>
      <c r="BI152" s="160">
        <v>1.0</v>
      </c>
      <c r="BJ152" s="122" t="s">
        <v>204</v>
      </c>
      <c r="BK152" s="124">
        <v>1.0</v>
      </c>
      <c r="BL152" s="122" t="s">
        <v>209</v>
      </c>
      <c r="BM152" s="124">
        <v>1.0</v>
      </c>
      <c r="BN152" s="122" t="s">
        <v>218</v>
      </c>
      <c r="BO152" s="124">
        <v>0.33</v>
      </c>
      <c r="BP152" s="122" t="s">
        <v>211</v>
      </c>
      <c r="BQ152" s="124">
        <v>0.5</v>
      </c>
      <c r="BR152" s="122" t="s">
        <v>211</v>
      </c>
      <c r="BS152" s="124">
        <v>0.5</v>
      </c>
      <c r="BT152" s="112"/>
      <c r="BU152" s="168" t="s">
        <v>236</v>
      </c>
      <c r="BV152" s="168" t="s">
        <v>237</v>
      </c>
      <c r="BW152" s="112"/>
    </row>
    <row r="153">
      <c r="A153" s="66"/>
      <c r="B153" s="69">
        <v>4.0</v>
      </c>
      <c r="C153" s="71" t="s">
        <v>297</v>
      </c>
      <c r="D153" s="71" t="s">
        <v>333</v>
      </c>
      <c r="E153" s="76">
        <v>2011.0</v>
      </c>
      <c r="F153" s="76" t="s">
        <v>30</v>
      </c>
      <c r="G153" s="76" t="s">
        <v>369</v>
      </c>
      <c r="H153" s="76">
        <v>12.0</v>
      </c>
      <c r="I153" s="116" t="s">
        <v>405</v>
      </c>
      <c r="J153" s="116" t="s">
        <v>440</v>
      </c>
      <c r="K153" s="87" t="s">
        <v>39</v>
      </c>
      <c r="L153" s="66"/>
      <c r="M153" s="94"/>
      <c r="N153" s="122" t="s">
        <v>231</v>
      </c>
      <c r="O153" s="124"/>
      <c r="P153" s="124" t="s">
        <v>243</v>
      </c>
      <c r="Q153" s="16" t="s">
        <v>249</v>
      </c>
      <c r="R153" s="122" t="s">
        <v>241</v>
      </c>
      <c r="S153" s="124"/>
      <c r="T153" s="122" t="s">
        <v>231</v>
      </c>
      <c r="U153" s="124"/>
      <c r="V153" s="16" t="s">
        <v>258</v>
      </c>
      <c r="W153" s="106"/>
      <c r="X153" s="106"/>
      <c r="Y153" s="106"/>
      <c r="Z153" s="122" t="s">
        <v>231</v>
      </c>
      <c r="AA153" s="124"/>
      <c r="AB153" s="122" t="s">
        <v>231</v>
      </c>
      <c r="AC153" s="126" t="s">
        <v>463</v>
      </c>
      <c r="AD153" s="122" t="s">
        <v>231</v>
      </c>
      <c r="AE153" s="126" t="s">
        <v>485</v>
      </c>
      <c r="AF153" s="122" t="s">
        <v>241</v>
      </c>
      <c r="AG153" s="124"/>
      <c r="AH153" s="122" t="s">
        <v>231</v>
      </c>
      <c r="AI153" s="126" t="s">
        <v>499</v>
      </c>
      <c r="AJ153" s="108"/>
      <c r="AK153" s="106"/>
      <c r="AL153" s="106"/>
      <c r="AM153" s="122" t="s">
        <v>241</v>
      </c>
      <c r="AN153" s="124"/>
      <c r="AO153" s="122"/>
      <c r="AP153" s="124"/>
      <c r="AQ153" s="122"/>
      <c r="AR153" s="124"/>
      <c r="AS153" s="122"/>
      <c r="AT153" s="124"/>
      <c r="AU153" s="122" t="s">
        <v>241</v>
      </c>
      <c r="AV153" s="124"/>
      <c r="AW153" s="122" t="s">
        <v>231</v>
      </c>
      <c r="AX153" s="124"/>
      <c r="AY153" s="122" t="s">
        <v>231</v>
      </c>
      <c r="AZ153" s="124"/>
      <c r="BA153" s="146" t="s">
        <v>241</v>
      </c>
      <c r="BB153" s="147" t="s">
        <v>542</v>
      </c>
      <c r="BC153" s="146" t="s">
        <v>228</v>
      </c>
      <c r="BD153" s="124"/>
      <c r="BE153" s="112">
        <f t="shared" si="5"/>
        <v>0.7371428571</v>
      </c>
      <c r="BF153" s="122" t="s">
        <v>192</v>
      </c>
      <c r="BG153" s="160">
        <v>1.0</v>
      </c>
      <c r="BH153" s="122" t="s">
        <v>199</v>
      </c>
      <c r="BI153" s="160">
        <v>1.0</v>
      </c>
      <c r="BJ153" s="122" t="s">
        <v>204</v>
      </c>
      <c r="BK153" s="124">
        <v>1.0</v>
      </c>
      <c r="BL153" s="122" t="s">
        <v>209</v>
      </c>
      <c r="BM153" s="124">
        <v>1.0</v>
      </c>
      <c r="BN153" s="122" t="s">
        <v>217</v>
      </c>
      <c r="BO153" s="124">
        <v>0.66</v>
      </c>
      <c r="BP153" s="122" t="s">
        <v>211</v>
      </c>
      <c r="BQ153" s="124">
        <v>0.5</v>
      </c>
      <c r="BR153" s="122" t="s">
        <v>226</v>
      </c>
      <c r="BS153" s="124">
        <v>0.0</v>
      </c>
      <c r="BT153" s="112"/>
      <c r="BU153" s="168" t="s">
        <v>236</v>
      </c>
      <c r="BV153" s="168" t="s">
        <v>237</v>
      </c>
      <c r="BW153" s="112"/>
    </row>
    <row r="154">
      <c r="A154" s="66"/>
      <c r="B154" s="69">
        <v>5.0</v>
      </c>
      <c r="C154" s="71" t="s">
        <v>298</v>
      </c>
      <c r="D154" s="71" t="s">
        <v>334</v>
      </c>
      <c r="E154" s="76">
        <v>2011.0</v>
      </c>
      <c r="F154" s="76" t="s">
        <v>30</v>
      </c>
      <c r="G154" s="76" t="s">
        <v>370</v>
      </c>
      <c r="H154" s="76">
        <v>14.0</v>
      </c>
      <c r="I154" s="117" t="s">
        <v>406</v>
      </c>
      <c r="J154" s="116" t="s">
        <v>441</v>
      </c>
      <c r="K154" s="87" t="s">
        <v>39</v>
      </c>
      <c r="L154" s="66"/>
      <c r="M154" s="94"/>
      <c r="N154" s="122" t="s">
        <v>231</v>
      </c>
      <c r="O154" s="124"/>
      <c r="P154" s="124" t="s">
        <v>243</v>
      </c>
      <c r="Q154" s="16" t="s">
        <v>250</v>
      </c>
      <c r="R154" s="122" t="s">
        <v>241</v>
      </c>
      <c r="S154" s="124"/>
      <c r="T154" s="122" t="s">
        <v>231</v>
      </c>
      <c r="U154" s="124"/>
      <c r="V154" s="16" t="s">
        <v>260</v>
      </c>
      <c r="W154" s="106"/>
      <c r="X154" s="106"/>
      <c r="Y154" s="106"/>
      <c r="Z154" s="122" t="s">
        <v>241</v>
      </c>
      <c r="AA154" s="124"/>
      <c r="AB154" s="122" t="s">
        <v>228</v>
      </c>
      <c r="AC154" s="124"/>
      <c r="AD154" s="122" t="s">
        <v>228</v>
      </c>
      <c r="AE154" s="124"/>
      <c r="AF154" s="122" t="s">
        <v>228</v>
      </c>
      <c r="AG154" s="124"/>
      <c r="AH154" s="122" t="s">
        <v>228</v>
      </c>
      <c r="AI154" s="124"/>
      <c r="AJ154" s="108"/>
      <c r="AK154" s="106"/>
      <c r="AL154" s="106"/>
      <c r="AM154" s="122" t="s">
        <v>241</v>
      </c>
      <c r="AN154" s="124"/>
      <c r="AO154" s="122"/>
      <c r="AP154" s="124"/>
      <c r="AQ154" s="224"/>
      <c r="AR154" s="58"/>
      <c r="AS154" s="122"/>
      <c r="AT154" s="124"/>
      <c r="AU154" s="122" t="s">
        <v>231</v>
      </c>
      <c r="AV154" s="124"/>
      <c r="AW154" s="122" t="s">
        <v>231</v>
      </c>
      <c r="AX154" s="124"/>
      <c r="AY154" s="122" t="s">
        <v>231</v>
      </c>
      <c r="AZ154" s="124"/>
      <c r="BA154" s="146" t="s">
        <v>241</v>
      </c>
      <c r="BB154" s="124"/>
      <c r="BC154" s="146" t="s">
        <v>228</v>
      </c>
      <c r="BD154" s="124"/>
      <c r="BE154" s="112">
        <f t="shared" si="5"/>
        <v>0.7614285714</v>
      </c>
      <c r="BF154" s="122" t="s">
        <v>192</v>
      </c>
      <c r="BG154" s="160">
        <v>1.0</v>
      </c>
      <c r="BH154" s="122" t="s">
        <v>199</v>
      </c>
      <c r="BI154" s="160">
        <v>1.0</v>
      </c>
      <c r="BJ154" s="122" t="s">
        <v>204</v>
      </c>
      <c r="BK154" s="124">
        <v>1.0</v>
      </c>
      <c r="BL154" s="122" t="s">
        <v>209</v>
      </c>
      <c r="BM154" s="124">
        <v>1.0</v>
      </c>
      <c r="BN154" s="122" t="s">
        <v>218</v>
      </c>
      <c r="BO154" s="124">
        <v>0.33</v>
      </c>
      <c r="BP154" s="122" t="s">
        <v>211</v>
      </c>
      <c r="BQ154" s="124">
        <v>0.5</v>
      </c>
      <c r="BR154" s="122" t="s">
        <v>211</v>
      </c>
      <c r="BS154" s="124">
        <v>0.5</v>
      </c>
      <c r="BT154" s="112"/>
      <c r="BU154" s="168" t="s">
        <v>236</v>
      </c>
      <c r="BV154" s="168" t="s">
        <v>237</v>
      </c>
      <c r="BW154" s="112"/>
    </row>
    <row r="155">
      <c r="A155" s="66"/>
      <c r="B155" s="69">
        <v>6.0</v>
      </c>
      <c r="C155" s="71" t="s">
        <v>299</v>
      </c>
      <c r="D155" s="71" t="s">
        <v>335</v>
      </c>
      <c r="E155" s="76">
        <v>2012.0</v>
      </c>
      <c r="F155" s="76" t="s">
        <v>30</v>
      </c>
      <c r="G155" s="76" t="s">
        <v>371</v>
      </c>
      <c r="H155" s="76">
        <v>3.0</v>
      </c>
      <c r="I155" s="117" t="s">
        <v>407</v>
      </c>
      <c r="J155" s="116" t="s">
        <v>442</v>
      </c>
      <c r="K155" s="87" t="s">
        <v>39</v>
      </c>
      <c r="L155" s="66"/>
      <c r="M155" s="94"/>
      <c r="N155" s="122" t="s">
        <v>231</v>
      </c>
      <c r="O155" s="124"/>
      <c r="P155" s="124" t="s">
        <v>243</v>
      </c>
      <c r="Q155" s="16" t="s">
        <v>249</v>
      </c>
      <c r="R155" s="122" t="s">
        <v>241</v>
      </c>
      <c r="S155" s="124"/>
      <c r="T155" s="122" t="s">
        <v>231</v>
      </c>
      <c r="U155" s="126" t="s">
        <v>458</v>
      </c>
      <c r="V155" s="16" t="s">
        <v>257</v>
      </c>
      <c r="W155" s="106"/>
      <c r="X155" s="106"/>
      <c r="Y155" s="106"/>
      <c r="Z155" s="122" t="s">
        <v>231</v>
      </c>
      <c r="AA155" s="124"/>
      <c r="AB155" s="122" t="s">
        <v>231</v>
      </c>
      <c r="AC155" s="126" t="s">
        <v>464</v>
      </c>
      <c r="AD155" s="122" t="s">
        <v>231</v>
      </c>
      <c r="AE155" s="130" t="s">
        <v>486</v>
      </c>
      <c r="AF155" s="122" t="s">
        <v>231</v>
      </c>
      <c r="AG155" s="126" t="s">
        <v>497</v>
      </c>
      <c r="AH155" s="122" t="s">
        <v>231</v>
      </c>
      <c r="AI155" s="126" t="s">
        <v>500</v>
      </c>
      <c r="AJ155" s="108"/>
      <c r="AK155" s="106"/>
      <c r="AL155" s="106"/>
      <c r="AM155" s="122" t="s">
        <v>231</v>
      </c>
      <c r="AN155" s="124"/>
      <c r="AO155" s="122" t="s">
        <v>231</v>
      </c>
      <c r="AP155" s="124"/>
      <c r="AQ155" s="122" t="s">
        <v>231</v>
      </c>
      <c r="AR155" s="124"/>
      <c r="AS155" s="122" t="s">
        <v>231</v>
      </c>
      <c r="AT155" s="124"/>
      <c r="AU155" s="122" t="s">
        <v>231</v>
      </c>
      <c r="AV155" s="124"/>
      <c r="AW155" s="122" t="s">
        <v>231</v>
      </c>
      <c r="AX155" s="124"/>
      <c r="AY155" s="122" t="s">
        <v>241</v>
      </c>
      <c r="AZ155" s="124"/>
      <c r="BA155" s="146" t="s">
        <v>228</v>
      </c>
      <c r="BB155" s="124"/>
      <c r="BC155" s="146" t="s">
        <v>290</v>
      </c>
      <c r="BD155" s="124"/>
      <c r="BE155" s="112">
        <f t="shared" si="5"/>
        <v>0.7371428571</v>
      </c>
      <c r="BF155" s="122" t="s">
        <v>192</v>
      </c>
      <c r="BG155" s="160">
        <v>1.0</v>
      </c>
      <c r="BH155" s="122" t="s">
        <v>200</v>
      </c>
      <c r="BI155" s="160">
        <v>0.5</v>
      </c>
      <c r="BJ155" s="122" t="s">
        <v>204</v>
      </c>
      <c r="BK155" s="124">
        <v>1.0</v>
      </c>
      <c r="BL155" s="122" t="s">
        <v>209</v>
      </c>
      <c r="BM155" s="124">
        <v>1.0</v>
      </c>
      <c r="BN155" s="122" t="s">
        <v>217</v>
      </c>
      <c r="BO155" s="124">
        <v>0.66</v>
      </c>
      <c r="BP155" s="122" t="s">
        <v>211</v>
      </c>
      <c r="BQ155" s="124">
        <v>0.5</v>
      </c>
      <c r="BR155" s="122" t="s">
        <v>211</v>
      </c>
      <c r="BS155" s="124">
        <v>0.5</v>
      </c>
      <c r="BT155" s="112"/>
      <c r="BU155" s="168" t="s">
        <v>236</v>
      </c>
      <c r="BV155" s="168" t="s">
        <v>237</v>
      </c>
      <c r="BW155" s="112"/>
    </row>
    <row r="156">
      <c r="A156" s="66"/>
      <c r="B156" s="69">
        <v>7.0</v>
      </c>
      <c r="C156" s="71" t="s">
        <v>300</v>
      </c>
      <c r="D156" s="71" t="s">
        <v>336</v>
      </c>
      <c r="E156" s="76">
        <v>2011.0</v>
      </c>
      <c r="F156" s="76" t="s">
        <v>30</v>
      </c>
      <c r="G156" s="76" t="s">
        <v>372</v>
      </c>
      <c r="H156" s="76">
        <v>21.0</v>
      </c>
      <c r="I156" s="118" t="s">
        <v>408</v>
      </c>
      <c r="J156" s="116" t="s">
        <v>443</v>
      </c>
      <c r="K156" s="87" t="s">
        <v>39</v>
      </c>
      <c r="L156" s="66"/>
      <c r="M156" s="94"/>
      <c r="N156" s="122" t="s">
        <v>231</v>
      </c>
      <c r="O156" s="124"/>
      <c r="P156" s="124" t="s">
        <v>243</v>
      </c>
      <c r="Q156" s="16" t="s">
        <v>250</v>
      </c>
      <c r="R156" s="122" t="s">
        <v>241</v>
      </c>
      <c r="S156" s="124"/>
      <c r="T156" s="122" t="s">
        <v>231</v>
      </c>
      <c r="U156" s="124"/>
      <c r="V156" s="16" t="s">
        <v>258</v>
      </c>
      <c r="W156" s="106"/>
      <c r="X156" s="106"/>
      <c r="Y156" s="106"/>
      <c r="Z156" s="122" t="s">
        <v>231</v>
      </c>
      <c r="AA156" s="124"/>
      <c r="AB156" s="122" t="s">
        <v>231</v>
      </c>
      <c r="AC156" s="126" t="s">
        <v>465</v>
      </c>
      <c r="AD156" s="122" t="s">
        <v>231</v>
      </c>
      <c r="AE156" s="131" t="s">
        <v>487</v>
      </c>
      <c r="AF156" s="122" t="s">
        <v>241</v>
      </c>
      <c r="AG156" s="124"/>
      <c r="AH156" s="122" t="s">
        <v>241</v>
      </c>
      <c r="AI156" s="124"/>
      <c r="AJ156" s="108"/>
      <c r="AK156" s="106"/>
      <c r="AL156" s="106"/>
      <c r="AM156" s="122" t="s">
        <v>241</v>
      </c>
      <c r="AN156" s="124"/>
      <c r="AO156" s="122"/>
      <c r="AP156" s="124"/>
      <c r="AQ156" s="122"/>
      <c r="AR156" s="124"/>
      <c r="AS156" s="224"/>
      <c r="AT156" s="58"/>
      <c r="AU156" s="122" t="s">
        <v>231</v>
      </c>
      <c r="AV156" s="124"/>
      <c r="AW156" s="122" t="s">
        <v>231</v>
      </c>
      <c r="AX156" s="124" t="s">
        <v>531</v>
      </c>
      <c r="AY156" s="122" t="s">
        <v>231</v>
      </c>
      <c r="AZ156" s="124"/>
      <c r="BA156" s="146" t="s">
        <v>241</v>
      </c>
      <c r="BB156" s="124"/>
      <c r="BC156" s="146" t="s">
        <v>228</v>
      </c>
      <c r="BD156" s="124"/>
      <c r="BE156" s="112">
        <f t="shared" si="5"/>
        <v>0.69</v>
      </c>
      <c r="BF156" s="122" t="s">
        <v>192</v>
      </c>
      <c r="BG156" s="160">
        <v>1.0</v>
      </c>
      <c r="BH156" s="122" t="s">
        <v>199</v>
      </c>
      <c r="BI156" s="160">
        <v>1.0</v>
      </c>
      <c r="BJ156" s="122" t="s">
        <v>204</v>
      </c>
      <c r="BK156" s="124">
        <v>1.0</v>
      </c>
      <c r="BL156" s="122" t="s">
        <v>209</v>
      </c>
      <c r="BM156" s="124">
        <v>1.0</v>
      </c>
      <c r="BN156" s="122" t="s">
        <v>218</v>
      </c>
      <c r="BO156" s="124">
        <v>0.33</v>
      </c>
      <c r="BP156" s="122" t="s">
        <v>211</v>
      </c>
      <c r="BQ156" s="124">
        <v>0.5</v>
      </c>
      <c r="BR156" s="122" t="s">
        <v>226</v>
      </c>
      <c r="BS156" s="124">
        <v>0.0</v>
      </c>
      <c r="BT156" s="112"/>
      <c r="BU156" s="168" t="s">
        <v>236</v>
      </c>
      <c r="BV156" s="168" t="s">
        <v>237</v>
      </c>
      <c r="BW156" s="112"/>
    </row>
    <row r="157">
      <c r="A157" s="66"/>
      <c r="B157" s="69">
        <v>8.0</v>
      </c>
      <c r="C157" s="71" t="s">
        <v>301</v>
      </c>
      <c r="D157" s="71" t="s">
        <v>337</v>
      </c>
      <c r="E157" s="76">
        <v>2014.0</v>
      </c>
      <c r="F157" s="76" t="s">
        <v>30</v>
      </c>
      <c r="G157" s="76" t="s">
        <v>373</v>
      </c>
      <c r="H157" s="76">
        <v>1.0</v>
      </c>
      <c r="I157" s="119" t="s">
        <v>409</v>
      </c>
      <c r="J157" s="119" t="s">
        <v>444</v>
      </c>
      <c r="K157" s="87" t="s">
        <v>39</v>
      </c>
      <c r="L157" s="66"/>
      <c r="M157" s="94"/>
      <c r="N157" s="122" t="s">
        <v>231</v>
      </c>
      <c r="O157" s="124"/>
      <c r="P157" s="124" t="s">
        <v>243</v>
      </c>
      <c r="Q157" s="16" t="s">
        <v>248</v>
      </c>
      <c r="R157" s="122" t="s">
        <v>241</v>
      </c>
      <c r="S157" s="124"/>
      <c r="T157" s="122" t="s">
        <v>231</v>
      </c>
      <c r="U157" s="124"/>
      <c r="V157" s="16" t="s">
        <v>258</v>
      </c>
      <c r="W157" s="106"/>
      <c r="X157" s="106"/>
      <c r="Y157" s="106"/>
      <c r="Z157" s="122" t="s">
        <v>231</v>
      </c>
      <c r="AA157" s="124"/>
      <c r="AB157" s="122" t="s">
        <v>231</v>
      </c>
      <c r="AC157" s="124" t="s">
        <v>466</v>
      </c>
      <c r="AD157" s="122" t="s">
        <v>231</v>
      </c>
      <c r="AE157" s="124" t="s">
        <v>488</v>
      </c>
      <c r="AF157" s="122" t="s">
        <v>231</v>
      </c>
      <c r="AG157" s="124"/>
      <c r="AH157" s="122" t="s">
        <v>241</v>
      </c>
      <c r="AI157" s="124"/>
      <c r="AJ157" s="108"/>
      <c r="AK157" s="106"/>
      <c r="AL157" s="106"/>
      <c r="AM157" s="122" t="s">
        <v>231</v>
      </c>
      <c r="AN157" s="124"/>
      <c r="AO157" s="122" t="s">
        <v>231</v>
      </c>
      <c r="AP157" s="124"/>
      <c r="AQ157" s="122" t="s">
        <v>231</v>
      </c>
      <c r="AR157" s="124" t="s">
        <v>515</v>
      </c>
      <c r="AS157" s="122" t="s">
        <v>231</v>
      </c>
      <c r="AT157" s="124" t="s">
        <v>523</v>
      </c>
      <c r="AU157" s="122" t="s">
        <v>231</v>
      </c>
      <c r="AV157" s="124"/>
      <c r="AW157" s="122" t="s">
        <v>231</v>
      </c>
      <c r="AX157" s="124" t="s">
        <v>532</v>
      </c>
      <c r="AY157" s="122" t="s">
        <v>231</v>
      </c>
      <c r="AZ157" s="124"/>
      <c r="BA157" s="146" t="s">
        <v>231</v>
      </c>
      <c r="BB157" s="124" t="s">
        <v>543</v>
      </c>
      <c r="BC157" s="146" t="s">
        <v>290</v>
      </c>
      <c r="BD157" s="124" t="s">
        <v>552</v>
      </c>
      <c r="BE157" s="112">
        <f t="shared" si="5"/>
        <v>0.9285714286</v>
      </c>
      <c r="BF157" s="122" t="s">
        <v>192</v>
      </c>
      <c r="BG157" s="160">
        <v>1.0</v>
      </c>
      <c r="BH157" s="122" t="s">
        <v>199</v>
      </c>
      <c r="BI157" s="160">
        <v>1.0</v>
      </c>
      <c r="BJ157" s="122" t="s">
        <v>204</v>
      </c>
      <c r="BK157" s="124">
        <v>1.0</v>
      </c>
      <c r="BL157" s="122" t="s">
        <v>209</v>
      </c>
      <c r="BM157" s="124">
        <v>1.0</v>
      </c>
      <c r="BN157" s="122" t="s">
        <v>216</v>
      </c>
      <c r="BO157" s="124">
        <v>1.0</v>
      </c>
      <c r="BP157" s="122" t="s">
        <v>204</v>
      </c>
      <c r="BQ157" s="124">
        <v>1.0</v>
      </c>
      <c r="BR157" s="122" t="s">
        <v>211</v>
      </c>
      <c r="BS157" s="124">
        <v>0.5</v>
      </c>
      <c r="BT157" s="112"/>
      <c r="BU157" s="168" t="s">
        <v>236</v>
      </c>
      <c r="BV157" s="168" t="s">
        <v>236</v>
      </c>
      <c r="BW157" s="112"/>
    </row>
    <row r="158">
      <c r="A158" s="66"/>
      <c r="B158" s="69">
        <v>9.0</v>
      </c>
      <c r="C158" s="115" t="s">
        <v>302</v>
      </c>
      <c r="D158" s="115" t="s">
        <v>338</v>
      </c>
      <c r="E158" s="76">
        <v>2014.0</v>
      </c>
      <c r="F158" s="76" t="s">
        <v>30</v>
      </c>
      <c r="G158" s="76" t="s">
        <v>374</v>
      </c>
      <c r="H158" s="76">
        <v>5.0</v>
      </c>
      <c r="I158" s="119" t="s">
        <v>410</v>
      </c>
      <c r="J158" s="119" t="s">
        <v>445</v>
      </c>
      <c r="K158" s="87" t="s">
        <v>39</v>
      </c>
      <c r="L158" s="66"/>
      <c r="M158" s="94"/>
      <c r="N158" s="122" t="s">
        <v>231</v>
      </c>
      <c r="O158" s="124"/>
      <c r="P158" s="124" t="s">
        <v>243</v>
      </c>
      <c r="Q158" s="16" t="s">
        <v>249</v>
      </c>
      <c r="R158" s="122" t="s">
        <v>231</v>
      </c>
      <c r="S158" s="124" t="s">
        <v>454</v>
      </c>
      <c r="T158" s="122" t="s">
        <v>231</v>
      </c>
      <c r="U158" s="124"/>
      <c r="V158" s="16" t="s">
        <v>258</v>
      </c>
      <c r="W158" s="106"/>
      <c r="X158" s="106"/>
      <c r="Y158" s="106"/>
      <c r="Z158" s="122" t="s">
        <v>231</v>
      </c>
      <c r="AA158" s="124"/>
      <c r="AB158" s="122" t="s">
        <v>231</v>
      </c>
      <c r="AC158" s="124" t="s">
        <v>467</v>
      </c>
      <c r="AD158" s="122" t="s">
        <v>241</v>
      </c>
      <c r="AE158" s="124"/>
      <c r="AF158" s="122" t="s">
        <v>241</v>
      </c>
      <c r="AG158" s="124"/>
      <c r="AH158" s="122" t="s">
        <v>231</v>
      </c>
      <c r="AI158" s="124" t="s">
        <v>501</v>
      </c>
      <c r="AJ158" s="108"/>
      <c r="AK158" s="106"/>
      <c r="AL158" s="106"/>
      <c r="AM158" s="122" t="s">
        <v>231</v>
      </c>
      <c r="AN158" s="124" t="s">
        <v>502</v>
      </c>
      <c r="AO158" s="122" t="s">
        <v>231</v>
      </c>
      <c r="AP158" s="124"/>
      <c r="AQ158" s="122" t="s">
        <v>231</v>
      </c>
      <c r="AR158" s="124"/>
      <c r="AS158" s="122" t="s">
        <v>231</v>
      </c>
      <c r="AT158" s="124" t="s">
        <v>524</v>
      </c>
      <c r="AU158" s="224" t="s">
        <v>231</v>
      </c>
      <c r="AV158" s="58"/>
      <c r="AW158" s="122" t="s">
        <v>231</v>
      </c>
      <c r="AX158" s="124" t="s">
        <v>533</v>
      </c>
      <c r="AY158" s="122" t="s">
        <v>231</v>
      </c>
      <c r="AZ158" s="124"/>
      <c r="BA158" s="146" t="s">
        <v>231</v>
      </c>
      <c r="BB158" s="124" t="s">
        <v>544</v>
      </c>
      <c r="BC158" s="146" t="s">
        <v>290</v>
      </c>
      <c r="BD158" s="124" t="s">
        <v>553</v>
      </c>
      <c r="BE158" s="112">
        <f t="shared" si="5"/>
        <v>0.88</v>
      </c>
      <c r="BF158" s="122" t="s">
        <v>192</v>
      </c>
      <c r="BG158" s="160">
        <v>1.0</v>
      </c>
      <c r="BH158" s="122" t="s">
        <v>199</v>
      </c>
      <c r="BI158" s="160">
        <v>1.0</v>
      </c>
      <c r="BJ158" s="122" t="s">
        <v>204</v>
      </c>
      <c r="BK158" s="124">
        <v>1.0</v>
      </c>
      <c r="BL158" s="122" t="s">
        <v>209</v>
      </c>
      <c r="BM158" s="124">
        <v>1.0</v>
      </c>
      <c r="BN158" s="122" t="s">
        <v>217</v>
      </c>
      <c r="BO158" s="124">
        <v>0.66</v>
      </c>
      <c r="BP158" s="122" t="s">
        <v>211</v>
      </c>
      <c r="BQ158" s="124">
        <v>0.5</v>
      </c>
      <c r="BR158" s="122" t="s">
        <v>225</v>
      </c>
      <c r="BS158" s="124">
        <v>1.0</v>
      </c>
      <c r="BT158" s="112"/>
      <c r="BU158" s="168" t="s">
        <v>236</v>
      </c>
      <c r="BV158" s="168" t="s">
        <v>237</v>
      </c>
      <c r="BW158" s="112"/>
    </row>
    <row r="159">
      <c r="A159" s="66"/>
      <c r="B159" s="69">
        <v>10.0</v>
      </c>
      <c r="C159" s="115" t="s">
        <v>303</v>
      </c>
      <c r="D159" s="115" t="s">
        <v>339</v>
      </c>
      <c r="E159" s="76">
        <v>2014.0</v>
      </c>
      <c r="F159" s="76" t="s">
        <v>30</v>
      </c>
      <c r="G159" s="76" t="s">
        <v>375</v>
      </c>
      <c r="H159" s="76">
        <v>4.0</v>
      </c>
      <c r="I159" s="119" t="s">
        <v>411</v>
      </c>
      <c r="J159" s="119" t="s">
        <v>446</v>
      </c>
      <c r="K159" s="87" t="s">
        <v>39</v>
      </c>
      <c r="L159" s="66"/>
      <c r="M159" s="94"/>
      <c r="N159" s="122" t="s">
        <v>231</v>
      </c>
      <c r="O159" s="124"/>
      <c r="P159" s="124" t="s">
        <v>245</v>
      </c>
      <c r="Q159" s="16" t="s">
        <v>250</v>
      </c>
      <c r="R159" s="122" t="s">
        <v>241</v>
      </c>
      <c r="S159" s="124"/>
      <c r="T159" s="122" t="s">
        <v>231</v>
      </c>
      <c r="U159" s="124"/>
      <c r="V159" s="16" t="s">
        <v>260</v>
      </c>
      <c r="W159" s="106"/>
      <c r="X159" s="106"/>
      <c r="Y159" s="106"/>
      <c r="Z159" s="122" t="s">
        <v>231</v>
      </c>
      <c r="AA159" s="124"/>
      <c r="AB159" s="122" t="s">
        <v>231</v>
      </c>
      <c r="AC159" s="124" t="s">
        <v>468</v>
      </c>
      <c r="AD159" s="122" t="s">
        <v>231</v>
      </c>
      <c r="AE159" s="124" t="s">
        <v>489</v>
      </c>
      <c r="AF159" s="122" t="s">
        <v>231</v>
      </c>
      <c r="AG159" s="124"/>
      <c r="AH159" s="122" t="s">
        <v>231</v>
      </c>
      <c r="AI159" s="124"/>
      <c r="AJ159" s="108"/>
      <c r="AK159" s="106"/>
      <c r="AL159" s="106"/>
      <c r="AM159" s="122" t="s">
        <v>231</v>
      </c>
      <c r="AN159" s="124"/>
      <c r="AO159" s="122" t="s">
        <v>231</v>
      </c>
      <c r="AP159" s="124"/>
      <c r="AQ159" s="122" t="s">
        <v>241</v>
      </c>
      <c r="AR159" s="124"/>
      <c r="AS159" s="122" t="s">
        <v>241</v>
      </c>
      <c r="AT159" s="124"/>
      <c r="AU159" s="122" t="s">
        <v>241</v>
      </c>
      <c r="AV159" s="124"/>
      <c r="AW159" s="122" t="s">
        <v>228</v>
      </c>
      <c r="AX159" s="124"/>
      <c r="AY159" s="122" t="s">
        <v>231</v>
      </c>
      <c r="AZ159" s="124"/>
      <c r="BA159" s="146" t="s">
        <v>241</v>
      </c>
      <c r="BB159" s="124"/>
      <c r="BC159" s="146" t="s">
        <v>228</v>
      </c>
      <c r="BD159" s="124"/>
      <c r="BE159" s="112">
        <f t="shared" si="5"/>
        <v>0.7371428571</v>
      </c>
      <c r="BF159" s="122" t="s">
        <v>192</v>
      </c>
      <c r="BG159" s="160">
        <v>1.0</v>
      </c>
      <c r="BH159" s="122" t="s">
        <v>199</v>
      </c>
      <c r="BI159" s="160">
        <v>1.0</v>
      </c>
      <c r="BJ159" s="122" t="s">
        <v>204</v>
      </c>
      <c r="BK159" s="124">
        <v>1.0</v>
      </c>
      <c r="BL159" s="122" t="s">
        <v>211</v>
      </c>
      <c r="BM159" s="124">
        <v>0.5</v>
      </c>
      <c r="BN159" s="122" t="s">
        <v>217</v>
      </c>
      <c r="BO159" s="124">
        <v>0.66</v>
      </c>
      <c r="BP159" s="122" t="s">
        <v>211</v>
      </c>
      <c r="BQ159" s="124">
        <v>0.5</v>
      </c>
      <c r="BR159" s="122" t="s">
        <v>211</v>
      </c>
      <c r="BS159" s="124">
        <v>0.5</v>
      </c>
      <c r="BT159" s="112"/>
      <c r="BU159" s="168" t="s">
        <v>237</v>
      </c>
      <c r="BV159" s="168" t="s">
        <v>236</v>
      </c>
      <c r="BW159" s="112"/>
    </row>
    <row r="160">
      <c r="A160" s="66"/>
      <c r="B160" s="69">
        <v>11.0</v>
      </c>
      <c r="C160" s="115" t="s">
        <v>304</v>
      </c>
      <c r="D160" s="115" t="s">
        <v>340</v>
      </c>
      <c r="E160" s="76">
        <v>2014.0</v>
      </c>
      <c r="F160" s="76" t="s">
        <v>30</v>
      </c>
      <c r="G160" s="76" t="s">
        <v>376</v>
      </c>
      <c r="H160" s="76">
        <v>0.0</v>
      </c>
      <c r="I160" s="119" t="s">
        <v>412</v>
      </c>
      <c r="J160" s="119" t="s">
        <v>447</v>
      </c>
      <c r="K160" s="87" t="s">
        <v>39</v>
      </c>
      <c r="L160" s="66"/>
      <c r="M160" s="94"/>
      <c r="N160" s="122" t="s">
        <v>231</v>
      </c>
      <c r="O160" s="124"/>
      <c r="P160" s="124" t="s">
        <v>243</v>
      </c>
      <c r="Q160" s="16" t="s">
        <v>248</v>
      </c>
      <c r="R160" s="122" t="s">
        <v>241</v>
      </c>
      <c r="S160" s="124"/>
      <c r="T160" s="122" t="s">
        <v>231</v>
      </c>
      <c r="U160" s="124"/>
      <c r="V160" s="16" t="s">
        <v>257</v>
      </c>
      <c r="W160" s="106"/>
      <c r="X160" s="106"/>
      <c r="Y160" s="106"/>
      <c r="Z160" s="122" t="s">
        <v>231</v>
      </c>
      <c r="AA160" s="124"/>
      <c r="AB160" s="122" t="s">
        <v>231</v>
      </c>
      <c r="AC160" s="124" t="s">
        <v>469</v>
      </c>
      <c r="AD160" s="122" t="s">
        <v>231</v>
      </c>
      <c r="AE160" s="124"/>
      <c r="AF160" s="122" t="s">
        <v>241</v>
      </c>
      <c r="AG160" s="124"/>
      <c r="AH160" s="122" t="s">
        <v>241</v>
      </c>
      <c r="AI160" s="124"/>
      <c r="AJ160" s="108"/>
      <c r="AK160" s="106"/>
      <c r="AL160" s="106"/>
      <c r="AM160" s="122" t="s">
        <v>231</v>
      </c>
      <c r="AN160" s="124" t="s">
        <v>503</v>
      </c>
      <c r="AO160" s="122" t="s">
        <v>231</v>
      </c>
      <c r="AP160" s="124" t="s">
        <v>506</v>
      </c>
      <c r="AQ160" s="122" t="s">
        <v>231</v>
      </c>
      <c r="AR160" s="124" t="s">
        <v>516</v>
      </c>
      <c r="AS160" s="122" t="s">
        <v>231</v>
      </c>
      <c r="AT160" s="124"/>
      <c r="AU160" s="122" t="s">
        <v>231</v>
      </c>
      <c r="AV160" s="124"/>
      <c r="AW160" s="224" t="s">
        <v>231</v>
      </c>
      <c r="AX160" s="58"/>
      <c r="AY160" s="122" t="s">
        <v>231</v>
      </c>
      <c r="AZ160" s="124"/>
      <c r="BA160" s="146" t="s">
        <v>241</v>
      </c>
      <c r="BB160" s="124" t="s">
        <v>545</v>
      </c>
      <c r="BC160" s="146" t="s">
        <v>291</v>
      </c>
      <c r="BD160" s="124" t="s">
        <v>554</v>
      </c>
      <c r="BE160" s="112">
        <f t="shared" si="5"/>
        <v>0.8085714286</v>
      </c>
      <c r="BF160" s="122" t="s">
        <v>192</v>
      </c>
      <c r="BG160" s="160">
        <v>1.0</v>
      </c>
      <c r="BH160" s="122" t="s">
        <v>200</v>
      </c>
      <c r="BI160" s="160">
        <v>0.5</v>
      </c>
      <c r="BJ160" s="122" t="s">
        <v>204</v>
      </c>
      <c r="BK160" s="124">
        <v>1.0</v>
      </c>
      <c r="BL160" s="122" t="s">
        <v>209</v>
      </c>
      <c r="BM160" s="124">
        <v>1.0</v>
      </c>
      <c r="BN160" s="122" t="s">
        <v>217</v>
      </c>
      <c r="BO160" s="124">
        <v>0.66</v>
      </c>
      <c r="BP160" s="122" t="s">
        <v>211</v>
      </c>
      <c r="BQ160" s="124">
        <v>0.5</v>
      </c>
      <c r="BR160" s="122" t="s">
        <v>225</v>
      </c>
      <c r="BS160" s="124">
        <v>1.0</v>
      </c>
      <c r="BT160" s="112"/>
      <c r="BU160" s="168" t="s">
        <v>236</v>
      </c>
      <c r="BV160" s="168" t="s">
        <v>236</v>
      </c>
      <c r="BW160" s="112"/>
    </row>
    <row r="161">
      <c r="A161" s="66"/>
      <c r="B161" s="69">
        <v>12.0</v>
      </c>
      <c r="C161" s="115" t="s">
        <v>305</v>
      </c>
      <c r="D161" s="115" t="s">
        <v>341</v>
      </c>
      <c r="E161" s="76">
        <v>2013.0</v>
      </c>
      <c r="F161" s="76" t="s">
        <v>30</v>
      </c>
      <c r="G161" s="76" t="s">
        <v>377</v>
      </c>
      <c r="H161" s="76">
        <v>6.0</v>
      </c>
      <c r="I161" s="119" t="s">
        <v>413</v>
      </c>
      <c r="J161" s="119" t="s">
        <v>448</v>
      </c>
      <c r="K161" s="87" t="s">
        <v>39</v>
      </c>
      <c r="L161" s="66"/>
      <c r="M161" s="94"/>
      <c r="N161" s="122" t="s">
        <v>231</v>
      </c>
      <c r="O161" s="124"/>
      <c r="P161" s="124" t="s">
        <v>243</v>
      </c>
      <c r="Q161" s="16" t="s">
        <v>249</v>
      </c>
      <c r="R161" s="122" t="s">
        <v>231</v>
      </c>
      <c r="S161" s="124" t="s">
        <v>455</v>
      </c>
      <c r="T161" s="122" t="s">
        <v>231</v>
      </c>
      <c r="U161" s="124"/>
      <c r="V161" s="16" t="s">
        <v>257</v>
      </c>
      <c r="W161" s="106"/>
      <c r="X161" s="106"/>
      <c r="Y161" s="106"/>
      <c r="Z161" s="122" t="s">
        <v>231</v>
      </c>
      <c r="AA161" s="124"/>
      <c r="AB161" s="122" t="s">
        <v>231</v>
      </c>
      <c r="AC161" s="124" t="s">
        <v>470</v>
      </c>
      <c r="AD161" s="122" t="s">
        <v>241</v>
      </c>
      <c r="AE161" s="124"/>
      <c r="AF161" s="122" t="s">
        <v>241</v>
      </c>
      <c r="AG161" s="124"/>
      <c r="AH161" s="122" t="s">
        <v>241</v>
      </c>
      <c r="AI161" s="124"/>
      <c r="AJ161" s="108"/>
      <c r="AK161" s="106"/>
      <c r="AL161" s="106"/>
      <c r="AM161" s="122" t="s">
        <v>231</v>
      </c>
      <c r="AN161" s="124"/>
      <c r="AO161" s="122" t="s">
        <v>231</v>
      </c>
      <c r="AP161" s="124"/>
      <c r="AQ161" s="122" t="s">
        <v>231</v>
      </c>
      <c r="AR161" s="124"/>
      <c r="AS161" s="122" t="s">
        <v>231</v>
      </c>
      <c r="AT161" s="124" t="s">
        <v>525</v>
      </c>
      <c r="AU161" s="122" t="s">
        <v>231</v>
      </c>
      <c r="AV161" s="124"/>
      <c r="AW161" s="122" t="s">
        <v>228</v>
      </c>
      <c r="AX161" s="124"/>
      <c r="AY161" s="122" t="s">
        <v>231</v>
      </c>
      <c r="AZ161" s="124"/>
      <c r="BA161" s="146" t="s">
        <v>241</v>
      </c>
      <c r="BB161" s="124"/>
      <c r="BC161" s="146" t="s">
        <v>293</v>
      </c>
      <c r="BD161" s="124" t="s">
        <v>555</v>
      </c>
      <c r="BE161" s="112">
        <f t="shared" si="5"/>
        <v>0.6657142857</v>
      </c>
      <c r="BF161" s="122" t="s">
        <v>192</v>
      </c>
      <c r="BG161" s="160">
        <v>1.0</v>
      </c>
      <c r="BH161" s="122" t="s">
        <v>199</v>
      </c>
      <c r="BI161" s="160">
        <v>1.0</v>
      </c>
      <c r="BJ161" s="122" t="s">
        <v>205</v>
      </c>
      <c r="BK161" s="124">
        <v>0.5</v>
      </c>
      <c r="BL161" s="122" t="s">
        <v>209</v>
      </c>
      <c r="BM161" s="124">
        <v>1.0</v>
      </c>
      <c r="BN161" s="122" t="s">
        <v>217</v>
      </c>
      <c r="BO161" s="124">
        <v>0.66</v>
      </c>
      <c r="BP161" s="122" t="s">
        <v>211</v>
      </c>
      <c r="BQ161" s="124">
        <v>0.5</v>
      </c>
      <c r="BR161" s="122" t="s">
        <v>226</v>
      </c>
      <c r="BS161" s="124">
        <v>0.0</v>
      </c>
      <c r="BT161" s="112"/>
      <c r="BU161" s="168" t="s">
        <v>236</v>
      </c>
      <c r="BV161" s="168" t="s">
        <v>236</v>
      </c>
      <c r="BW161" s="112"/>
    </row>
    <row r="162">
      <c r="A162" s="66"/>
      <c r="B162" s="69">
        <v>13.0</v>
      </c>
      <c r="C162" s="115" t="s">
        <v>306</v>
      </c>
      <c r="D162" s="115" t="s">
        <v>342</v>
      </c>
      <c r="E162" s="76">
        <v>2014.0</v>
      </c>
      <c r="F162" s="76" t="s">
        <v>30</v>
      </c>
      <c r="G162" s="76" t="s">
        <v>378</v>
      </c>
      <c r="H162" s="76">
        <v>0.0</v>
      </c>
      <c r="I162" s="119" t="s">
        <v>414</v>
      </c>
      <c r="J162" s="119" t="s">
        <v>449</v>
      </c>
      <c r="K162" s="87" t="s">
        <v>39</v>
      </c>
      <c r="L162" s="66"/>
      <c r="M162" s="94"/>
      <c r="N162" s="224" t="s">
        <v>231</v>
      </c>
      <c r="O162" s="58"/>
      <c r="P162" s="124" t="s">
        <v>243</v>
      </c>
      <c r="Q162" s="16" t="s">
        <v>248</v>
      </c>
      <c r="R162" s="122" t="s">
        <v>241</v>
      </c>
      <c r="S162" s="124"/>
      <c r="T162" s="122" t="s">
        <v>231</v>
      </c>
      <c r="U162" s="124"/>
      <c r="V162" s="16" t="s">
        <v>258</v>
      </c>
      <c r="W162" s="106"/>
      <c r="X162" s="106"/>
      <c r="Y162" s="106"/>
      <c r="Z162" s="122" t="s">
        <v>231</v>
      </c>
      <c r="AA162" s="124"/>
      <c r="AB162" s="122" t="s">
        <v>231</v>
      </c>
      <c r="AC162" s="124" t="s">
        <v>471</v>
      </c>
      <c r="AD162" s="122" t="s">
        <v>241</v>
      </c>
      <c r="AE162" s="124"/>
      <c r="AF162" s="122" t="s">
        <v>241</v>
      </c>
      <c r="AG162" s="124"/>
      <c r="AH162" s="122" t="s">
        <v>241</v>
      </c>
      <c r="AI162" s="124"/>
      <c r="AJ162" s="108"/>
      <c r="AK162" s="106"/>
      <c r="AL162" s="106"/>
      <c r="AM162" s="122" t="s">
        <v>231</v>
      </c>
      <c r="AN162" s="124"/>
      <c r="AO162" s="122" t="s">
        <v>231</v>
      </c>
      <c r="AP162" s="124" t="s">
        <v>507</v>
      </c>
      <c r="AQ162" s="122" t="s">
        <v>231</v>
      </c>
      <c r="AR162" s="124"/>
      <c r="AS162" s="122" t="s">
        <v>231</v>
      </c>
      <c r="AT162" s="124" t="s">
        <v>526</v>
      </c>
      <c r="AU162" s="122" t="s">
        <v>231</v>
      </c>
      <c r="AV162" s="124"/>
      <c r="AW162" s="122" t="s">
        <v>231</v>
      </c>
      <c r="AX162" s="124"/>
      <c r="AY162" s="224" t="s">
        <v>231</v>
      </c>
      <c r="AZ162" s="58"/>
      <c r="BA162" s="146" t="s">
        <v>241</v>
      </c>
      <c r="BB162" s="124"/>
      <c r="BC162" s="146" t="s">
        <v>293</v>
      </c>
      <c r="BD162" s="124" t="s">
        <v>555</v>
      </c>
      <c r="BE162" s="112">
        <f t="shared" si="5"/>
        <v>0.5</v>
      </c>
      <c r="BF162" s="122" t="s">
        <v>192</v>
      </c>
      <c r="BG162" s="160">
        <v>1.0</v>
      </c>
      <c r="BH162" s="122" t="s">
        <v>200</v>
      </c>
      <c r="BI162" s="160">
        <v>0.5</v>
      </c>
      <c r="BJ162" s="122" t="s">
        <v>205</v>
      </c>
      <c r="BK162" s="124">
        <v>0.5</v>
      </c>
      <c r="BL162" s="122" t="s">
        <v>211</v>
      </c>
      <c r="BM162" s="124">
        <v>0.5</v>
      </c>
      <c r="BN162" s="122" t="s">
        <v>217</v>
      </c>
      <c r="BO162" s="124">
        <v>0.5</v>
      </c>
      <c r="BP162" s="122" t="s">
        <v>211</v>
      </c>
      <c r="BQ162" s="124">
        <v>0.5</v>
      </c>
      <c r="BR162" s="122" t="s">
        <v>226</v>
      </c>
      <c r="BS162" s="124">
        <v>0.0</v>
      </c>
      <c r="BT162" s="112"/>
      <c r="BU162" s="168" t="s">
        <v>237</v>
      </c>
      <c r="BV162" s="168" t="s">
        <v>236</v>
      </c>
      <c r="BW162" s="112"/>
    </row>
    <row r="163">
      <c r="A163" s="66"/>
      <c r="B163" s="69">
        <v>14.0</v>
      </c>
      <c r="C163" s="115" t="s">
        <v>307</v>
      </c>
      <c r="D163" s="115" t="s">
        <v>343</v>
      </c>
      <c r="E163" s="76">
        <v>2014.0</v>
      </c>
      <c r="F163" s="76" t="s">
        <v>30</v>
      </c>
      <c r="G163" s="76" t="s">
        <v>379</v>
      </c>
      <c r="H163" s="76">
        <v>0.0</v>
      </c>
      <c r="I163" s="119" t="s">
        <v>415</v>
      </c>
      <c r="J163" s="119" t="s">
        <v>450</v>
      </c>
      <c r="K163" s="87" t="s">
        <v>39</v>
      </c>
      <c r="L163" s="66"/>
      <c r="M163" s="94"/>
      <c r="N163" s="122" t="s">
        <v>231</v>
      </c>
      <c r="O163" s="124"/>
      <c r="P163" s="124" t="s">
        <v>243</v>
      </c>
      <c r="Q163" s="16" t="s">
        <v>249</v>
      </c>
      <c r="R163" s="122" t="s">
        <v>241</v>
      </c>
      <c r="S163" s="124"/>
      <c r="T163" s="122" t="s">
        <v>231</v>
      </c>
      <c r="U163" s="124"/>
      <c r="V163" s="16" t="s">
        <v>260</v>
      </c>
      <c r="W163" s="106"/>
      <c r="X163" s="106"/>
      <c r="Y163" s="106"/>
      <c r="Z163" s="122" t="s">
        <v>231</v>
      </c>
      <c r="AA163" s="124"/>
      <c r="AB163" s="122" t="s">
        <v>231</v>
      </c>
      <c r="AC163" s="124" t="s">
        <v>472</v>
      </c>
      <c r="AD163" s="122" t="s">
        <v>241</v>
      </c>
      <c r="AE163" s="124"/>
      <c r="AF163" s="122" t="s">
        <v>231</v>
      </c>
      <c r="AG163" s="124" t="s">
        <v>498</v>
      </c>
      <c r="AH163" s="122" t="s">
        <v>241</v>
      </c>
      <c r="AI163" s="124"/>
      <c r="AJ163" s="108"/>
      <c r="AK163" s="106"/>
      <c r="AL163" s="106"/>
      <c r="AM163" s="122" t="s">
        <v>231</v>
      </c>
      <c r="AN163" s="124"/>
      <c r="AO163" s="122" t="s">
        <v>241</v>
      </c>
      <c r="AP163" s="124"/>
      <c r="AQ163" s="122" t="s">
        <v>231</v>
      </c>
      <c r="AR163" s="124" t="s">
        <v>517</v>
      </c>
      <c r="AS163" s="122" t="s">
        <v>231</v>
      </c>
      <c r="AT163" s="124"/>
      <c r="AU163" s="122" t="s">
        <v>231</v>
      </c>
      <c r="AV163" s="124"/>
      <c r="AW163" s="122" t="s">
        <v>231</v>
      </c>
      <c r="AX163" s="124" t="s">
        <v>535</v>
      </c>
      <c r="AY163" s="122" t="s">
        <v>231</v>
      </c>
      <c r="AZ163" s="124"/>
      <c r="BA163" s="146" t="s">
        <v>241</v>
      </c>
      <c r="BB163" s="124"/>
      <c r="BC163" s="146" t="s">
        <v>292</v>
      </c>
      <c r="BD163" s="124"/>
      <c r="BE163" s="112">
        <f t="shared" si="5"/>
        <v>0.6185714286</v>
      </c>
      <c r="BF163" s="122" t="s">
        <v>192</v>
      </c>
      <c r="BG163" s="160">
        <v>1.0</v>
      </c>
      <c r="BH163" s="122" t="s">
        <v>200</v>
      </c>
      <c r="BI163" s="160">
        <v>0.5</v>
      </c>
      <c r="BJ163" s="122" t="s">
        <v>204</v>
      </c>
      <c r="BK163" s="124">
        <v>1.0</v>
      </c>
      <c r="BL163" s="122" t="s">
        <v>209</v>
      </c>
      <c r="BM163" s="124">
        <v>1.0</v>
      </c>
      <c r="BN163" s="122" t="s">
        <v>218</v>
      </c>
      <c r="BO163" s="124">
        <v>0.33</v>
      </c>
      <c r="BP163" s="122" t="s">
        <v>211</v>
      </c>
      <c r="BQ163" s="124">
        <v>0.5</v>
      </c>
      <c r="BR163" s="122" t="s">
        <v>226</v>
      </c>
      <c r="BS163" s="124">
        <v>0.0</v>
      </c>
      <c r="BT163" s="112"/>
      <c r="BU163" s="168" t="s">
        <v>237</v>
      </c>
      <c r="BV163" s="168" t="s">
        <v>236</v>
      </c>
      <c r="BW163" s="112"/>
    </row>
    <row r="164">
      <c r="A164" s="66"/>
      <c r="B164" s="69">
        <v>15.0</v>
      </c>
      <c r="C164" s="115" t="s">
        <v>308</v>
      </c>
      <c r="D164" s="115" t="s">
        <v>344</v>
      </c>
      <c r="E164" s="76">
        <v>2012.0</v>
      </c>
      <c r="F164" s="76" t="s">
        <v>30</v>
      </c>
      <c r="G164" s="76" t="s">
        <v>380</v>
      </c>
      <c r="H164" s="76">
        <v>2.0</v>
      </c>
      <c r="I164" s="119" t="s">
        <v>416</v>
      </c>
      <c r="J164" s="119" t="s">
        <v>451</v>
      </c>
      <c r="K164" s="87" t="s">
        <v>39</v>
      </c>
      <c r="L164" s="66"/>
      <c r="M164" s="94"/>
      <c r="N164" s="122" t="s">
        <v>231</v>
      </c>
      <c r="O164" s="124"/>
      <c r="P164" s="124" t="s">
        <v>243</v>
      </c>
      <c r="Q164" s="16" t="s">
        <v>250</v>
      </c>
      <c r="R164" s="122" t="s">
        <v>241</v>
      </c>
      <c r="S164" s="124"/>
      <c r="T164" s="122" t="s">
        <v>241</v>
      </c>
      <c r="U164" s="124" t="s">
        <v>459</v>
      </c>
      <c r="V164" s="16"/>
      <c r="W164" s="106"/>
      <c r="X164" s="106"/>
      <c r="Y164" s="106"/>
      <c r="Z164" s="122"/>
      <c r="AA164" s="124"/>
      <c r="AB164" s="122"/>
      <c r="AC164" s="124"/>
      <c r="AD164" s="122"/>
      <c r="AE164" s="124"/>
      <c r="AF164" s="122"/>
      <c r="AG164" s="124"/>
      <c r="AH164" s="122"/>
      <c r="AI164" s="124"/>
      <c r="AJ164" s="108"/>
      <c r="AK164" s="106"/>
      <c r="AL164" s="106"/>
      <c r="AM164" s="122"/>
      <c r="AN164" s="124"/>
      <c r="AO164" s="122"/>
      <c r="AP164" s="124"/>
      <c r="AQ164" s="122"/>
      <c r="AR164" s="124"/>
      <c r="AS164" s="122"/>
      <c r="AT164" s="124"/>
      <c r="AU164" s="122"/>
      <c r="AV164" s="124"/>
      <c r="AW164" s="122"/>
      <c r="AX164" s="124"/>
      <c r="AY164" s="122"/>
      <c r="AZ164" s="124"/>
      <c r="BA164" s="225"/>
      <c r="BB164" s="58"/>
      <c r="BC164" s="146"/>
      <c r="BD164" s="124"/>
      <c r="BE164" s="112">
        <f t="shared" si="5"/>
        <v>0</v>
      </c>
      <c r="BF164" s="122" t="s">
        <v>192</v>
      </c>
      <c r="BG164" s="160"/>
      <c r="BH164" s="122" t="s">
        <v>200</v>
      </c>
      <c r="BI164" s="160"/>
      <c r="BJ164" s="122"/>
      <c r="BK164" s="124"/>
      <c r="BL164" s="122"/>
      <c r="BM164" s="124"/>
      <c r="BN164" s="122"/>
      <c r="BO164" s="124"/>
      <c r="BP164" s="122"/>
      <c r="BQ164" s="124"/>
      <c r="BR164" s="122"/>
      <c r="BS164" s="124"/>
      <c r="BT164" s="112"/>
      <c r="BU164" s="168" t="s">
        <v>236</v>
      </c>
      <c r="BV164" s="7"/>
      <c r="BW164" s="112"/>
    </row>
    <row r="165">
      <c r="A165" s="66"/>
      <c r="B165" s="69">
        <v>16.0</v>
      </c>
      <c r="C165" s="115" t="s">
        <v>309</v>
      </c>
      <c r="D165" s="115" t="s">
        <v>345</v>
      </c>
      <c r="E165" s="76">
        <v>2014.0</v>
      </c>
      <c r="F165" s="76" t="s">
        <v>30</v>
      </c>
      <c r="G165" s="76" t="s">
        <v>381</v>
      </c>
      <c r="H165" s="76">
        <v>4.0</v>
      </c>
      <c r="I165" s="119" t="s">
        <v>417</v>
      </c>
      <c r="J165" s="119" t="s">
        <v>452</v>
      </c>
      <c r="K165" s="87" t="s">
        <v>39</v>
      </c>
      <c r="L165" s="66"/>
      <c r="M165" s="94"/>
      <c r="N165" s="122" t="s">
        <v>231</v>
      </c>
      <c r="O165" s="124"/>
      <c r="P165" s="124" t="s">
        <v>243</v>
      </c>
      <c r="Q165" s="16" t="s">
        <v>250</v>
      </c>
      <c r="R165" s="122" t="s">
        <v>241</v>
      </c>
      <c r="S165" s="124"/>
      <c r="T165" s="122" t="s">
        <v>241</v>
      </c>
      <c r="U165" s="124"/>
      <c r="V165" s="16"/>
      <c r="W165" s="106"/>
      <c r="X165" s="106"/>
      <c r="Y165" s="106"/>
      <c r="Z165" s="122"/>
      <c r="AA165" s="124"/>
      <c r="AB165" s="122"/>
      <c r="AC165" s="124"/>
      <c r="AD165" s="122"/>
      <c r="AE165" s="124"/>
      <c r="AF165" s="122"/>
      <c r="AG165" s="124"/>
      <c r="AH165" s="122"/>
      <c r="AI165" s="124"/>
      <c r="AJ165" s="108"/>
      <c r="AK165" s="106"/>
      <c r="AL165" s="106"/>
      <c r="AM165" s="122"/>
      <c r="AN165" s="124"/>
      <c r="AO165" s="122"/>
      <c r="AP165" s="124"/>
      <c r="AQ165" s="122"/>
      <c r="AR165" s="124"/>
      <c r="AS165" s="122"/>
      <c r="AT165" s="124"/>
      <c r="AU165" s="122"/>
      <c r="AV165" s="124"/>
      <c r="AW165" s="122"/>
      <c r="AX165" s="124"/>
      <c r="AY165" s="122"/>
      <c r="AZ165" s="124"/>
      <c r="BA165" s="146"/>
      <c r="BB165" s="124"/>
      <c r="BC165" s="146"/>
      <c r="BD165" s="124"/>
      <c r="BE165" s="112">
        <f t="shared" si="5"/>
        <v>0</v>
      </c>
      <c r="BF165" s="122" t="s">
        <v>192</v>
      </c>
      <c r="BG165" s="160"/>
      <c r="BH165" s="122" t="s">
        <v>199</v>
      </c>
      <c r="BI165" s="160"/>
      <c r="BJ165" s="122"/>
      <c r="BK165" s="124"/>
      <c r="BL165" s="122"/>
      <c r="BM165" s="124"/>
      <c r="BN165" s="122"/>
      <c r="BO165" s="124"/>
      <c r="BP165" s="122"/>
      <c r="BQ165" s="124"/>
      <c r="BR165" s="122"/>
      <c r="BS165" s="124"/>
      <c r="BT165" s="112"/>
      <c r="BU165" s="168" t="s">
        <v>236</v>
      </c>
      <c r="BV165" s="7"/>
      <c r="BW165" s="112"/>
    </row>
    <row r="166">
      <c r="A166" s="66"/>
      <c r="B166" s="69">
        <v>17.0</v>
      </c>
      <c r="C166" s="115" t="s">
        <v>310</v>
      </c>
      <c r="D166" s="115" t="s">
        <v>346</v>
      </c>
      <c r="E166" s="76">
        <v>2013.0</v>
      </c>
      <c r="F166" s="76" t="s">
        <v>30</v>
      </c>
      <c r="G166" s="76" t="s">
        <v>382</v>
      </c>
      <c r="H166" s="76">
        <v>2.0</v>
      </c>
      <c r="I166" s="119" t="s">
        <v>418</v>
      </c>
      <c r="J166" s="119" t="s">
        <v>453</v>
      </c>
      <c r="K166" s="87" t="s">
        <v>39</v>
      </c>
      <c r="L166" s="66"/>
      <c r="M166" s="94"/>
      <c r="N166" s="122" t="s">
        <v>231</v>
      </c>
      <c r="O166" s="124"/>
      <c r="P166" s="124" t="s">
        <v>243</v>
      </c>
      <c r="Q166" s="16" t="s">
        <v>250</v>
      </c>
      <c r="R166" s="224" t="s">
        <v>228</v>
      </c>
      <c r="S166" s="58"/>
      <c r="T166" s="122" t="s">
        <v>231</v>
      </c>
      <c r="U166" s="124"/>
      <c r="V166" s="16" t="s">
        <v>258</v>
      </c>
      <c r="W166" s="106"/>
      <c r="X166" s="106"/>
      <c r="Y166" s="106"/>
      <c r="Z166" s="122" t="s">
        <v>231</v>
      </c>
      <c r="AA166" s="124"/>
      <c r="AB166" s="122" t="s">
        <v>231</v>
      </c>
      <c r="AC166" s="124" t="s">
        <v>473</v>
      </c>
      <c r="AD166" s="122" t="s">
        <v>241</v>
      </c>
      <c r="AE166" s="124"/>
      <c r="AF166" s="122" t="s">
        <v>241</v>
      </c>
      <c r="AG166" s="124"/>
      <c r="AH166" s="122" t="s">
        <v>241</v>
      </c>
      <c r="AI166" s="124"/>
      <c r="AJ166" s="108"/>
      <c r="AK166" s="106"/>
      <c r="AL166" s="106"/>
      <c r="AM166" s="122" t="s">
        <v>231</v>
      </c>
      <c r="AN166" s="124"/>
      <c r="AO166" s="122" t="s">
        <v>231</v>
      </c>
      <c r="AP166" s="124"/>
      <c r="AQ166" s="122" t="s">
        <v>231</v>
      </c>
      <c r="AR166" s="124" t="s">
        <v>518</v>
      </c>
      <c r="AS166" s="122" t="s">
        <v>231</v>
      </c>
      <c r="AT166" s="124" t="s">
        <v>526</v>
      </c>
      <c r="AU166" s="122" t="s">
        <v>231</v>
      </c>
      <c r="AV166" s="124"/>
      <c r="AW166" s="122" t="s">
        <v>231</v>
      </c>
      <c r="AX166" s="124"/>
      <c r="AY166" s="122" t="s">
        <v>231</v>
      </c>
      <c r="AZ166" s="124"/>
      <c r="BA166" s="146" t="s">
        <v>231</v>
      </c>
      <c r="BB166" s="124" t="s">
        <v>546</v>
      </c>
      <c r="BC166" s="225" t="s">
        <v>293</v>
      </c>
      <c r="BD166" s="58"/>
      <c r="BE166" s="112">
        <f t="shared" si="5"/>
        <v>0.5471428571</v>
      </c>
      <c r="BF166" s="122" t="s">
        <v>192</v>
      </c>
      <c r="BG166" s="160">
        <v>1.0</v>
      </c>
      <c r="BH166" s="122" t="s">
        <v>199</v>
      </c>
      <c r="BI166" s="160">
        <v>1.0</v>
      </c>
      <c r="BJ166" s="122" t="s">
        <v>205</v>
      </c>
      <c r="BK166" s="124">
        <v>0.5</v>
      </c>
      <c r="BL166" s="146" t="s">
        <v>211</v>
      </c>
      <c r="BM166" s="124">
        <v>0.5</v>
      </c>
      <c r="BN166" s="122" t="s">
        <v>218</v>
      </c>
      <c r="BO166" s="124">
        <v>0.33</v>
      </c>
      <c r="BP166" s="122" t="s">
        <v>211</v>
      </c>
      <c r="BQ166" s="124">
        <v>0.5</v>
      </c>
      <c r="BR166" s="122" t="s">
        <v>226</v>
      </c>
      <c r="BS166" s="124">
        <v>0.0</v>
      </c>
      <c r="BT166" s="112"/>
      <c r="BU166" s="168" t="s">
        <v>237</v>
      </c>
      <c r="BV166" s="168" t="s">
        <v>237</v>
      </c>
      <c r="BW166" s="112"/>
    </row>
    <row r="167">
      <c r="A167" s="66"/>
      <c r="B167" s="69">
        <v>18.0</v>
      </c>
      <c r="C167" s="71" t="s">
        <v>311</v>
      </c>
      <c r="D167" s="10" t="s">
        <v>347</v>
      </c>
      <c r="E167" s="76">
        <v>2014.0</v>
      </c>
      <c r="F167" s="76" t="s">
        <v>30</v>
      </c>
      <c r="G167" s="76" t="s">
        <v>383</v>
      </c>
      <c r="H167" s="76">
        <v>0.0</v>
      </c>
      <c r="I167" s="119" t="s">
        <v>419</v>
      </c>
      <c r="J167" s="71"/>
      <c r="K167" s="87" t="s">
        <v>39</v>
      </c>
      <c r="L167" s="66"/>
      <c r="M167" s="94"/>
      <c r="N167" s="122" t="s">
        <v>231</v>
      </c>
      <c r="O167" s="124"/>
      <c r="P167" s="124" t="s">
        <v>243</v>
      </c>
      <c r="Q167" s="16" t="s">
        <v>250</v>
      </c>
      <c r="R167" s="122" t="s">
        <v>228</v>
      </c>
      <c r="S167" s="124"/>
      <c r="T167" s="122" t="s">
        <v>231</v>
      </c>
      <c r="U167" s="124"/>
      <c r="V167" s="16" t="s">
        <v>258</v>
      </c>
      <c r="W167" s="106"/>
      <c r="X167" s="106"/>
      <c r="Y167" s="106"/>
      <c r="Z167" s="122" t="s">
        <v>231</v>
      </c>
      <c r="AA167" s="124" t="s">
        <v>460</v>
      </c>
      <c r="AB167" s="122" t="s">
        <v>231</v>
      </c>
      <c r="AC167" s="124"/>
      <c r="AD167" s="122" t="s">
        <v>231</v>
      </c>
      <c r="AE167" s="124"/>
      <c r="AF167" s="122" t="s">
        <v>241</v>
      </c>
      <c r="AG167" s="124"/>
      <c r="AH167" s="122" t="s">
        <v>231</v>
      </c>
      <c r="AI167" s="124"/>
      <c r="AJ167" s="108"/>
      <c r="AK167" s="106"/>
      <c r="AL167" s="106"/>
      <c r="AM167" s="122" t="s">
        <v>231</v>
      </c>
      <c r="AN167" s="124"/>
      <c r="AO167" s="122" t="s">
        <v>231</v>
      </c>
      <c r="AP167" s="124"/>
      <c r="AQ167" s="122" t="s">
        <v>231</v>
      </c>
      <c r="AR167" s="124"/>
      <c r="AS167" s="122" t="s">
        <v>231</v>
      </c>
      <c r="AT167" s="124"/>
      <c r="AU167" s="122" t="s">
        <v>231</v>
      </c>
      <c r="AV167" s="124"/>
      <c r="AW167" s="122" t="s">
        <v>231</v>
      </c>
      <c r="AX167" s="124"/>
      <c r="AY167" s="122" t="s">
        <v>231</v>
      </c>
      <c r="AZ167" s="124"/>
      <c r="BA167" s="146" t="s">
        <v>231</v>
      </c>
      <c r="BB167" s="124" t="s">
        <v>547</v>
      </c>
      <c r="BC167" s="146" t="s">
        <v>290</v>
      </c>
      <c r="BD167" s="124" t="s">
        <v>460</v>
      </c>
      <c r="BE167" s="112">
        <f t="shared" si="5"/>
        <v>0.8571428571</v>
      </c>
      <c r="BF167" s="122" t="s">
        <v>192</v>
      </c>
      <c r="BG167" s="160">
        <v>1.0</v>
      </c>
      <c r="BH167" s="122" t="s">
        <v>200</v>
      </c>
      <c r="BI167" s="160">
        <v>0.5</v>
      </c>
      <c r="BJ167" s="122" t="s">
        <v>204</v>
      </c>
      <c r="BK167" s="124">
        <v>1.0</v>
      </c>
      <c r="BL167" s="146" t="s">
        <v>209</v>
      </c>
      <c r="BM167" s="124">
        <v>1.0</v>
      </c>
      <c r="BN167" s="122" t="s">
        <v>216</v>
      </c>
      <c r="BO167" s="124">
        <v>1.0</v>
      </c>
      <c r="BP167" s="122" t="s">
        <v>204</v>
      </c>
      <c r="BQ167" s="124">
        <v>1.0</v>
      </c>
      <c r="BR167" s="122" t="s">
        <v>211</v>
      </c>
      <c r="BS167" s="124">
        <v>0.5</v>
      </c>
      <c r="BT167" s="112"/>
      <c r="BU167" s="168" t="s">
        <v>236</v>
      </c>
      <c r="BV167" s="168" t="s">
        <v>237</v>
      </c>
      <c r="BW167" s="112"/>
    </row>
    <row r="168">
      <c r="A168" s="66"/>
      <c r="B168" s="69">
        <v>19.0</v>
      </c>
      <c r="C168" s="71" t="s">
        <v>312</v>
      </c>
      <c r="D168" s="10" t="s">
        <v>348</v>
      </c>
      <c r="E168" s="76">
        <v>2014.0</v>
      </c>
      <c r="F168" s="76" t="s">
        <v>30</v>
      </c>
      <c r="G168" s="76" t="s">
        <v>384</v>
      </c>
      <c r="H168" s="76">
        <v>0.0</v>
      </c>
      <c r="I168" s="119" t="s">
        <v>420</v>
      </c>
      <c r="J168" s="71"/>
      <c r="K168" s="87" t="s">
        <v>39</v>
      </c>
      <c r="L168" s="66"/>
      <c r="M168" s="94"/>
      <c r="N168" s="122" t="s">
        <v>231</v>
      </c>
      <c r="O168" s="124"/>
      <c r="P168" s="124" t="s">
        <v>243</v>
      </c>
      <c r="Q168" s="16" t="s">
        <v>249</v>
      </c>
      <c r="R168" s="122" t="s">
        <v>231</v>
      </c>
      <c r="S168" s="124" t="s">
        <v>456</v>
      </c>
      <c r="T168" s="224" t="s">
        <v>231</v>
      </c>
      <c r="U168" s="58"/>
      <c r="V168" s="16" t="s">
        <v>258</v>
      </c>
      <c r="W168" s="106"/>
      <c r="X168" s="106"/>
      <c r="Y168" s="106"/>
      <c r="Z168" s="122" t="s">
        <v>241</v>
      </c>
      <c r="AA168" s="124"/>
      <c r="AB168" s="122"/>
      <c r="AC168" s="124"/>
      <c r="AD168" s="122"/>
      <c r="AE168" s="124"/>
      <c r="AF168" s="122"/>
      <c r="AG168" s="124"/>
      <c r="AH168" s="122"/>
      <c r="AI168" s="124"/>
      <c r="AJ168" s="108"/>
      <c r="AK168" s="106"/>
      <c r="AL168" s="106"/>
      <c r="AM168" s="122" t="s">
        <v>231</v>
      </c>
      <c r="AN168" s="124" t="s">
        <v>504</v>
      </c>
      <c r="AO168" s="122" t="s">
        <v>231</v>
      </c>
      <c r="AP168" s="124" t="s">
        <v>508</v>
      </c>
      <c r="AQ168" s="122" t="s">
        <v>231</v>
      </c>
      <c r="AR168" s="124"/>
      <c r="AS168" s="122" t="s">
        <v>231</v>
      </c>
      <c r="AT168" s="124"/>
      <c r="AU168" s="122" t="s">
        <v>241</v>
      </c>
      <c r="AV168" s="124"/>
      <c r="AW168" s="122" t="s">
        <v>231</v>
      </c>
      <c r="AX168" s="124"/>
      <c r="AY168" s="122" t="s">
        <v>231</v>
      </c>
      <c r="AZ168" s="124"/>
      <c r="BA168" s="146" t="s">
        <v>231</v>
      </c>
      <c r="BB168" s="124"/>
      <c r="BC168" s="146" t="s">
        <v>293</v>
      </c>
      <c r="BD168" s="124"/>
      <c r="BE168" s="111">
        <f t="shared" si="5"/>
        <v>0.8571428571</v>
      </c>
      <c r="BF168" s="58"/>
      <c r="BG168" s="160">
        <v>1.0</v>
      </c>
      <c r="BH168" s="122" t="s">
        <v>200</v>
      </c>
      <c r="BI168" s="160">
        <v>0.5</v>
      </c>
      <c r="BJ168" s="122" t="s">
        <v>204</v>
      </c>
      <c r="BK168" s="124">
        <v>1.0</v>
      </c>
      <c r="BL168" s="146" t="s">
        <v>209</v>
      </c>
      <c r="BM168" s="124">
        <v>1.0</v>
      </c>
      <c r="BN168" s="122" t="s">
        <v>216</v>
      </c>
      <c r="BO168" s="124">
        <v>1.0</v>
      </c>
      <c r="BP168" s="122" t="s">
        <v>211</v>
      </c>
      <c r="BQ168" s="124">
        <v>0.5</v>
      </c>
      <c r="BR168" s="122" t="s">
        <v>225</v>
      </c>
      <c r="BS168" s="124">
        <v>1.0</v>
      </c>
      <c r="BT168" s="112"/>
      <c r="BU168" s="168" t="s">
        <v>237</v>
      </c>
      <c r="BV168" s="168" t="s">
        <v>237</v>
      </c>
      <c r="BW168" s="112"/>
      <c r="BX168" s="10" t="s">
        <v>561</v>
      </c>
    </row>
    <row r="169">
      <c r="A169" s="66"/>
      <c r="B169" s="69">
        <v>20.0</v>
      </c>
      <c r="C169" s="71" t="s">
        <v>313</v>
      </c>
      <c r="D169" s="115" t="s">
        <v>349</v>
      </c>
      <c r="E169" s="76">
        <v>2010.0</v>
      </c>
      <c r="F169" s="76" t="s">
        <v>30</v>
      </c>
      <c r="G169" s="76" t="s">
        <v>385</v>
      </c>
      <c r="H169" s="76">
        <v>7.0</v>
      </c>
      <c r="I169" s="119" t="s">
        <v>421</v>
      </c>
      <c r="J169" s="71"/>
      <c r="K169" s="87" t="s">
        <v>39</v>
      </c>
      <c r="L169" s="66"/>
      <c r="M169" s="94"/>
      <c r="N169" s="122" t="s">
        <v>231</v>
      </c>
      <c r="O169" s="124"/>
      <c r="P169" s="124" t="s">
        <v>243</v>
      </c>
      <c r="Q169" s="16" t="s">
        <v>250</v>
      </c>
      <c r="R169" s="122" t="s">
        <v>228</v>
      </c>
      <c r="S169" s="124"/>
      <c r="T169" s="122" t="s">
        <v>231</v>
      </c>
      <c r="U169" s="124"/>
      <c r="V169" s="16" t="s">
        <v>258</v>
      </c>
      <c r="W169" s="106"/>
      <c r="X169" s="106"/>
      <c r="Y169" s="106"/>
      <c r="Z169" s="122" t="s">
        <v>231</v>
      </c>
      <c r="AA169" s="124"/>
      <c r="AB169" s="122" t="s">
        <v>231</v>
      </c>
      <c r="AC169" s="124"/>
      <c r="AD169" s="122" t="s">
        <v>231</v>
      </c>
      <c r="AE169" s="124"/>
      <c r="AF169" s="122" t="s">
        <v>241</v>
      </c>
      <c r="AG169" s="124"/>
      <c r="AH169" s="122" t="s">
        <v>241</v>
      </c>
      <c r="AI169" s="124"/>
      <c r="AJ169" s="108"/>
      <c r="AK169" s="106"/>
      <c r="AL169" s="106"/>
      <c r="AM169" s="122" t="s">
        <v>231</v>
      </c>
      <c r="AN169" s="124"/>
      <c r="AO169" s="122" t="s">
        <v>241</v>
      </c>
      <c r="AP169" s="124"/>
      <c r="AQ169" s="122" t="s">
        <v>231</v>
      </c>
      <c r="AR169" s="124"/>
      <c r="AS169" s="122" t="s">
        <v>231</v>
      </c>
      <c r="AT169" s="124" t="s">
        <v>527</v>
      </c>
      <c r="AU169" s="122" t="s">
        <v>241</v>
      </c>
      <c r="AV169" s="124"/>
      <c r="AW169" s="122" t="s">
        <v>228</v>
      </c>
      <c r="AX169" s="124"/>
      <c r="AY169" s="122" t="s">
        <v>231</v>
      </c>
      <c r="AZ169" s="124"/>
      <c r="BA169" s="146" t="s">
        <v>241</v>
      </c>
      <c r="BB169" s="124"/>
      <c r="BC169" s="146" t="s">
        <v>293</v>
      </c>
      <c r="BD169" s="124"/>
      <c r="BE169" s="112">
        <f t="shared" si="5"/>
        <v>0.6185714286</v>
      </c>
      <c r="BF169" s="224" t="s">
        <v>192</v>
      </c>
      <c r="BG169" s="58"/>
      <c r="BH169" s="122" t="s">
        <v>199</v>
      </c>
      <c r="BI169" s="160">
        <v>1.0</v>
      </c>
      <c r="BJ169" s="122" t="s">
        <v>204</v>
      </c>
      <c r="BK169" s="124">
        <v>1.0</v>
      </c>
      <c r="BL169" s="146" t="s">
        <v>209</v>
      </c>
      <c r="BM169" s="124">
        <v>1.0</v>
      </c>
      <c r="BN169" s="122" t="s">
        <v>218</v>
      </c>
      <c r="BO169" s="124">
        <v>0.33</v>
      </c>
      <c r="BP169" s="122" t="s">
        <v>211</v>
      </c>
      <c r="BQ169" s="124">
        <v>0.5</v>
      </c>
      <c r="BR169" s="122" t="s">
        <v>211</v>
      </c>
      <c r="BS169" s="124">
        <v>0.5</v>
      </c>
      <c r="BT169" s="112"/>
      <c r="BU169" s="168" t="s">
        <v>236</v>
      </c>
      <c r="BV169" s="168" t="s">
        <v>237</v>
      </c>
      <c r="BW169" s="112"/>
    </row>
    <row r="170">
      <c r="A170" s="66"/>
      <c r="B170" s="69">
        <v>21.0</v>
      </c>
      <c r="C170" s="71" t="s">
        <v>314</v>
      </c>
      <c r="D170" s="71" t="s">
        <v>350</v>
      </c>
      <c r="E170" s="76">
        <v>2010.0</v>
      </c>
      <c r="F170" s="76" t="s">
        <v>30</v>
      </c>
      <c r="G170" s="76" t="s">
        <v>386</v>
      </c>
      <c r="H170" s="76">
        <v>11.0</v>
      </c>
      <c r="I170" s="119" t="s">
        <v>422</v>
      </c>
      <c r="J170" s="71"/>
      <c r="K170" s="87" t="s">
        <v>39</v>
      </c>
      <c r="L170" s="66"/>
      <c r="M170" s="94"/>
      <c r="N170" s="122" t="s">
        <v>231</v>
      </c>
      <c r="O170" s="124"/>
      <c r="P170" s="124" t="s">
        <v>243</v>
      </c>
      <c r="Q170" s="16" t="s">
        <v>248</v>
      </c>
      <c r="R170" s="122" t="s">
        <v>241</v>
      </c>
      <c r="S170" s="124" t="s">
        <v>457</v>
      </c>
      <c r="T170" s="122" t="s">
        <v>231</v>
      </c>
      <c r="U170" s="124"/>
      <c r="V170" s="16" t="s">
        <v>258</v>
      </c>
      <c r="W170" s="106"/>
      <c r="X170" s="106"/>
      <c r="Y170" s="106"/>
      <c r="Z170" s="122" t="s">
        <v>231</v>
      </c>
      <c r="AA170" s="124"/>
      <c r="AB170" s="122" t="s">
        <v>231</v>
      </c>
      <c r="AC170" s="124"/>
      <c r="AD170" s="122" t="s">
        <v>231</v>
      </c>
      <c r="AE170" s="124" t="s">
        <v>490</v>
      </c>
      <c r="AF170" s="122" t="s">
        <v>241</v>
      </c>
      <c r="AG170" s="124"/>
      <c r="AH170" s="122" t="s">
        <v>241</v>
      </c>
      <c r="AI170" s="124"/>
      <c r="AJ170" s="108"/>
      <c r="AK170" s="106"/>
      <c r="AL170" s="106"/>
      <c r="AM170" s="122" t="s">
        <v>231</v>
      </c>
      <c r="AN170" s="124"/>
      <c r="AO170" s="122" t="s">
        <v>231</v>
      </c>
      <c r="AP170" s="124"/>
      <c r="AQ170" s="122" t="s">
        <v>231</v>
      </c>
      <c r="AR170" s="124"/>
      <c r="AS170" s="122" t="s">
        <v>231</v>
      </c>
      <c r="AT170" s="124"/>
      <c r="AU170" s="122" t="s">
        <v>231</v>
      </c>
      <c r="AV170" s="124"/>
      <c r="AW170" s="122" t="s">
        <v>231</v>
      </c>
      <c r="AX170" s="124"/>
      <c r="AY170" s="122" t="s">
        <v>231</v>
      </c>
      <c r="AZ170" s="124"/>
      <c r="BA170" s="146" t="s">
        <v>241</v>
      </c>
      <c r="BB170" s="124"/>
      <c r="BC170" s="146" t="s">
        <v>291</v>
      </c>
      <c r="BD170" s="124"/>
      <c r="BE170" s="112">
        <f t="shared" si="5"/>
        <v>0.8571428571</v>
      </c>
      <c r="BF170" s="122" t="s">
        <v>192</v>
      </c>
      <c r="BG170" s="160">
        <v>1.0</v>
      </c>
      <c r="BH170" s="122" t="s">
        <v>199</v>
      </c>
      <c r="BI170" s="160">
        <v>1.0</v>
      </c>
      <c r="BJ170" s="122" t="s">
        <v>204</v>
      </c>
      <c r="BK170" s="124">
        <v>1.0</v>
      </c>
      <c r="BL170" s="146" t="s">
        <v>209</v>
      </c>
      <c r="BM170" s="124">
        <v>1.0</v>
      </c>
      <c r="BN170" s="122" t="s">
        <v>216</v>
      </c>
      <c r="BO170" s="124">
        <v>1.0</v>
      </c>
      <c r="BP170" s="122" t="s">
        <v>211</v>
      </c>
      <c r="BQ170" s="124">
        <v>0.5</v>
      </c>
      <c r="BR170" s="122" t="s">
        <v>211</v>
      </c>
      <c r="BS170" s="124">
        <v>0.5</v>
      </c>
      <c r="BT170" s="112"/>
      <c r="BU170" s="168" t="s">
        <v>236</v>
      </c>
      <c r="BV170" s="168" t="s">
        <v>237</v>
      </c>
      <c r="BW170" s="112"/>
    </row>
    <row r="171">
      <c r="A171" s="66"/>
      <c r="B171" s="69">
        <v>22.0</v>
      </c>
      <c r="C171" s="71" t="s">
        <v>315</v>
      </c>
      <c r="D171" s="71" t="s">
        <v>351</v>
      </c>
      <c r="E171" s="76">
        <v>2010.0</v>
      </c>
      <c r="F171" s="76" t="s">
        <v>30</v>
      </c>
      <c r="G171" s="76" t="s">
        <v>387</v>
      </c>
      <c r="H171" s="76">
        <v>6.0</v>
      </c>
      <c r="I171" s="119" t="s">
        <v>423</v>
      </c>
      <c r="J171" s="71"/>
      <c r="K171" s="87" t="s">
        <v>39</v>
      </c>
      <c r="L171" s="66"/>
      <c r="M171" s="94"/>
      <c r="N171" s="122" t="s">
        <v>231</v>
      </c>
      <c r="O171" s="124"/>
      <c r="P171" s="124" t="s">
        <v>243</v>
      </c>
      <c r="Q171" s="16" t="s">
        <v>250</v>
      </c>
      <c r="R171" s="122" t="s">
        <v>228</v>
      </c>
      <c r="S171" s="124"/>
      <c r="T171" s="122" t="s">
        <v>241</v>
      </c>
      <c r="U171" s="124"/>
      <c r="V171" s="16"/>
      <c r="W171" s="106"/>
      <c r="X171" s="106"/>
      <c r="Y171" s="106"/>
      <c r="Z171" s="122"/>
      <c r="AA171" s="124"/>
      <c r="AB171" s="122"/>
      <c r="AC171" s="124"/>
      <c r="AD171" s="122"/>
      <c r="AE171" s="124"/>
      <c r="AF171" s="122"/>
      <c r="AG171" s="124"/>
      <c r="AH171" s="122"/>
      <c r="AI171" s="124"/>
      <c r="AJ171" s="108"/>
      <c r="AK171" s="106"/>
      <c r="AL171" s="106"/>
      <c r="AM171" s="122"/>
      <c r="AN171" s="124"/>
      <c r="AO171" s="122"/>
      <c r="AP171" s="124"/>
      <c r="AQ171" s="122"/>
      <c r="AR171" s="124"/>
      <c r="AS171" s="122"/>
      <c r="AT171" s="124"/>
      <c r="AU171" s="122"/>
      <c r="AV171" s="124"/>
      <c r="AW171" s="122"/>
      <c r="AX171" s="124"/>
      <c r="AY171" s="122"/>
      <c r="AZ171" s="124"/>
      <c r="BA171" s="146"/>
      <c r="BB171" s="124"/>
      <c r="BC171" s="146"/>
      <c r="BD171" s="124"/>
      <c r="BE171" s="112">
        <f t="shared" si="5"/>
        <v>0</v>
      </c>
      <c r="BF171" s="122"/>
      <c r="BG171" s="160"/>
      <c r="BH171" s="224"/>
      <c r="BI171" s="58"/>
      <c r="BJ171" s="122"/>
      <c r="BK171" s="124"/>
      <c r="BL171" s="146"/>
      <c r="BM171" s="124"/>
      <c r="BN171" s="122"/>
      <c r="BO171" s="124"/>
      <c r="BP171" s="122"/>
      <c r="BQ171" s="124"/>
      <c r="BR171" s="122"/>
      <c r="BS171" s="124"/>
      <c r="BT171" s="112"/>
      <c r="BU171" s="7"/>
      <c r="BV171" s="7"/>
      <c r="BW171" s="112"/>
    </row>
    <row r="172">
      <c r="A172" s="66"/>
      <c r="B172" s="69">
        <v>23.0</v>
      </c>
      <c r="C172" s="71" t="s">
        <v>316</v>
      </c>
      <c r="D172" s="71" t="s">
        <v>352</v>
      </c>
      <c r="E172" s="76">
        <v>2009.0</v>
      </c>
      <c r="F172" s="76" t="s">
        <v>30</v>
      </c>
      <c r="G172" s="76" t="s">
        <v>388</v>
      </c>
      <c r="H172" s="76">
        <v>11.0</v>
      </c>
      <c r="I172" s="119" t="s">
        <v>424</v>
      </c>
      <c r="J172" s="71"/>
      <c r="K172" s="87" t="s">
        <v>39</v>
      </c>
      <c r="L172" s="66"/>
      <c r="M172" s="94"/>
      <c r="N172" s="122" t="s">
        <v>231</v>
      </c>
      <c r="O172" s="124"/>
      <c r="P172" s="124" t="s">
        <v>243</v>
      </c>
      <c r="Q172" s="16" t="s">
        <v>250</v>
      </c>
      <c r="R172" s="122" t="s">
        <v>228</v>
      </c>
      <c r="S172" s="124"/>
      <c r="T172" s="122" t="s">
        <v>231</v>
      </c>
      <c r="U172" s="124"/>
      <c r="V172" s="16" t="s">
        <v>260</v>
      </c>
      <c r="W172" s="106"/>
      <c r="X172" s="106"/>
      <c r="Y172" s="106"/>
      <c r="Z172" s="122" t="s">
        <v>231</v>
      </c>
      <c r="AA172" s="124"/>
      <c r="AB172" s="122" t="s">
        <v>231</v>
      </c>
      <c r="AC172" s="128" t="s">
        <v>474</v>
      </c>
      <c r="AD172" s="122" t="s">
        <v>231</v>
      </c>
      <c r="AE172" s="124"/>
      <c r="AF172" s="122" t="s">
        <v>231</v>
      </c>
      <c r="AG172" s="124"/>
      <c r="AH172" s="122" t="s">
        <v>231</v>
      </c>
      <c r="AI172" s="124"/>
      <c r="AJ172" s="108"/>
      <c r="AK172" s="106"/>
      <c r="AL172" s="106"/>
      <c r="AM172" s="122" t="s">
        <v>231</v>
      </c>
      <c r="AN172" s="124"/>
      <c r="AO172" s="122" t="s">
        <v>231</v>
      </c>
      <c r="AP172" s="124"/>
      <c r="AQ172" s="122" t="s">
        <v>231</v>
      </c>
      <c r="AR172" s="124"/>
      <c r="AS172" s="122" t="s">
        <v>231</v>
      </c>
      <c r="AT172" s="124" t="s">
        <v>528</v>
      </c>
      <c r="AU172" s="122" t="s">
        <v>231</v>
      </c>
      <c r="AV172" s="124"/>
      <c r="AW172" s="122" t="s">
        <v>231</v>
      </c>
      <c r="AX172" s="124" t="s">
        <v>536</v>
      </c>
      <c r="AY172" s="122" t="s">
        <v>231</v>
      </c>
      <c r="AZ172" s="124"/>
      <c r="BA172" s="146" t="s">
        <v>241</v>
      </c>
      <c r="BB172" s="124"/>
      <c r="BC172" s="146" t="s">
        <v>291</v>
      </c>
      <c r="BD172" s="124"/>
      <c r="BE172" s="112">
        <f t="shared" si="5"/>
        <v>0.9514285714</v>
      </c>
      <c r="BF172" s="122" t="s">
        <v>192</v>
      </c>
      <c r="BG172" s="160">
        <v>1.0</v>
      </c>
      <c r="BH172" s="122" t="s">
        <v>199</v>
      </c>
      <c r="BI172" s="160">
        <v>1.0</v>
      </c>
      <c r="BJ172" s="122" t="s">
        <v>204</v>
      </c>
      <c r="BK172" s="124">
        <v>1.0</v>
      </c>
      <c r="BL172" s="146" t="s">
        <v>209</v>
      </c>
      <c r="BM172" s="124">
        <v>1.0</v>
      </c>
      <c r="BN172" s="122" t="s">
        <v>217</v>
      </c>
      <c r="BO172" s="124">
        <v>0.66</v>
      </c>
      <c r="BP172" s="122" t="s">
        <v>204</v>
      </c>
      <c r="BQ172" s="124">
        <v>1.0</v>
      </c>
      <c r="BR172" s="122" t="s">
        <v>225</v>
      </c>
      <c r="BS172" s="124">
        <v>1.0</v>
      </c>
      <c r="BT172" s="112"/>
      <c r="BU172" s="7"/>
      <c r="BV172" s="7"/>
      <c r="BW172" s="112"/>
    </row>
    <row r="173">
      <c r="A173" s="66"/>
      <c r="B173" s="69">
        <v>24.0</v>
      </c>
      <c r="C173" s="71" t="s">
        <v>317</v>
      </c>
      <c r="D173" s="71" t="s">
        <v>353</v>
      </c>
      <c r="E173" s="76">
        <v>2010.0</v>
      </c>
      <c r="F173" s="76" t="s">
        <v>30</v>
      </c>
      <c r="G173" s="76" t="s">
        <v>389</v>
      </c>
      <c r="H173" s="76">
        <v>6.0</v>
      </c>
      <c r="I173" s="119" t="s">
        <v>425</v>
      </c>
      <c r="J173" s="71"/>
      <c r="K173" s="87" t="s">
        <v>39</v>
      </c>
      <c r="L173" s="66"/>
      <c r="M173" s="94"/>
      <c r="N173" s="122" t="s">
        <v>231</v>
      </c>
      <c r="O173" s="124"/>
      <c r="P173" s="124" t="s">
        <v>243</v>
      </c>
      <c r="Q173" s="16" t="s">
        <v>250</v>
      </c>
      <c r="R173" s="122" t="s">
        <v>228</v>
      </c>
      <c r="S173" s="124"/>
      <c r="T173" s="122" t="s">
        <v>231</v>
      </c>
      <c r="U173" s="124"/>
      <c r="V173" s="16" t="s">
        <v>258</v>
      </c>
      <c r="W173" s="106"/>
      <c r="X173" s="106"/>
      <c r="Y173" s="106"/>
      <c r="Z173" s="122" t="s">
        <v>241</v>
      </c>
      <c r="AA173" s="124"/>
      <c r="AB173" s="122"/>
      <c r="AC173" s="124"/>
      <c r="AD173" s="122"/>
      <c r="AE173" s="124"/>
      <c r="AF173" s="122"/>
      <c r="AG173" s="124"/>
      <c r="AH173" s="122"/>
      <c r="AI173" s="124"/>
      <c r="AJ173" s="108"/>
      <c r="AK173" s="106"/>
      <c r="AL173" s="106"/>
      <c r="AM173" s="122" t="s">
        <v>231</v>
      </c>
      <c r="AN173" s="124"/>
      <c r="AO173" s="122" t="s">
        <v>231</v>
      </c>
      <c r="AP173" s="124"/>
      <c r="AQ173" s="122" t="s">
        <v>231</v>
      </c>
      <c r="AR173" s="124" t="s">
        <v>519</v>
      </c>
      <c r="AS173" s="122" t="s">
        <v>231</v>
      </c>
      <c r="AT173" s="124" t="s">
        <v>530</v>
      </c>
      <c r="AU173" s="122" t="s">
        <v>231</v>
      </c>
      <c r="AV173" s="124"/>
      <c r="AW173" s="122" t="s">
        <v>231</v>
      </c>
      <c r="AX173" s="124"/>
      <c r="AY173" s="122" t="s">
        <v>231</v>
      </c>
      <c r="AZ173" s="124" t="s">
        <v>540</v>
      </c>
      <c r="BA173" s="146" t="s">
        <v>231</v>
      </c>
      <c r="BB173" s="124"/>
      <c r="BC173" s="146" t="s">
        <v>293</v>
      </c>
      <c r="BD173" s="124"/>
      <c r="BE173" s="112">
        <f t="shared" si="5"/>
        <v>0.8571428571</v>
      </c>
      <c r="BF173" s="122" t="s">
        <v>192</v>
      </c>
      <c r="BG173" s="160">
        <v>1.0</v>
      </c>
      <c r="BH173" s="122" t="s">
        <v>199</v>
      </c>
      <c r="BI173" s="160">
        <v>1.0</v>
      </c>
      <c r="BJ173" s="224" t="s">
        <v>204</v>
      </c>
      <c r="BK173" s="58"/>
      <c r="BL173" s="146" t="s">
        <v>209</v>
      </c>
      <c r="BM173" s="124">
        <v>1.0</v>
      </c>
      <c r="BN173" s="122" t="s">
        <v>216</v>
      </c>
      <c r="BO173" s="124">
        <v>1.0</v>
      </c>
      <c r="BP173" s="122" t="s">
        <v>204</v>
      </c>
      <c r="BQ173" s="124">
        <v>1.0</v>
      </c>
      <c r="BR173" s="122" t="s">
        <v>225</v>
      </c>
      <c r="BS173" s="124">
        <v>1.0</v>
      </c>
      <c r="BT173" s="112"/>
      <c r="BU173" s="168" t="s">
        <v>236</v>
      </c>
      <c r="BV173" s="168" t="s">
        <v>237</v>
      </c>
      <c r="BW173" s="112"/>
    </row>
    <row r="174">
      <c r="A174" s="66"/>
      <c r="B174" s="69">
        <v>25.0</v>
      </c>
      <c r="C174" s="71" t="s">
        <v>318</v>
      </c>
      <c r="D174" s="71" t="s">
        <v>354</v>
      </c>
      <c r="E174" s="76">
        <v>2010.0</v>
      </c>
      <c r="F174" s="76" t="s">
        <v>30</v>
      </c>
      <c r="G174" s="76" t="s">
        <v>390</v>
      </c>
      <c r="H174" s="76">
        <v>5.0</v>
      </c>
      <c r="I174" s="119" t="s">
        <v>426</v>
      </c>
      <c r="J174" s="71"/>
      <c r="K174" s="87" t="s">
        <v>39</v>
      </c>
      <c r="L174" s="66"/>
      <c r="M174" s="94"/>
      <c r="N174" s="122" t="s">
        <v>231</v>
      </c>
      <c r="O174" s="124"/>
      <c r="P174" s="124" t="s">
        <v>243</v>
      </c>
      <c r="Q174" s="16" t="s">
        <v>250</v>
      </c>
      <c r="R174" s="122" t="s">
        <v>231</v>
      </c>
      <c r="S174" s="124"/>
      <c r="T174" s="122" t="s">
        <v>231</v>
      </c>
      <c r="U174" s="124"/>
      <c r="V174" s="16" t="s">
        <v>258</v>
      </c>
      <c r="W174" s="106"/>
      <c r="X174" s="106"/>
      <c r="Y174" s="106"/>
      <c r="Z174" s="224" t="s">
        <v>231</v>
      </c>
      <c r="AA174" s="58"/>
      <c r="AB174" s="122" t="s">
        <v>241</v>
      </c>
      <c r="AC174" s="124"/>
      <c r="AD174" s="122" t="s">
        <v>231</v>
      </c>
      <c r="AE174" s="124"/>
      <c r="AF174" s="122" t="s">
        <v>241</v>
      </c>
      <c r="AG174" s="124"/>
      <c r="AH174" s="122" t="s">
        <v>241</v>
      </c>
      <c r="AI174" s="124"/>
      <c r="AJ174" s="108"/>
      <c r="AK174" s="106"/>
      <c r="AL174" s="106"/>
      <c r="AM174" s="122" t="s">
        <v>241</v>
      </c>
      <c r="AN174" s="124"/>
      <c r="AO174" s="122"/>
      <c r="AP174" s="124"/>
      <c r="AQ174" s="122"/>
      <c r="AR174" s="124"/>
      <c r="AS174" s="122"/>
      <c r="AT174" s="124"/>
      <c r="AU174" s="122" t="s">
        <v>231</v>
      </c>
      <c r="AV174" s="124"/>
      <c r="AW174" s="122" t="s">
        <v>231</v>
      </c>
      <c r="AX174" s="124"/>
      <c r="AY174" s="122" t="s">
        <v>231</v>
      </c>
      <c r="AZ174" s="124"/>
      <c r="BA174" s="146" t="s">
        <v>241</v>
      </c>
      <c r="BB174" s="124"/>
      <c r="BC174" s="146" t="s">
        <v>228</v>
      </c>
      <c r="BD174" s="124"/>
      <c r="BE174" s="112">
        <f t="shared" si="5"/>
        <v>0.5714285714</v>
      </c>
      <c r="BF174" s="122" t="s">
        <v>192</v>
      </c>
      <c r="BG174" s="160">
        <v>1.0</v>
      </c>
      <c r="BH174" s="122" t="s">
        <v>200</v>
      </c>
      <c r="BI174" s="160">
        <v>0.5</v>
      </c>
      <c r="BJ174" s="122" t="s">
        <v>204</v>
      </c>
      <c r="BK174" s="226">
        <v>1.0</v>
      </c>
      <c r="BL174" s="63"/>
      <c r="BM174" s="124">
        <v>1.0</v>
      </c>
      <c r="BN174" s="122" t="s">
        <v>219</v>
      </c>
      <c r="BO174" s="124">
        <v>0.0</v>
      </c>
      <c r="BP174" s="122" t="s">
        <v>211</v>
      </c>
      <c r="BQ174" s="124">
        <v>0.5</v>
      </c>
      <c r="BR174" s="122" t="s">
        <v>226</v>
      </c>
      <c r="BS174" s="124">
        <v>0.0</v>
      </c>
      <c r="BT174" s="112"/>
      <c r="BU174" s="168" t="s">
        <v>236</v>
      </c>
      <c r="BV174" s="168" t="s">
        <v>236</v>
      </c>
      <c r="BW174" s="112"/>
    </row>
    <row r="175">
      <c r="A175" s="66"/>
      <c r="B175" s="69">
        <v>26.0</v>
      </c>
      <c r="C175" s="71" t="s">
        <v>319</v>
      </c>
      <c r="D175" s="71" t="s">
        <v>355</v>
      </c>
      <c r="E175" s="76">
        <v>2009.0</v>
      </c>
      <c r="F175" s="76" t="s">
        <v>30</v>
      </c>
      <c r="G175" s="76" t="s">
        <v>391</v>
      </c>
      <c r="H175" s="76">
        <v>6.0</v>
      </c>
      <c r="I175" s="119" t="s">
        <v>427</v>
      </c>
      <c r="J175" s="71"/>
      <c r="K175" s="87" t="s">
        <v>39</v>
      </c>
      <c r="L175" s="66"/>
      <c r="M175" s="94"/>
      <c r="N175" s="122" t="s">
        <v>231</v>
      </c>
      <c r="O175" s="124"/>
      <c r="P175" s="124" t="s">
        <v>243</v>
      </c>
      <c r="Q175" s="16" t="s">
        <v>250</v>
      </c>
      <c r="R175" s="122" t="s">
        <v>228</v>
      </c>
      <c r="S175" s="124"/>
      <c r="T175" s="122" t="s">
        <v>231</v>
      </c>
      <c r="U175" s="124"/>
      <c r="V175" s="16" t="s">
        <v>258</v>
      </c>
      <c r="W175" s="106"/>
      <c r="X175" s="106"/>
      <c r="Y175" s="106"/>
      <c r="Z175" s="122" t="s">
        <v>231</v>
      </c>
      <c r="AA175" s="124"/>
      <c r="AB175" s="122" t="s">
        <v>231</v>
      </c>
      <c r="AC175" s="124"/>
      <c r="AD175" s="122" t="s">
        <v>231</v>
      </c>
      <c r="AE175" s="124"/>
      <c r="AF175" s="122" t="s">
        <v>241</v>
      </c>
      <c r="AG175" s="124"/>
      <c r="AH175" s="122" t="s">
        <v>241</v>
      </c>
      <c r="AI175" s="124"/>
      <c r="AJ175" s="108"/>
      <c r="AK175" s="106"/>
      <c r="AL175" s="106"/>
      <c r="AM175" s="122" t="s">
        <v>231</v>
      </c>
      <c r="AN175" s="124"/>
      <c r="AO175" s="122" t="s">
        <v>241</v>
      </c>
      <c r="AP175" s="124"/>
      <c r="AQ175" s="122" t="s">
        <v>231</v>
      </c>
      <c r="AR175" s="124"/>
      <c r="AS175" s="122" t="s">
        <v>231</v>
      </c>
      <c r="AT175" s="124"/>
      <c r="AU175" s="122" t="s">
        <v>231</v>
      </c>
      <c r="AV175" s="124"/>
      <c r="AW175" s="122" t="s">
        <v>231</v>
      </c>
      <c r="AX175" s="124"/>
      <c r="AY175" s="122" t="s">
        <v>231</v>
      </c>
      <c r="AZ175" s="124"/>
      <c r="BA175" s="146" t="s">
        <v>231</v>
      </c>
      <c r="BB175" s="124"/>
      <c r="BC175" s="146" t="s">
        <v>292</v>
      </c>
      <c r="BD175" s="124"/>
      <c r="BE175" s="112">
        <f t="shared" si="5"/>
        <v>0.5942857143</v>
      </c>
      <c r="BF175" s="122" t="s">
        <v>192</v>
      </c>
      <c r="BG175" s="160">
        <v>1.0</v>
      </c>
      <c r="BH175" s="122" t="s">
        <v>199</v>
      </c>
      <c r="BI175" s="160">
        <v>1.0</v>
      </c>
      <c r="BJ175" s="122" t="s">
        <v>205</v>
      </c>
      <c r="BK175" s="124">
        <v>0.5</v>
      </c>
      <c r="BL175" s="225" t="s">
        <v>209</v>
      </c>
      <c r="BM175" s="58"/>
      <c r="BN175" s="122" t="s">
        <v>217</v>
      </c>
      <c r="BO175" s="124">
        <v>0.66</v>
      </c>
      <c r="BP175" s="122" t="s">
        <v>211</v>
      </c>
      <c r="BQ175" s="124">
        <v>0.5</v>
      </c>
      <c r="BR175" s="122" t="s">
        <v>211</v>
      </c>
      <c r="BS175" s="124">
        <v>0.5</v>
      </c>
      <c r="BT175" s="112"/>
      <c r="BU175" s="168" t="s">
        <v>236</v>
      </c>
      <c r="BV175" s="168" t="s">
        <v>237</v>
      </c>
      <c r="BW175" s="112"/>
    </row>
    <row r="176">
      <c r="A176" s="66"/>
      <c r="B176" s="69">
        <v>27.0</v>
      </c>
      <c r="C176" s="71" t="s">
        <v>320</v>
      </c>
      <c r="D176" s="71" t="s">
        <v>356</v>
      </c>
      <c r="E176" s="76">
        <v>2009.0</v>
      </c>
      <c r="F176" s="76" t="s">
        <v>30</v>
      </c>
      <c r="G176" s="76" t="s">
        <v>392</v>
      </c>
      <c r="H176" s="76">
        <v>8.0</v>
      </c>
      <c r="I176" s="119" t="s">
        <v>428</v>
      </c>
      <c r="J176" s="71"/>
      <c r="K176" s="87" t="s">
        <v>39</v>
      </c>
      <c r="L176" s="66"/>
      <c r="M176" s="94"/>
      <c r="N176" s="122" t="s">
        <v>231</v>
      </c>
      <c r="O176" s="124"/>
      <c r="P176" s="124" t="s">
        <v>243</v>
      </c>
      <c r="Q176" s="16" t="s">
        <v>250</v>
      </c>
      <c r="R176" s="122" t="s">
        <v>228</v>
      </c>
      <c r="S176" s="124"/>
      <c r="T176" s="122" t="s">
        <v>231</v>
      </c>
      <c r="U176" s="124"/>
      <c r="V176" s="16" t="s">
        <v>258</v>
      </c>
      <c r="W176" s="106"/>
      <c r="X176" s="106"/>
      <c r="Y176" s="106"/>
      <c r="Z176" s="122" t="s">
        <v>231</v>
      </c>
      <c r="AA176" s="124"/>
      <c r="AB176" s="224" t="s">
        <v>231</v>
      </c>
      <c r="AC176" s="58"/>
      <c r="AD176" s="122" t="s">
        <v>231</v>
      </c>
      <c r="AE176" s="124"/>
      <c r="AF176" s="122" t="s">
        <v>241</v>
      </c>
      <c r="AG176" s="124"/>
      <c r="AH176" s="122" t="s">
        <v>241</v>
      </c>
      <c r="AI176" s="124"/>
      <c r="AJ176" s="108"/>
      <c r="AK176" s="106"/>
      <c r="AL176" s="106"/>
      <c r="AM176" s="122" t="s">
        <v>231</v>
      </c>
      <c r="AN176" s="124"/>
      <c r="AO176" s="122" t="s">
        <v>231</v>
      </c>
      <c r="AP176" s="124" t="s">
        <v>509</v>
      </c>
      <c r="AQ176" s="122" t="s">
        <v>231</v>
      </c>
      <c r="AR176" s="124"/>
      <c r="AS176" s="122" t="s">
        <v>231</v>
      </c>
      <c r="AT176" s="124"/>
      <c r="AU176" s="122" t="s">
        <v>231</v>
      </c>
      <c r="AV176" s="124"/>
      <c r="AW176" s="122" t="s">
        <v>231</v>
      </c>
      <c r="AX176" s="124"/>
      <c r="AY176" s="122" t="s">
        <v>231</v>
      </c>
      <c r="AZ176" s="124"/>
      <c r="BA176" s="146" t="s">
        <v>231</v>
      </c>
      <c r="BB176" s="124"/>
      <c r="BC176" s="146" t="s">
        <v>293</v>
      </c>
      <c r="BD176" s="124"/>
      <c r="BE176" s="112">
        <f t="shared" si="5"/>
        <v>1</v>
      </c>
      <c r="BF176" s="122" t="s">
        <v>192</v>
      </c>
      <c r="BG176" s="160">
        <v>1.0</v>
      </c>
      <c r="BH176" s="122" t="s">
        <v>199</v>
      </c>
      <c r="BI176" s="160">
        <v>1.0</v>
      </c>
      <c r="BJ176" s="122" t="s">
        <v>204</v>
      </c>
      <c r="BK176" s="124">
        <v>1.0</v>
      </c>
      <c r="BL176" s="146" t="s">
        <v>209</v>
      </c>
      <c r="BM176" s="226">
        <v>1.0</v>
      </c>
      <c r="BN176" s="63"/>
      <c r="BO176" s="124">
        <v>1.0</v>
      </c>
      <c r="BP176" s="122" t="s">
        <v>204</v>
      </c>
      <c r="BQ176" s="124">
        <v>1.0</v>
      </c>
      <c r="BR176" s="122" t="s">
        <v>225</v>
      </c>
      <c r="BS176" s="124">
        <v>1.0</v>
      </c>
      <c r="BT176" s="112"/>
      <c r="BU176" s="168" t="s">
        <v>236</v>
      </c>
      <c r="BV176" s="168" t="s">
        <v>236</v>
      </c>
      <c r="BW176" s="112"/>
    </row>
    <row r="177">
      <c r="A177" s="66"/>
      <c r="B177" s="69">
        <v>28.0</v>
      </c>
      <c r="C177" s="71" t="s">
        <v>321</v>
      </c>
      <c r="D177" s="71" t="s">
        <v>357</v>
      </c>
      <c r="E177" s="76">
        <v>2010.0</v>
      </c>
      <c r="F177" s="76" t="s">
        <v>30</v>
      </c>
      <c r="G177" s="76" t="s">
        <v>393</v>
      </c>
      <c r="H177" s="76">
        <v>11.0</v>
      </c>
      <c r="I177" s="119" t="s">
        <v>429</v>
      </c>
      <c r="J177" s="71"/>
      <c r="K177" s="87" t="s">
        <v>39</v>
      </c>
      <c r="L177" s="66"/>
      <c r="M177" s="94"/>
      <c r="N177" s="122" t="s">
        <v>231</v>
      </c>
      <c r="O177" s="124"/>
      <c r="P177" s="124" t="s">
        <v>243</v>
      </c>
      <c r="Q177" s="16" t="s">
        <v>250</v>
      </c>
      <c r="R177" s="122" t="s">
        <v>228</v>
      </c>
      <c r="S177" s="124"/>
      <c r="T177" s="122" t="s">
        <v>231</v>
      </c>
      <c r="U177" s="124"/>
      <c r="V177" s="16" t="s">
        <v>258</v>
      </c>
      <c r="W177" s="106"/>
      <c r="X177" s="106"/>
      <c r="Y177" s="106"/>
      <c r="Z177" s="122" t="s">
        <v>231</v>
      </c>
      <c r="AA177" s="124"/>
      <c r="AB177" s="122" t="s">
        <v>231</v>
      </c>
      <c r="AC177" s="124" t="s">
        <v>475</v>
      </c>
      <c r="AD177" s="122" t="s">
        <v>241</v>
      </c>
      <c r="AE177" s="124"/>
      <c r="AF177" s="122" t="s">
        <v>241</v>
      </c>
      <c r="AG177" s="124"/>
      <c r="AH177" s="122" t="s">
        <v>241</v>
      </c>
      <c r="AI177" s="124"/>
      <c r="AJ177" s="108"/>
      <c r="AK177" s="106"/>
      <c r="AL177" s="106"/>
      <c r="AM177" s="122" t="s">
        <v>231</v>
      </c>
      <c r="AN177" s="124"/>
      <c r="AO177" s="122" t="s">
        <v>231</v>
      </c>
      <c r="AP177" s="124" t="s">
        <v>510</v>
      </c>
      <c r="AQ177" s="122" t="s">
        <v>231</v>
      </c>
      <c r="AR177" s="124"/>
      <c r="AS177" s="122" t="s">
        <v>231</v>
      </c>
      <c r="AT177" s="124"/>
      <c r="AU177" s="122" t="s">
        <v>231</v>
      </c>
      <c r="AV177" s="124"/>
      <c r="AW177" s="122" t="s">
        <v>231</v>
      </c>
      <c r="AX177" s="124"/>
      <c r="AY177" s="122" t="s">
        <v>231</v>
      </c>
      <c r="AZ177" s="124"/>
      <c r="BA177" s="146" t="s">
        <v>231</v>
      </c>
      <c r="BB177" s="124"/>
      <c r="BC177" s="146" t="s">
        <v>293</v>
      </c>
      <c r="BD177" s="124"/>
      <c r="BE177" s="112">
        <f t="shared" si="5"/>
        <v>0.5714285714</v>
      </c>
      <c r="BF177" s="122" t="s">
        <v>192</v>
      </c>
      <c r="BG177" s="160">
        <v>1.0</v>
      </c>
      <c r="BH177" s="122" t="s">
        <v>199</v>
      </c>
      <c r="BI177" s="160">
        <v>1.0</v>
      </c>
      <c r="BJ177" s="122" t="s">
        <v>204</v>
      </c>
      <c r="BK177" s="124">
        <v>1.0</v>
      </c>
      <c r="BL177" s="146" t="s">
        <v>209</v>
      </c>
      <c r="BM177" s="124">
        <v>1.0</v>
      </c>
      <c r="BN177" s="224" t="s">
        <v>216</v>
      </c>
      <c r="BO177" s="58"/>
      <c r="BP177" s="122" t="s">
        <v>211</v>
      </c>
      <c r="BQ177" s="124">
        <v>0.0</v>
      </c>
      <c r="BR177" s="122" t="s">
        <v>226</v>
      </c>
      <c r="BS177" s="124">
        <v>0.0</v>
      </c>
      <c r="BT177" s="112"/>
      <c r="BU177" s="168" t="s">
        <v>236</v>
      </c>
      <c r="BV177" s="168" t="s">
        <v>236</v>
      </c>
      <c r="BW177" s="112"/>
    </row>
    <row r="178">
      <c r="A178" s="66"/>
      <c r="B178" s="69">
        <v>29.0</v>
      </c>
      <c r="C178" s="71" t="s">
        <v>322</v>
      </c>
      <c r="D178" s="71" t="s">
        <v>358</v>
      </c>
      <c r="E178" s="76">
        <v>2014.0</v>
      </c>
      <c r="F178" s="76" t="s">
        <v>30</v>
      </c>
      <c r="G178" s="76" t="s">
        <v>394</v>
      </c>
      <c r="H178" s="76">
        <v>0.0</v>
      </c>
      <c r="I178" s="119" t="s">
        <v>430</v>
      </c>
      <c r="J178" s="71"/>
      <c r="K178" s="87" t="s">
        <v>39</v>
      </c>
      <c r="L178" s="66"/>
      <c r="M178" s="94"/>
      <c r="N178" s="122" t="s">
        <v>231</v>
      </c>
      <c r="O178" s="124"/>
      <c r="P178" s="124" t="s">
        <v>243</v>
      </c>
      <c r="Q178" s="16" t="s">
        <v>250</v>
      </c>
      <c r="R178" s="122" t="s">
        <v>241</v>
      </c>
      <c r="S178" s="124"/>
      <c r="T178" s="122" t="s">
        <v>231</v>
      </c>
      <c r="U178" s="124"/>
      <c r="V178" s="16" t="s">
        <v>260</v>
      </c>
      <c r="W178" s="106"/>
      <c r="X178" s="106"/>
      <c r="Y178" s="106"/>
      <c r="Z178" s="122" t="s">
        <v>231</v>
      </c>
      <c r="AA178" s="124"/>
      <c r="AB178" s="122" t="s">
        <v>231</v>
      </c>
      <c r="AC178" s="124" t="s">
        <v>476</v>
      </c>
      <c r="AD178" s="224" t="s">
        <v>231</v>
      </c>
      <c r="AE178" s="58"/>
      <c r="AF178" s="122" t="s">
        <v>241</v>
      </c>
      <c r="AG178" s="124"/>
      <c r="AH178" s="122" t="s">
        <v>231</v>
      </c>
      <c r="AI178" s="124"/>
      <c r="AJ178" s="108"/>
      <c r="AK178" s="106"/>
      <c r="AL178" s="106"/>
      <c r="AM178" s="122" t="s">
        <v>231</v>
      </c>
      <c r="AN178" s="124"/>
      <c r="AO178" s="122" t="s">
        <v>231</v>
      </c>
      <c r="AP178" s="124"/>
      <c r="AQ178" s="122" t="s">
        <v>231</v>
      </c>
      <c r="AR178" s="124"/>
      <c r="AS178" s="122" t="s">
        <v>231</v>
      </c>
      <c r="AT178" s="124"/>
      <c r="AU178" s="122" t="s">
        <v>231</v>
      </c>
      <c r="AV178" s="124"/>
      <c r="AW178" s="122" t="s">
        <v>231</v>
      </c>
      <c r="AX178" s="124"/>
      <c r="AY178" s="122" t="s">
        <v>231</v>
      </c>
      <c r="AZ178" s="124"/>
      <c r="BA178" s="146" t="s">
        <v>231</v>
      </c>
      <c r="BB178" s="124"/>
      <c r="BC178" s="146" t="s">
        <v>293</v>
      </c>
      <c r="BD178" s="124"/>
      <c r="BE178" s="112">
        <f t="shared" si="5"/>
        <v>0.9285714286</v>
      </c>
      <c r="BF178" s="122" t="s">
        <v>192</v>
      </c>
      <c r="BG178" s="160">
        <v>1.0</v>
      </c>
      <c r="BH178" s="122" t="s">
        <v>200</v>
      </c>
      <c r="BI178" s="160">
        <v>0.5</v>
      </c>
      <c r="BJ178" s="122" t="s">
        <v>204</v>
      </c>
      <c r="BK178" s="124">
        <v>1.0</v>
      </c>
      <c r="BL178" s="146" t="s">
        <v>209</v>
      </c>
      <c r="BM178" s="124">
        <v>1.0</v>
      </c>
      <c r="BN178" s="122" t="s">
        <v>216</v>
      </c>
      <c r="BO178" s="226">
        <v>1.0</v>
      </c>
      <c r="BP178" s="63"/>
      <c r="BQ178" s="124">
        <v>1.0</v>
      </c>
      <c r="BR178" s="122" t="s">
        <v>225</v>
      </c>
      <c r="BS178" s="124">
        <v>1.0</v>
      </c>
      <c r="BT178" s="112"/>
      <c r="BU178" s="168" t="s">
        <v>236</v>
      </c>
      <c r="BV178" s="168" t="s">
        <v>236</v>
      </c>
      <c r="BW178" s="112"/>
    </row>
    <row r="179">
      <c r="A179" s="66"/>
      <c r="B179" s="69">
        <v>30.0</v>
      </c>
      <c r="C179" s="71" t="s">
        <v>323</v>
      </c>
      <c r="D179" s="71" t="s">
        <v>359</v>
      </c>
      <c r="E179" s="76">
        <v>2010.0</v>
      </c>
      <c r="F179" s="76" t="s">
        <v>30</v>
      </c>
      <c r="G179" s="76" t="s">
        <v>395</v>
      </c>
      <c r="H179" s="76">
        <v>14.0</v>
      </c>
      <c r="I179" s="119" t="s">
        <v>431</v>
      </c>
      <c r="J179" s="71"/>
      <c r="K179" s="87" t="s">
        <v>39</v>
      </c>
      <c r="L179" s="66"/>
      <c r="M179" s="94"/>
      <c r="N179" s="122" t="s">
        <v>231</v>
      </c>
      <c r="O179" s="124"/>
      <c r="P179" s="124" t="s">
        <v>243</v>
      </c>
      <c r="Q179" s="16" t="s">
        <v>250</v>
      </c>
      <c r="R179" s="122" t="s">
        <v>241</v>
      </c>
      <c r="S179" s="124"/>
      <c r="T179" s="122" t="s">
        <v>231</v>
      </c>
      <c r="U179" s="124"/>
      <c r="V179" s="16" t="s">
        <v>258</v>
      </c>
      <c r="W179" s="106"/>
      <c r="X179" s="106"/>
      <c r="Y179" s="106"/>
      <c r="Z179" s="122" t="s">
        <v>241</v>
      </c>
      <c r="AA179" s="124"/>
      <c r="AB179" s="122"/>
      <c r="AC179" s="124"/>
      <c r="AD179" s="122"/>
      <c r="AE179" s="124"/>
      <c r="AF179" s="122"/>
      <c r="AG179" s="124"/>
      <c r="AH179" s="122"/>
      <c r="AI179" s="124"/>
      <c r="AJ179" s="108"/>
      <c r="AK179" s="106"/>
      <c r="AL179" s="106"/>
      <c r="AM179" s="122" t="s">
        <v>231</v>
      </c>
      <c r="AN179" s="124"/>
      <c r="AO179" s="122" t="s">
        <v>231</v>
      </c>
      <c r="AP179" s="124"/>
      <c r="AQ179" s="122" t="s">
        <v>231</v>
      </c>
      <c r="AR179" s="124"/>
      <c r="AS179" s="122" t="s">
        <v>231</v>
      </c>
      <c r="AT179" s="124"/>
      <c r="AU179" s="122" t="s">
        <v>231</v>
      </c>
      <c r="AV179" s="124"/>
      <c r="AW179" s="122" t="s">
        <v>231</v>
      </c>
      <c r="AX179" s="124"/>
      <c r="AY179" s="122" t="s">
        <v>231</v>
      </c>
      <c r="AZ179" s="124"/>
      <c r="BA179" s="146" t="s">
        <v>231</v>
      </c>
      <c r="BB179" s="124"/>
      <c r="BC179" s="146" t="s">
        <v>228</v>
      </c>
      <c r="BD179" s="124" t="s">
        <v>556</v>
      </c>
      <c r="BE179" s="112">
        <f t="shared" si="5"/>
        <v>0.7857142857</v>
      </c>
      <c r="BF179" s="122" t="s">
        <v>192</v>
      </c>
      <c r="BG179" s="160">
        <v>1.0</v>
      </c>
      <c r="BH179" s="122" t="s">
        <v>199</v>
      </c>
      <c r="BI179" s="160">
        <v>1.0</v>
      </c>
      <c r="BJ179" s="122" t="s">
        <v>204</v>
      </c>
      <c r="BK179" s="124">
        <v>1.0</v>
      </c>
      <c r="BL179" s="146" t="s">
        <v>209</v>
      </c>
      <c r="BM179" s="124">
        <v>1.0</v>
      </c>
      <c r="BN179" s="122" t="s">
        <v>216</v>
      </c>
      <c r="BO179" s="124">
        <v>1.0</v>
      </c>
      <c r="BP179" s="224" t="s">
        <v>211</v>
      </c>
      <c r="BQ179" s="58"/>
      <c r="BR179" s="122" t="s">
        <v>211</v>
      </c>
      <c r="BS179" s="124">
        <v>0.5</v>
      </c>
      <c r="BT179" s="112"/>
      <c r="BU179" s="168" t="s">
        <v>237</v>
      </c>
      <c r="BV179" s="168" t="s">
        <v>236</v>
      </c>
      <c r="BW179" s="112"/>
    </row>
    <row r="180">
      <c r="A180" s="66"/>
      <c r="B180" s="69">
        <v>31.0</v>
      </c>
      <c r="C180" s="71" t="s">
        <v>324</v>
      </c>
      <c r="D180" s="115" t="s">
        <v>360</v>
      </c>
      <c r="E180" s="76">
        <v>2011.0</v>
      </c>
      <c r="F180" s="76" t="s">
        <v>30</v>
      </c>
      <c r="G180" s="76" t="s">
        <v>396</v>
      </c>
      <c r="H180" s="76">
        <v>22.0</v>
      </c>
      <c r="I180" s="119" t="s">
        <v>432</v>
      </c>
      <c r="J180" s="71"/>
      <c r="K180" s="87" t="s">
        <v>39</v>
      </c>
      <c r="L180" s="66"/>
      <c r="M180" s="94"/>
      <c r="N180" s="122" t="s">
        <v>231</v>
      </c>
      <c r="O180" s="124"/>
      <c r="P180" s="124" t="s">
        <v>243</v>
      </c>
      <c r="Q180" s="16" t="s">
        <v>248</v>
      </c>
      <c r="R180" s="122" t="s">
        <v>228</v>
      </c>
      <c r="S180" s="124"/>
      <c r="T180" s="122" t="s">
        <v>231</v>
      </c>
      <c r="U180" s="124"/>
      <c r="V180" s="16" t="s">
        <v>257</v>
      </c>
      <c r="W180" s="106"/>
      <c r="X180" s="106"/>
      <c r="Y180" s="106"/>
      <c r="Z180" s="122" t="s">
        <v>231</v>
      </c>
      <c r="AA180" s="124"/>
      <c r="AB180" s="122" t="s">
        <v>231</v>
      </c>
      <c r="AC180" s="124"/>
      <c r="AD180" s="122" t="s">
        <v>231</v>
      </c>
      <c r="AE180" s="124"/>
      <c r="AF180" s="224" t="s">
        <v>241</v>
      </c>
      <c r="AG180" s="58"/>
      <c r="AH180" s="122" t="s">
        <v>241</v>
      </c>
      <c r="AI180" s="124"/>
      <c r="AJ180" s="108"/>
      <c r="AK180" s="106"/>
      <c r="AL180" s="106"/>
      <c r="AM180" s="122" t="s">
        <v>231</v>
      </c>
      <c r="AN180" s="124"/>
      <c r="AO180" s="122" t="s">
        <v>231</v>
      </c>
      <c r="AP180" s="124"/>
      <c r="AQ180" s="122" t="s">
        <v>231</v>
      </c>
      <c r="AR180" s="124"/>
      <c r="AS180" s="122" t="s">
        <v>231</v>
      </c>
      <c r="AT180" s="124"/>
      <c r="AU180" s="122" t="s">
        <v>231</v>
      </c>
      <c r="AV180" s="124"/>
      <c r="AW180" s="122" t="s">
        <v>231</v>
      </c>
      <c r="AX180" s="124" t="s">
        <v>537</v>
      </c>
      <c r="AY180" s="122" t="s">
        <v>231</v>
      </c>
      <c r="AZ180" s="124"/>
      <c r="BA180" s="146" t="s">
        <v>231</v>
      </c>
      <c r="BB180" s="124" t="s">
        <v>548</v>
      </c>
      <c r="BC180" s="146" t="s">
        <v>291</v>
      </c>
      <c r="BD180" s="124" t="s">
        <v>557</v>
      </c>
      <c r="BE180" s="112">
        <f t="shared" si="5"/>
        <v>0.8085714286</v>
      </c>
      <c r="BF180" s="122" t="s">
        <v>192</v>
      </c>
      <c r="BG180" s="160">
        <v>1.0</v>
      </c>
      <c r="BH180" s="122" t="s">
        <v>199</v>
      </c>
      <c r="BI180" s="160">
        <v>1.0</v>
      </c>
      <c r="BJ180" s="122" t="s">
        <v>204</v>
      </c>
      <c r="BK180" s="124">
        <v>1.0</v>
      </c>
      <c r="BL180" s="146" t="s">
        <v>209</v>
      </c>
      <c r="BM180" s="124">
        <v>1.0</v>
      </c>
      <c r="BN180" s="122" t="s">
        <v>217</v>
      </c>
      <c r="BO180" s="124">
        <v>0.66</v>
      </c>
      <c r="BP180" s="122" t="s">
        <v>211</v>
      </c>
      <c r="BQ180" s="226">
        <v>0.5</v>
      </c>
      <c r="BR180" s="63"/>
      <c r="BS180" s="124">
        <v>0.5</v>
      </c>
      <c r="BT180" s="112"/>
      <c r="BU180" s="168" t="s">
        <v>236</v>
      </c>
      <c r="BV180" s="168" t="s">
        <v>236</v>
      </c>
      <c r="BW180" s="112"/>
    </row>
    <row r="181">
      <c r="A181" s="66"/>
      <c r="B181" s="69">
        <v>32.0</v>
      </c>
      <c r="C181" s="71" t="s">
        <v>325</v>
      </c>
      <c r="D181" s="115" t="s">
        <v>361</v>
      </c>
      <c r="E181" s="76">
        <v>2012.0</v>
      </c>
      <c r="F181" s="76" t="s">
        <v>30</v>
      </c>
      <c r="G181" s="76" t="s">
        <v>397</v>
      </c>
      <c r="H181" s="76">
        <v>5.0</v>
      </c>
      <c r="I181" s="119" t="s">
        <v>433</v>
      </c>
      <c r="J181" s="71"/>
      <c r="K181" s="87" t="s">
        <v>39</v>
      </c>
      <c r="L181" s="66"/>
      <c r="M181" s="94"/>
      <c r="N181" s="122" t="s">
        <v>231</v>
      </c>
      <c r="O181" s="124"/>
      <c r="P181" s="124" t="s">
        <v>243</v>
      </c>
      <c r="Q181" s="16" t="s">
        <v>250</v>
      </c>
      <c r="R181" s="122" t="s">
        <v>228</v>
      </c>
      <c r="S181" s="124"/>
      <c r="T181" s="122" t="s">
        <v>241</v>
      </c>
      <c r="U181" s="124"/>
      <c r="V181" s="16" t="s">
        <v>258</v>
      </c>
      <c r="W181" s="106"/>
      <c r="X181" s="106"/>
      <c r="Y181" s="106"/>
      <c r="Z181" s="122" t="s">
        <v>231</v>
      </c>
      <c r="AA181" s="124"/>
      <c r="AB181" s="122" t="s">
        <v>231</v>
      </c>
      <c r="AC181" s="124" t="s">
        <v>477</v>
      </c>
      <c r="AD181" s="122" t="s">
        <v>231</v>
      </c>
      <c r="AE181" s="124" t="s">
        <v>491</v>
      </c>
      <c r="AF181" s="122" t="s">
        <v>241</v>
      </c>
      <c r="AG181" s="124"/>
      <c r="AH181" s="122" t="s">
        <v>228</v>
      </c>
      <c r="AI181" s="124"/>
      <c r="AJ181" s="108"/>
      <c r="AK181" s="106"/>
      <c r="AL181" s="106"/>
      <c r="AM181" s="122" t="s">
        <v>231</v>
      </c>
      <c r="AN181" s="124"/>
      <c r="AO181" s="122" t="s">
        <v>231</v>
      </c>
      <c r="AP181" s="124" t="s">
        <v>511</v>
      </c>
      <c r="AQ181" s="122" t="s">
        <v>231</v>
      </c>
      <c r="AR181" s="124"/>
      <c r="AS181" s="122" t="s">
        <v>231</v>
      </c>
      <c r="AT181" s="124"/>
      <c r="AU181" s="122" t="s">
        <v>231</v>
      </c>
      <c r="AV181" s="124"/>
      <c r="AW181" s="122" t="s">
        <v>231</v>
      </c>
      <c r="AX181" s="124"/>
      <c r="AY181" s="122" t="s">
        <v>231</v>
      </c>
      <c r="AZ181" s="124"/>
      <c r="BA181" s="146" t="s">
        <v>241</v>
      </c>
      <c r="BB181" s="124"/>
      <c r="BC181" s="146" t="s">
        <v>290</v>
      </c>
      <c r="BD181" s="124" t="s">
        <v>558</v>
      </c>
      <c r="BE181" s="112">
        <f t="shared" si="5"/>
        <v>0.6185714286</v>
      </c>
      <c r="BF181" s="122" t="s">
        <v>192</v>
      </c>
      <c r="BG181" s="160">
        <v>1.0</v>
      </c>
      <c r="BH181" s="122" t="s">
        <v>200</v>
      </c>
      <c r="BI181" s="160">
        <v>0.5</v>
      </c>
      <c r="BJ181" s="122" t="s">
        <v>204</v>
      </c>
      <c r="BK181" s="124">
        <v>1.0</v>
      </c>
      <c r="BL181" s="146" t="s">
        <v>209</v>
      </c>
      <c r="BM181" s="124">
        <v>1.0</v>
      </c>
      <c r="BN181" s="122" t="s">
        <v>218</v>
      </c>
      <c r="BO181" s="124">
        <v>0.33</v>
      </c>
      <c r="BP181" s="122" t="s">
        <v>211</v>
      </c>
      <c r="BQ181" s="124">
        <v>0.5</v>
      </c>
      <c r="BR181" s="224" t="s">
        <v>211</v>
      </c>
      <c r="BS181" s="58"/>
      <c r="BT181" s="112"/>
      <c r="BU181" s="168" t="s">
        <v>237</v>
      </c>
      <c r="BV181" s="168" t="s">
        <v>236</v>
      </c>
      <c r="BW181" s="112"/>
    </row>
    <row r="182">
      <c r="A182" s="66"/>
      <c r="B182" s="69">
        <v>33.0</v>
      </c>
      <c r="C182" s="71" t="s">
        <v>326</v>
      </c>
      <c r="D182" s="115" t="s">
        <v>362</v>
      </c>
      <c r="E182" s="76">
        <v>2014.0</v>
      </c>
      <c r="F182" s="76" t="s">
        <v>30</v>
      </c>
      <c r="G182" s="76" t="s">
        <v>398</v>
      </c>
      <c r="H182" s="76">
        <v>5.0</v>
      </c>
      <c r="I182" s="119" t="s">
        <v>434</v>
      </c>
      <c r="J182" s="71"/>
      <c r="K182" s="87" t="s">
        <v>39</v>
      </c>
      <c r="L182" s="66"/>
      <c r="M182" s="94"/>
      <c r="N182" s="122" t="s">
        <v>231</v>
      </c>
      <c r="O182" s="124"/>
      <c r="P182" s="124" t="s">
        <v>243</v>
      </c>
      <c r="Q182" s="16" t="s">
        <v>248</v>
      </c>
      <c r="R182" s="122" t="s">
        <v>228</v>
      </c>
      <c r="S182" s="124"/>
      <c r="T182" s="122" t="s">
        <v>231</v>
      </c>
      <c r="U182" s="124"/>
      <c r="V182" s="16" t="s">
        <v>258</v>
      </c>
      <c r="W182" s="106"/>
      <c r="X182" s="106"/>
      <c r="Y182" s="106"/>
      <c r="Z182" s="122" t="s">
        <v>231</v>
      </c>
      <c r="AA182" s="124"/>
      <c r="AB182" s="122" t="s">
        <v>231</v>
      </c>
      <c r="AC182" s="124" t="s">
        <v>478</v>
      </c>
      <c r="AD182" s="122" t="s">
        <v>231</v>
      </c>
      <c r="AE182" s="124" t="s">
        <v>492</v>
      </c>
      <c r="AF182" s="122" t="s">
        <v>241</v>
      </c>
      <c r="AG182" s="124"/>
      <c r="AH182" s="224" t="s">
        <v>241</v>
      </c>
      <c r="AI182" s="58"/>
      <c r="AJ182" s="108"/>
      <c r="AK182" s="106"/>
      <c r="AL182" s="106"/>
      <c r="AM182" s="122" t="s">
        <v>241</v>
      </c>
      <c r="AN182" s="124"/>
      <c r="AO182" s="122"/>
      <c r="AP182" s="124"/>
      <c r="AQ182" s="122"/>
      <c r="AR182" s="124"/>
      <c r="AS182" s="122"/>
      <c r="AT182" s="124"/>
      <c r="AU182" s="122" t="s">
        <v>241</v>
      </c>
      <c r="AV182" s="124"/>
      <c r="AW182" s="122" t="s">
        <v>231</v>
      </c>
      <c r="AX182" s="124"/>
      <c r="AY182" s="122" t="s">
        <v>231</v>
      </c>
      <c r="AZ182" s="124"/>
      <c r="BA182" s="146" t="s">
        <v>241</v>
      </c>
      <c r="BB182" s="124"/>
      <c r="BC182" s="146" t="s">
        <v>228</v>
      </c>
      <c r="BD182" s="124"/>
      <c r="BE182" s="112">
        <f t="shared" si="5"/>
        <v>0.7614285714</v>
      </c>
      <c r="BF182" s="122" t="s">
        <v>192</v>
      </c>
      <c r="BG182" s="160">
        <v>1.0</v>
      </c>
      <c r="BH182" s="122" t="s">
        <v>199</v>
      </c>
      <c r="BI182" s="160">
        <v>1.0</v>
      </c>
      <c r="BJ182" s="122" t="s">
        <v>204</v>
      </c>
      <c r="BK182" s="124">
        <v>1.0</v>
      </c>
      <c r="BL182" s="146" t="s">
        <v>209</v>
      </c>
      <c r="BM182" s="124">
        <v>1.0</v>
      </c>
      <c r="BN182" s="122" t="s">
        <v>218</v>
      </c>
      <c r="BO182" s="124">
        <v>0.33</v>
      </c>
      <c r="BP182" s="122" t="s">
        <v>222</v>
      </c>
      <c r="BQ182" s="124">
        <v>0.0</v>
      </c>
      <c r="BR182" s="122" t="s">
        <v>225</v>
      </c>
      <c r="BS182" s="226">
        <v>1.0</v>
      </c>
      <c r="BT182" s="63"/>
      <c r="BU182" s="168" t="s">
        <v>236</v>
      </c>
      <c r="BV182" s="168" t="s">
        <v>236</v>
      </c>
      <c r="BW182" s="112"/>
    </row>
    <row r="183">
      <c r="A183" s="66"/>
      <c r="B183" s="69">
        <v>34.0</v>
      </c>
      <c r="C183" s="71" t="s">
        <v>327</v>
      </c>
      <c r="D183" s="115" t="s">
        <v>363</v>
      </c>
      <c r="E183" s="76">
        <v>2014.0</v>
      </c>
      <c r="F183" s="76" t="s">
        <v>30</v>
      </c>
      <c r="G183" s="76" t="s">
        <v>399</v>
      </c>
      <c r="H183" s="76">
        <v>4.0</v>
      </c>
      <c r="I183" s="119" t="s">
        <v>435</v>
      </c>
      <c r="J183" s="71"/>
      <c r="K183" s="87" t="s">
        <v>39</v>
      </c>
      <c r="L183" s="66"/>
      <c r="M183" s="94"/>
      <c r="N183" s="122" t="s">
        <v>231</v>
      </c>
      <c r="O183" s="124"/>
      <c r="P183" s="124" t="s">
        <v>243</v>
      </c>
      <c r="Q183" s="16" t="s">
        <v>248</v>
      </c>
      <c r="R183" s="122" t="s">
        <v>228</v>
      </c>
      <c r="S183" s="124"/>
      <c r="T183" s="122" t="s">
        <v>231</v>
      </c>
      <c r="U183" s="124"/>
      <c r="V183" s="16" t="s">
        <v>257</v>
      </c>
      <c r="W183" s="106"/>
      <c r="X183" s="106"/>
      <c r="Y183" s="106"/>
      <c r="Z183" s="122" t="s">
        <v>231</v>
      </c>
      <c r="AA183" s="124"/>
      <c r="AB183" s="122" t="s">
        <v>231</v>
      </c>
      <c r="AC183" s="124" t="s">
        <v>479</v>
      </c>
      <c r="AD183" s="122" t="s">
        <v>231</v>
      </c>
      <c r="AE183" s="124"/>
      <c r="AF183" s="122" t="s">
        <v>241</v>
      </c>
      <c r="AG183" s="124"/>
      <c r="AH183" s="122" t="s">
        <v>241</v>
      </c>
      <c r="AI183" s="124"/>
      <c r="AJ183" s="108"/>
      <c r="AK183" s="106"/>
      <c r="AL183" s="106"/>
      <c r="AM183" s="122" t="s">
        <v>231</v>
      </c>
      <c r="AN183" s="124"/>
      <c r="AO183" s="122" t="s">
        <v>231</v>
      </c>
      <c r="AP183" s="124" t="s">
        <v>512</v>
      </c>
      <c r="AQ183" s="122" t="s">
        <v>231</v>
      </c>
      <c r="AR183" s="124" t="s">
        <v>460</v>
      </c>
      <c r="AS183" s="122" t="s">
        <v>231</v>
      </c>
      <c r="AT183" s="124"/>
      <c r="AU183" s="122" t="s">
        <v>231</v>
      </c>
      <c r="AV183" s="124"/>
      <c r="AW183" s="122" t="s">
        <v>231</v>
      </c>
      <c r="AX183" s="124"/>
      <c r="AY183" s="122" t="s">
        <v>231</v>
      </c>
      <c r="AZ183" s="124"/>
      <c r="BA183" s="146" t="s">
        <v>231</v>
      </c>
      <c r="BB183" s="124" t="s">
        <v>549</v>
      </c>
      <c r="BC183" s="146" t="s">
        <v>290</v>
      </c>
      <c r="BD183" s="124"/>
      <c r="BE183" s="112">
        <f t="shared" si="5"/>
        <v>1</v>
      </c>
      <c r="BF183" s="122" t="s">
        <v>192</v>
      </c>
      <c r="BG183" s="160">
        <v>1.0</v>
      </c>
      <c r="BH183" s="122" t="s">
        <v>199</v>
      </c>
      <c r="BI183" s="160">
        <v>1.0</v>
      </c>
      <c r="BJ183" s="122" t="s">
        <v>204</v>
      </c>
      <c r="BK183" s="124">
        <v>1.0</v>
      </c>
      <c r="BL183" s="146" t="s">
        <v>209</v>
      </c>
      <c r="BM183" s="124">
        <v>1.0</v>
      </c>
      <c r="BN183" s="122" t="s">
        <v>216</v>
      </c>
      <c r="BO183" s="124">
        <v>1.0</v>
      </c>
      <c r="BP183" s="122" t="s">
        <v>204</v>
      </c>
      <c r="BQ183" s="124">
        <v>1.0</v>
      </c>
      <c r="BR183" s="122" t="s">
        <v>225</v>
      </c>
      <c r="BS183" s="124">
        <v>1.0</v>
      </c>
      <c r="BT183" s="112"/>
      <c r="BU183" s="168" t="s">
        <v>236</v>
      </c>
      <c r="BV183" s="168" t="s">
        <v>236</v>
      </c>
      <c r="BW183" s="112"/>
    </row>
    <row r="184">
      <c r="A184" s="66"/>
      <c r="B184" s="69">
        <v>35.0</v>
      </c>
      <c r="C184" s="71" t="s">
        <v>328</v>
      </c>
      <c r="D184" s="115" t="s">
        <v>364</v>
      </c>
      <c r="E184" s="76">
        <v>2014.0</v>
      </c>
      <c r="F184" s="76" t="s">
        <v>30</v>
      </c>
      <c r="G184" s="76" t="s">
        <v>400</v>
      </c>
      <c r="H184" s="76">
        <v>7.0</v>
      </c>
      <c r="I184" s="119" t="s">
        <v>436</v>
      </c>
      <c r="J184" s="71"/>
      <c r="K184" s="87" t="s">
        <v>39</v>
      </c>
      <c r="L184" s="66"/>
      <c r="M184" s="94"/>
      <c r="N184" s="122" t="s">
        <v>231</v>
      </c>
      <c r="O184" s="124"/>
      <c r="P184" s="124" t="s">
        <v>243</v>
      </c>
      <c r="Q184" s="16" t="s">
        <v>248</v>
      </c>
      <c r="R184" s="122" t="s">
        <v>228</v>
      </c>
      <c r="S184" s="124"/>
      <c r="T184" s="122" t="s">
        <v>231</v>
      </c>
      <c r="U184" s="124"/>
      <c r="V184" s="16" t="s">
        <v>257</v>
      </c>
      <c r="W184" s="106"/>
      <c r="X184" s="106"/>
      <c r="Y184" s="106"/>
      <c r="Z184" s="122" t="s">
        <v>231</v>
      </c>
      <c r="AA184" s="124"/>
      <c r="AB184" s="122" t="s">
        <v>231</v>
      </c>
      <c r="AC184" s="124" t="s">
        <v>480</v>
      </c>
      <c r="AD184" s="122" t="s">
        <v>231</v>
      </c>
      <c r="AE184" s="124"/>
      <c r="AF184" s="122" t="s">
        <v>231</v>
      </c>
      <c r="AG184" s="124"/>
      <c r="AH184" s="122" t="s">
        <v>231</v>
      </c>
      <c r="AI184" s="124"/>
      <c r="AJ184" s="108"/>
      <c r="AK184" s="106"/>
      <c r="AL184" s="106"/>
      <c r="AM184" s="122" t="s">
        <v>231</v>
      </c>
      <c r="AN184" s="124"/>
      <c r="AO184" s="122" t="s">
        <v>231</v>
      </c>
      <c r="AP184" s="124" t="s">
        <v>513</v>
      </c>
      <c r="AQ184" s="122" t="s">
        <v>231</v>
      </c>
      <c r="AR184" s="124"/>
      <c r="AS184" s="122" t="s">
        <v>231</v>
      </c>
      <c r="AT184" s="124"/>
      <c r="AU184" s="122" t="s">
        <v>231</v>
      </c>
      <c r="AV184" s="124"/>
      <c r="AW184" s="122" t="s">
        <v>231</v>
      </c>
      <c r="AX184" s="124"/>
      <c r="AY184" s="122" t="s">
        <v>231</v>
      </c>
      <c r="AZ184" s="124"/>
      <c r="BA184" s="146" t="s">
        <v>241</v>
      </c>
      <c r="BB184" s="124"/>
      <c r="BC184" s="146" t="s">
        <v>290</v>
      </c>
      <c r="BD184" s="124"/>
      <c r="BE184" s="112">
        <f t="shared" si="5"/>
        <v>1</v>
      </c>
      <c r="BF184" s="122" t="s">
        <v>192</v>
      </c>
      <c r="BG184" s="160">
        <v>1.0</v>
      </c>
      <c r="BH184" s="122" t="s">
        <v>199</v>
      </c>
      <c r="BI184" s="160">
        <v>1.0</v>
      </c>
      <c r="BJ184" s="122" t="s">
        <v>204</v>
      </c>
      <c r="BK184" s="124">
        <v>1.0</v>
      </c>
      <c r="BL184" s="146" t="s">
        <v>209</v>
      </c>
      <c r="BM184" s="124">
        <v>1.0</v>
      </c>
      <c r="BN184" s="122" t="s">
        <v>216</v>
      </c>
      <c r="BO184" s="124">
        <v>1.0</v>
      </c>
      <c r="BP184" s="122" t="s">
        <v>204</v>
      </c>
      <c r="BQ184" s="124">
        <v>1.0</v>
      </c>
      <c r="BR184" s="122" t="s">
        <v>225</v>
      </c>
      <c r="BS184" s="124">
        <v>1.0</v>
      </c>
      <c r="BT184" s="112"/>
      <c r="BU184" s="168" t="s">
        <v>236</v>
      </c>
      <c r="BV184" s="168" t="s">
        <v>236</v>
      </c>
      <c r="BW184" s="112"/>
    </row>
    <row r="185">
      <c r="A185" s="66"/>
      <c r="B185" s="69">
        <v>36.0</v>
      </c>
      <c r="C185" s="71" t="s">
        <v>329</v>
      </c>
      <c r="D185" s="115" t="s">
        <v>365</v>
      </c>
      <c r="E185" s="76">
        <v>2011.0</v>
      </c>
      <c r="F185" s="76" t="s">
        <v>30</v>
      </c>
      <c r="G185" s="76" t="s">
        <v>401</v>
      </c>
      <c r="H185" s="76">
        <v>5.0</v>
      </c>
      <c r="I185" s="119" t="s">
        <v>437</v>
      </c>
      <c r="J185" s="71"/>
      <c r="K185" s="87" t="s">
        <v>39</v>
      </c>
      <c r="L185" s="66"/>
      <c r="M185" s="94"/>
      <c r="N185" s="122" t="s">
        <v>231</v>
      </c>
      <c r="O185" s="124"/>
      <c r="P185" s="124" t="s">
        <v>243</v>
      </c>
      <c r="Q185" s="16" t="s">
        <v>250</v>
      </c>
      <c r="R185" s="122" t="s">
        <v>228</v>
      </c>
      <c r="S185" s="124"/>
      <c r="T185" s="122" t="s">
        <v>231</v>
      </c>
      <c r="U185" s="124"/>
      <c r="V185" s="16" t="s">
        <v>257</v>
      </c>
      <c r="W185" s="106"/>
      <c r="X185" s="106"/>
      <c r="Y185" s="106"/>
      <c r="Z185" s="122" t="s">
        <v>231</v>
      </c>
      <c r="AA185" s="124"/>
      <c r="AB185" s="122" t="s">
        <v>231</v>
      </c>
      <c r="AC185" s="124" t="s">
        <v>481</v>
      </c>
      <c r="AD185" s="122" t="s">
        <v>231</v>
      </c>
      <c r="AE185" s="124" t="s">
        <v>493</v>
      </c>
      <c r="AF185" s="122" t="s">
        <v>241</v>
      </c>
      <c r="AG185" s="124"/>
      <c r="AH185" s="122" t="s">
        <v>241</v>
      </c>
      <c r="AI185" s="124"/>
      <c r="AJ185" s="108"/>
      <c r="AK185" s="106"/>
      <c r="AL185" s="106"/>
      <c r="AM185" s="122" t="s">
        <v>231</v>
      </c>
      <c r="AN185" s="124"/>
      <c r="AO185" s="122" t="s">
        <v>231</v>
      </c>
      <c r="AP185" s="124" t="s">
        <v>514</v>
      </c>
      <c r="AQ185" s="122" t="s">
        <v>231</v>
      </c>
      <c r="AR185" s="124"/>
      <c r="AS185" s="122" t="s">
        <v>231</v>
      </c>
      <c r="AT185" s="124"/>
      <c r="AU185" s="122" t="s">
        <v>231</v>
      </c>
      <c r="AV185" s="124"/>
      <c r="AW185" s="122" t="s">
        <v>231</v>
      </c>
      <c r="AX185" s="124"/>
      <c r="AY185" s="122" t="s">
        <v>231</v>
      </c>
      <c r="AZ185" s="124"/>
      <c r="BA185" s="146" t="s">
        <v>241</v>
      </c>
      <c r="BB185" s="124"/>
      <c r="BC185" s="146" t="s">
        <v>293</v>
      </c>
      <c r="BD185" s="124"/>
      <c r="BE185" s="112">
        <f t="shared" si="5"/>
        <v>0.5942857143</v>
      </c>
      <c r="BF185" s="122" t="s">
        <v>192</v>
      </c>
      <c r="BG185" s="160">
        <v>1.0</v>
      </c>
      <c r="BH185" s="122" t="s">
        <v>200</v>
      </c>
      <c r="BI185" s="160">
        <v>0.5</v>
      </c>
      <c r="BJ185" s="122" t="s">
        <v>205</v>
      </c>
      <c r="BK185" s="124">
        <v>0.5</v>
      </c>
      <c r="BL185" s="146" t="s">
        <v>209</v>
      </c>
      <c r="BM185" s="124">
        <v>1.0</v>
      </c>
      <c r="BN185" s="122" t="s">
        <v>217</v>
      </c>
      <c r="BO185" s="124">
        <v>0.66</v>
      </c>
      <c r="BP185" s="122" t="s">
        <v>211</v>
      </c>
      <c r="BQ185" s="124">
        <v>0.5</v>
      </c>
      <c r="BR185" s="122" t="s">
        <v>226</v>
      </c>
      <c r="BS185" s="124">
        <v>0.0</v>
      </c>
      <c r="BT185" s="112"/>
      <c r="BU185" s="168" t="s">
        <v>236</v>
      </c>
      <c r="BV185" s="168" t="s">
        <v>236</v>
      </c>
      <c r="BW185" s="112"/>
    </row>
    <row r="186">
      <c r="A186" s="65" t="s">
        <v>182</v>
      </c>
      <c r="B186" s="68" t="s">
        <v>0</v>
      </c>
      <c r="C186" s="68" t="s">
        <v>183</v>
      </c>
      <c r="D186" s="68" t="s">
        <v>184</v>
      </c>
      <c r="E186" s="75" t="s">
        <v>185</v>
      </c>
      <c r="F186" s="75" t="s">
        <v>91</v>
      </c>
      <c r="G186" s="75" t="s">
        <v>189</v>
      </c>
      <c r="H186" s="75" t="s">
        <v>191</v>
      </c>
      <c r="I186" s="81" t="s">
        <v>193</v>
      </c>
      <c r="J186" s="81"/>
      <c r="K186" s="85" t="s">
        <v>197</v>
      </c>
      <c r="L186" s="65" t="s">
        <v>210</v>
      </c>
      <c r="M186" s="92" t="s">
        <v>3</v>
      </c>
      <c r="N186" s="121" t="s">
        <v>180</v>
      </c>
      <c r="O186" s="220"/>
      <c r="P186" s="19" t="s">
        <v>232</v>
      </c>
      <c r="Q186" s="19" t="s">
        <v>246</v>
      </c>
      <c r="R186" s="125" t="s">
        <v>251</v>
      </c>
      <c r="S186" s="221"/>
      <c r="T186" s="121" t="s">
        <v>253</v>
      </c>
      <c r="U186" s="220"/>
      <c r="V186" s="19" t="s">
        <v>255</v>
      </c>
      <c r="W186" s="104" t="s">
        <v>11</v>
      </c>
      <c r="X186" s="104" t="s">
        <v>13</v>
      </c>
      <c r="Y186" s="104" t="s">
        <v>20</v>
      </c>
      <c r="Z186" s="121" t="s">
        <v>261</v>
      </c>
      <c r="AA186" s="220"/>
      <c r="AB186" s="127" t="s">
        <v>263</v>
      </c>
      <c r="AC186" s="222"/>
      <c r="AD186" s="129" t="s">
        <v>265</v>
      </c>
      <c r="AE186" s="129"/>
      <c r="AF186" s="132" t="s">
        <v>267</v>
      </c>
      <c r="AG186" s="129"/>
      <c r="AH186" s="127" t="s">
        <v>269</v>
      </c>
      <c r="AI186" s="222"/>
      <c r="AJ186" s="104" t="s">
        <v>25</v>
      </c>
      <c r="AK186" s="109" t="s">
        <v>33</v>
      </c>
      <c r="AL186" s="109" t="s">
        <v>40</v>
      </c>
      <c r="AM186" s="133" t="s">
        <v>271</v>
      </c>
      <c r="AN186" s="40"/>
      <c r="AO186" s="127" t="s">
        <v>273</v>
      </c>
      <c r="AP186" s="222"/>
      <c r="AQ186" s="127" t="s">
        <v>275</v>
      </c>
      <c r="AR186" s="222"/>
      <c r="AS186" s="127" t="s">
        <v>277</v>
      </c>
      <c r="AT186" s="222"/>
      <c r="AU186" s="121" t="s">
        <v>279</v>
      </c>
      <c r="AV186" s="220"/>
      <c r="AW186" s="121" t="s">
        <v>281</v>
      </c>
      <c r="AX186" s="220"/>
      <c r="AY186" s="121" t="s">
        <v>284</v>
      </c>
      <c r="AZ186" s="220"/>
      <c r="BA186" s="127" t="s">
        <v>286</v>
      </c>
      <c r="BB186" s="222"/>
      <c r="BC186" s="148" t="s">
        <v>288</v>
      </c>
      <c r="BD186" s="223"/>
      <c r="BE186" s="111" t="s">
        <v>559</v>
      </c>
      <c r="BF186" s="156" t="s">
        <v>188</v>
      </c>
      <c r="BG186" s="84"/>
      <c r="BH186" s="161" t="s">
        <v>196</v>
      </c>
      <c r="BI186" s="84"/>
      <c r="BJ186" s="161" t="s">
        <v>202</v>
      </c>
      <c r="BK186" s="84"/>
      <c r="BL186" s="161" t="s">
        <v>207</v>
      </c>
      <c r="BM186" s="84"/>
      <c r="BN186" s="161" t="s">
        <v>214</v>
      </c>
      <c r="BO186" s="84"/>
      <c r="BP186" s="161" t="s">
        <v>220</v>
      </c>
      <c r="BQ186" s="84"/>
      <c r="BR186" s="161" t="s">
        <v>223</v>
      </c>
      <c r="BS186" s="84"/>
      <c r="BT186" s="111" t="s">
        <v>560</v>
      </c>
      <c r="BU186" s="167" t="s">
        <v>234</v>
      </c>
      <c r="BV186" s="167" t="s">
        <v>239</v>
      </c>
      <c r="BW186" s="111"/>
    </row>
    <row r="187">
      <c r="A187" s="66"/>
      <c r="B187" s="69">
        <v>1.0</v>
      </c>
      <c r="C187" s="113" t="s">
        <v>294</v>
      </c>
      <c r="D187" s="113" t="s">
        <v>330</v>
      </c>
      <c r="E187" s="76">
        <v>2013.0</v>
      </c>
      <c r="F187" s="76" t="s">
        <v>30</v>
      </c>
      <c r="G187" s="76" t="s">
        <v>366</v>
      </c>
      <c r="H187" s="76">
        <v>4.0</v>
      </c>
      <c r="I187" s="116" t="s">
        <v>402</v>
      </c>
      <c r="J187"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187" s="87" t="s">
        <v>39</v>
      </c>
      <c r="L187" s="66"/>
      <c r="M187" s="94"/>
      <c r="N187" s="122" t="s">
        <v>231</v>
      </c>
      <c r="O187" s="124"/>
      <c r="P187" s="124" t="s">
        <v>243</v>
      </c>
      <c r="Q187" s="113" t="s">
        <v>249</v>
      </c>
      <c r="R187" s="122" t="s">
        <v>241</v>
      </c>
      <c r="S187" s="124"/>
      <c r="T187" s="122" t="s">
        <v>231</v>
      </c>
      <c r="U187" s="124"/>
      <c r="V187" s="16" t="s">
        <v>258</v>
      </c>
      <c r="W187" s="106"/>
      <c r="X187" s="106"/>
      <c r="Y187" s="106"/>
      <c r="Z187" s="122" t="s">
        <v>231</v>
      </c>
      <c r="AA187" s="124"/>
      <c r="AB187" s="122" t="s">
        <v>231</v>
      </c>
      <c r="AC187" s="126" t="s">
        <v>461</v>
      </c>
      <c r="AD187" s="122" t="s">
        <v>231</v>
      </c>
      <c r="AE187" s="126" t="s">
        <v>482</v>
      </c>
      <c r="AF187" s="122" t="s">
        <v>231</v>
      </c>
      <c r="AG187" s="126" t="s">
        <v>494</v>
      </c>
      <c r="AH187" s="122" t="s">
        <v>241</v>
      </c>
      <c r="AI187" s="124"/>
      <c r="AJ187" s="108"/>
      <c r="AK187" s="106"/>
      <c r="AL187" s="106"/>
      <c r="AM187" s="224" t="s">
        <v>231</v>
      </c>
      <c r="AN187" s="58"/>
      <c r="AO187" s="122" t="s">
        <v>231</v>
      </c>
      <c r="AP187" s="134" t="s">
        <v>505</v>
      </c>
      <c r="AQ187" s="122" t="s">
        <v>231</v>
      </c>
      <c r="AR187" s="124"/>
      <c r="AS187" s="122" t="s">
        <v>241</v>
      </c>
      <c r="AT187" s="124"/>
      <c r="AU187" s="122" t="s">
        <v>231</v>
      </c>
      <c r="AV187" s="124"/>
      <c r="AW187" s="122" t="s">
        <v>231</v>
      </c>
      <c r="AX187" s="124"/>
      <c r="AY187" s="122" t="s">
        <v>231</v>
      </c>
      <c r="AZ187" s="124"/>
      <c r="BA187" s="146" t="s">
        <v>231</v>
      </c>
      <c r="BB187" s="147" t="s">
        <v>541</v>
      </c>
      <c r="BC187" s="146" t="s">
        <v>293</v>
      </c>
      <c r="BE187" s="112">
        <f t="shared" ref="BE187:BE222" si="6">SUM(BG187,BI187,BK187,BM187,BO187,BQ187,BS187)/7</f>
        <v>0.8085714286</v>
      </c>
      <c r="BF187" s="122" t="s">
        <v>192</v>
      </c>
      <c r="BG187" s="160">
        <v>1.0</v>
      </c>
      <c r="BH187" s="122" t="s">
        <v>199</v>
      </c>
      <c r="BI187" s="160">
        <v>1.0</v>
      </c>
      <c r="BJ187" s="122" t="s">
        <v>204</v>
      </c>
      <c r="BK187" s="124">
        <v>1.0</v>
      </c>
      <c r="BL187" s="122" t="s">
        <v>209</v>
      </c>
      <c r="BM187" s="124">
        <v>1.0</v>
      </c>
      <c r="BN187" s="122" t="s">
        <v>217</v>
      </c>
      <c r="BO187" s="124">
        <v>0.66</v>
      </c>
      <c r="BP187" s="122" t="s">
        <v>211</v>
      </c>
      <c r="BQ187" s="124">
        <v>0.5</v>
      </c>
      <c r="BR187" s="122" t="s">
        <v>211</v>
      </c>
      <c r="BS187" s="124">
        <v>0.5</v>
      </c>
      <c r="BT187" s="112"/>
      <c r="BU187" s="168" t="s">
        <v>236</v>
      </c>
      <c r="BV187" s="168" t="s">
        <v>237</v>
      </c>
      <c r="BW187" s="112"/>
    </row>
    <row r="188">
      <c r="A188" s="66"/>
      <c r="B188" s="69">
        <v>2.0</v>
      </c>
      <c r="C188" s="71" t="s">
        <v>295</v>
      </c>
      <c r="D188" s="71" t="s">
        <v>331</v>
      </c>
      <c r="E188" s="76">
        <v>2012.0</v>
      </c>
      <c r="F188" s="76" t="s">
        <v>30</v>
      </c>
      <c r="G188" s="76" t="s">
        <v>367</v>
      </c>
      <c r="H188" s="76">
        <v>14.0</v>
      </c>
      <c r="I188" s="116" t="s">
        <v>403</v>
      </c>
      <c r="J188" s="116" t="s">
        <v>438</v>
      </c>
      <c r="K188" s="87" t="s">
        <v>39</v>
      </c>
      <c r="L188" s="66"/>
      <c r="M188" s="94"/>
      <c r="N188" s="122" t="s">
        <v>231</v>
      </c>
      <c r="O188" s="124"/>
      <c r="P188" s="124" t="s">
        <v>243</v>
      </c>
      <c r="Q188" s="16" t="s">
        <v>250</v>
      </c>
      <c r="R188" s="122" t="s">
        <v>241</v>
      </c>
      <c r="S188" s="124"/>
      <c r="T188" s="122" t="s">
        <v>231</v>
      </c>
      <c r="U188" s="124"/>
      <c r="V188" s="16" t="s">
        <v>257</v>
      </c>
      <c r="W188" s="106"/>
      <c r="X188" s="106"/>
      <c r="Y188" s="106"/>
      <c r="Z188" s="122" t="s">
        <v>231</v>
      </c>
      <c r="AA188" s="124"/>
      <c r="AB188" s="122" t="s">
        <v>231</v>
      </c>
      <c r="AC188" s="126" t="s">
        <v>462</v>
      </c>
      <c r="AD188" s="122" t="s">
        <v>231</v>
      </c>
      <c r="AE188" s="126" t="s">
        <v>483</v>
      </c>
      <c r="AF188" s="122" t="s">
        <v>231</v>
      </c>
      <c r="AG188" s="126" t="s">
        <v>495</v>
      </c>
      <c r="AH188" s="122" t="s">
        <v>231</v>
      </c>
      <c r="AI188" s="124"/>
      <c r="AJ188" s="108"/>
      <c r="AK188" s="106"/>
      <c r="AL188" s="106"/>
      <c r="AM188" s="122" t="s">
        <v>231</v>
      </c>
      <c r="AN188" s="124"/>
      <c r="AO188" s="122" t="s">
        <v>231</v>
      </c>
      <c r="AP188" s="124"/>
      <c r="AQ188" s="122" t="s">
        <v>231</v>
      </c>
      <c r="AR188" s="124"/>
      <c r="AS188" s="122" t="s">
        <v>231</v>
      </c>
      <c r="AT188" s="124"/>
      <c r="AU188" s="122" t="s">
        <v>231</v>
      </c>
      <c r="AV188" s="124"/>
      <c r="AW188" s="122" t="s">
        <v>231</v>
      </c>
      <c r="AX188" s="124"/>
      <c r="AY188" s="122" t="s">
        <v>241</v>
      </c>
      <c r="AZ188" s="124"/>
      <c r="BA188" s="146" t="s">
        <v>228</v>
      </c>
      <c r="BB188" s="124"/>
      <c r="BC188" s="146" t="s">
        <v>293</v>
      </c>
      <c r="BD188" s="124"/>
      <c r="BE188" s="112">
        <f t="shared" si="6"/>
        <v>0.7371428571</v>
      </c>
      <c r="BF188" s="122" t="s">
        <v>192</v>
      </c>
      <c r="BG188" s="160">
        <v>1.0</v>
      </c>
      <c r="BH188" s="122" t="s">
        <v>199</v>
      </c>
      <c r="BI188" s="160">
        <v>1.0</v>
      </c>
      <c r="BJ188" s="122" t="s">
        <v>204</v>
      </c>
      <c r="BK188" s="124">
        <v>1.0</v>
      </c>
      <c r="BL188" s="122" t="s">
        <v>209</v>
      </c>
      <c r="BM188" s="124">
        <v>1.0</v>
      </c>
      <c r="BN188" s="122" t="s">
        <v>217</v>
      </c>
      <c r="BO188" s="124">
        <v>0.66</v>
      </c>
      <c r="BP188" s="122" t="s">
        <v>211</v>
      </c>
      <c r="BQ188" s="124">
        <v>0.5</v>
      </c>
      <c r="BR188" s="122" t="s">
        <v>226</v>
      </c>
      <c r="BS188" s="124">
        <v>0.0</v>
      </c>
      <c r="BT188" s="112"/>
      <c r="BU188" s="168" t="s">
        <v>236</v>
      </c>
      <c r="BV188" s="168" t="s">
        <v>237</v>
      </c>
      <c r="BW188" s="112"/>
    </row>
    <row r="189">
      <c r="A189" s="66"/>
      <c r="B189" s="69">
        <v>3.0</v>
      </c>
      <c r="C189" s="71" t="s">
        <v>296</v>
      </c>
      <c r="D189" s="71" t="s">
        <v>332</v>
      </c>
      <c r="E189" s="76">
        <v>2013.0</v>
      </c>
      <c r="F189" s="76" t="s">
        <v>30</v>
      </c>
      <c r="G189" s="76" t="s">
        <v>368</v>
      </c>
      <c r="H189" s="76">
        <v>7.0</v>
      </c>
      <c r="I189" s="116" t="s">
        <v>404</v>
      </c>
      <c r="J189" s="116" t="s">
        <v>439</v>
      </c>
      <c r="K189" s="87" t="s">
        <v>39</v>
      </c>
      <c r="L189" s="66"/>
      <c r="M189" s="94"/>
      <c r="N189" s="122" t="s">
        <v>231</v>
      </c>
      <c r="O189" s="124"/>
      <c r="P189" s="124" t="s">
        <v>243</v>
      </c>
      <c r="Q189" s="16" t="s">
        <v>250</v>
      </c>
      <c r="R189" s="122" t="s">
        <v>241</v>
      </c>
      <c r="S189" s="124"/>
      <c r="T189" s="122" t="s">
        <v>231</v>
      </c>
      <c r="U189" s="124"/>
      <c r="V189" s="16" t="s">
        <v>257</v>
      </c>
      <c r="W189" s="106"/>
      <c r="X189" s="106"/>
      <c r="Y189" s="106"/>
      <c r="Z189" s="122" t="s">
        <v>231</v>
      </c>
      <c r="AA189" s="124"/>
      <c r="AB189" s="122" t="s">
        <v>231</v>
      </c>
      <c r="AC189" s="126" t="s">
        <v>463</v>
      </c>
      <c r="AD189" s="122" t="s">
        <v>231</v>
      </c>
      <c r="AE189" s="126" t="s">
        <v>484</v>
      </c>
      <c r="AF189" s="122" t="s">
        <v>231</v>
      </c>
      <c r="AG189" s="126" t="s">
        <v>496</v>
      </c>
      <c r="AH189" s="122" t="s">
        <v>241</v>
      </c>
      <c r="AI189" s="124"/>
      <c r="AJ189" s="108"/>
      <c r="AK189" s="106"/>
      <c r="AL189" s="106"/>
      <c r="AM189" s="122" t="s">
        <v>241</v>
      </c>
      <c r="AN189" s="124"/>
      <c r="AO189" s="224"/>
      <c r="AP189" s="58"/>
      <c r="AQ189" s="122"/>
      <c r="AR189" s="124"/>
      <c r="AS189" s="122"/>
      <c r="AT189" s="124"/>
      <c r="AU189" s="122" t="s">
        <v>241</v>
      </c>
      <c r="AV189" s="124"/>
      <c r="AW189" s="122" t="s">
        <v>231</v>
      </c>
      <c r="AX189" s="124"/>
      <c r="AY189" s="122" t="s">
        <v>231</v>
      </c>
      <c r="AZ189" s="124"/>
      <c r="BA189" s="146" t="s">
        <v>241</v>
      </c>
      <c r="BB189" s="124"/>
      <c r="BC189" s="146" t="s">
        <v>228</v>
      </c>
      <c r="BD189" s="124"/>
      <c r="BE189" s="112">
        <f t="shared" si="6"/>
        <v>0.7614285714</v>
      </c>
      <c r="BF189" s="122" t="s">
        <v>192</v>
      </c>
      <c r="BG189" s="160">
        <v>1.0</v>
      </c>
      <c r="BH189" s="122" t="s">
        <v>199</v>
      </c>
      <c r="BI189" s="160">
        <v>1.0</v>
      </c>
      <c r="BJ189" s="122" t="s">
        <v>204</v>
      </c>
      <c r="BK189" s="124">
        <v>1.0</v>
      </c>
      <c r="BL189" s="122" t="s">
        <v>209</v>
      </c>
      <c r="BM189" s="124">
        <v>1.0</v>
      </c>
      <c r="BN189" s="122" t="s">
        <v>218</v>
      </c>
      <c r="BO189" s="124">
        <v>0.33</v>
      </c>
      <c r="BP189" s="122" t="s">
        <v>211</v>
      </c>
      <c r="BQ189" s="124">
        <v>0.5</v>
      </c>
      <c r="BR189" s="122" t="s">
        <v>211</v>
      </c>
      <c r="BS189" s="124">
        <v>0.5</v>
      </c>
      <c r="BT189" s="112"/>
      <c r="BU189" s="168" t="s">
        <v>236</v>
      </c>
      <c r="BV189" s="168" t="s">
        <v>237</v>
      </c>
      <c r="BW189" s="112"/>
    </row>
    <row r="190">
      <c r="A190" s="66"/>
      <c r="B190" s="69">
        <v>4.0</v>
      </c>
      <c r="C190" s="71" t="s">
        <v>297</v>
      </c>
      <c r="D190" s="71" t="s">
        <v>333</v>
      </c>
      <c r="E190" s="76">
        <v>2011.0</v>
      </c>
      <c r="F190" s="76" t="s">
        <v>30</v>
      </c>
      <c r="G190" s="76" t="s">
        <v>369</v>
      </c>
      <c r="H190" s="76">
        <v>12.0</v>
      </c>
      <c r="I190" s="116" t="s">
        <v>405</v>
      </c>
      <c r="J190" s="116" t="s">
        <v>440</v>
      </c>
      <c r="K190" s="87" t="s">
        <v>39</v>
      </c>
      <c r="L190" s="66"/>
      <c r="M190" s="94"/>
      <c r="N190" s="122" t="s">
        <v>231</v>
      </c>
      <c r="O190" s="124"/>
      <c r="P190" s="124" t="s">
        <v>243</v>
      </c>
      <c r="Q190" s="16" t="s">
        <v>249</v>
      </c>
      <c r="R190" s="122" t="s">
        <v>241</v>
      </c>
      <c r="S190" s="124"/>
      <c r="T190" s="122" t="s">
        <v>231</v>
      </c>
      <c r="U190" s="124"/>
      <c r="V190" s="16" t="s">
        <v>258</v>
      </c>
      <c r="W190" s="106"/>
      <c r="X190" s="106"/>
      <c r="Y190" s="106"/>
      <c r="Z190" s="122" t="s">
        <v>231</v>
      </c>
      <c r="AA190" s="124"/>
      <c r="AB190" s="122" t="s">
        <v>231</v>
      </c>
      <c r="AC190" s="126" t="s">
        <v>463</v>
      </c>
      <c r="AD190" s="122" t="s">
        <v>231</v>
      </c>
      <c r="AE190" s="126" t="s">
        <v>485</v>
      </c>
      <c r="AF190" s="122" t="s">
        <v>241</v>
      </c>
      <c r="AG190" s="124"/>
      <c r="AH190" s="122" t="s">
        <v>231</v>
      </c>
      <c r="AI190" s="126" t="s">
        <v>499</v>
      </c>
      <c r="AJ190" s="108"/>
      <c r="AK190" s="106"/>
      <c r="AL190" s="106"/>
      <c r="AM190" s="122" t="s">
        <v>241</v>
      </c>
      <c r="AN190" s="124"/>
      <c r="AO190" s="122"/>
      <c r="AP190" s="124"/>
      <c r="AQ190" s="122"/>
      <c r="AR190" s="124"/>
      <c r="AS190" s="122"/>
      <c r="AT190" s="124"/>
      <c r="AU190" s="122" t="s">
        <v>241</v>
      </c>
      <c r="AV190" s="124"/>
      <c r="AW190" s="122" t="s">
        <v>231</v>
      </c>
      <c r="AX190" s="124"/>
      <c r="AY190" s="122" t="s">
        <v>231</v>
      </c>
      <c r="AZ190" s="124"/>
      <c r="BA190" s="146" t="s">
        <v>241</v>
      </c>
      <c r="BB190" s="147" t="s">
        <v>542</v>
      </c>
      <c r="BC190" s="146" t="s">
        <v>228</v>
      </c>
      <c r="BD190" s="124"/>
      <c r="BE190" s="112">
        <f t="shared" si="6"/>
        <v>0.7371428571</v>
      </c>
      <c r="BF190" s="122" t="s">
        <v>192</v>
      </c>
      <c r="BG190" s="160">
        <v>1.0</v>
      </c>
      <c r="BH190" s="122" t="s">
        <v>199</v>
      </c>
      <c r="BI190" s="160">
        <v>1.0</v>
      </c>
      <c r="BJ190" s="122" t="s">
        <v>204</v>
      </c>
      <c r="BK190" s="124">
        <v>1.0</v>
      </c>
      <c r="BL190" s="122" t="s">
        <v>209</v>
      </c>
      <c r="BM190" s="124">
        <v>1.0</v>
      </c>
      <c r="BN190" s="122" t="s">
        <v>217</v>
      </c>
      <c r="BO190" s="124">
        <v>0.66</v>
      </c>
      <c r="BP190" s="122" t="s">
        <v>211</v>
      </c>
      <c r="BQ190" s="124">
        <v>0.5</v>
      </c>
      <c r="BR190" s="122" t="s">
        <v>226</v>
      </c>
      <c r="BS190" s="124">
        <v>0.0</v>
      </c>
      <c r="BT190" s="112"/>
      <c r="BU190" s="168" t="s">
        <v>236</v>
      </c>
      <c r="BV190" s="168" t="s">
        <v>237</v>
      </c>
      <c r="BW190" s="112"/>
    </row>
    <row r="191">
      <c r="A191" s="66"/>
      <c r="B191" s="69">
        <v>5.0</v>
      </c>
      <c r="C191" s="71" t="s">
        <v>298</v>
      </c>
      <c r="D191" s="71" t="s">
        <v>334</v>
      </c>
      <c r="E191" s="76">
        <v>2011.0</v>
      </c>
      <c r="F191" s="76" t="s">
        <v>30</v>
      </c>
      <c r="G191" s="76" t="s">
        <v>370</v>
      </c>
      <c r="H191" s="76">
        <v>14.0</v>
      </c>
      <c r="I191" s="117" t="s">
        <v>406</v>
      </c>
      <c r="J191" s="116" t="s">
        <v>441</v>
      </c>
      <c r="K191" s="87" t="s">
        <v>39</v>
      </c>
      <c r="L191" s="66"/>
      <c r="M191" s="94"/>
      <c r="N191" s="122" t="s">
        <v>231</v>
      </c>
      <c r="O191" s="124"/>
      <c r="P191" s="124" t="s">
        <v>243</v>
      </c>
      <c r="Q191" s="16" t="s">
        <v>250</v>
      </c>
      <c r="R191" s="122" t="s">
        <v>241</v>
      </c>
      <c r="S191" s="124"/>
      <c r="T191" s="122" t="s">
        <v>231</v>
      </c>
      <c r="U191" s="124"/>
      <c r="V191" s="16" t="s">
        <v>260</v>
      </c>
      <c r="W191" s="106"/>
      <c r="X191" s="106"/>
      <c r="Y191" s="106"/>
      <c r="Z191" s="122" t="s">
        <v>241</v>
      </c>
      <c r="AA191" s="124"/>
      <c r="AB191" s="122" t="s">
        <v>228</v>
      </c>
      <c r="AC191" s="124"/>
      <c r="AD191" s="122" t="s">
        <v>228</v>
      </c>
      <c r="AE191" s="124"/>
      <c r="AF191" s="122" t="s">
        <v>228</v>
      </c>
      <c r="AG191" s="124"/>
      <c r="AH191" s="122" t="s">
        <v>228</v>
      </c>
      <c r="AI191" s="124"/>
      <c r="AJ191" s="108"/>
      <c r="AK191" s="106"/>
      <c r="AL191" s="106"/>
      <c r="AM191" s="122" t="s">
        <v>241</v>
      </c>
      <c r="AN191" s="124"/>
      <c r="AO191" s="122"/>
      <c r="AP191" s="124"/>
      <c r="AQ191" s="224"/>
      <c r="AR191" s="58"/>
      <c r="AS191" s="122"/>
      <c r="AT191" s="124"/>
      <c r="AU191" s="122" t="s">
        <v>231</v>
      </c>
      <c r="AV191" s="124"/>
      <c r="AW191" s="122" t="s">
        <v>231</v>
      </c>
      <c r="AX191" s="124"/>
      <c r="AY191" s="122" t="s">
        <v>231</v>
      </c>
      <c r="AZ191" s="124"/>
      <c r="BA191" s="146" t="s">
        <v>241</v>
      </c>
      <c r="BB191" s="124"/>
      <c r="BC191" s="146" t="s">
        <v>228</v>
      </c>
      <c r="BD191" s="124"/>
      <c r="BE191" s="112">
        <f t="shared" si="6"/>
        <v>0.7614285714</v>
      </c>
      <c r="BF191" s="122" t="s">
        <v>192</v>
      </c>
      <c r="BG191" s="160">
        <v>1.0</v>
      </c>
      <c r="BH191" s="122" t="s">
        <v>199</v>
      </c>
      <c r="BI191" s="160">
        <v>1.0</v>
      </c>
      <c r="BJ191" s="122" t="s">
        <v>204</v>
      </c>
      <c r="BK191" s="124">
        <v>1.0</v>
      </c>
      <c r="BL191" s="122" t="s">
        <v>209</v>
      </c>
      <c r="BM191" s="124">
        <v>1.0</v>
      </c>
      <c r="BN191" s="122" t="s">
        <v>218</v>
      </c>
      <c r="BO191" s="124">
        <v>0.33</v>
      </c>
      <c r="BP191" s="122" t="s">
        <v>211</v>
      </c>
      <c r="BQ191" s="124">
        <v>0.5</v>
      </c>
      <c r="BR191" s="122" t="s">
        <v>211</v>
      </c>
      <c r="BS191" s="124">
        <v>0.5</v>
      </c>
      <c r="BT191" s="112"/>
      <c r="BU191" s="168" t="s">
        <v>236</v>
      </c>
      <c r="BV191" s="168" t="s">
        <v>237</v>
      </c>
      <c r="BW191" s="112"/>
    </row>
    <row r="192">
      <c r="A192" s="66"/>
      <c r="B192" s="69">
        <v>6.0</v>
      </c>
      <c r="C192" s="71" t="s">
        <v>299</v>
      </c>
      <c r="D192" s="71" t="s">
        <v>335</v>
      </c>
      <c r="E192" s="76">
        <v>2012.0</v>
      </c>
      <c r="F192" s="76" t="s">
        <v>30</v>
      </c>
      <c r="G192" s="76" t="s">
        <v>371</v>
      </c>
      <c r="H192" s="76">
        <v>3.0</v>
      </c>
      <c r="I192" s="117" t="s">
        <v>407</v>
      </c>
      <c r="J192" s="116" t="s">
        <v>442</v>
      </c>
      <c r="K192" s="87" t="s">
        <v>39</v>
      </c>
      <c r="L192" s="66"/>
      <c r="M192" s="94"/>
      <c r="N192" s="122" t="s">
        <v>231</v>
      </c>
      <c r="O192" s="124"/>
      <c r="P192" s="124" t="s">
        <v>243</v>
      </c>
      <c r="Q192" s="16" t="s">
        <v>249</v>
      </c>
      <c r="R192" s="122" t="s">
        <v>241</v>
      </c>
      <c r="S192" s="124"/>
      <c r="T192" s="122" t="s">
        <v>231</v>
      </c>
      <c r="U192" s="126" t="s">
        <v>458</v>
      </c>
      <c r="V192" s="16" t="s">
        <v>257</v>
      </c>
      <c r="W192" s="106"/>
      <c r="X192" s="106"/>
      <c r="Y192" s="106"/>
      <c r="Z192" s="122" t="s">
        <v>231</v>
      </c>
      <c r="AA192" s="124"/>
      <c r="AB192" s="122" t="s">
        <v>231</v>
      </c>
      <c r="AC192" s="126" t="s">
        <v>464</v>
      </c>
      <c r="AD192" s="122" t="s">
        <v>231</v>
      </c>
      <c r="AE192" s="130" t="s">
        <v>486</v>
      </c>
      <c r="AF192" s="122" t="s">
        <v>231</v>
      </c>
      <c r="AG192" s="126" t="s">
        <v>497</v>
      </c>
      <c r="AH192" s="122" t="s">
        <v>231</v>
      </c>
      <c r="AI192" s="126" t="s">
        <v>500</v>
      </c>
      <c r="AJ192" s="108"/>
      <c r="AK192" s="106"/>
      <c r="AL192" s="106"/>
      <c r="AM192" s="122" t="s">
        <v>231</v>
      </c>
      <c r="AN192" s="124"/>
      <c r="AO192" s="122" t="s">
        <v>231</v>
      </c>
      <c r="AP192" s="124"/>
      <c r="AQ192" s="122" t="s">
        <v>231</v>
      </c>
      <c r="AR192" s="124"/>
      <c r="AS192" s="122" t="s">
        <v>231</v>
      </c>
      <c r="AT192" s="124"/>
      <c r="AU192" s="122" t="s">
        <v>231</v>
      </c>
      <c r="AV192" s="124"/>
      <c r="AW192" s="122" t="s">
        <v>231</v>
      </c>
      <c r="AX192" s="124"/>
      <c r="AY192" s="122" t="s">
        <v>241</v>
      </c>
      <c r="AZ192" s="124"/>
      <c r="BA192" s="146" t="s">
        <v>228</v>
      </c>
      <c r="BB192" s="124"/>
      <c r="BC192" s="146" t="s">
        <v>290</v>
      </c>
      <c r="BD192" s="124"/>
      <c r="BE192" s="112">
        <f t="shared" si="6"/>
        <v>0.7371428571</v>
      </c>
      <c r="BF192" s="122" t="s">
        <v>192</v>
      </c>
      <c r="BG192" s="160">
        <v>1.0</v>
      </c>
      <c r="BH192" s="122" t="s">
        <v>200</v>
      </c>
      <c r="BI192" s="160">
        <v>0.5</v>
      </c>
      <c r="BJ192" s="122" t="s">
        <v>204</v>
      </c>
      <c r="BK192" s="124">
        <v>1.0</v>
      </c>
      <c r="BL192" s="122" t="s">
        <v>209</v>
      </c>
      <c r="BM192" s="124">
        <v>1.0</v>
      </c>
      <c r="BN192" s="122" t="s">
        <v>217</v>
      </c>
      <c r="BO192" s="124">
        <v>0.66</v>
      </c>
      <c r="BP192" s="122" t="s">
        <v>211</v>
      </c>
      <c r="BQ192" s="124">
        <v>0.5</v>
      </c>
      <c r="BR192" s="122" t="s">
        <v>211</v>
      </c>
      <c r="BS192" s="124">
        <v>0.5</v>
      </c>
      <c r="BT192" s="112"/>
      <c r="BU192" s="168" t="s">
        <v>236</v>
      </c>
      <c r="BV192" s="168" t="s">
        <v>237</v>
      </c>
      <c r="BW192" s="112"/>
    </row>
    <row r="193">
      <c r="A193" s="66"/>
      <c r="B193" s="69">
        <v>7.0</v>
      </c>
      <c r="C193" s="71" t="s">
        <v>300</v>
      </c>
      <c r="D193" s="71" t="s">
        <v>336</v>
      </c>
      <c r="E193" s="76">
        <v>2011.0</v>
      </c>
      <c r="F193" s="76" t="s">
        <v>30</v>
      </c>
      <c r="G193" s="76" t="s">
        <v>372</v>
      </c>
      <c r="H193" s="76">
        <v>21.0</v>
      </c>
      <c r="I193" s="118" t="s">
        <v>408</v>
      </c>
      <c r="J193" s="116" t="s">
        <v>443</v>
      </c>
      <c r="K193" s="87" t="s">
        <v>39</v>
      </c>
      <c r="L193" s="66"/>
      <c r="M193" s="94"/>
      <c r="N193" s="122" t="s">
        <v>231</v>
      </c>
      <c r="O193" s="124"/>
      <c r="P193" s="124" t="s">
        <v>243</v>
      </c>
      <c r="Q193" s="16" t="s">
        <v>250</v>
      </c>
      <c r="R193" s="122" t="s">
        <v>241</v>
      </c>
      <c r="S193" s="124"/>
      <c r="T193" s="122" t="s">
        <v>231</v>
      </c>
      <c r="U193" s="124"/>
      <c r="V193" s="16" t="s">
        <v>258</v>
      </c>
      <c r="W193" s="106"/>
      <c r="X193" s="106"/>
      <c r="Y193" s="106"/>
      <c r="Z193" s="122" t="s">
        <v>231</v>
      </c>
      <c r="AA193" s="124"/>
      <c r="AB193" s="122" t="s">
        <v>231</v>
      </c>
      <c r="AC193" s="126" t="s">
        <v>465</v>
      </c>
      <c r="AD193" s="122" t="s">
        <v>231</v>
      </c>
      <c r="AE193" s="131" t="s">
        <v>487</v>
      </c>
      <c r="AF193" s="122" t="s">
        <v>241</v>
      </c>
      <c r="AG193" s="124"/>
      <c r="AH193" s="122" t="s">
        <v>241</v>
      </c>
      <c r="AI193" s="124"/>
      <c r="AJ193" s="108"/>
      <c r="AK193" s="106"/>
      <c r="AL193" s="106"/>
      <c r="AM193" s="122" t="s">
        <v>241</v>
      </c>
      <c r="AN193" s="124"/>
      <c r="AO193" s="122"/>
      <c r="AP193" s="124"/>
      <c r="AQ193" s="122"/>
      <c r="AR193" s="124"/>
      <c r="AS193" s="224"/>
      <c r="AT193" s="58"/>
      <c r="AU193" s="122" t="s">
        <v>231</v>
      </c>
      <c r="AV193" s="124"/>
      <c r="AW193" s="122" t="s">
        <v>231</v>
      </c>
      <c r="AX193" s="124" t="s">
        <v>531</v>
      </c>
      <c r="AY193" s="122" t="s">
        <v>231</v>
      </c>
      <c r="AZ193" s="124"/>
      <c r="BA193" s="146" t="s">
        <v>241</v>
      </c>
      <c r="BB193" s="124"/>
      <c r="BC193" s="146" t="s">
        <v>228</v>
      </c>
      <c r="BD193" s="124"/>
      <c r="BE193" s="112">
        <f t="shared" si="6"/>
        <v>0.69</v>
      </c>
      <c r="BF193" s="122" t="s">
        <v>192</v>
      </c>
      <c r="BG193" s="160">
        <v>1.0</v>
      </c>
      <c r="BH193" s="122" t="s">
        <v>199</v>
      </c>
      <c r="BI193" s="160">
        <v>1.0</v>
      </c>
      <c r="BJ193" s="122" t="s">
        <v>204</v>
      </c>
      <c r="BK193" s="124">
        <v>1.0</v>
      </c>
      <c r="BL193" s="122" t="s">
        <v>209</v>
      </c>
      <c r="BM193" s="124">
        <v>1.0</v>
      </c>
      <c r="BN193" s="122" t="s">
        <v>218</v>
      </c>
      <c r="BO193" s="124">
        <v>0.33</v>
      </c>
      <c r="BP193" s="122" t="s">
        <v>211</v>
      </c>
      <c r="BQ193" s="124">
        <v>0.5</v>
      </c>
      <c r="BR193" s="122" t="s">
        <v>226</v>
      </c>
      <c r="BS193" s="124">
        <v>0.0</v>
      </c>
      <c r="BT193" s="112"/>
      <c r="BU193" s="168" t="s">
        <v>236</v>
      </c>
      <c r="BV193" s="168" t="s">
        <v>237</v>
      </c>
      <c r="BW193" s="112"/>
    </row>
    <row r="194">
      <c r="A194" s="66"/>
      <c r="B194" s="69">
        <v>8.0</v>
      </c>
      <c r="C194" s="71" t="s">
        <v>301</v>
      </c>
      <c r="D194" s="71" t="s">
        <v>337</v>
      </c>
      <c r="E194" s="76">
        <v>2014.0</v>
      </c>
      <c r="F194" s="76" t="s">
        <v>30</v>
      </c>
      <c r="G194" s="76" t="s">
        <v>373</v>
      </c>
      <c r="H194" s="76">
        <v>1.0</v>
      </c>
      <c r="I194" s="119" t="s">
        <v>409</v>
      </c>
      <c r="J194" s="119" t="s">
        <v>444</v>
      </c>
      <c r="K194" s="87" t="s">
        <v>39</v>
      </c>
      <c r="L194" s="66"/>
      <c r="M194" s="94"/>
      <c r="N194" s="122" t="s">
        <v>231</v>
      </c>
      <c r="O194" s="124"/>
      <c r="P194" s="124" t="s">
        <v>243</v>
      </c>
      <c r="Q194" s="16" t="s">
        <v>248</v>
      </c>
      <c r="R194" s="122" t="s">
        <v>241</v>
      </c>
      <c r="S194" s="124"/>
      <c r="T194" s="122" t="s">
        <v>231</v>
      </c>
      <c r="U194" s="124"/>
      <c r="V194" s="16" t="s">
        <v>258</v>
      </c>
      <c r="W194" s="106"/>
      <c r="X194" s="106"/>
      <c r="Y194" s="106"/>
      <c r="Z194" s="122" t="s">
        <v>231</v>
      </c>
      <c r="AA194" s="124"/>
      <c r="AB194" s="122" t="s">
        <v>231</v>
      </c>
      <c r="AC194" s="124" t="s">
        <v>466</v>
      </c>
      <c r="AD194" s="122" t="s">
        <v>231</v>
      </c>
      <c r="AE194" s="124" t="s">
        <v>488</v>
      </c>
      <c r="AF194" s="122" t="s">
        <v>231</v>
      </c>
      <c r="AG194" s="124"/>
      <c r="AH194" s="122" t="s">
        <v>241</v>
      </c>
      <c r="AI194" s="124"/>
      <c r="AJ194" s="108"/>
      <c r="AK194" s="106"/>
      <c r="AL194" s="106"/>
      <c r="AM194" s="122" t="s">
        <v>231</v>
      </c>
      <c r="AN194" s="124"/>
      <c r="AO194" s="122" t="s">
        <v>231</v>
      </c>
      <c r="AP194" s="124"/>
      <c r="AQ194" s="122" t="s">
        <v>231</v>
      </c>
      <c r="AR194" s="124" t="s">
        <v>515</v>
      </c>
      <c r="AS194" s="122" t="s">
        <v>231</v>
      </c>
      <c r="AT194" s="124" t="s">
        <v>523</v>
      </c>
      <c r="AU194" s="122" t="s">
        <v>231</v>
      </c>
      <c r="AV194" s="124"/>
      <c r="AW194" s="122" t="s">
        <v>231</v>
      </c>
      <c r="AX194" s="124" t="s">
        <v>532</v>
      </c>
      <c r="AY194" s="122" t="s">
        <v>231</v>
      </c>
      <c r="AZ194" s="124"/>
      <c r="BA194" s="146" t="s">
        <v>231</v>
      </c>
      <c r="BB194" s="124" t="s">
        <v>543</v>
      </c>
      <c r="BC194" s="146" t="s">
        <v>290</v>
      </c>
      <c r="BD194" s="124" t="s">
        <v>552</v>
      </c>
      <c r="BE194" s="112">
        <f t="shared" si="6"/>
        <v>0.9285714286</v>
      </c>
      <c r="BF194" s="122" t="s">
        <v>192</v>
      </c>
      <c r="BG194" s="160">
        <v>1.0</v>
      </c>
      <c r="BH194" s="122" t="s">
        <v>199</v>
      </c>
      <c r="BI194" s="160">
        <v>1.0</v>
      </c>
      <c r="BJ194" s="122" t="s">
        <v>204</v>
      </c>
      <c r="BK194" s="124">
        <v>1.0</v>
      </c>
      <c r="BL194" s="122" t="s">
        <v>209</v>
      </c>
      <c r="BM194" s="124">
        <v>1.0</v>
      </c>
      <c r="BN194" s="122" t="s">
        <v>216</v>
      </c>
      <c r="BO194" s="124">
        <v>1.0</v>
      </c>
      <c r="BP194" s="122" t="s">
        <v>204</v>
      </c>
      <c r="BQ194" s="124">
        <v>1.0</v>
      </c>
      <c r="BR194" s="122" t="s">
        <v>211</v>
      </c>
      <c r="BS194" s="124">
        <v>0.5</v>
      </c>
      <c r="BT194" s="112"/>
      <c r="BU194" s="168" t="s">
        <v>236</v>
      </c>
      <c r="BV194" s="168" t="s">
        <v>236</v>
      </c>
      <c r="BW194" s="112"/>
    </row>
    <row r="195">
      <c r="A195" s="66"/>
      <c r="B195" s="69">
        <v>9.0</v>
      </c>
      <c r="C195" s="115" t="s">
        <v>302</v>
      </c>
      <c r="D195" s="115" t="s">
        <v>338</v>
      </c>
      <c r="E195" s="76">
        <v>2014.0</v>
      </c>
      <c r="F195" s="76" t="s">
        <v>30</v>
      </c>
      <c r="G195" s="76" t="s">
        <v>374</v>
      </c>
      <c r="H195" s="76">
        <v>5.0</v>
      </c>
      <c r="I195" s="119" t="s">
        <v>410</v>
      </c>
      <c r="J195" s="119" t="s">
        <v>445</v>
      </c>
      <c r="K195" s="87" t="s">
        <v>39</v>
      </c>
      <c r="L195" s="66"/>
      <c r="M195" s="94"/>
      <c r="N195" s="122" t="s">
        <v>231</v>
      </c>
      <c r="O195" s="124"/>
      <c r="P195" s="124" t="s">
        <v>243</v>
      </c>
      <c r="Q195" s="16" t="s">
        <v>249</v>
      </c>
      <c r="R195" s="122" t="s">
        <v>231</v>
      </c>
      <c r="S195" s="124" t="s">
        <v>454</v>
      </c>
      <c r="T195" s="122" t="s">
        <v>231</v>
      </c>
      <c r="U195" s="124"/>
      <c r="V195" s="16" t="s">
        <v>258</v>
      </c>
      <c r="W195" s="106"/>
      <c r="X195" s="106"/>
      <c r="Y195" s="106"/>
      <c r="Z195" s="122" t="s">
        <v>231</v>
      </c>
      <c r="AA195" s="124"/>
      <c r="AB195" s="122" t="s">
        <v>231</v>
      </c>
      <c r="AC195" s="124" t="s">
        <v>467</v>
      </c>
      <c r="AD195" s="122" t="s">
        <v>241</v>
      </c>
      <c r="AE195" s="124"/>
      <c r="AF195" s="122" t="s">
        <v>241</v>
      </c>
      <c r="AG195" s="124"/>
      <c r="AH195" s="122" t="s">
        <v>231</v>
      </c>
      <c r="AI195" s="124" t="s">
        <v>501</v>
      </c>
      <c r="AJ195" s="108"/>
      <c r="AK195" s="106"/>
      <c r="AL195" s="106"/>
      <c r="AM195" s="122" t="s">
        <v>231</v>
      </c>
      <c r="AN195" s="124" t="s">
        <v>502</v>
      </c>
      <c r="AO195" s="122" t="s">
        <v>231</v>
      </c>
      <c r="AP195" s="124"/>
      <c r="AQ195" s="122" t="s">
        <v>231</v>
      </c>
      <c r="AR195" s="124"/>
      <c r="AS195" s="122" t="s">
        <v>231</v>
      </c>
      <c r="AT195" s="124" t="s">
        <v>524</v>
      </c>
      <c r="AU195" s="224" t="s">
        <v>231</v>
      </c>
      <c r="AV195" s="58"/>
      <c r="AW195" s="122" t="s">
        <v>231</v>
      </c>
      <c r="AX195" s="124" t="s">
        <v>533</v>
      </c>
      <c r="AY195" s="122" t="s">
        <v>231</v>
      </c>
      <c r="AZ195" s="124"/>
      <c r="BA195" s="146" t="s">
        <v>231</v>
      </c>
      <c r="BB195" s="124" t="s">
        <v>544</v>
      </c>
      <c r="BC195" s="146" t="s">
        <v>290</v>
      </c>
      <c r="BD195" s="124" t="s">
        <v>553</v>
      </c>
      <c r="BE195" s="112">
        <f t="shared" si="6"/>
        <v>0.88</v>
      </c>
      <c r="BF195" s="122" t="s">
        <v>192</v>
      </c>
      <c r="BG195" s="160">
        <v>1.0</v>
      </c>
      <c r="BH195" s="122" t="s">
        <v>199</v>
      </c>
      <c r="BI195" s="160">
        <v>1.0</v>
      </c>
      <c r="BJ195" s="122" t="s">
        <v>204</v>
      </c>
      <c r="BK195" s="124">
        <v>1.0</v>
      </c>
      <c r="BL195" s="122" t="s">
        <v>209</v>
      </c>
      <c r="BM195" s="124">
        <v>1.0</v>
      </c>
      <c r="BN195" s="122" t="s">
        <v>217</v>
      </c>
      <c r="BO195" s="124">
        <v>0.66</v>
      </c>
      <c r="BP195" s="122" t="s">
        <v>211</v>
      </c>
      <c r="BQ195" s="124">
        <v>0.5</v>
      </c>
      <c r="BR195" s="122" t="s">
        <v>225</v>
      </c>
      <c r="BS195" s="124">
        <v>1.0</v>
      </c>
      <c r="BT195" s="112"/>
      <c r="BU195" s="168" t="s">
        <v>236</v>
      </c>
      <c r="BV195" s="168" t="s">
        <v>237</v>
      </c>
      <c r="BW195" s="112"/>
    </row>
    <row r="196">
      <c r="A196" s="66"/>
      <c r="B196" s="69">
        <v>10.0</v>
      </c>
      <c r="C196" s="115" t="s">
        <v>303</v>
      </c>
      <c r="D196" s="115" t="s">
        <v>339</v>
      </c>
      <c r="E196" s="76">
        <v>2014.0</v>
      </c>
      <c r="F196" s="76" t="s">
        <v>30</v>
      </c>
      <c r="G196" s="76" t="s">
        <v>375</v>
      </c>
      <c r="H196" s="76">
        <v>4.0</v>
      </c>
      <c r="I196" s="119" t="s">
        <v>411</v>
      </c>
      <c r="J196" s="119" t="s">
        <v>446</v>
      </c>
      <c r="K196" s="87" t="s">
        <v>39</v>
      </c>
      <c r="L196" s="66"/>
      <c r="M196" s="94"/>
      <c r="N196" s="122" t="s">
        <v>231</v>
      </c>
      <c r="O196" s="124"/>
      <c r="P196" s="124" t="s">
        <v>245</v>
      </c>
      <c r="Q196" s="16" t="s">
        <v>250</v>
      </c>
      <c r="R196" s="122" t="s">
        <v>241</v>
      </c>
      <c r="S196" s="124"/>
      <c r="T196" s="122" t="s">
        <v>231</v>
      </c>
      <c r="U196" s="124"/>
      <c r="V196" s="16" t="s">
        <v>260</v>
      </c>
      <c r="W196" s="106"/>
      <c r="X196" s="106"/>
      <c r="Y196" s="106"/>
      <c r="Z196" s="122" t="s">
        <v>231</v>
      </c>
      <c r="AA196" s="124"/>
      <c r="AB196" s="122" t="s">
        <v>231</v>
      </c>
      <c r="AC196" s="124" t="s">
        <v>468</v>
      </c>
      <c r="AD196" s="122" t="s">
        <v>231</v>
      </c>
      <c r="AE196" s="124" t="s">
        <v>489</v>
      </c>
      <c r="AF196" s="122" t="s">
        <v>231</v>
      </c>
      <c r="AG196" s="124"/>
      <c r="AH196" s="122" t="s">
        <v>231</v>
      </c>
      <c r="AI196" s="124"/>
      <c r="AJ196" s="108"/>
      <c r="AK196" s="106"/>
      <c r="AL196" s="106"/>
      <c r="AM196" s="122" t="s">
        <v>231</v>
      </c>
      <c r="AN196" s="124"/>
      <c r="AO196" s="122" t="s">
        <v>231</v>
      </c>
      <c r="AP196" s="124"/>
      <c r="AQ196" s="122" t="s">
        <v>241</v>
      </c>
      <c r="AR196" s="124"/>
      <c r="AS196" s="122" t="s">
        <v>241</v>
      </c>
      <c r="AT196" s="124"/>
      <c r="AU196" s="122" t="s">
        <v>241</v>
      </c>
      <c r="AV196" s="124"/>
      <c r="AW196" s="122" t="s">
        <v>228</v>
      </c>
      <c r="AX196" s="124"/>
      <c r="AY196" s="122" t="s">
        <v>231</v>
      </c>
      <c r="AZ196" s="124"/>
      <c r="BA196" s="146" t="s">
        <v>241</v>
      </c>
      <c r="BB196" s="124"/>
      <c r="BC196" s="146" t="s">
        <v>228</v>
      </c>
      <c r="BD196" s="124"/>
      <c r="BE196" s="112">
        <f t="shared" si="6"/>
        <v>0.7371428571</v>
      </c>
      <c r="BF196" s="122" t="s">
        <v>192</v>
      </c>
      <c r="BG196" s="160">
        <v>1.0</v>
      </c>
      <c r="BH196" s="122" t="s">
        <v>199</v>
      </c>
      <c r="BI196" s="160">
        <v>1.0</v>
      </c>
      <c r="BJ196" s="122" t="s">
        <v>204</v>
      </c>
      <c r="BK196" s="124">
        <v>1.0</v>
      </c>
      <c r="BL196" s="122" t="s">
        <v>211</v>
      </c>
      <c r="BM196" s="124">
        <v>0.5</v>
      </c>
      <c r="BN196" s="122" t="s">
        <v>217</v>
      </c>
      <c r="BO196" s="124">
        <v>0.66</v>
      </c>
      <c r="BP196" s="122" t="s">
        <v>211</v>
      </c>
      <c r="BQ196" s="124">
        <v>0.5</v>
      </c>
      <c r="BR196" s="122" t="s">
        <v>211</v>
      </c>
      <c r="BS196" s="124">
        <v>0.5</v>
      </c>
      <c r="BT196" s="112"/>
      <c r="BU196" s="168" t="s">
        <v>237</v>
      </c>
      <c r="BV196" s="168" t="s">
        <v>236</v>
      </c>
      <c r="BW196" s="112"/>
    </row>
    <row r="197">
      <c r="A197" s="66"/>
      <c r="B197" s="69">
        <v>11.0</v>
      </c>
      <c r="C197" s="115" t="s">
        <v>304</v>
      </c>
      <c r="D197" s="115" t="s">
        <v>340</v>
      </c>
      <c r="E197" s="76">
        <v>2014.0</v>
      </c>
      <c r="F197" s="76" t="s">
        <v>30</v>
      </c>
      <c r="G197" s="76" t="s">
        <v>376</v>
      </c>
      <c r="H197" s="76">
        <v>0.0</v>
      </c>
      <c r="I197" s="119" t="s">
        <v>412</v>
      </c>
      <c r="J197" s="119" t="s">
        <v>447</v>
      </c>
      <c r="K197" s="87" t="s">
        <v>39</v>
      </c>
      <c r="L197" s="66"/>
      <c r="M197" s="94"/>
      <c r="N197" s="122" t="s">
        <v>231</v>
      </c>
      <c r="O197" s="124"/>
      <c r="P197" s="124" t="s">
        <v>243</v>
      </c>
      <c r="Q197" s="16" t="s">
        <v>248</v>
      </c>
      <c r="R197" s="122" t="s">
        <v>241</v>
      </c>
      <c r="S197" s="124"/>
      <c r="T197" s="122" t="s">
        <v>231</v>
      </c>
      <c r="U197" s="124"/>
      <c r="V197" s="16" t="s">
        <v>257</v>
      </c>
      <c r="W197" s="106"/>
      <c r="X197" s="106"/>
      <c r="Y197" s="106"/>
      <c r="Z197" s="122" t="s">
        <v>231</v>
      </c>
      <c r="AA197" s="124"/>
      <c r="AB197" s="122" t="s">
        <v>231</v>
      </c>
      <c r="AC197" s="124" t="s">
        <v>469</v>
      </c>
      <c r="AD197" s="122" t="s">
        <v>231</v>
      </c>
      <c r="AE197" s="124"/>
      <c r="AF197" s="122" t="s">
        <v>241</v>
      </c>
      <c r="AG197" s="124"/>
      <c r="AH197" s="122" t="s">
        <v>241</v>
      </c>
      <c r="AI197" s="124"/>
      <c r="AJ197" s="108"/>
      <c r="AK197" s="106"/>
      <c r="AL197" s="106"/>
      <c r="AM197" s="122" t="s">
        <v>231</v>
      </c>
      <c r="AN197" s="124" t="s">
        <v>503</v>
      </c>
      <c r="AO197" s="122" t="s">
        <v>231</v>
      </c>
      <c r="AP197" s="124" t="s">
        <v>506</v>
      </c>
      <c r="AQ197" s="122" t="s">
        <v>231</v>
      </c>
      <c r="AR197" s="124" t="s">
        <v>516</v>
      </c>
      <c r="AS197" s="122" t="s">
        <v>231</v>
      </c>
      <c r="AT197" s="124"/>
      <c r="AU197" s="122" t="s">
        <v>231</v>
      </c>
      <c r="AV197" s="124"/>
      <c r="AW197" s="224" t="s">
        <v>231</v>
      </c>
      <c r="AX197" s="58"/>
      <c r="AY197" s="122" t="s">
        <v>231</v>
      </c>
      <c r="AZ197" s="124"/>
      <c r="BA197" s="146" t="s">
        <v>241</v>
      </c>
      <c r="BB197" s="124" t="s">
        <v>545</v>
      </c>
      <c r="BC197" s="146" t="s">
        <v>291</v>
      </c>
      <c r="BD197" s="124" t="s">
        <v>554</v>
      </c>
      <c r="BE197" s="112">
        <f t="shared" si="6"/>
        <v>0.8085714286</v>
      </c>
      <c r="BF197" s="122" t="s">
        <v>192</v>
      </c>
      <c r="BG197" s="160">
        <v>1.0</v>
      </c>
      <c r="BH197" s="122" t="s">
        <v>200</v>
      </c>
      <c r="BI197" s="160">
        <v>0.5</v>
      </c>
      <c r="BJ197" s="122" t="s">
        <v>204</v>
      </c>
      <c r="BK197" s="124">
        <v>1.0</v>
      </c>
      <c r="BL197" s="122" t="s">
        <v>209</v>
      </c>
      <c r="BM197" s="124">
        <v>1.0</v>
      </c>
      <c r="BN197" s="122" t="s">
        <v>217</v>
      </c>
      <c r="BO197" s="124">
        <v>0.66</v>
      </c>
      <c r="BP197" s="122" t="s">
        <v>211</v>
      </c>
      <c r="BQ197" s="124">
        <v>0.5</v>
      </c>
      <c r="BR197" s="122" t="s">
        <v>225</v>
      </c>
      <c r="BS197" s="124">
        <v>1.0</v>
      </c>
      <c r="BT197" s="112"/>
      <c r="BU197" s="168" t="s">
        <v>236</v>
      </c>
      <c r="BV197" s="168" t="s">
        <v>236</v>
      </c>
      <c r="BW197" s="112"/>
    </row>
    <row r="198">
      <c r="A198" s="66"/>
      <c r="B198" s="69">
        <v>12.0</v>
      </c>
      <c r="C198" s="115" t="s">
        <v>305</v>
      </c>
      <c r="D198" s="115" t="s">
        <v>341</v>
      </c>
      <c r="E198" s="76">
        <v>2013.0</v>
      </c>
      <c r="F198" s="76" t="s">
        <v>30</v>
      </c>
      <c r="G198" s="76" t="s">
        <v>377</v>
      </c>
      <c r="H198" s="76">
        <v>6.0</v>
      </c>
      <c r="I198" s="119" t="s">
        <v>413</v>
      </c>
      <c r="J198" s="119" t="s">
        <v>448</v>
      </c>
      <c r="K198" s="87" t="s">
        <v>39</v>
      </c>
      <c r="L198" s="66"/>
      <c r="M198" s="94"/>
      <c r="N198" s="122" t="s">
        <v>231</v>
      </c>
      <c r="O198" s="124"/>
      <c r="P198" s="124" t="s">
        <v>243</v>
      </c>
      <c r="Q198" s="16" t="s">
        <v>249</v>
      </c>
      <c r="R198" s="122" t="s">
        <v>231</v>
      </c>
      <c r="S198" s="124" t="s">
        <v>455</v>
      </c>
      <c r="T198" s="122" t="s">
        <v>231</v>
      </c>
      <c r="U198" s="124"/>
      <c r="V198" s="16" t="s">
        <v>257</v>
      </c>
      <c r="W198" s="106"/>
      <c r="X198" s="106"/>
      <c r="Y198" s="106"/>
      <c r="Z198" s="122" t="s">
        <v>231</v>
      </c>
      <c r="AA198" s="124"/>
      <c r="AB198" s="122" t="s">
        <v>231</v>
      </c>
      <c r="AC198" s="124" t="s">
        <v>470</v>
      </c>
      <c r="AD198" s="122" t="s">
        <v>241</v>
      </c>
      <c r="AE198" s="124"/>
      <c r="AF198" s="122" t="s">
        <v>241</v>
      </c>
      <c r="AG198" s="124"/>
      <c r="AH198" s="122" t="s">
        <v>241</v>
      </c>
      <c r="AI198" s="124"/>
      <c r="AJ198" s="108"/>
      <c r="AK198" s="106"/>
      <c r="AL198" s="106"/>
      <c r="AM198" s="122" t="s">
        <v>231</v>
      </c>
      <c r="AN198" s="124"/>
      <c r="AO198" s="122" t="s">
        <v>231</v>
      </c>
      <c r="AP198" s="124"/>
      <c r="AQ198" s="122" t="s">
        <v>231</v>
      </c>
      <c r="AR198" s="124"/>
      <c r="AS198" s="122" t="s">
        <v>231</v>
      </c>
      <c r="AT198" s="124" t="s">
        <v>525</v>
      </c>
      <c r="AU198" s="122" t="s">
        <v>231</v>
      </c>
      <c r="AV198" s="124"/>
      <c r="AW198" s="122" t="s">
        <v>228</v>
      </c>
      <c r="AX198" s="124"/>
      <c r="AY198" s="122" t="s">
        <v>231</v>
      </c>
      <c r="AZ198" s="124"/>
      <c r="BA198" s="146" t="s">
        <v>241</v>
      </c>
      <c r="BB198" s="124"/>
      <c r="BC198" s="146" t="s">
        <v>293</v>
      </c>
      <c r="BD198" s="124" t="s">
        <v>555</v>
      </c>
      <c r="BE198" s="112">
        <f t="shared" si="6"/>
        <v>0.6657142857</v>
      </c>
      <c r="BF198" s="122" t="s">
        <v>192</v>
      </c>
      <c r="BG198" s="160">
        <v>1.0</v>
      </c>
      <c r="BH198" s="122" t="s">
        <v>199</v>
      </c>
      <c r="BI198" s="160">
        <v>1.0</v>
      </c>
      <c r="BJ198" s="122" t="s">
        <v>205</v>
      </c>
      <c r="BK198" s="124">
        <v>0.5</v>
      </c>
      <c r="BL198" s="122" t="s">
        <v>209</v>
      </c>
      <c r="BM198" s="124">
        <v>1.0</v>
      </c>
      <c r="BN198" s="122" t="s">
        <v>217</v>
      </c>
      <c r="BO198" s="124">
        <v>0.66</v>
      </c>
      <c r="BP198" s="122" t="s">
        <v>211</v>
      </c>
      <c r="BQ198" s="124">
        <v>0.5</v>
      </c>
      <c r="BR198" s="122" t="s">
        <v>226</v>
      </c>
      <c r="BS198" s="124">
        <v>0.0</v>
      </c>
      <c r="BT198" s="112"/>
      <c r="BU198" s="168" t="s">
        <v>236</v>
      </c>
      <c r="BV198" s="168" t="s">
        <v>236</v>
      </c>
      <c r="BW198" s="112"/>
    </row>
    <row r="199">
      <c r="A199" s="66"/>
      <c r="B199" s="69">
        <v>13.0</v>
      </c>
      <c r="C199" s="115" t="s">
        <v>306</v>
      </c>
      <c r="D199" s="115" t="s">
        <v>342</v>
      </c>
      <c r="E199" s="76">
        <v>2014.0</v>
      </c>
      <c r="F199" s="76" t="s">
        <v>30</v>
      </c>
      <c r="G199" s="76" t="s">
        <v>378</v>
      </c>
      <c r="H199" s="76">
        <v>0.0</v>
      </c>
      <c r="I199" s="119" t="s">
        <v>414</v>
      </c>
      <c r="J199" s="119" t="s">
        <v>449</v>
      </c>
      <c r="K199" s="87" t="s">
        <v>39</v>
      </c>
      <c r="L199" s="66"/>
      <c r="M199" s="94"/>
      <c r="N199" s="224" t="s">
        <v>231</v>
      </c>
      <c r="O199" s="58"/>
      <c r="P199" s="124" t="s">
        <v>243</v>
      </c>
      <c r="Q199" s="16" t="s">
        <v>248</v>
      </c>
      <c r="R199" s="122" t="s">
        <v>241</v>
      </c>
      <c r="S199" s="124"/>
      <c r="T199" s="122" t="s">
        <v>231</v>
      </c>
      <c r="U199" s="124"/>
      <c r="V199" s="16" t="s">
        <v>258</v>
      </c>
      <c r="W199" s="106"/>
      <c r="X199" s="106"/>
      <c r="Y199" s="106"/>
      <c r="Z199" s="122" t="s">
        <v>231</v>
      </c>
      <c r="AA199" s="124"/>
      <c r="AB199" s="122" t="s">
        <v>231</v>
      </c>
      <c r="AC199" s="124" t="s">
        <v>471</v>
      </c>
      <c r="AD199" s="122" t="s">
        <v>241</v>
      </c>
      <c r="AE199" s="124"/>
      <c r="AF199" s="122" t="s">
        <v>241</v>
      </c>
      <c r="AG199" s="124"/>
      <c r="AH199" s="122" t="s">
        <v>241</v>
      </c>
      <c r="AI199" s="124"/>
      <c r="AJ199" s="108"/>
      <c r="AK199" s="106"/>
      <c r="AL199" s="106"/>
      <c r="AM199" s="122" t="s">
        <v>231</v>
      </c>
      <c r="AN199" s="124"/>
      <c r="AO199" s="122" t="s">
        <v>231</v>
      </c>
      <c r="AP199" s="124" t="s">
        <v>507</v>
      </c>
      <c r="AQ199" s="122" t="s">
        <v>231</v>
      </c>
      <c r="AR199" s="124"/>
      <c r="AS199" s="122" t="s">
        <v>231</v>
      </c>
      <c r="AT199" s="124" t="s">
        <v>526</v>
      </c>
      <c r="AU199" s="122" t="s">
        <v>231</v>
      </c>
      <c r="AV199" s="124"/>
      <c r="AW199" s="122" t="s">
        <v>231</v>
      </c>
      <c r="AX199" s="124"/>
      <c r="AY199" s="224" t="s">
        <v>231</v>
      </c>
      <c r="AZ199" s="58"/>
      <c r="BA199" s="146" t="s">
        <v>241</v>
      </c>
      <c r="BB199" s="124"/>
      <c r="BC199" s="146" t="s">
        <v>293</v>
      </c>
      <c r="BD199" s="124" t="s">
        <v>555</v>
      </c>
      <c r="BE199" s="112">
        <f t="shared" si="6"/>
        <v>0.5</v>
      </c>
      <c r="BF199" s="122" t="s">
        <v>192</v>
      </c>
      <c r="BG199" s="160">
        <v>1.0</v>
      </c>
      <c r="BH199" s="122" t="s">
        <v>200</v>
      </c>
      <c r="BI199" s="160">
        <v>0.5</v>
      </c>
      <c r="BJ199" s="122" t="s">
        <v>205</v>
      </c>
      <c r="BK199" s="124">
        <v>0.5</v>
      </c>
      <c r="BL199" s="122" t="s">
        <v>211</v>
      </c>
      <c r="BM199" s="124">
        <v>0.5</v>
      </c>
      <c r="BN199" s="122" t="s">
        <v>217</v>
      </c>
      <c r="BO199" s="124">
        <v>0.5</v>
      </c>
      <c r="BP199" s="122" t="s">
        <v>211</v>
      </c>
      <c r="BQ199" s="124">
        <v>0.5</v>
      </c>
      <c r="BR199" s="122" t="s">
        <v>226</v>
      </c>
      <c r="BS199" s="124">
        <v>0.0</v>
      </c>
      <c r="BT199" s="112"/>
      <c r="BU199" s="168" t="s">
        <v>237</v>
      </c>
      <c r="BV199" s="168" t="s">
        <v>236</v>
      </c>
      <c r="BW199" s="112"/>
    </row>
    <row r="200">
      <c r="A200" s="66"/>
      <c r="B200" s="69">
        <v>14.0</v>
      </c>
      <c r="C200" s="115" t="s">
        <v>307</v>
      </c>
      <c r="D200" s="115" t="s">
        <v>343</v>
      </c>
      <c r="E200" s="76">
        <v>2014.0</v>
      </c>
      <c r="F200" s="76" t="s">
        <v>30</v>
      </c>
      <c r="G200" s="76" t="s">
        <v>379</v>
      </c>
      <c r="H200" s="76">
        <v>0.0</v>
      </c>
      <c r="I200" s="119" t="s">
        <v>415</v>
      </c>
      <c r="J200" s="119" t="s">
        <v>450</v>
      </c>
      <c r="K200" s="87" t="s">
        <v>39</v>
      </c>
      <c r="L200" s="66"/>
      <c r="M200" s="94"/>
      <c r="N200" s="122" t="s">
        <v>231</v>
      </c>
      <c r="O200" s="124"/>
      <c r="P200" s="124" t="s">
        <v>243</v>
      </c>
      <c r="Q200" s="16" t="s">
        <v>249</v>
      </c>
      <c r="R200" s="122" t="s">
        <v>241</v>
      </c>
      <c r="S200" s="124"/>
      <c r="T200" s="122" t="s">
        <v>231</v>
      </c>
      <c r="U200" s="124"/>
      <c r="V200" s="16" t="s">
        <v>260</v>
      </c>
      <c r="W200" s="106"/>
      <c r="X200" s="106"/>
      <c r="Y200" s="106"/>
      <c r="Z200" s="122" t="s">
        <v>231</v>
      </c>
      <c r="AA200" s="124"/>
      <c r="AB200" s="122" t="s">
        <v>231</v>
      </c>
      <c r="AC200" s="124" t="s">
        <v>472</v>
      </c>
      <c r="AD200" s="122" t="s">
        <v>241</v>
      </c>
      <c r="AE200" s="124"/>
      <c r="AF200" s="122" t="s">
        <v>231</v>
      </c>
      <c r="AG200" s="124" t="s">
        <v>498</v>
      </c>
      <c r="AH200" s="122" t="s">
        <v>241</v>
      </c>
      <c r="AI200" s="124"/>
      <c r="AJ200" s="108"/>
      <c r="AK200" s="106"/>
      <c r="AL200" s="106"/>
      <c r="AM200" s="122" t="s">
        <v>231</v>
      </c>
      <c r="AN200" s="124"/>
      <c r="AO200" s="122" t="s">
        <v>241</v>
      </c>
      <c r="AP200" s="124"/>
      <c r="AQ200" s="122" t="s">
        <v>231</v>
      </c>
      <c r="AR200" s="124" t="s">
        <v>517</v>
      </c>
      <c r="AS200" s="122" t="s">
        <v>231</v>
      </c>
      <c r="AT200" s="124"/>
      <c r="AU200" s="122" t="s">
        <v>231</v>
      </c>
      <c r="AV200" s="124"/>
      <c r="AW200" s="122" t="s">
        <v>231</v>
      </c>
      <c r="AX200" s="124" t="s">
        <v>535</v>
      </c>
      <c r="AY200" s="122" t="s">
        <v>231</v>
      </c>
      <c r="AZ200" s="124"/>
      <c r="BA200" s="146" t="s">
        <v>241</v>
      </c>
      <c r="BB200" s="124"/>
      <c r="BC200" s="146" t="s">
        <v>292</v>
      </c>
      <c r="BD200" s="124"/>
      <c r="BE200" s="112">
        <f t="shared" si="6"/>
        <v>0.6185714286</v>
      </c>
      <c r="BF200" s="122" t="s">
        <v>192</v>
      </c>
      <c r="BG200" s="160">
        <v>1.0</v>
      </c>
      <c r="BH200" s="122" t="s">
        <v>200</v>
      </c>
      <c r="BI200" s="160">
        <v>0.5</v>
      </c>
      <c r="BJ200" s="122" t="s">
        <v>204</v>
      </c>
      <c r="BK200" s="124">
        <v>1.0</v>
      </c>
      <c r="BL200" s="122" t="s">
        <v>209</v>
      </c>
      <c r="BM200" s="124">
        <v>1.0</v>
      </c>
      <c r="BN200" s="122" t="s">
        <v>218</v>
      </c>
      <c r="BO200" s="124">
        <v>0.33</v>
      </c>
      <c r="BP200" s="122" t="s">
        <v>211</v>
      </c>
      <c r="BQ200" s="124">
        <v>0.5</v>
      </c>
      <c r="BR200" s="122" t="s">
        <v>226</v>
      </c>
      <c r="BS200" s="124">
        <v>0.0</v>
      </c>
      <c r="BT200" s="112"/>
      <c r="BU200" s="168" t="s">
        <v>237</v>
      </c>
      <c r="BV200" s="168" t="s">
        <v>236</v>
      </c>
      <c r="BW200" s="112"/>
    </row>
    <row r="201">
      <c r="A201" s="66"/>
      <c r="B201" s="69">
        <v>15.0</v>
      </c>
      <c r="C201" s="115" t="s">
        <v>308</v>
      </c>
      <c r="D201" s="115" t="s">
        <v>344</v>
      </c>
      <c r="E201" s="76">
        <v>2012.0</v>
      </c>
      <c r="F201" s="76" t="s">
        <v>30</v>
      </c>
      <c r="G201" s="76" t="s">
        <v>380</v>
      </c>
      <c r="H201" s="76">
        <v>2.0</v>
      </c>
      <c r="I201" s="119" t="s">
        <v>416</v>
      </c>
      <c r="J201" s="119" t="s">
        <v>451</v>
      </c>
      <c r="K201" s="87" t="s">
        <v>39</v>
      </c>
      <c r="L201" s="66"/>
      <c r="M201" s="94"/>
      <c r="N201" s="122" t="s">
        <v>231</v>
      </c>
      <c r="O201" s="124"/>
      <c r="P201" s="124" t="s">
        <v>243</v>
      </c>
      <c r="Q201" s="16" t="s">
        <v>250</v>
      </c>
      <c r="R201" s="122" t="s">
        <v>241</v>
      </c>
      <c r="S201" s="124"/>
      <c r="T201" s="122" t="s">
        <v>241</v>
      </c>
      <c r="U201" s="124" t="s">
        <v>459</v>
      </c>
      <c r="V201" s="16"/>
      <c r="W201" s="106"/>
      <c r="X201" s="106"/>
      <c r="Y201" s="106"/>
      <c r="Z201" s="122"/>
      <c r="AA201" s="124"/>
      <c r="AB201" s="122"/>
      <c r="AC201" s="124"/>
      <c r="AD201" s="122"/>
      <c r="AE201" s="124"/>
      <c r="AF201" s="122"/>
      <c r="AG201" s="124"/>
      <c r="AH201" s="122"/>
      <c r="AI201" s="124"/>
      <c r="AJ201" s="108"/>
      <c r="AK201" s="106"/>
      <c r="AL201" s="106"/>
      <c r="AM201" s="122"/>
      <c r="AN201" s="124"/>
      <c r="AO201" s="122"/>
      <c r="AP201" s="124"/>
      <c r="AQ201" s="122"/>
      <c r="AR201" s="124"/>
      <c r="AS201" s="122"/>
      <c r="AT201" s="124"/>
      <c r="AU201" s="122"/>
      <c r="AV201" s="124"/>
      <c r="AW201" s="122"/>
      <c r="AX201" s="124"/>
      <c r="AY201" s="122"/>
      <c r="AZ201" s="124"/>
      <c r="BA201" s="225"/>
      <c r="BB201" s="58"/>
      <c r="BC201" s="146"/>
      <c r="BD201" s="124"/>
      <c r="BE201" s="112">
        <f t="shared" si="6"/>
        <v>0</v>
      </c>
      <c r="BF201" s="122" t="s">
        <v>192</v>
      </c>
      <c r="BG201" s="160"/>
      <c r="BH201" s="122" t="s">
        <v>200</v>
      </c>
      <c r="BI201" s="160"/>
      <c r="BJ201" s="122"/>
      <c r="BK201" s="124"/>
      <c r="BL201" s="122"/>
      <c r="BM201" s="124"/>
      <c r="BN201" s="122"/>
      <c r="BO201" s="124"/>
      <c r="BP201" s="122"/>
      <c r="BQ201" s="124"/>
      <c r="BR201" s="122"/>
      <c r="BS201" s="124"/>
      <c r="BT201" s="112"/>
      <c r="BU201" s="168" t="s">
        <v>236</v>
      </c>
      <c r="BV201" s="7"/>
      <c r="BW201" s="112"/>
    </row>
    <row r="202">
      <c r="A202" s="66"/>
      <c r="B202" s="69">
        <v>16.0</v>
      </c>
      <c r="C202" s="115" t="s">
        <v>309</v>
      </c>
      <c r="D202" s="115" t="s">
        <v>345</v>
      </c>
      <c r="E202" s="76">
        <v>2014.0</v>
      </c>
      <c r="F202" s="76" t="s">
        <v>30</v>
      </c>
      <c r="G202" s="76" t="s">
        <v>381</v>
      </c>
      <c r="H202" s="76">
        <v>4.0</v>
      </c>
      <c r="I202" s="119" t="s">
        <v>417</v>
      </c>
      <c r="J202" s="119" t="s">
        <v>452</v>
      </c>
      <c r="K202" s="87" t="s">
        <v>39</v>
      </c>
      <c r="L202" s="66"/>
      <c r="M202" s="94"/>
      <c r="N202" s="122" t="s">
        <v>231</v>
      </c>
      <c r="O202" s="124"/>
      <c r="P202" s="124" t="s">
        <v>243</v>
      </c>
      <c r="Q202" s="16" t="s">
        <v>250</v>
      </c>
      <c r="R202" s="122" t="s">
        <v>241</v>
      </c>
      <c r="S202" s="124"/>
      <c r="T202" s="122" t="s">
        <v>241</v>
      </c>
      <c r="U202" s="124"/>
      <c r="V202" s="16"/>
      <c r="W202" s="106"/>
      <c r="X202" s="106"/>
      <c r="Y202" s="106"/>
      <c r="Z202" s="122"/>
      <c r="AA202" s="124"/>
      <c r="AB202" s="122"/>
      <c r="AC202" s="124"/>
      <c r="AD202" s="122"/>
      <c r="AE202" s="124"/>
      <c r="AF202" s="122"/>
      <c r="AG202" s="124"/>
      <c r="AH202" s="122"/>
      <c r="AI202" s="124"/>
      <c r="AJ202" s="108"/>
      <c r="AK202" s="106"/>
      <c r="AL202" s="106"/>
      <c r="AM202" s="122"/>
      <c r="AN202" s="124"/>
      <c r="AO202" s="122"/>
      <c r="AP202" s="124"/>
      <c r="AQ202" s="122"/>
      <c r="AR202" s="124"/>
      <c r="AS202" s="122"/>
      <c r="AT202" s="124"/>
      <c r="AU202" s="122"/>
      <c r="AV202" s="124"/>
      <c r="AW202" s="122"/>
      <c r="AX202" s="124"/>
      <c r="AY202" s="122"/>
      <c r="AZ202" s="124"/>
      <c r="BA202" s="146"/>
      <c r="BB202" s="124"/>
      <c r="BC202" s="146"/>
      <c r="BD202" s="124"/>
      <c r="BE202" s="112">
        <f t="shared" si="6"/>
        <v>0</v>
      </c>
      <c r="BF202" s="122" t="s">
        <v>192</v>
      </c>
      <c r="BG202" s="160"/>
      <c r="BH202" s="122" t="s">
        <v>199</v>
      </c>
      <c r="BI202" s="160"/>
      <c r="BJ202" s="122"/>
      <c r="BK202" s="124"/>
      <c r="BL202" s="122"/>
      <c r="BM202" s="124"/>
      <c r="BN202" s="122"/>
      <c r="BO202" s="124"/>
      <c r="BP202" s="122"/>
      <c r="BQ202" s="124"/>
      <c r="BR202" s="122"/>
      <c r="BS202" s="124"/>
      <c r="BT202" s="112"/>
      <c r="BU202" s="168" t="s">
        <v>236</v>
      </c>
      <c r="BV202" s="7"/>
      <c r="BW202" s="112"/>
    </row>
    <row r="203">
      <c r="A203" s="66"/>
      <c r="B203" s="69">
        <v>17.0</v>
      </c>
      <c r="C203" s="115" t="s">
        <v>310</v>
      </c>
      <c r="D203" s="115" t="s">
        <v>346</v>
      </c>
      <c r="E203" s="76">
        <v>2013.0</v>
      </c>
      <c r="F203" s="76" t="s">
        <v>30</v>
      </c>
      <c r="G203" s="76" t="s">
        <v>382</v>
      </c>
      <c r="H203" s="76">
        <v>2.0</v>
      </c>
      <c r="I203" s="119" t="s">
        <v>418</v>
      </c>
      <c r="J203" s="119" t="s">
        <v>453</v>
      </c>
      <c r="K203" s="87" t="s">
        <v>39</v>
      </c>
      <c r="L203" s="66"/>
      <c r="M203" s="94"/>
      <c r="N203" s="122" t="s">
        <v>231</v>
      </c>
      <c r="O203" s="124"/>
      <c r="P203" s="124" t="s">
        <v>243</v>
      </c>
      <c r="Q203" s="16" t="s">
        <v>250</v>
      </c>
      <c r="R203" s="224" t="s">
        <v>228</v>
      </c>
      <c r="S203" s="58"/>
      <c r="T203" s="122" t="s">
        <v>231</v>
      </c>
      <c r="U203" s="124"/>
      <c r="V203" s="16" t="s">
        <v>258</v>
      </c>
      <c r="W203" s="106"/>
      <c r="X203" s="106"/>
      <c r="Y203" s="106"/>
      <c r="Z203" s="122" t="s">
        <v>231</v>
      </c>
      <c r="AA203" s="124"/>
      <c r="AB203" s="122" t="s">
        <v>231</v>
      </c>
      <c r="AC203" s="124" t="s">
        <v>473</v>
      </c>
      <c r="AD203" s="122" t="s">
        <v>241</v>
      </c>
      <c r="AE203" s="124"/>
      <c r="AF203" s="122" t="s">
        <v>241</v>
      </c>
      <c r="AG203" s="124"/>
      <c r="AH203" s="122" t="s">
        <v>241</v>
      </c>
      <c r="AI203" s="124"/>
      <c r="AJ203" s="108"/>
      <c r="AK203" s="106"/>
      <c r="AL203" s="106"/>
      <c r="AM203" s="122" t="s">
        <v>231</v>
      </c>
      <c r="AN203" s="124"/>
      <c r="AO203" s="122" t="s">
        <v>231</v>
      </c>
      <c r="AP203" s="124"/>
      <c r="AQ203" s="122" t="s">
        <v>231</v>
      </c>
      <c r="AR203" s="124" t="s">
        <v>518</v>
      </c>
      <c r="AS203" s="122" t="s">
        <v>231</v>
      </c>
      <c r="AT203" s="124" t="s">
        <v>526</v>
      </c>
      <c r="AU203" s="122" t="s">
        <v>231</v>
      </c>
      <c r="AV203" s="124"/>
      <c r="AW203" s="122" t="s">
        <v>231</v>
      </c>
      <c r="AX203" s="124"/>
      <c r="AY203" s="122" t="s">
        <v>231</v>
      </c>
      <c r="AZ203" s="124"/>
      <c r="BA203" s="146" t="s">
        <v>231</v>
      </c>
      <c r="BB203" s="124" t="s">
        <v>546</v>
      </c>
      <c r="BC203" s="225" t="s">
        <v>293</v>
      </c>
      <c r="BD203" s="58"/>
      <c r="BE203" s="112">
        <f t="shared" si="6"/>
        <v>0.5471428571</v>
      </c>
      <c r="BF203" s="122" t="s">
        <v>192</v>
      </c>
      <c r="BG203" s="160">
        <v>1.0</v>
      </c>
      <c r="BH203" s="122" t="s">
        <v>199</v>
      </c>
      <c r="BI203" s="160">
        <v>1.0</v>
      </c>
      <c r="BJ203" s="122" t="s">
        <v>205</v>
      </c>
      <c r="BK203" s="124">
        <v>0.5</v>
      </c>
      <c r="BL203" s="146" t="s">
        <v>211</v>
      </c>
      <c r="BM203" s="124">
        <v>0.5</v>
      </c>
      <c r="BN203" s="122" t="s">
        <v>218</v>
      </c>
      <c r="BO203" s="124">
        <v>0.33</v>
      </c>
      <c r="BP203" s="122" t="s">
        <v>211</v>
      </c>
      <c r="BQ203" s="124">
        <v>0.5</v>
      </c>
      <c r="BR203" s="122" t="s">
        <v>226</v>
      </c>
      <c r="BS203" s="124">
        <v>0.0</v>
      </c>
      <c r="BT203" s="112"/>
      <c r="BU203" s="168" t="s">
        <v>237</v>
      </c>
      <c r="BV203" s="168" t="s">
        <v>237</v>
      </c>
      <c r="BW203" s="112"/>
    </row>
    <row r="204">
      <c r="A204" s="66"/>
      <c r="B204" s="69">
        <v>18.0</v>
      </c>
      <c r="C204" s="71" t="s">
        <v>311</v>
      </c>
      <c r="D204" s="10" t="s">
        <v>347</v>
      </c>
      <c r="E204" s="76">
        <v>2014.0</v>
      </c>
      <c r="F204" s="76" t="s">
        <v>30</v>
      </c>
      <c r="G204" s="76" t="s">
        <v>383</v>
      </c>
      <c r="H204" s="76">
        <v>0.0</v>
      </c>
      <c r="I204" s="119" t="s">
        <v>419</v>
      </c>
      <c r="J204" s="71"/>
      <c r="K204" s="87" t="s">
        <v>39</v>
      </c>
      <c r="L204" s="66"/>
      <c r="M204" s="94"/>
      <c r="N204" s="122" t="s">
        <v>231</v>
      </c>
      <c r="O204" s="124"/>
      <c r="P204" s="124" t="s">
        <v>243</v>
      </c>
      <c r="Q204" s="16" t="s">
        <v>250</v>
      </c>
      <c r="R204" s="122" t="s">
        <v>228</v>
      </c>
      <c r="S204" s="124"/>
      <c r="T204" s="122" t="s">
        <v>231</v>
      </c>
      <c r="U204" s="124"/>
      <c r="V204" s="16" t="s">
        <v>258</v>
      </c>
      <c r="W204" s="106"/>
      <c r="X204" s="106"/>
      <c r="Y204" s="106"/>
      <c r="Z204" s="122" t="s">
        <v>231</v>
      </c>
      <c r="AA204" s="124" t="s">
        <v>460</v>
      </c>
      <c r="AB204" s="122" t="s">
        <v>231</v>
      </c>
      <c r="AC204" s="124"/>
      <c r="AD204" s="122" t="s">
        <v>231</v>
      </c>
      <c r="AE204" s="124"/>
      <c r="AF204" s="122" t="s">
        <v>241</v>
      </c>
      <c r="AG204" s="124"/>
      <c r="AH204" s="122" t="s">
        <v>231</v>
      </c>
      <c r="AI204" s="124"/>
      <c r="AJ204" s="108"/>
      <c r="AK204" s="106"/>
      <c r="AL204" s="106"/>
      <c r="AM204" s="122" t="s">
        <v>231</v>
      </c>
      <c r="AN204" s="124"/>
      <c r="AO204" s="122" t="s">
        <v>231</v>
      </c>
      <c r="AP204" s="124"/>
      <c r="AQ204" s="122" t="s">
        <v>231</v>
      </c>
      <c r="AR204" s="124"/>
      <c r="AS204" s="122" t="s">
        <v>231</v>
      </c>
      <c r="AT204" s="124"/>
      <c r="AU204" s="122" t="s">
        <v>231</v>
      </c>
      <c r="AV204" s="124"/>
      <c r="AW204" s="122" t="s">
        <v>231</v>
      </c>
      <c r="AX204" s="124"/>
      <c r="AY204" s="122" t="s">
        <v>231</v>
      </c>
      <c r="AZ204" s="124"/>
      <c r="BA204" s="146" t="s">
        <v>231</v>
      </c>
      <c r="BB204" s="124" t="s">
        <v>547</v>
      </c>
      <c r="BC204" s="146" t="s">
        <v>290</v>
      </c>
      <c r="BD204" s="124" t="s">
        <v>460</v>
      </c>
      <c r="BE204" s="112">
        <f t="shared" si="6"/>
        <v>0.8571428571</v>
      </c>
      <c r="BF204" s="122" t="s">
        <v>192</v>
      </c>
      <c r="BG204" s="160">
        <v>1.0</v>
      </c>
      <c r="BH204" s="122" t="s">
        <v>200</v>
      </c>
      <c r="BI204" s="160">
        <v>0.5</v>
      </c>
      <c r="BJ204" s="122" t="s">
        <v>204</v>
      </c>
      <c r="BK204" s="124">
        <v>1.0</v>
      </c>
      <c r="BL204" s="146" t="s">
        <v>209</v>
      </c>
      <c r="BM204" s="124">
        <v>1.0</v>
      </c>
      <c r="BN204" s="122" t="s">
        <v>216</v>
      </c>
      <c r="BO204" s="124">
        <v>1.0</v>
      </c>
      <c r="BP204" s="122" t="s">
        <v>204</v>
      </c>
      <c r="BQ204" s="124">
        <v>1.0</v>
      </c>
      <c r="BR204" s="122" t="s">
        <v>211</v>
      </c>
      <c r="BS204" s="124">
        <v>0.5</v>
      </c>
      <c r="BT204" s="112"/>
      <c r="BU204" s="168" t="s">
        <v>236</v>
      </c>
      <c r="BV204" s="168" t="s">
        <v>237</v>
      </c>
      <c r="BW204" s="112"/>
    </row>
    <row r="205">
      <c r="A205" s="66"/>
      <c r="B205" s="69">
        <v>19.0</v>
      </c>
      <c r="C205" s="71" t="s">
        <v>312</v>
      </c>
      <c r="D205" s="10" t="s">
        <v>348</v>
      </c>
      <c r="E205" s="76">
        <v>2014.0</v>
      </c>
      <c r="F205" s="76" t="s">
        <v>30</v>
      </c>
      <c r="G205" s="76" t="s">
        <v>384</v>
      </c>
      <c r="H205" s="76">
        <v>0.0</v>
      </c>
      <c r="I205" s="119" t="s">
        <v>420</v>
      </c>
      <c r="J205" s="71"/>
      <c r="K205" s="87" t="s">
        <v>39</v>
      </c>
      <c r="L205" s="66"/>
      <c r="M205" s="94"/>
      <c r="N205" s="122" t="s">
        <v>231</v>
      </c>
      <c r="O205" s="124"/>
      <c r="P205" s="124" t="s">
        <v>243</v>
      </c>
      <c r="Q205" s="16" t="s">
        <v>249</v>
      </c>
      <c r="R205" s="122" t="s">
        <v>231</v>
      </c>
      <c r="S205" s="124" t="s">
        <v>456</v>
      </c>
      <c r="T205" s="224" t="s">
        <v>231</v>
      </c>
      <c r="U205" s="58"/>
      <c r="V205" s="16" t="s">
        <v>258</v>
      </c>
      <c r="W205" s="106"/>
      <c r="X205" s="106"/>
      <c r="Y205" s="106"/>
      <c r="Z205" s="122" t="s">
        <v>241</v>
      </c>
      <c r="AA205" s="124"/>
      <c r="AB205" s="122"/>
      <c r="AC205" s="124"/>
      <c r="AD205" s="122"/>
      <c r="AE205" s="124"/>
      <c r="AF205" s="122"/>
      <c r="AG205" s="124"/>
      <c r="AH205" s="122"/>
      <c r="AI205" s="124"/>
      <c r="AJ205" s="108"/>
      <c r="AK205" s="106"/>
      <c r="AL205" s="106"/>
      <c r="AM205" s="122" t="s">
        <v>231</v>
      </c>
      <c r="AN205" s="124" t="s">
        <v>504</v>
      </c>
      <c r="AO205" s="122" t="s">
        <v>231</v>
      </c>
      <c r="AP205" s="124" t="s">
        <v>508</v>
      </c>
      <c r="AQ205" s="122" t="s">
        <v>231</v>
      </c>
      <c r="AR205" s="124"/>
      <c r="AS205" s="122" t="s">
        <v>231</v>
      </c>
      <c r="AT205" s="124"/>
      <c r="AU205" s="122" t="s">
        <v>241</v>
      </c>
      <c r="AV205" s="124"/>
      <c r="AW205" s="122" t="s">
        <v>231</v>
      </c>
      <c r="AX205" s="124"/>
      <c r="AY205" s="122" t="s">
        <v>231</v>
      </c>
      <c r="AZ205" s="124"/>
      <c r="BA205" s="146" t="s">
        <v>231</v>
      </c>
      <c r="BB205" s="124"/>
      <c r="BC205" s="146" t="s">
        <v>293</v>
      </c>
      <c r="BD205" s="124"/>
      <c r="BE205" s="111">
        <f t="shared" si="6"/>
        <v>0.8571428571</v>
      </c>
      <c r="BF205" s="58"/>
      <c r="BG205" s="160">
        <v>1.0</v>
      </c>
      <c r="BH205" s="122" t="s">
        <v>200</v>
      </c>
      <c r="BI205" s="160">
        <v>0.5</v>
      </c>
      <c r="BJ205" s="122" t="s">
        <v>204</v>
      </c>
      <c r="BK205" s="124">
        <v>1.0</v>
      </c>
      <c r="BL205" s="146" t="s">
        <v>209</v>
      </c>
      <c r="BM205" s="124">
        <v>1.0</v>
      </c>
      <c r="BN205" s="122" t="s">
        <v>216</v>
      </c>
      <c r="BO205" s="124">
        <v>1.0</v>
      </c>
      <c r="BP205" s="122" t="s">
        <v>211</v>
      </c>
      <c r="BQ205" s="124">
        <v>0.5</v>
      </c>
      <c r="BR205" s="122" t="s">
        <v>225</v>
      </c>
      <c r="BS205" s="124">
        <v>1.0</v>
      </c>
      <c r="BT205" s="112"/>
      <c r="BU205" s="168" t="s">
        <v>237</v>
      </c>
      <c r="BV205" s="168" t="s">
        <v>237</v>
      </c>
      <c r="BW205" s="112"/>
      <c r="BX205" s="10" t="s">
        <v>561</v>
      </c>
    </row>
    <row r="206">
      <c r="A206" s="66"/>
      <c r="B206" s="69">
        <v>20.0</v>
      </c>
      <c r="C206" s="71" t="s">
        <v>313</v>
      </c>
      <c r="D206" s="115" t="s">
        <v>349</v>
      </c>
      <c r="E206" s="76">
        <v>2010.0</v>
      </c>
      <c r="F206" s="76" t="s">
        <v>30</v>
      </c>
      <c r="G206" s="76" t="s">
        <v>385</v>
      </c>
      <c r="H206" s="76">
        <v>7.0</v>
      </c>
      <c r="I206" s="119" t="s">
        <v>421</v>
      </c>
      <c r="J206" s="71"/>
      <c r="K206" s="87" t="s">
        <v>39</v>
      </c>
      <c r="L206" s="66"/>
      <c r="M206" s="94"/>
      <c r="N206" s="122" t="s">
        <v>231</v>
      </c>
      <c r="O206" s="124"/>
      <c r="P206" s="124" t="s">
        <v>243</v>
      </c>
      <c r="Q206" s="16" t="s">
        <v>250</v>
      </c>
      <c r="R206" s="122" t="s">
        <v>228</v>
      </c>
      <c r="S206" s="124"/>
      <c r="T206" s="122" t="s">
        <v>231</v>
      </c>
      <c r="U206" s="124"/>
      <c r="V206" s="16" t="s">
        <v>258</v>
      </c>
      <c r="W206" s="106"/>
      <c r="X206" s="106"/>
      <c r="Y206" s="106"/>
      <c r="Z206" s="122" t="s">
        <v>231</v>
      </c>
      <c r="AA206" s="124"/>
      <c r="AB206" s="122" t="s">
        <v>231</v>
      </c>
      <c r="AC206" s="124"/>
      <c r="AD206" s="122" t="s">
        <v>231</v>
      </c>
      <c r="AE206" s="124"/>
      <c r="AF206" s="122" t="s">
        <v>241</v>
      </c>
      <c r="AG206" s="124"/>
      <c r="AH206" s="122" t="s">
        <v>241</v>
      </c>
      <c r="AI206" s="124"/>
      <c r="AJ206" s="108"/>
      <c r="AK206" s="106"/>
      <c r="AL206" s="106"/>
      <c r="AM206" s="122" t="s">
        <v>231</v>
      </c>
      <c r="AN206" s="124"/>
      <c r="AO206" s="122" t="s">
        <v>241</v>
      </c>
      <c r="AP206" s="124"/>
      <c r="AQ206" s="122" t="s">
        <v>231</v>
      </c>
      <c r="AR206" s="124"/>
      <c r="AS206" s="122" t="s">
        <v>231</v>
      </c>
      <c r="AT206" s="124" t="s">
        <v>527</v>
      </c>
      <c r="AU206" s="122" t="s">
        <v>241</v>
      </c>
      <c r="AV206" s="124"/>
      <c r="AW206" s="122" t="s">
        <v>228</v>
      </c>
      <c r="AX206" s="124"/>
      <c r="AY206" s="122" t="s">
        <v>231</v>
      </c>
      <c r="AZ206" s="124"/>
      <c r="BA206" s="146" t="s">
        <v>241</v>
      </c>
      <c r="BB206" s="124"/>
      <c r="BC206" s="146" t="s">
        <v>293</v>
      </c>
      <c r="BD206" s="124"/>
      <c r="BE206" s="112">
        <f t="shared" si="6"/>
        <v>0.6185714286</v>
      </c>
      <c r="BF206" s="224" t="s">
        <v>192</v>
      </c>
      <c r="BG206" s="58"/>
      <c r="BH206" s="122" t="s">
        <v>199</v>
      </c>
      <c r="BI206" s="160">
        <v>1.0</v>
      </c>
      <c r="BJ206" s="122" t="s">
        <v>204</v>
      </c>
      <c r="BK206" s="124">
        <v>1.0</v>
      </c>
      <c r="BL206" s="146" t="s">
        <v>209</v>
      </c>
      <c r="BM206" s="124">
        <v>1.0</v>
      </c>
      <c r="BN206" s="122" t="s">
        <v>218</v>
      </c>
      <c r="BO206" s="124">
        <v>0.33</v>
      </c>
      <c r="BP206" s="122" t="s">
        <v>211</v>
      </c>
      <c r="BQ206" s="124">
        <v>0.5</v>
      </c>
      <c r="BR206" s="122" t="s">
        <v>211</v>
      </c>
      <c r="BS206" s="124">
        <v>0.5</v>
      </c>
      <c r="BT206" s="112"/>
      <c r="BU206" s="168" t="s">
        <v>236</v>
      </c>
      <c r="BV206" s="168" t="s">
        <v>237</v>
      </c>
      <c r="BW206" s="112"/>
    </row>
    <row r="207">
      <c r="A207" s="66"/>
      <c r="B207" s="69">
        <v>21.0</v>
      </c>
      <c r="C207" s="71" t="s">
        <v>314</v>
      </c>
      <c r="D207" s="71" t="s">
        <v>350</v>
      </c>
      <c r="E207" s="76">
        <v>2010.0</v>
      </c>
      <c r="F207" s="76" t="s">
        <v>30</v>
      </c>
      <c r="G207" s="76" t="s">
        <v>386</v>
      </c>
      <c r="H207" s="76">
        <v>11.0</v>
      </c>
      <c r="I207" s="119" t="s">
        <v>422</v>
      </c>
      <c r="J207" s="71"/>
      <c r="K207" s="87" t="s">
        <v>39</v>
      </c>
      <c r="L207" s="66"/>
      <c r="M207" s="94"/>
      <c r="N207" s="122" t="s">
        <v>231</v>
      </c>
      <c r="O207" s="124"/>
      <c r="P207" s="124" t="s">
        <v>243</v>
      </c>
      <c r="Q207" s="16" t="s">
        <v>248</v>
      </c>
      <c r="R207" s="122" t="s">
        <v>241</v>
      </c>
      <c r="S207" s="124" t="s">
        <v>457</v>
      </c>
      <c r="T207" s="122" t="s">
        <v>231</v>
      </c>
      <c r="U207" s="124"/>
      <c r="V207" s="16" t="s">
        <v>258</v>
      </c>
      <c r="W207" s="106"/>
      <c r="X207" s="106"/>
      <c r="Y207" s="106"/>
      <c r="Z207" s="122" t="s">
        <v>231</v>
      </c>
      <c r="AA207" s="124"/>
      <c r="AB207" s="122" t="s">
        <v>231</v>
      </c>
      <c r="AC207" s="124"/>
      <c r="AD207" s="122" t="s">
        <v>231</v>
      </c>
      <c r="AE207" s="124" t="s">
        <v>490</v>
      </c>
      <c r="AF207" s="122" t="s">
        <v>241</v>
      </c>
      <c r="AG207" s="124"/>
      <c r="AH207" s="122" t="s">
        <v>241</v>
      </c>
      <c r="AI207" s="124"/>
      <c r="AJ207" s="108"/>
      <c r="AK207" s="106"/>
      <c r="AL207" s="106"/>
      <c r="AM207" s="122" t="s">
        <v>231</v>
      </c>
      <c r="AN207" s="124"/>
      <c r="AO207" s="122" t="s">
        <v>231</v>
      </c>
      <c r="AP207" s="124"/>
      <c r="AQ207" s="122" t="s">
        <v>231</v>
      </c>
      <c r="AR207" s="124"/>
      <c r="AS207" s="122" t="s">
        <v>231</v>
      </c>
      <c r="AT207" s="124"/>
      <c r="AU207" s="122" t="s">
        <v>231</v>
      </c>
      <c r="AV207" s="124"/>
      <c r="AW207" s="122" t="s">
        <v>231</v>
      </c>
      <c r="AX207" s="124"/>
      <c r="AY207" s="122" t="s">
        <v>231</v>
      </c>
      <c r="AZ207" s="124"/>
      <c r="BA207" s="146" t="s">
        <v>241</v>
      </c>
      <c r="BB207" s="124"/>
      <c r="BC207" s="146" t="s">
        <v>291</v>
      </c>
      <c r="BD207" s="124"/>
      <c r="BE207" s="112">
        <f t="shared" si="6"/>
        <v>0.8571428571</v>
      </c>
      <c r="BF207" s="122" t="s">
        <v>192</v>
      </c>
      <c r="BG207" s="160">
        <v>1.0</v>
      </c>
      <c r="BH207" s="122" t="s">
        <v>199</v>
      </c>
      <c r="BI207" s="160">
        <v>1.0</v>
      </c>
      <c r="BJ207" s="122" t="s">
        <v>204</v>
      </c>
      <c r="BK207" s="124">
        <v>1.0</v>
      </c>
      <c r="BL207" s="146" t="s">
        <v>209</v>
      </c>
      <c r="BM207" s="124">
        <v>1.0</v>
      </c>
      <c r="BN207" s="122" t="s">
        <v>216</v>
      </c>
      <c r="BO207" s="124">
        <v>1.0</v>
      </c>
      <c r="BP207" s="122" t="s">
        <v>211</v>
      </c>
      <c r="BQ207" s="124">
        <v>0.5</v>
      </c>
      <c r="BR207" s="122" t="s">
        <v>211</v>
      </c>
      <c r="BS207" s="124">
        <v>0.5</v>
      </c>
      <c r="BT207" s="112"/>
      <c r="BU207" s="168" t="s">
        <v>236</v>
      </c>
      <c r="BV207" s="168" t="s">
        <v>237</v>
      </c>
      <c r="BW207" s="112"/>
    </row>
    <row r="208">
      <c r="A208" s="66"/>
      <c r="B208" s="69">
        <v>22.0</v>
      </c>
      <c r="C208" s="71" t="s">
        <v>315</v>
      </c>
      <c r="D208" s="71" t="s">
        <v>351</v>
      </c>
      <c r="E208" s="76">
        <v>2010.0</v>
      </c>
      <c r="F208" s="76" t="s">
        <v>30</v>
      </c>
      <c r="G208" s="76" t="s">
        <v>387</v>
      </c>
      <c r="H208" s="76">
        <v>6.0</v>
      </c>
      <c r="I208" s="119" t="s">
        <v>423</v>
      </c>
      <c r="J208" s="71"/>
      <c r="K208" s="87" t="s">
        <v>39</v>
      </c>
      <c r="L208" s="66"/>
      <c r="M208" s="94"/>
      <c r="N208" s="122" t="s">
        <v>231</v>
      </c>
      <c r="O208" s="124"/>
      <c r="P208" s="124" t="s">
        <v>243</v>
      </c>
      <c r="Q208" s="16" t="s">
        <v>250</v>
      </c>
      <c r="R208" s="122" t="s">
        <v>228</v>
      </c>
      <c r="S208" s="124"/>
      <c r="T208" s="122" t="s">
        <v>241</v>
      </c>
      <c r="U208" s="124"/>
      <c r="V208" s="16"/>
      <c r="W208" s="106"/>
      <c r="X208" s="106"/>
      <c r="Y208" s="106"/>
      <c r="Z208" s="122"/>
      <c r="AA208" s="124"/>
      <c r="AB208" s="122"/>
      <c r="AC208" s="124"/>
      <c r="AD208" s="122"/>
      <c r="AE208" s="124"/>
      <c r="AF208" s="122"/>
      <c r="AG208" s="124"/>
      <c r="AH208" s="122"/>
      <c r="AI208" s="124"/>
      <c r="AJ208" s="108"/>
      <c r="AK208" s="106"/>
      <c r="AL208" s="106"/>
      <c r="AM208" s="122"/>
      <c r="AN208" s="124"/>
      <c r="AO208" s="122"/>
      <c r="AP208" s="124"/>
      <c r="AQ208" s="122"/>
      <c r="AR208" s="124"/>
      <c r="AS208" s="122"/>
      <c r="AT208" s="124"/>
      <c r="AU208" s="122"/>
      <c r="AV208" s="124"/>
      <c r="AW208" s="122"/>
      <c r="AX208" s="124"/>
      <c r="AY208" s="122"/>
      <c r="AZ208" s="124"/>
      <c r="BA208" s="146"/>
      <c r="BB208" s="124"/>
      <c r="BC208" s="146"/>
      <c r="BD208" s="124"/>
      <c r="BE208" s="112">
        <f t="shared" si="6"/>
        <v>0</v>
      </c>
      <c r="BF208" s="122"/>
      <c r="BG208" s="160"/>
      <c r="BH208" s="224"/>
      <c r="BI208" s="58"/>
      <c r="BJ208" s="122"/>
      <c r="BK208" s="124"/>
      <c r="BL208" s="146"/>
      <c r="BM208" s="124"/>
      <c r="BN208" s="122"/>
      <c r="BO208" s="124"/>
      <c r="BP208" s="122"/>
      <c r="BQ208" s="124"/>
      <c r="BR208" s="122"/>
      <c r="BS208" s="124"/>
      <c r="BT208" s="112"/>
      <c r="BU208" s="7"/>
      <c r="BV208" s="7"/>
      <c r="BW208" s="112"/>
    </row>
    <row r="209">
      <c r="A209" s="66"/>
      <c r="B209" s="69">
        <v>23.0</v>
      </c>
      <c r="C209" s="71" t="s">
        <v>316</v>
      </c>
      <c r="D209" s="71" t="s">
        <v>352</v>
      </c>
      <c r="E209" s="76">
        <v>2009.0</v>
      </c>
      <c r="F209" s="76" t="s">
        <v>30</v>
      </c>
      <c r="G209" s="76" t="s">
        <v>388</v>
      </c>
      <c r="H209" s="76">
        <v>11.0</v>
      </c>
      <c r="I209" s="119" t="s">
        <v>424</v>
      </c>
      <c r="J209" s="71"/>
      <c r="K209" s="87" t="s">
        <v>39</v>
      </c>
      <c r="L209" s="66"/>
      <c r="M209" s="94"/>
      <c r="N209" s="122" t="s">
        <v>231</v>
      </c>
      <c r="O209" s="124"/>
      <c r="P209" s="124" t="s">
        <v>243</v>
      </c>
      <c r="Q209" s="16" t="s">
        <v>250</v>
      </c>
      <c r="R209" s="122" t="s">
        <v>228</v>
      </c>
      <c r="S209" s="124"/>
      <c r="T209" s="122" t="s">
        <v>231</v>
      </c>
      <c r="U209" s="124"/>
      <c r="V209" s="16" t="s">
        <v>260</v>
      </c>
      <c r="W209" s="106"/>
      <c r="X209" s="106"/>
      <c r="Y209" s="106"/>
      <c r="Z209" s="122" t="s">
        <v>231</v>
      </c>
      <c r="AA209" s="124"/>
      <c r="AB209" s="122" t="s">
        <v>231</v>
      </c>
      <c r="AC209" s="128" t="s">
        <v>474</v>
      </c>
      <c r="AD209" s="122" t="s">
        <v>231</v>
      </c>
      <c r="AE209" s="124"/>
      <c r="AF209" s="122" t="s">
        <v>231</v>
      </c>
      <c r="AG209" s="124"/>
      <c r="AH209" s="122" t="s">
        <v>231</v>
      </c>
      <c r="AI209" s="124"/>
      <c r="AJ209" s="108"/>
      <c r="AK209" s="106"/>
      <c r="AL209" s="106"/>
      <c r="AM209" s="122" t="s">
        <v>231</v>
      </c>
      <c r="AN209" s="124"/>
      <c r="AO209" s="122" t="s">
        <v>231</v>
      </c>
      <c r="AP209" s="124"/>
      <c r="AQ209" s="122" t="s">
        <v>231</v>
      </c>
      <c r="AR209" s="124"/>
      <c r="AS209" s="122" t="s">
        <v>231</v>
      </c>
      <c r="AT209" s="124" t="s">
        <v>528</v>
      </c>
      <c r="AU209" s="122" t="s">
        <v>231</v>
      </c>
      <c r="AV209" s="124"/>
      <c r="AW209" s="122" t="s">
        <v>231</v>
      </c>
      <c r="AX209" s="124" t="s">
        <v>536</v>
      </c>
      <c r="AY209" s="122" t="s">
        <v>231</v>
      </c>
      <c r="AZ209" s="124"/>
      <c r="BA209" s="146" t="s">
        <v>241</v>
      </c>
      <c r="BB209" s="124"/>
      <c r="BC209" s="146" t="s">
        <v>291</v>
      </c>
      <c r="BD209" s="124"/>
      <c r="BE209" s="112">
        <f t="shared" si="6"/>
        <v>0.9514285714</v>
      </c>
      <c r="BF209" s="122" t="s">
        <v>192</v>
      </c>
      <c r="BG209" s="160">
        <v>1.0</v>
      </c>
      <c r="BH209" s="122" t="s">
        <v>199</v>
      </c>
      <c r="BI209" s="160">
        <v>1.0</v>
      </c>
      <c r="BJ209" s="122" t="s">
        <v>204</v>
      </c>
      <c r="BK209" s="124">
        <v>1.0</v>
      </c>
      <c r="BL209" s="146" t="s">
        <v>209</v>
      </c>
      <c r="BM209" s="124">
        <v>1.0</v>
      </c>
      <c r="BN209" s="122" t="s">
        <v>217</v>
      </c>
      <c r="BO209" s="124">
        <v>0.66</v>
      </c>
      <c r="BP209" s="122" t="s">
        <v>204</v>
      </c>
      <c r="BQ209" s="124">
        <v>1.0</v>
      </c>
      <c r="BR209" s="122" t="s">
        <v>225</v>
      </c>
      <c r="BS209" s="124">
        <v>1.0</v>
      </c>
      <c r="BT209" s="112"/>
      <c r="BU209" s="7"/>
      <c r="BV209" s="7"/>
      <c r="BW209" s="112"/>
    </row>
    <row r="210">
      <c r="A210" s="66"/>
      <c r="B210" s="69">
        <v>24.0</v>
      </c>
      <c r="C210" s="71" t="s">
        <v>317</v>
      </c>
      <c r="D210" s="71" t="s">
        <v>353</v>
      </c>
      <c r="E210" s="76">
        <v>2010.0</v>
      </c>
      <c r="F210" s="76" t="s">
        <v>30</v>
      </c>
      <c r="G210" s="76" t="s">
        <v>389</v>
      </c>
      <c r="H210" s="76">
        <v>6.0</v>
      </c>
      <c r="I210" s="119" t="s">
        <v>425</v>
      </c>
      <c r="J210" s="71"/>
      <c r="K210" s="87" t="s">
        <v>39</v>
      </c>
      <c r="L210" s="66"/>
      <c r="M210" s="94"/>
      <c r="N210" s="122" t="s">
        <v>231</v>
      </c>
      <c r="O210" s="124"/>
      <c r="P210" s="124" t="s">
        <v>243</v>
      </c>
      <c r="Q210" s="16" t="s">
        <v>250</v>
      </c>
      <c r="R210" s="122" t="s">
        <v>228</v>
      </c>
      <c r="S210" s="124"/>
      <c r="T210" s="122" t="s">
        <v>231</v>
      </c>
      <c r="U210" s="124"/>
      <c r="V210" s="16" t="s">
        <v>258</v>
      </c>
      <c r="W210" s="106"/>
      <c r="X210" s="106"/>
      <c r="Y210" s="106"/>
      <c r="Z210" s="122" t="s">
        <v>241</v>
      </c>
      <c r="AA210" s="124"/>
      <c r="AB210" s="122"/>
      <c r="AC210" s="124"/>
      <c r="AD210" s="122"/>
      <c r="AE210" s="124"/>
      <c r="AF210" s="122"/>
      <c r="AG210" s="124"/>
      <c r="AH210" s="122"/>
      <c r="AI210" s="124"/>
      <c r="AJ210" s="108"/>
      <c r="AK210" s="106"/>
      <c r="AL210" s="106"/>
      <c r="AM210" s="122" t="s">
        <v>231</v>
      </c>
      <c r="AN210" s="124"/>
      <c r="AO210" s="122" t="s">
        <v>231</v>
      </c>
      <c r="AP210" s="124"/>
      <c r="AQ210" s="122" t="s">
        <v>231</v>
      </c>
      <c r="AR210" s="124" t="s">
        <v>519</v>
      </c>
      <c r="AS210" s="122" t="s">
        <v>231</v>
      </c>
      <c r="AT210" s="124" t="s">
        <v>530</v>
      </c>
      <c r="AU210" s="122" t="s">
        <v>231</v>
      </c>
      <c r="AV210" s="124"/>
      <c r="AW210" s="122" t="s">
        <v>231</v>
      </c>
      <c r="AX210" s="124"/>
      <c r="AY210" s="122" t="s">
        <v>231</v>
      </c>
      <c r="AZ210" s="124" t="s">
        <v>540</v>
      </c>
      <c r="BA210" s="146" t="s">
        <v>231</v>
      </c>
      <c r="BB210" s="124"/>
      <c r="BC210" s="146" t="s">
        <v>293</v>
      </c>
      <c r="BD210" s="124"/>
      <c r="BE210" s="112">
        <f t="shared" si="6"/>
        <v>0.8571428571</v>
      </c>
      <c r="BF210" s="122" t="s">
        <v>192</v>
      </c>
      <c r="BG210" s="160">
        <v>1.0</v>
      </c>
      <c r="BH210" s="122" t="s">
        <v>199</v>
      </c>
      <c r="BI210" s="160">
        <v>1.0</v>
      </c>
      <c r="BJ210" s="224" t="s">
        <v>204</v>
      </c>
      <c r="BK210" s="58"/>
      <c r="BL210" s="146" t="s">
        <v>209</v>
      </c>
      <c r="BM210" s="124">
        <v>1.0</v>
      </c>
      <c r="BN210" s="122" t="s">
        <v>216</v>
      </c>
      <c r="BO210" s="124">
        <v>1.0</v>
      </c>
      <c r="BP210" s="122" t="s">
        <v>204</v>
      </c>
      <c r="BQ210" s="124">
        <v>1.0</v>
      </c>
      <c r="BR210" s="122" t="s">
        <v>225</v>
      </c>
      <c r="BS210" s="124">
        <v>1.0</v>
      </c>
      <c r="BT210" s="112"/>
      <c r="BU210" s="168" t="s">
        <v>236</v>
      </c>
      <c r="BV210" s="168" t="s">
        <v>237</v>
      </c>
      <c r="BW210" s="112"/>
    </row>
    <row r="211">
      <c r="A211" s="66"/>
      <c r="B211" s="69">
        <v>25.0</v>
      </c>
      <c r="C211" s="71" t="s">
        <v>318</v>
      </c>
      <c r="D211" s="71" t="s">
        <v>354</v>
      </c>
      <c r="E211" s="76">
        <v>2010.0</v>
      </c>
      <c r="F211" s="76" t="s">
        <v>30</v>
      </c>
      <c r="G211" s="76" t="s">
        <v>390</v>
      </c>
      <c r="H211" s="76">
        <v>5.0</v>
      </c>
      <c r="I211" s="119" t="s">
        <v>426</v>
      </c>
      <c r="J211" s="71"/>
      <c r="K211" s="87" t="s">
        <v>39</v>
      </c>
      <c r="L211" s="66"/>
      <c r="M211" s="94"/>
      <c r="N211" s="122" t="s">
        <v>231</v>
      </c>
      <c r="O211" s="124"/>
      <c r="P211" s="124" t="s">
        <v>243</v>
      </c>
      <c r="Q211" s="16" t="s">
        <v>250</v>
      </c>
      <c r="R211" s="122" t="s">
        <v>231</v>
      </c>
      <c r="S211" s="124"/>
      <c r="T211" s="122" t="s">
        <v>231</v>
      </c>
      <c r="U211" s="124"/>
      <c r="V211" s="16" t="s">
        <v>258</v>
      </c>
      <c r="W211" s="106"/>
      <c r="X211" s="106"/>
      <c r="Y211" s="106"/>
      <c r="Z211" s="224" t="s">
        <v>231</v>
      </c>
      <c r="AA211" s="58"/>
      <c r="AB211" s="122" t="s">
        <v>241</v>
      </c>
      <c r="AC211" s="124"/>
      <c r="AD211" s="122" t="s">
        <v>231</v>
      </c>
      <c r="AE211" s="124"/>
      <c r="AF211" s="122" t="s">
        <v>241</v>
      </c>
      <c r="AG211" s="124"/>
      <c r="AH211" s="122" t="s">
        <v>241</v>
      </c>
      <c r="AI211" s="124"/>
      <c r="AJ211" s="108"/>
      <c r="AK211" s="106"/>
      <c r="AL211" s="106"/>
      <c r="AM211" s="122" t="s">
        <v>241</v>
      </c>
      <c r="AN211" s="124"/>
      <c r="AO211" s="122"/>
      <c r="AP211" s="124"/>
      <c r="AQ211" s="122"/>
      <c r="AR211" s="124"/>
      <c r="AS211" s="122"/>
      <c r="AT211" s="124"/>
      <c r="AU211" s="122" t="s">
        <v>231</v>
      </c>
      <c r="AV211" s="124"/>
      <c r="AW211" s="122" t="s">
        <v>231</v>
      </c>
      <c r="AX211" s="124"/>
      <c r="AY211" s="122" t="s">
        <v>231</v>
      </c>
      <c r="AZ211" s="124"/>
      <c r="BA211" s="146" t="s">
        <v>241</v>
      </c>
      <c r="BB211" s="124"/>
      <c r="BC211" s="146" t="s">
        <v>228</v>
      </c>
      <c r="BD211" s="124"/>
      <c r="BE211" s="112">
        <f t="shared" si="6"/>
        <v>0.5714285714</v>
      </c>
      <c r="BF211" s="122" t="s">
        <v>192</v>
      </c>
      <c r="BG211" s="160">
        <v>1.0</v>
      </c>
      <c r="BH211" s="122" t="s">
        <v>200</v>
      </c>
      <c r="BI211" s="160">
        <v>0.5</v>
      </c>
      <c r="BJ211" s="122" t="s">
        <v>204</v>
      </c>
      <c r="BK211" s="226">
        <v>1.0</v>
      </c>
      <c r="BL211" s="63"/>
      <c r="BM211" s="124">
        <v>1.0</v>
      </c>
      <c r="BN211" s="122" t="s">
        <v>219</v>
      </c>
      <c r="BO211" s="124">
        <v>0.0</v>
      </c>
      <c r="BP211" s="122" t="s">
        <v>211</v>
      </c>
      <c r="BQ211" s="124">
        <v>0.5</v>
      </c>
      <c r="BR211" s="122" t="s">
        <v>226</v>
      </c>
      <c r="BS211" s="124">
        <v>0.0</v>
      </c>
      <c r="BT211" s="112"/>
      <c r="BU211" s="168" t="s">
        <v>236</v>
      </c>
      <c r="BV211" s="168" t="s">
        <v>236</v>
      </c>
      <c r="BW211" s="112"/>
    </row>
    <row r="212">
      <c r="A212" s="66"/>
      <c r="B212" s="69">
        <v>26.0</v>
      </c>
      <c r="C212" s="71" t="s">
        <v>319</v>
      </c>
      <c r="D212" s="71" t="s">
        <v>355</v>
      </c>
      <c r="E212" s="76">
        <v>2009.0</v>
      </c>
      <c r="F212" s="76" t="s">
        <v>30</v>
      </c>
      <c r="G212" s="76" t="s">
        <v>391</v>
      </c>
      <c r="H212" s="76">
        <v>6.0</v>
      </c>
      <c r="I212" s="119" t="s">
        <v>427</v>
      </c>
      <c r="J212" s="71"/>
      <c r="K212" s="87" t="s">
        <v>39</v>
      </c>
      <c r="L212" s="66"/>
      <c r="M212" s="94"/>
      <c r="N212" s="122" t="s">
        <v>231</v>
      </c>
      <c r="O212" s="124"/>
      <c r="P212" s="124" t="s">
        <v>243</v>
      </c>
      <c r="Q212" s="16" t="s">
        <v>250</v>
      </c>
      <c r="R212" s="122" t="s">
        <v>228</v>
      </c>
      <c r="S212" s="124"/>
      <c r="T212" s="122" t="s">
        <v>231</v>
      </c>
      <c r="U212" s="124"/>
      <c r="V212" s="16" t="s">
        <v>258</v>
      </c>
      <c r="W212" s="106"/>
      <c r="X212" s="106"/>
      <c r="Y212" s="106"/>
      <c r="Z212" s="122" t="s">
        <v>231</v>
      </c>
      <c r="AA212" s="124"/>
      <c r="AB212" s="122" t="s">
        <v>231</v>
      </c>
      <c r="AC212" s="124"/>
      <c r="AD212" s="122" t="s">
        <v>231</v>
      </c>
      <c r="AE212" s="124"/>
      <c r="AF212" s="122" t="s">
        <v>241</v>
      </c>
      <c r="AG212" s="124"/>
      <c r="AH212" s="122" t="s">
        <v>241</v>
      </c>
      <c r="AI212" s="124"/>
      <c r="AJ212" s="108"/>
      <c r="AK212" s="106"/>
      <c r="AL212" s="106"/>
      <c r="AM212" s="122" t="s">
        <v>231</v>
      </c>
      <c r="AN212" s="124"/>
      <c r="AO212" s="122" t="s">
        <v>241</v>
      </c>
      <c r="AP212" s="124"/>
      <c r="AQ212" s="122" t="s">
        <v>231</v>
      </c>
      <c r="AR212" s="124"/>
      <c r="AS212" s="122" t="s">
        <v>231</v>
      </c>
      <c r="AT212" s="124"/>
      <c r="AU212" s="122" t="s">
        <v>231</v>
      </c>
      <c r="AV212" s="124"/>
      <c r="AW212" s="122" t="s">
        <v>231</v>
      </c>
      <c r="AX212" s="124"/>
      <c r="AY212" s="122" t="s">
        <v>231</v>
      </c>
      <c r="AZ212" s="124"/>
      <c r="BA212" s="146" t="s">
        <v>231</v>
      </c>
      <c r="BB212" s="124"/>
      <c r="BC212" s="146" t="s">
        <v>292</v>
      </c>
      <c r="BD212" s="124"/>
      <c r="BE212" s="112">
        <f t="shared" si="6"/>
        <v>0.5942857143</v>
      </c>
      <c r="BF212" s="122" t="s">
        <v>192</v>
      </c>
      <c r="BG212" s="160">
        <v>1.0</v>
      </c>
      <c r="BH212" s="122" t="s">
        <v>199</v>
      </c>
      <c r="BI212" s="160">
        <v>1.0</v>
      </c>
      <c r="BJ212" s="122" t="s">
        <v>205</v>
      </c>
      <c r="BK212" s="124">
        <v>0.5</v>
      </c>
      <c r="BL212" s="225" t="s">
        <v>209</v>
      </c>
      <c r="BM212" s="58"/>
      <c r="BN212" s="122" t="s">
        <v>217</v>
      </c>
      <c r="BO212" s="124">
        <v>0.66</v>
      </c>
      <c r="BP212" s="122" t="s">
        <v>211</v>
      </c>
      <c r="BQ212" s="124">
        <v>0.5</v>
      </c>
      <c r="BR212" s="122" t="s">
        <v>211</v>
      </c>
      <c r="BS212" s="124">
        <v>0.5</v>
      </c>
      <c r="BT212" s="112"/>
      <c r="BU212" s="168" t="s">
        <v>236</v>
      </c>
      <c r="BV212" s="168" t="s">
        <v>237</v>
      </c>
      <c r="BW212" s="112"/>
    </row>
    <row r="213">
      <c r="A213" s="66"/>
      <c r="B213" s="69">
        <v>27.0</v>
      </c>
      <c r="C213" s="71" t="s">
        <v>320</v>
      </c>
      <c r="D213" s="71" t="s">
        <v>356</v>
      </c>
      <c r="E213" s="76">
        <v>2009.0</v>
      </c>
      <c r="F213" s="76" t="s">
        <v>30</v>
      </c>
      <c r="G213" s="76" t="s">
        <v>392</v>
      </c>
      <c r="H213" s="76">
        <v>8.0</v>
      </c>
      <c r="I213" s="119" t="s">
        <v>428</v>
      </c>
      <c r="J213" s="71"/>
      <c r="K213" s="87" t="s">
        <v>39</v>
      </c>
      <c r="L213" s="66"/>
      <c r="M213" s="94"/>
      <c r="N213" s="122" t="s">
        <v>231</v>
      </c>
      <c r="O213" s="124"/>
      <c r="P213" s="124" t="s">
        <v>243</v>
      </c>
      <c r="Q213" s="16" t="s">
        <v>250</v>
      </c>
      <c r="R213" s="122" t="s">
        <v>228</v>
      </c>
      <c r="S213" s="124"/>
      <c r="T213" s="122" t="s">
        <v>231</v>
      </c>
      <c r="U213" s="124"/>
      <c r="V213" s="16" t="s">
        <v>258</v>
      </c>
      <c r="W213" s="106"/>
      <c r="X213" s="106"/>
      <c r="Y213" s="106"/>
      <c r="Z213" s="122" t="s">
        <v>231</v>
      </c>
      <c r="AA213" s="124"/>
      <c r="AB213" s="224" t="s">
        <v>231</v>
      </c>
      <c r="AC213" s="58"/>
      <c r="AD213" s="122" t="s">
        <v>231</v>
      </c>
      <c r="AE213" s="124"/>
      <c r="AF213" s="122" t="s">
        <v>241</v>
      </c>
      <c r="AG213" s="124"/>
      <c r="AH213" s="122" t="s">
        <v>241</v>
      </c>
      <c r="AI213" s="124"/>
      <c r="AJ213" s="108"/>
      <c r="AK213" s="106"/>
      <c r="AL213" s="106"/>
      <c r="AM213" s="122" t="s">
        <v>231</v>
      </c>
      <c r="AN213" s="124"/>
      <c r="AO213" s="122" t="s">
        <v>231</v>
      </c>
      <c r="AP213" s="124" t="s">
        <v>509</v>
      </c>
      <c r="AQ213" s="122" t="s">
        <v>231</v>
      </c>
      <c r="AR213" s="124"/>
      <c r="AS213" s="122" t="s">
        <v>231</v>
      </c>
      <c r="AT213" s="124"/>
      <c r="AU213" s="122" t="s">
        <v>231</v>
      </c>
      <c r="AV213" s="124"/>
      <c r="AW213" s="122" t="s">
        <v>231</v>
      </c>
      <c r="AX213" s="124"/>
      <c r="AY213" s="122" t="s">
        <v>231</v>
      </c>
      <c r="AZ213" s="124"/>
      <c r="BA213" s="146" t="s">
        <v>231</v>
      </c>
      <c r="BB213" s="124"/>
      <c r="BC213" s="146" t="s">
        <v>293</v>
      </c>
      <c r="BD213" s="124"/>
      <c r="BE213" s="112">
        <f t="shared" si="6"/>
        <v>1</v>
      </c>
      <c r="BF213" s="122" t="s">
        <v>192</v>
      </c>
      <c r="BG213" s="160">
        <v>1.0</v>
      </c>
      <c r="BH213" s="122" t="s">
        <v>199</v>
      </c>
      <c r="BI213" s="160">
        <v>1.0</v>
      </c>
      <c r="BJ213" s="122" t="s">
        <v>204</v>
      </c>
      <c r="BK213" s="124">
        <v>1.0</v>
      </c>
      <c r="BL213" s="146" t="s">
        <v>209</v>
      </c>
      <c r="BM213" s="226">
        <v>1.0</v>
      </c>
      <c r="BN213" s="63"/>
      <c r="BO213" s="124">
        <v>1.0</v>
      </c>
      <c r="BP213" s="122" t="s">
        <v>204</v>
      </c>
      <c r="BQ213" s="124">
        <v>1.0</v>
      </c>
      <c r="BR213" s="122" t="s">
        <v>225</v>
      </c>
      <c r="BS213" s="124">
        <v>1.0</v>
      </c>
      <c r="BT213" s="112"/>
      <c r="BU213" s="168" t="s">
        <v>236</v>
      </c>
      <c r="BV213" s="168" t="s">
        <v>236</v>
      </c>
      <c r="BW213" s="112"/>
    </row>
    <row r="214">
      <c r="A214" s="66"/>
      <c r="B214" s="69">
        <v>28.0</v>
      </c>
      <c r="C214" s="71" t="s">
        <v>321</v>
      </c>
      <c r="D214" s="71" t="s">
        <v>357</v>
      </c>
      <c r="E214" s="76">
        <v>2010.0</v>
      </c>
      <c r="F214" s="76" t="s">
        <v>30</v>
      </c>
      <c r="G214" s="76" t="s">
        <v>393</v>
      </c>
      <c r="H214" s="76">
        <v>11.0</v>
      </c>
      <c r="I214" s="119" t="s">
        <v>429</v>
      </c>
      <c r="J214" s="71"/>
      <c r="K214" s="87" t="s">
        <v>39</v>
      </c>
      <c r="L214" s="66"/>
      <c r="M214" s="94"/>
      <c r="N214" s="122" t="s">
        <v>231</v>
      </c>
      <c r="O214" s="124"/>
      <c r="P214" s="124" t="s">
        <v>243</v>
      </c>
      <c r="Q214" s="16" t="s">
        <v>250</v>
      </c>
      <c r="R214" s="122" t="s">
        <v>228</v>
      </c>
      <c r="S214" s="124"/>
      <c r="T214" s="122" t="s">
        <v>231</v>
      </c>
      <c r="U214" s="124"/>
      <c r="V214" s="16" t="s">
        <v>258</v>
      </c>
      <c r="W214" s="106"/>
      <c r="X214" s="106"/>
      <c r="Y214" s="106"/>
      <c r="Z214" s="122" t="s">
        <v>231</v>
      </c>
      <c r="AA214" s="124"/>
      <c r="AB214" s="122" t="s">
        <v>231</v>
      </c>
      <c r="AC214" s="124" t="s">
        <v>475</v>
      </c>
      <c r="AD214" s="122" t="s">
        <v>241</v>
      </c>
      <c r="AE214" s="124"/>
      <c r="AF214" s="122" t="s">
        <v>241</v>
      </c>
      <c r="AG214" s="124"/>
      <c r="AH214" s="122" t="s">
        <v>241</v>
      </c>
      <c r="AI214" s="124"/>
      <c r="AJ214" s="108"/>
      <c r="AK214" s="106"/>
      <c r="AL214" s="106"/>
      <c r="AM214" s="122" t="s">
        <v>231</v>
      </c>
      <c r="AN214" s="124"/>
      <c r="AO214" s="122" t="s">
        <v>231</v>
      </c>
      <c r="AP214" s="124" t="s">
        <v>510</v>
      </c>
      <c r="AQ214" s="122" t="s">
        <v>231</v>
      </c>
      <c r="AR214" s="124"/>
      <c r="AS214" s="122" t="s">
        <v>231</v>
      </c>
      <c r="AT214" s="124"/>
      <c r="AU214" s="122" t="s">
        <v>231</v>
      </c>
      <c r="AV214" s="124"/>
      <c r="AW214" s="122" t="s">
        <v>231</v>
      </c>
      <c r="AX214" s="124"/>
      <c r="AY214" s="122" t="s">
        <v>231</v>
      </c>
      <c r="AZ214" s="124"/>
      <c r="BA214" s="146" t="s">
        <v>231</v>
      </c>
      <c r="BB214" s="124"/>
      <c r="BC214" s="146" t="s">
        <v>293</v>
      </c>
      <c r="BD214" s="124"/>
      <c r="BE214" s="112">
        <f t="shared" si="6"/>
        <v>0.5714285714</v>
      </c>
      <c r="BF214" s="122" t="s">
        <v>192</v>
      </c>
      <c r="BG214" s="160">
        <v>1.0</v>
      </c>
      <c r="BH214" s="122" t="s">
        <v>199</v>
      </c>
      <c r="BI214" s="160">
        <v>1.0</v>
      </c>
      <c r="BJ214" s="122" t="s">
        <v>204</v>
      </c>
      <c r="BK214" s="124">
        <v>1.0</v>
      </c>
      <c r="BL214" s="146" t="s">
        <v>209</v>
      </c>
      <c r="BM214" s="124">
        <v>1.0</v>
      </c>
      <c r="BN214" s="224" t="s">
        <v>216</v>
      </c>
      <c r="BO214" s="58"/>
      <c r="BP214" s="122" t="s">
        <v>211</v>
      </c>
      <c r="BQ214" s="124">
        <v>0.0</v>
      </c>
      <c r="BR214" s="122" t="s">
        <v>226</v>
      </c>
      <c r="BS214" s="124">
        <v>0.0</v>
      </c>
      <c r="BT214" s="112"/>
      <c r="BU214" s="168" t="s">
        <v>236</v>
      </c>
      <c r="BV214" s="168" t="s">
        <v>236</v>
      </c>
      <c r="BW214" s="112"/>
    </row>
    <row r="215">
      <c r="A215" s="66"/>
      <c r="B215" s="69">
        <v>29.0</v>
      </c>
      <c r="C215" s="71" t="s">
        <v>322</v>
      </c>
      <c r="D215" s="71" t="s">
        <v>358</v>
      </c>
      <c r="E215" s="76">
        <v>2014.0</v>
      </c>
      <c r="F215" s="76" t="s">
        <v>30</v>
      </c>
      <c r="G215" s="76" t="s">
        <v>394</v>
      </c>
      <c r="H215" s="76">
        <v>0.0</v>
      </c>
      <c r="I215" s="119" t="s">
        <v>430</v>
      </c>
      <c r="J215" s="71"/>
      <c r="K215" s="87" t="s">
        <v>39</v>
      </c>
      <c r="L215" s="66"/>
      <c r="M215" s="94"/>
      <c r="N215" s="122" t="s">
        <v>231</v>
      </c>
      <c r="O215" s="124"/>
      <c r="P215" s="124" t="s">
        <v>243</v>
      </c>
      <c r="Q215" s="16" t="s">
        <v>250</v>
      </c>
      <c r="R215" s="122" t="s">
        <v>241</v>
      </c>
      <c r="S215" s="124"/>
      <c r="T215" s="122" t="s">
        <v>231</v>
      </c>
      <c r="U215" s="124"/>
      <c r="V215" s="16" t="s">
        <v>260</v>
      </c>
      <c r="W215" s="106"/>
      <c r="X215" s="106"/>
      <c r="Y215" s="106"/>
      <c r="Z215" s="122" t="s">
        <v>231</v>
      </c>
      <c r="AA215" s="124"/>
      <c r="AB215" s="122" t="s">
        <v>231</v>
      </c>
      <c r="AC215" s="124" t="s">
        <v>476</v>
      </c>
      <c r="AD215" s="224" t="s">
        <v>231</v>
      </c>
      <c r="AE215" s="58"/>
      <c r="AF215" s="122" t="s">
        <v>241</v>
      </c>
      <c r="AG215" s="124"/>
      <c r="AH215" s="122" t="s">
        <v>231</v>
      </c>
      <c r="AI215" s="124"/>
      <c r="AJ215" s="108"/>
      <c r="AK215" s="106"/>
      <c r="AL215" s="106"/>
      <c r="AM215" s="122" t="s">
        <v>231</v>
      </c>
      <c r="AN215" s="124"/>
      <c r="AO215" s="122" t="s">
        <v>231</v>
      </c>
      <c r="AP215" s="124"/>
      <c r="AQ215" s="122" t="s">
        <v>231</v>
      </c>
      <c r="AR215" s="124"/>
      <c r="AS215" s="122" t="s">
        <v>231</v>
      </c>
      <c r="AT215" s="124"/>
      <c r="AU215" s="122" t="s">
        <v>231</v>
      </c>
      <c r="AV215" s="124"/>
      <c r="AW215" s="122" t="s">
        <v>231</v>
      </c>
      <c r="AX215" s="124"/>
      <c r="AY215" s="122" t="s">
        <v>231</v>
      </c>
      <c r="AZ215" s="124"/>
      <c r="BA215" s="146" t="s">
        <v>231</v>
      </c>
      <c r="BB215" s="124"/>
      <c r="BC215" s="146" t="s">
        <v>293</v>
      </c>
      <c r="BD215" s="124"/>
      <c r="BE215" s="112">
        <f t="shared" si="6"/>
        <v>0.9285714286</v>
      </c>
      <c r="BF215" s="122" t="s">
        <v>192</v>
      </c>
      <c r="BG215" s="160">
        <v>1.0</v>
      </c>
      <c r="BH215" s="122" t="s">
        <v>200</v>
      </c>
      <c r="BI215" s="160">
        <v>0.5</v>
      </c>
      <c r="BJ215" s="122" t="s">
        <v>204</v>
      </c>
      <c r="BK215" s="124">
        <v>1.0</v>
      </c>
      <c r="BL215" s="146" t="s">
        <v>209</v>
      </c>
      <c r="BM215" s="124">
        <v>1.0</v>
      </c>
      <c r="BN215" s="122" t="s">
        <v>216</v>
      </c>
      <c r="BO215" s="226">
        <v>1.0</v>
      </c>
      <c r="BP215" s="63"/>
      <c r="BQ215" s="124">
        <v>1.0</v>
      </c>
      <c r="BR215" s="122" t="s">
        <v>225</v>
      </c>
      <c r="BS215" s="124">
        <v>1.0</v>
      </c>
      <c r="BT215" s="112"/>
      <c r="BU215" s="168" t="s">
        <v>236</v>
      </c>
      <c r="BV215" s="168" t="s">
        <v>236</v>
      </c>
      <c r="BW215" s="112"/>
    </row>
    <row r="216">
      <c r="A216" s="66"/>
      <c r="B216" s="69">
        <v>30.0</v>
      </c>
      <c r="C216" s="71" t="s">
        <v>323</v>
      </c>
      <c r="D216" s="71" t="s">
        <v>359</v>
      </c>
      <c r="E216" s="76">
        <v>2010.0</v>
      </c>
      <c r="F216" s="76" t="s">
        <v>30</v>
      </c>
      <c r="G216" s="76" t="s">
        <v>395</v>
      </c>
      <c r="H216" s="76">
        <v>14.0</v>
      </c>
      <c r="I216" s="119" t="s">
        <v>431</v>
      </c>
      <c r="J216" s="71"/>
      <c r="K216" s="87" t="s">
        <v>39</v>
      </c>
      <c r="L216" s="66"/>
      <c r="M216" s="94"/>
      <c r="N216" s="122" t="s">
        <v>231</v>
      </c>
      <c r="O216" s="124"/>
      <c r="P216" s="124" t="s">
        <v>243</v>
      </c>
      <c r="Q216" s="16" t="s">
        <v>250</v>
      </c>
      <c r="R216" s="122" t="s">
        <v>241</v>
      </c>
      <c r="S216" s="124"/>
      <c r="T216" s="122" t="s">
        <v>231</v>
      </c>
      <c r="U216" s="124"/>
      <c r="V216" s="16" t="s">
        <v>258</v>
      </c>
      <c r="W216" s="106"/>
      <c r="X216" s="106"/>
      <c r="Y216" s="106"/>
      <c r="Z216" s="122" t="s">
        <v>241</v>
      </c>
      <c r="AA216" s="124"/>
      <c r="AB216" s="122"/>
      <c r="AC216" s="124"/>
      <c r="AD216" s="122"/>
      <c r="AE216" s="124"/>
      <c r="AF216" s="122"/>
      <c r="AG216" s="124"/>
      <c r="AH216" s="122"/>
      <c r="AI216" s="124"/>
      <c r="AJ216" s="108"/>
      <c r="AK216" s="106"/>
      <c r="AL216" s="106"/>
      <c r="AM216" s="122" t="s">
        <v>231</v>
      </c>
      <c r="AN216" s="124"/>
      <c r="AO216" s="122" t="s">
        <v>231</v>
      </c>
      <c r="AP216" s="124"/>
      <c r="AQ216" s="122" t="s">
        <v>231</v>
      </c>
      <c r="AR216" s="124"/>
      <c r="AS216" s="122" t="s">
        <v>231</v>
      </c>
      <c r="AT216" s="124"/>
      <c r="AU216" s="122" t="s">
        <v>231</v>
      </c>
      <c r="AV216" s="124"/>
      <c r="AW216" s="122" t="s">
        <v>231</v>
      </c>
      <c r="AX216" s="124"/>
      <c r="AY216" s="122" t="s">
        <v>231</v>
      </c>
      <c r="AZ216" s="124"/>
      <c r="BA216" s="146" t="s">
        <v>231</v>
      </c>
      <c r="BB216" s="124"/>
      <c r="BC216" s="146" t="s">
        <v>228</v>
      </c>
      <c r="BD216" s="124" t="s">
        <v>556</v>
      </c>
      <c r="BE216" s="112">
        <f t="shared" si="6"/>
        <v>0.7857142857</v>
      </c>
      <c r="BF216" s="122" t="s">
        <v>192</v>
      </c>
      <c r="BG216" s="160">
        <v>1.0</v>
      </c>
      <c r="BH216" s="122" t="s">
        <v>199</v>
      </c>
      <c r="BI216" s="160">
        <v>1.0</v>
      </c>
      <c r="BJ216" s="122" t="s">
        <v>204</v>
      </c>
      <c r="BK216" s="124">
        <v>1.0</v>
      </c>
      <c r="BL216" s="146" t="s">
        <v>209</v>
      </c>
      <c r="BM216" s="124">
        <v>1.0</v>
      </c>
      <c r="BN216" s="122" t="s">
        <v>216</v>
      </c>
      <c r="BO216" s="124">
        <v>1.0</v>
      </c>
      <c r="BP216" s="224" t="s">
        <v>211</v>
      </c>
      <c r="BQ216" s="58"/>
      <c r="BR216" s="122" t="s">
        <v>211</v>
      </c>
      <c r="BS216" s="124">
        <v>0.5</v>
      </c>
      <c r="BT216" s="112"/>
      <c r="BU216" s="168" t="s">
        <v>237</v>
      </c>
      <c r="BV216" s="168" t="s">
        <v>236</v>
      </c>
      <c r="BW216" s="112"/>
    </row>
    <row r="217">
      <c r="A217" s="66"/>
      <c r="B217" s="69">
        <v>31.0</v>
      </c>
      <c r="C217" s="71" t="s">
        <v>324</v>
      </c>
      <c r="D217" s="115" t="s">
        <v>360</v>
      </c>
      <c r="E217" s="76">
        <v>2011.0</v>
      </c>
      <c r="F217" s="76" t="s">
        <v>30</v>
      </c>
      <c r="G217" s="76" t="s">
        <v>396</v>
      </c>
      <c r="H217" s="76">
        <v>22.0</v>
      </c>
      <c r="I217" s="119" t="s">
        <v>432</v>
      </c>
      <c r="J217" s="71"/>
      <c r="K217" s="87" t="s">
        <v>39</v>
      </c>
      <c r="L217" s="66"/>
      <c r="M217" s="94"/>
      <c r="N217" s="122" t="s">
        <v>231</v>
      </c>
      <c r="O217" s="124"/>
      <c r="P217" s="124" t="s">
        <v>243</v>
      </c>
      <c r="Q217" s="16" t="s">
        <v>248</v>
      </c>
      <c r="R217" s="122" t="s">
        <v>228</v>
      </c>
      <c r="S217" s="124"/>
      <c r="T217" s="122" t="s">
        <v>231</v>
      </c>
      <c r="U217" s="124"/>
      <c r="V217" s="16" t="s">
        <v>257</v>
      </c>
      <c r="W217" s="106"/>
      <c r="X217" s="106"/>
      <c r="Y217" s="106"/>
      <c r="Z217" s="122" t="s">
        <v>231</v>
      </c>
      <c r="AA217" s="124"/>
      <c r="AB217" s="122" t="s">
        <v>231</v>
      </c>
      <c r="AC217" s="124"/>
      <c r="AD217" s="122" t="s">
        <v>231</v>
      </c>
      <c r="AE217" s="124"/>
      <c r="AF217" s="224" t="s">
        <v>241</v>
      </c>
      <c r="AG217" s="58"/>
      <c r="AH217" s="122" t="s">
        <v>241</v>
      </c>
      <c r="AI217" s="124"/>
      <c r="AJ217" s="108"/>
      <c r="AK217" s="106"/>
      <c r="AL217" s="106"/>
      <c r="AM217" s="122" t="s">
        <v>231</v>
      </c>
      <c r="AN217" s="124"/>
      <c r="AO217" s="122" t="s">
        <v>231</v>
      </c>
      <c r="AP217" s="124"/>
      <c r="AQ217" s="122" t="s">
        <v>231</v>
      </c>
      <c r="AR217" s="124"/>
      <c r="AS217" s="122" t="s">
        <v>231</v>
      </c>
      <c r="AT217" s="124"/>
      <c r="AU217" s="122" t="s">
        <v>231</v>
      </c>
      <c r="AV217" s="124"/>
      <c r="AW217" s="122" t="s">
        <v>231</v>
      </c>
      <c r="AX217" s="124" t="s">
        <v>537</v>
      </c>
      <c r="AY217" s="122" t="s">
        <v>231</v>
      </c>
      <c r="AZ217" s="124"/>
      <c r="BA217" s="146" t="s">
        <v>231</v>
      </c>
      <c r="BB217" s="124" t="s">
        <v>548</v>
      </c>
      <c r="BC217" s="146" t="s">
        <v>291</v>
      </c>
      <c r="BD217" s="124" t="s">
        <v>557</v>
      </c>
      <c r="BE217" s="112">
        <f t="shared" si="6"/>
        <v>0.8085714286</v>
      </c>
      <c r="BF217" s="122" t="s">
        <v>192</v>
      </c>
      <c r="BG217" s="160">
        <v>1.0</v>
      </c>
      <c r="BH217" s="122" t="s">
        <v>199</v>
      </c>
      <c r="BI217" s="160">
        <v>1.0</v>
      </c>
      <c r="BJ217" s="122" t="s">
        <v>204</v>
      </c>
      <c r="BK217" s="124">
        <v>1.0</v>
      </c>
      <c r="BL217" s="146" t="s">
        <v>209</v>
      </c>
      <c r="BM217" s="124">
        <v>1.0</v>
      </c>
      <c r="BN217" s="122" t="s">
        <v>217</v>
      </c>
      <c r="BO217" s="124">
        <v>0.66</v>
      </c>
      <c r="BP217" s="122" t="s">
        <v>211</v>
      </c>
      <c r="BQ217" s="226">
        <v>0.5</v>
      </c>
      <c r="BR217" s="63"/>
      <c r="BS217" s="124">
        <v>0.5</v>
      </c>
      <c r="BT217" s="112"/>
      <c r="BU217" s="168" t="s">
        <v>236</v>
      </c>
      <c r="BV217" s="168" t="s">
        <v>236</v>
      </c>
      <c r="BW217" s="112"/>
    </row>
    <row r="218">
      <c r="A218" s="66"/>
      <c r="B218" s="69">
        <v>32.0</v>
      </c>
      <c r="C218" s="71" t="s">
        <v>325</v>
      </c>
      <c r="D218" s="115" t="s">
        <v>361</v>
      </c>
      <c r="E218" s="76">
        <v>2012.0</v>
      </c>
      <c r="F218" s="76" t="s">
        <v>30</v>
      </c>
      <c r="G218" s="76" t="s">
        <v>397</v>
      </c>
      <c r="H218" s="76">
        <v>5.0</v>
      </c>
      <c r="I218" s="119" t="s">
        <v>433</v>
      </c>
      <c r="J218" s="71"/>
      <c r="K218" s="87" t="s">
        <v>39</v>
      </c>
      <c r="L218" s="66"/>
      <c r="M218" s="94"/>
      <c r="N218" s="122" t="s">
        <v>231</v>
      </c>
      <c r="O218" s="124"/>
      <c r="P218" s="124" t="s">
        <v>243</v>
      </c>
      <c r="Q218" s="16" t="s">
        <v>250</v>
      </c>
      <c r="R218" s="122" t="s">
        <v>228</v>
      </c>
      <c r="S218" s="124"/>
      <c r="T218" s="122" t="s">
        <v>241</v>
      </c>
      <c r="U218" s="124"/>
      <c r="V218" s="16" t="s">
        <v>258</v>
      </c>
      <c r="W218" s="106"/>
      <c r="X218" s="106"/>
      <c r="Y218" s="106"/>
      <c r="Z218" s="122" t="s">
        <v>231</v>
      </c>
      <c r="AA218" s="124"/>
      <c r="AB218" s="122" t="s">
        <v>231</v>
      </c>
      <c r="AC218" s="124" t="s">
        <v>477</v>
      </c>
      <c r="AD218" s="122" t="s">
        <v>231</v>
      </c>
      <c r="AE218" s="124" t="s">
        <v>491</v>
      </c>
      <c r="AF218" s="122" t="s">
        <v>241</v>
      </c>
      <c r="AG218" s="124"/>
      <c r="AH218" s="122" t="s">
        <v>228</v>
      </c>
      <c r="AI218" s="124"/>
      <c r="AJ218" s="108"/>
      <c r="AK218" s="106"/>
      <c r="AL218" s="106"/>
      <c r="AM218" s="122" t="s">
        <v>231</v>
      </c>
      <c r="AN218" s="124"/>
      <c r="AO218" s="122" t="s">
        <v>231</v>
      </c>
      <c r="AP218" s="124" t="s">
        <v>511</v>
      </c>
      <c r="AQ218" s="122" t="s">
        <v>231</v>
      </c>
      <c r="AR218" s="124"/>
      <c r="AS218" s="122" t="s">
        <v>231</v>
      </c>
      <c r="AT218" s="124"/>
      <c r="AU218" s="122" t="s">
        <v>231</v>
      </c>
      <c r="AV218" s="124"/>
      <c r="AW218" s="122" t="s">
        <v>231</v>
      </c>
      <c r="AX218" s="124"/>
      <c r="AY218" s="122" t="s">
        <v>231</v>
      </c>
      <c r="AZ218" s="124"/>
      <c r="BA218" s="146" t="s">
        <v>241</v>
      </c>
      <c r="BB218" s="124"/>
      <c r="BC218" s="146" t="s">
        <v>290</v>
      </c>
      <c r="BD218" s="124" t="s">
        <v>558</v>
      </c>
      <c r="BE218" s="112">
        <f t="shared" si="6"/>
        <v>0.6185714286</v>
      </c>
      <c r="BF218" s="122" t="s">
        <v>192</v>
      </c>
      <c r="BG218" s="160">
        <v>1.0</v>
      </c>
      <c r="BH218" s="122" t="s">
        <v>200</v>
      </c>
      <c r="BI218" s="160">
        <v>0.5</v>
      </c>
      <c r="BJ218" s="122" t="s">
        <v>204</v>
      </c>
      <c r="BK218" s="124">
        <v>1.0</v>
      </c>
      <c r="BL218" s="146" t="s">
        <v>209</v>
      </c>
      <c r="BM218" s="124">
        <v>1.0</v>
      </c>
      <c r="BN218" s="122" t="s">
        <v>218</v>
      </c>
      <c r="BO218" s="124">
        <v>0.33</v>
      </c>
      <c r="BP218" s="122" t="s">
        <v>211</v>
      </c>
      <c r="BQ218" s="124">
        <v>0.5</v>
      </c>
      <c r="BR218" s="224" t="s">
        <v>211</v>
      </c>
      <c r="BS218" s="58"/>
      <c r="BT218" s="112"/>
      <c r="BU218" s="168" t="s">
        <v>237</v>
      </c>
      <c r="BV218" s="168" t="s">
        <v>236</v>
      </c>
      <c r="BW218" s="112"/>
    </row>
    <row r="219">
      <c r="A219" s="66"/>
      <c r="B219" s="69">
        <v>33.0</v>
      </c>
      <c r="C219" s="71" t="s">
        <v>326</v>
      </c>
      <c r="D219" s="115" t="s">
        <v>362</v>
      </c>
      <c r="E219" s="76">
        <v>2014.0</v>
      </c>
      <c r="F219" s="76" t="s">
        <v>30</v>
      </c>
      <c r="G219" s="76" t="s">
        <v>398</v>
      </c>
      <c r="H219" s="76">
        <v>5.0</v>
      </c>
      <c r="I219" s="119" t="s">
        <v>434</v>
      </c>
      <c r="J219" s="71"/>
      <c r="K219" s="87" t="s">
        <v>39</v>
      </c>
      <c r="L219" s="66"/>
      <c r="M219" s="94"/>
      <c r="N219" s="122" t="s">
        <v>231</v>
      </c>
      <c r="O219" s="124"/>
      <c r="P219" s="124" t="s">
        <v>243</v>
      </c>
      <c r="Q219" s="16" t="s">
        <v>248</v>
      </c>
      <c r="R219" s="122" t="s">
        <v>228</v>
      </c>
      <c r="S219" s="124"/>
      <c r="T219" s="122" t="s">
        <v>231</v>
      </c>
      <c r="U219" s="124"/>
      <c r="V219" s="16" t="s">
        <v>258</v>
      </c>
      <c r="W219" s="106"/>
      <c r="X219" s="106"/>
      <c r="Y219" s="106"/>
      <c r="Z219" s="122" t="s">
        <v>231</v>
      </c>
      <c r="AA219" s="124"/>
      <c r="AB219" s="122" t="s">
        <v>231</v>
      </c>
      <c r="AC219" s="124" t="s">
        <v>478</v>
      </c>
      <c r="AD219" s="122" t="s">
        <v>231</v>
      </c>
      <c r="AE219" s="124" t="s">
        <v>492</v>
      </c>
      <c r="AF219" s="122" t="s">
        <v>241</v>
      </c>
      <c r="AG219" s="124"/>
      <c r="AH219" s="224" t="s">
        <v>241</v>
      </c>
      <c r="AI219" s="58"/>
      <c r="AJ219" s="108"/>
      <c r="AK219" s="106"/>
      <c r="AL219" s="106"/>
      <c r="AM219" s="122" t="s">
        <v>241</v>
      </c>
      <c r="AN219" s="124"/>
      <c r="AO219" s="122"/>
      <c r="AP219" s="124"/>
      <c r="AQ219" s="122"/>
      <c r="AR219" s="124"/>
      <c r="AS219" s="122"/>
      <c r="AT219" s="124"/>
      <c r="AU219" s="122" t="s">
        <v>241</v>
      </c>
      <c r="AV219" s="124"/>
      <c r="AW219" s="122" t="s">
        <v>231</v>
      </c>
      <c r="AX219" s="124"/>
      <c r="AY219" s="122" t="s">
        <v>231</v>
      </c>
      <c r="AZ219" s="124"/>
      <c r="BA219" s="146" t="s">
        <v>241</v>
      </c>
      <c r="BB219" s="124"/>
      <c r="BC219" s="146" t="s">
        <v>228</v>
      </c>
      <c r="BD219" s="124"/>
      <c r="BE219" s="112">
        <f t="shared" si="6"/>
        <v>0.7614285714</v>
      </c>
      <c r="BF219" s="122" t="s">
        <v>192</v>
      </c>
      <c r="BG219" s="160">
        <v>1.0</v>
      </c>
      <c r="BH219" s="122" t="s">
        <v>199</v>
      </c>
      <c r="BI219" s="160">
        <v>1.0</v>
      </c>
      <c r="BJ219" s="122" t="s">
        <v>204</v>
      </c>
      <c r="BK219" s="124">
        <v>1.0</v>
      </c>
      <c r="BL219" s="146" t="s">
        <v>209</v>
      </c>
      <c r="BM219" s="124">
        <v>1.0</v>
      </c>
      <c r="BN219" s="122" t="s">
        <v>218</v>
      </c>
      <c r="BO219" s="124">
        <v>0.33</v>
      </c>
      <c r="BP219" s="122" t="s">
        <v>222</v>
      </c>
      <c r="BQ219" s="124">
        <v>0.0</v>
      </c>
      <c r="BR219" s="122" t="s">
        <v>225</v>
      </c>
      <c r="BS219" s="226">
        <v>1.0</v>
      </c>
      <c r="BT219" s="63"/>
      <c r="BU219" s="168" t="s">
        <v>236</v>
      </c>
      <c r="BV219" s="168" t="s">
        <v>236</v>
      </c>
      <c r="BW219" s="112"/>
    </row>
    <row r="220">
      <c r="A220" s="66"/>
      <c r="B220" s="69">
        <v>34.0</v>
      </c>
      <c r="C220" s="71" t="s">
        <v>327</v>
      </c>
      <c r="D220" s="115" t="s">
        <v>363</v>
      </c>
      <c r="E220" s="76">
        <v>2014.0</v>
      </c>
      <c r="F220" s="76" t="s">
        <v>30</v>
      </c>
      <c r="G220" s="76" t="s">
        <v>399</v>
      </c>
      <c r="H220" s="76">
        <v>4.0</v>
      </c>
      <c r="I220" s="119" t="s">
        <v>435</v>
      </c>
      <c r="J220" s="71"/>
      <c r="K220" s="87" t="s">
        <v>39</v>
      </c>
      <c r="L220" s="66"/>
      <c r="M220" s="94"/>
      <c r="N220" s="122" t="s">
        <v>231</v>
      </c>
      <c r="O220" s="124"/>
      <c r="P220" s="124" t="s">
        <v>243</v>
      </c>
      <c r="Q220" s="16" t="s">
        <v>248</v>
      </c>
      <c r="R220" s="122" t="s">
        <v>228</v>
      </c>
      <c r="S220" s="124"/>
      <c r="T220" s="122" t="s">
        <v>231</v>
      </c>
      <c r="U220" s="124"/>
      <c r="V220" s="16" t="s">
        <v>257</v>
      </c>
      <c r="W220" s="106"/>
      <c r="X220" s="106"/>
      <c r="Y220" s="106"/>
      <c r="Z220" s="122" t="s">
        <v>231</v>
      </c>
      <c r="AA220" s="124"/>
      <c r="AB220" s="122" t="s">
        <v>231</v>
      </c>
      <c r="AC220" s="124" t="s">
        <v>479</v>
      </c>
      <c r="AD220" s="122" t="s">
        <v>231</v>
      </c>
      <c r="AE220" s="124"/>
      <c r="AF220" s="122" t="s">
        <v>241</v>
      </c>
      <c r="AG220" s="124"/>
      <c r="AH220" s="122" t="s">
        <v>241</v>
      </c>
      <c r="AI220" s="124"/>
      <c r="AJ220" s="108"/>
      <c r="AK220" s="106"/>
      <c r="AL220" s="106"/>
      <c r="AM220" s="122" t="s">
        <v>231</v>
      </c>
      <c r="AN220" s="124"/>
      <c r="AO220" s="122" t="s">
        <v>231</v>
      </c>
      <c r="AP220" s="124" t="s">
        <v>512</v>
      </c>
      <c r="AQ220" s="122" t="s">
        <v>231</v>
      </c>
      <c r="AR220" s="124" t="s">
        <v>460</v>
      </c>
      <c r="AS220" s="122" t="s">
        <v>231</v>
      </c>
      <c r="AT220" s="124"/>
      <c r="AU220" s="122" t="s">
        <v>231</v>
      </c>
      <c r="AV220" s="124"/>
      <c r="AW220" s="122" t="s">
        <v>231</v>
      </c>
      <c r="AX220" s="124"/>
      <c r="AY220" s="122" t="s">
        <v>231</v>
      </c>
      <c r="AZ220" s="124"/>
      <c r="BA220" s="146" t="s">
        <v>231</v>
      </c>
      <c r="BB220" s="124" t="s">
        <v>549</v>
      </c>
      <c r="BC220" s="146" t="s">
        <v>290</v>
      </c>
      <c r="BD220" s="124"/>
      <c r="BE220" s="112">
        <f t="shared" si="6"/>
        <v>1</v>
      </c>
      <c r="BF220" s="122" t="s">
        <v>192</v>
      </c>
      <c r="BG220" s="160">
        <v>1.0</v>
      </c>
      <c r="BH220" s="122" t="s">
        <v>199</v>
      </c>
      <c r="BI220" s="160">
        <v>1.0</v>
      </c>
      <c r="BJ220" s="122" t="s">
        <v>204</v>
      </c>
      <c r="BK220" s="124">
        <v>1.0</v>
      </c>
      <c r="BL220" s="146" t="s">
        <v>209</v>
      </c>
      <c r="BM220" s="124">
        <v>1.0</v>
      </c>
      <c r="BN220" s="122" t="s">
        <v>216</v>
      </c>
      <c r="BO220" s="124">
        <v>1.0</v>
      </c>
      <c r="BP220" s="122" t="s">
        <v>204</v>
      </c>
      <c r="BQ220" s="124">
        <v>1.0</v>
      </c>
      <c r="BR220" s="122" t="s">
        <v>225</v>
      </c>
      <c r="BS220" s="124">
        <v>1.0</v>
      </c>
      <c r="BT220" s="112"/>
      <c r="BU220" s="168" t="s">
        <v>236</v>
      </c>
      <c r="BV220" s="168" t="s">
        <v>236</v>
      </c>
      <c r="BW220" s="112"/>
    </row>
    <row r="221">
      <c r="A221" s="66"/>
      <c r="B221" s="69">
        <v>35.0</v>
      </c>
      <c r="C221" s="71" t="s">
        <v>328</v>
      </c>
      <c r="D221" s="115" t="s">
        <v>364</v>
      </c>
      <c r="E221" s="76">
        <v>2014.0</v>
      </c>
      <c r="F221" s="76" t="s">
        <v>30</v>
      </c>
      <c r="G221" s="76" t="s">
        <v>400</v>
      </c>
      <c r="H221" s="76">
        <v>7.0</v>
      </c>
      <c r="I221" s="119" t="s">
        <v>436</v>
      </c>
      <c r="J221" s="71"/>
      <c r="K221" s="87" t="s">
        <v>39</v>
      </c>
      <c r="L221" s="66"/>
      <c r="M221" s="94"/>
      <c r="N221" s="122" t="s">
        <v>231</v>
      </c>
      <c r="O221" s="124"/>
      <c r="P221" s="124" t="s">
        <v>243</v>
      </c>
      <c r="Q221" s="16" t="s">
        <v>248</v>
      </c>
      <c r="R221" s="122" t="s">
        <v>228</v>
      </c>
      <c r="S221" s="124"/>
      <c r="T221" s="122" t="s">
        <v>231</v>
      </c>
      <c r="U221" s="124"/>
      <c r="V221" s="16" t="s">
        <v>257</v>
      </c>
      <c r="W221" s="106"/>
      <c r="X221" s="106"/>
      <c r="Y221" s="106"/>
      <c r="Z221" s="122" t="s">
        <v>231</v>
      </c>
      <c r="AA221" s="124"/>
      <c r="AB221" s="122" t="s">
        <v>231</v>
      </c>
      <c r="AC221" s="124" t="s">
        <v>480</v>
      </c>
      <c r="AD221" s="122" t="s">
        <v>231</v>
      </c>
      <c r="AE221" s="124"/>
      <c r="AF221" s="122" t="s">
        <v>231</v>
      </c>
      <c r="AG221" s="124"/>
      <c r="AH221" s="122" t="s">
        <v>231</v>
      </c>
      <c r="AI221" s="124"/>
      <c r="AJ221" s="108"/>
      <c r="AK221" s="106"/>
      <c r="AL221" s="106"/>
      <c r="AM221" s="122" t="s">
        <v>231</v>
      </c>
      <c r="AN221" s="124"/>
      <c r="AO221" s="122" t="s">
        <v>231</v>
      </c>
      <c r="AP221" s="124" t="s">
        <v>513</v>
      </c>
      <c r="AQ221" s="122" t="s">
        <v>231</v>
      </c>
      <c r="AR221" s="124"/>
      <c r="AS221" s="122" t="s">
        <v>231</v>
      </c>
      <c r="AT221" s="124"/>
      <c r="AU221" s="122" t="s">
        <v>231</v>
      </c>
      <c r="AV221" s="124"/>
      <c r="AW221" s="122" t="s">
        <v>231</v>
      </c>
      <c r="AX221" s="124"/>
      <c r="AY221" s="122" t="s">
        <v>231</v>
      </c>
      <c r="AZ221" s="124"/>
      <c r="BA221" s="146" t="s">
        <v>241</v>
      </c>
      <c r="BB221" s="124"/>
      <c r="BC221" s="146" t="s">
        <v>290</v>
      </c>
      <c r="BD221" s="124"/>
      <c r="BE221" s="112">
        <f t="shared" si="6"/>
        <v>1</v>
      </c>
      <c r="BF221" s="122" t="s">
        <v>192</v>
      </c>
      <c r="BG221" s="160">
        <v>1.0</v>
      </c>
      <c r="BH221" s="122" t="s">
        <v>199</v>
      </c>
      <c r="BI221" s="160">
        <v>1.0</v>
      </c>
      <c r="BJ221" s="122" t="s">
        <v>204</v>
      </c>
      <c r="BK221" s="124">
        <v>1.0</v>
      </c>
      <c r="BL221" s="146" t="s">
        <v>209</v>
      </c>
      <c r="BM221" s="124">
        <v>1.0</v>
      </c>
      <c r="BN221" s="122" t="s">
        <v>216</v>
      </c>
      <c r="BO221" s="124">
        <v>1.0</v>
      </c>
      <c r="BP221" s="122" t="s">
        <v>204</v>
      </c>
      <c r="BQ221" s="124">
        <v>1.0</v>
      </c>
      <c r="BR221" s="122" t="s">
        <v>225</v>
      </c>
      <c r="BS221" s="124">
        <v>1.0</v>
      </c>
      <c r="BT221" s="112"/>
      <c r="BU221" s="168" t="s">
        <v>236</v>
      </c>
      <c r="BV221" s="168" t="s">
        <v>236</v>
      </c>
      <c r="BW221" s="112"/>
    </row>
    <row r="222">
      <c r="A222" s="66"/>
      <c r="B222" s="69">
        <v>36.0</v>
      </c>
      <c r="C222" s="71" t="s">
        <v>329</v>
      </c>
      <c r="D222" s="115" t="s">
        <v>365</v>
      </c>
      <c r="E222" s="76">
        <v>2011.0</v>
      </c>
      <c r="F222" s="76" t="s">
        <v>30</v>
      </c>
      <c r="G222" s="76" t="s">
        <v>401</v>
      </c>
      <c r="H222" s="76">
        <v>5.0</v>
      </c>
      <c r="I222" s="119" t="s">
        <v>437</v>
      </c>
      <c r="J222" s="71"/>
      <c r="K222" s="87" t="s">
        <v>39</v>
      </c>
      <c r="L222" s="66"/>
      <c r="M222" s="94"/>
      <c r="N222" s="122" t="s">
        <v>231</v>
      </c>
      <c r="O222" s="124"/>
      <c r="P222" s="124" t="s">
        <v>243</v>
      </c>
      <c r="Q222" s="16" t="s">
        <v>250</v>
      </c>
      <c r="R222" s="122" t="s">
        <v>228</v>
      </c>
      <c r="S222" s="124"/>
      <c r="T222" s="122" t="s">
        <v>231</v>
      </c>
      <c r="U222" s="124"/>
      <c r="V222" s="16" t="s">
        <v>257</v>
      </c>
      <c r="W222" s="106"/>
      <c r="X222" s="106"/>
      <c r="Y222" s="106"/>
      <c r="Z222" s="122" t="s">
        <v>231</v>
      </c>
      <c r="AA222" s="124"/>
      <c r="AB222" s="122" t="s">
        <v>231</v>
      </c>
      <c r="AC222" s="124" t="s">
        <v>481</v>
      </c>
      <c r="AD222" s="122" t="s">
        <v>231</v>
      </c>
      <c r="AE222" s="124" t="s">
        <v>493</v>
      </c>
      <c r="AF222" s="122" t="s">
        <v>241</v>
      </c>
      <c r="AG222" s="124"/>
      <c r="AH222" s="122" t="s">
        <v>241</v>
      </c>
      <c r="AI222" s="124"/>
      <c r="AJ222" s="108"/>
      <c r="AK222" s="106"/>
      <c r="AL222" s="106"/>
      <c r="AM222" s="122" t="s">
        <v>231</v>
      </c>
      <c r="AN222" s="124"/>
      <c r="AO222" s="122" t="s">
        <v>231</v>
      </c>
      <c r="AP222" s="124" t="s">
        <v>514</v>
      </c>
      <c r="AQ222" s="122" t="s">
        <v>231</v>
      </c>
      <c r="AR222" s="124"/>
      <c r="AS222" s="122" t="s">
        <v>231</v>
      </c>
      <c r="AT222" s="124"/>
      <c r="AU222" s="122" t="s">
        <v>231</v>
      </c>
      <c r="AV222" s="124"/>
      <c r="AW222" s="122" t="s">
        <v>231</v>
      </c>
      <c r="AX222" s="124"/>
      <c r="AY222" s="122" t="s">
        <v>231</v>
      </c>
      <c r="AZ222" s="124"/>
      <c r="BA222" s="146" t="s">
        <v>241</v>
      </c>
      <c r="BB222" s="124"/>
      <c r="BC222" s="146" t="s">
        <v>293</v>
      </c>
      <c r="BD222" s="124"/>
      <c r="BE222" s="112">
        <f t="shared" si="6"/>
        <v>0.5942857143</v>
      </c>
      <c r="BF222" s="122" t="s">
        <v>192</v>
      </c>
      <c r="BG222" s="160">
        <v>1.0</v>
      </c>
      <c r="BH222" s="122" t="s">
        <v>200</v>
      </c>
      <c r="BI222" s="160">
        <v>0.5</v>
      </c>
      <c r="BJ222" s="122" t="s">
        <v>205</v>
      </c>
      <c r="BK222" s="124">
        <v>0.5</v>
      </c>
      <c r="BL222" s="146" t="s">
        <v>209</v>
      </c>
      <c r="BM222" s="124">
        <v>1.0</v>
      </c>
      <c r="BN222" s="122" t="s">
        <v>217</v>
      </c>
      <c r="BO222" s="124">
        <v>0.66</v>
      </c>
      <c r="BP222" s="122" t="s">
        <v>211</v>
      </c>
      <c r="BQ222" s="124">
        <v>0.5</v>
      </c>
      <c r="BR222" s="122" t="s">
        <v>226</v>
      </c>
      <c r="BS222" s="124">
        <v>0.0</v>
      </c>
      <c r="BT222" s="112"/>
      <c r="BU222" s="168" t="s">
        <v>236</v>
      </c>
      <c r="BV222" s="168" t="s">
        <v>236</v>
      </c>
      <c r="BW222" s="112"/>
    </row>
    <row r="223">
      <c r="A223" s="65" t="s">
        <v>182</v>
      </c>
      <c r="B223" s="68" t="s">
        <v>0</v>
      </c>
      <c r="C223" s="68" t="s">
        <v>183</v>
      </c>
      <c r="D223" s="68" t="s">
        <v>184</v>
      </c>
      <c r="E223" s="75" t="s">
        <v>185</v>
      </c>
      <c r="F223" s="75" t="s">
        <v>91</v>
      </c>
      <c r="G223" s="75" t="s">
        <v>189</v>
      </c>
      <c r="H223" s="75" t="s">
        <v>191</v>
      </c>
      <c r="I223" s="81" t="s">
        <v>193</v>
      </c>
      <c r="J223" s="81"/>
      <c r="K223" s="85" t="s">
        <v>197</v>
      </c>
      <c r="L223" s="65" t="s">
        <v>210</v>
      </c>
      <c r="M223" s="92" t="s">
        <v>3</v>
      </c>
      <c r="N223" s="121" t="s">
        <v>180</v>
      </c>
      <c r="O223" s="220"/>
      <c r="P223" s="19" t="s">
        <v>232</v>
      </c>
      <c r="Q223" s="19" t="s">
        <v>246</v>
      </c>
      <c r="R223" s="125" t="s">
        <v>251</v>
      </c>
      <c r="S223" s="221"/>
      <c r="T223" s="121" t="s">
        <v>253</v>
      </c>
      <c r="U223" s="220"/>
      <c r="V223" s="19" t="s">
        <v>255</v>
      </c>
      <c r="W223" s="104" t="s">
        <v>11</v>
      </c>
      <c r="X223" s="104" t="s">
        <v>13</v>
      </c>
      <c r="Y223" s="104" t="s">
        <v>20</v>
      </c>
      <c r="Z223" s="121" t="s">
        <v>261</v>
      </c>
      <c r="AA223" s="220"/>
      <c r="AB223" s="127" t="s">
        <v>263</v>
      </c>
      <c r="AC223" s="222"/>
      <c r="AD223" s="129" t="s">
        <v>265</v>
      </c>
      <c r="AE223" s="129"/>
      <c r="AF223" s="132" t="s">
        <v>267</v>
      </c>
      <c r="AG223" s="129"/>
      <c r="AH223" s="127" t="s">
        <v>269</v>
      </c>
      <c r="AI223" s="222"/>
      <c r="AJ223" s="104" t="s">
        <v>25</v>
      </c>
      <c r="AK223" s="109" t="s">
        <v>33</v>
      </c>
      <c r="AL223" s="109" t="s">
        <v>40</v>
      </c>
      <c r="AM223" s="133" t="s">
        <v>271</v>
      </c>
      <c r="AN223" s="40"/>
      <c r="AO223" s="127" t="s">
        <v>273</v>
      </c>
      <c r="AP223" s="222"/>
      <c r="AQ223" s="127" t="s">
        <v>275</v>
      </c>
      <c r="AR223" s="222"/>
      <c r="AS223" s="127" t="s">
        <v>277</v>
      </c>
      <c r="AT223" s="222"/>
      <c r="AU223" s="121" t="s">
        <v>279</v>
      </c>
      <c r="AV223" s="220"/>
      <c r="AW223" s="121" t="s">
        <v>281</v>
      </c>
      <c r="AX223" s="220"/>
      <c r="AY223" s="121" t="s">
        <v>284</v>
      </c>
      <c r="AZ223" s="220"/>
      <c r="BA223" s="127" t="s">
        <v>286</v>
      </c>
      <c r="BB223" s="222"/>
      <c r="BC223" s="148" t="s">
        <v>288</v>
      </c>
      <c r="BD223" s="223"/>
      <c r="BE223" s="111" t="s">
        <v>559</v>
      </c>
      <c r="BF223" s="156" t="s">
        <v>188</v>
      </c>
      <c r="BG223" s="84"/>
      <c r="BH223" s="161" t="s">
        <v>196</v>
      </c>
      <c r="BI223" s="84"/>
      <c r="BJ223" s="161" t="s">
        <v>202</v>
      </c>
      <c r="BK223" s="84"/>
      <c r="BL223" s="161" t="s">
        <v>207</v>
      </c>
      <c r="BM223" s="84"/>
      <c r="BN223" s="161" t="s">
        <v>214</v>
      </c>
      <c r="BO223" s="84"/>
      <c r="BP223" s="161" t="s">
        <v>220</v>
      </c>
      <c r="BQ223" s="84"/>
      <c r="BR223" s="161" t="s">
        <v>223</v>
      </c>
      <c r="BS223" s="84"/>
      <c r="BT223" s="111" t="s">
        <v>560</v>
      </c>
      <c r="BU223" s="167" t="s">
        <v>234</v>
      </c>
      <c r="BV223" s="167" t="s">
        <v>239</v>
      </c>
      <c r="BW223" s="111"/>
    </row>
    <row r="224">
      <c r="A224" s="66"/>
      <c r="B224" s="69">
        <v>1.0</v>
      </c>
      <c r="C224" s="113" t="s">
        <v>294</v>
      </c>
      <c r="D224" s="113" t="s">
        <v>330</v>
      </c>
      <c r="E224" s="76">
        <v>2013.0</v>
      </c>
      <c r="F224" s="76" t="s">
        <v>30</v>
      </c>
      <c r="G224" s="76" t="s">
        <v>366</v>
      </c>
      <c r="H224" s="76">
        <v>4.0</v>
      </c>
      <c r="I224" s="116" t="s">
        <v>402</v>
      </c>
      <c r="J224"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224" s="87" t="s">
        <v>39</v>
      </c>
      <c r="L224" s="66"/>
      <c r="M224" s="94"/>
      <c r="N224" s="122" t="s">
        <v>231</v>
      </c>
      <c r="O224" s="124"/>
      <c r="P224" s="124" t="s">
        <v>243</v>
      </c>
      <c r="Q224" s="113" t="s">
        <v>249</v>
      </c>
      <c r="R224" s="122" t="s">
        <v>241</v>
      </c>
      <c r="S224" s="124"/>
      <c r="T224" s="122" t="s">
        <v>231</v>
      </c>
      <c r="U224" s="124"/>
      <c r="V224" s="16" t="s">
        <v>258</v>
      </c>
      <c r="W224" s="106"/>
      <c r="X224" s="106"/>
      <c r="Y224" s="106"/>
      <c r="Z224" s="122" t="s">
        <v>231</v>
      </c>
      <c r="AA224" s="124"/>
      <c r="AB224" s="122" t="s">
        <v>231</v>
      </c>
      <c r="AC224" s="126" t="s">
        <v>461</v>
      </c>
      <c r="AD224" s="122" t="s">
        <v>231</v>
      </c>
      <c r="AE224" s="126" t="s">
        <v>482</v>
      </c>
      <c r="AF224" s="122" t="s">
        <v>231</v>
      </c>
      <c r="AG224" s="126" t="s">
        <v>494</v>
      </c>
      <c r="AH224" s="122" t="s">
        <v>241</v>
      </c>
      <c r="AI224" s="124"/>
      <c r="AJ224" s="108"/>
      <c r="AK224" s="106"/>
      <c r="AL224" s="106"/>
      <c r="AM224" s="224" t="s">
        <v>231</v>
      </c>
      <c r="AN224" s="58"/>
      <c r="AO224" s="122" t="s">
        <v>231</v>
      </c>
      <c r="AP224" s="134" t="s">
        <v>505</v>
      </c>
      <c r="AQ224" s="122" t="s">
        <v>231</v>
      </c>
      <c r="AR224" s="124"/>
      <c r="AS224" s="122" t="s">
        <v>241</v>
      </c>
      <c r="AT224" s="124"/>
      <c r="AU224" s="122" t="s">
        <v>231</v>
      </c>
      <c r="AV224" s="124"/>
      <c r="AW224" s="122" t="s">
        <v>231</v>
      </c>
      <c r="AX224" s="124"/>
      <c r="AY224" s="122" t="s">
        <v>231</v>
      </c>
      <c r="AZ224" s="124"/>
      <c r="BA224" s="146" t="s">
        <v>231</v>
      </c>
      <c r="BB224" s="147" t="s">
        <v>541</v>
      </c>
      <c r="BC224" s="146" t="s">
        <v>293</v>
      </c>
      <c r="BE224" s="112">
        <f t="shared" ref="BE224:BE259" si="7">SUM(BG224,BI224,BK224,BM224,BO224,BQ224,BS224)/7</f>
        <v>0.8085714286</v>
      </c>
      <c r="BF224" s="122" t="s">
        <v>192</v>
      </c>
      <c r="BG224" s="160">
        <v>1.0</v>
      </c>
      <c r="BH224" s="122" t="s">
        <v>199</v>
      </c>
      <c r="BI224" s="160">
        <v>1.0</v>
      </c>
      <c r="BJ224" s="122" t="s">
        <v>204</v>
      </c>
      <c r="BK224" s="124">
        <v>1.0</v>
      </c>
      <c r="BL224" s="122" t="s">
        <v>209</v>
      </c>
      <c r="BM224" s="124">
        <v>1.0</v>
      </c>
      <c r="BN224" s="122" t="s">
        <v>217</v>
      </c>
      <c r="BO224" s="124">
        <v>0.66</v>
      </c>
      <c r="BP224" s="122" t="s">
        <v>211</v>
      </c>
      <c r="BQ224" s="124">
        <v>0.5</v>
      </c>
      <c r="BR224" s="122" t="s">
        <v>211</v>
      </c>
      <c r="BS224" s="124">
        <v>0.5</v>
      </c>
      <c r="BT224" s="112"/>
      <c r="BU224" s="168" t="s">
        <v>236</v>
      </c>
      <c r="BV224" s="168" t="s">
        <v>237</v>
      </c>
      <c r="BW224" s="112"/>
    </row>
    <row r="225">
      <c r="A225" s="66"/>
      <c r="B225" s="69">
        <v>2.0</v>
      </c>
      <c r="C225" s="71" t="s">
        <v>295</v>
      </c>
      <c r="D225" s="71" t="s">
        <v>331</v>
      </c>
      <c r="E225" s="76">
        <v>2012.0</v>
      </c>
      <c r="F225" s="76" t="s">
        <v>30</v>
      </c>
      <c r="G225" s="76" t="s">
        <v>367</v>
      </c>
      <c r="H225" s="76">
        <v>14.0</v>
      </c>
      <c r="I225" s="116" t="s">
        <v>403</v>
      </c>
      <c r="J225" s="116" t="s">
        <v>438</v>
      </c>
      <c r="K225" s="87" t="s">
        <v>39</v>
      </c>
      <c r="L225" s="66"/>
      <c r="M225" s="94"/>
      <c r="N225" s="122" t="s">
        <v>231</v>
      </c>
      <c r="O225" s="124"/>
      <c r="P225" s="124" t="s">
        <v>243</v>
      </c>
      <c r="Q225" s="16" t="s">
        <v>250</v>
      </c>
      <c r="R225" s="122" t="s">
        <v>241</v>
      </c>
      <c r="S225" s="124"/>
      <c r="T225" s="122" t="s">
        <v>231</v>
      </c>
      <c r="U225" s="124"/>
      <c r="V225" s="16" t="s">
        <v>257</v>
      </c>
      <c r="W225" s="106"/>
      <c r="X225" s="106"/>
      <c r="Y225" s="106"/>
      <c r="Z225" s="122" t="s">
        <v>231</v>
      </c>
      <c r="AA225" s="124"/>
      <c r="AB225" s="122" t="s">
        <v>231</v>
      </c>
      <c r="AC225" s="126" t="s">
        <v>462</v>
      </c>
      <c r="AD225" s="122" t="s">
        <v>231</v>
      </c>
      <c r="AE225" s="126" t="s">
        <v>483</v>
      </c>
      <c r="AF225" s="122" t="s">
        <v>231</v>
      </c>
      <c r="AG225" s="126" t="s">
        <v>495</v>
      </c>
      <c r="AH225" s="122" t="s">
        <v>231</v>
      </c>
      <c r="AI225" s="124"/>
      <c r="AJ225" s="108"/>
      <c r="AK225" s="106"/>
      <c r="AL225" s="106"/>
      <c r="AM225" s="122" t="s">
        <v>231</v>
      </c>
      <c r="AN225" s="124"/>
      <c r="AO225" s="122" t="s">
        <v>231</v>
      </c>
      <c r="AP225" s="124"/>
      <c r="AQ225" s="122" t="s">
        <v>231</v>
      </c>
      <c r="AR225" s="124"/>
      <c r="AS225" s="122" t="s">
        <v>231</v>
      </c>
      <c r="AT225" s="124"/>
      <c r="AU225" s="122" t="s">
        <v>231</v>
      </c>
      <c r="AV225" s="124"/>
      <c r="AW225" s="122" t="s">
        <v>231</v>
      </c>
      <c r="AX225" s="124"/>
      <c r="AY225" s="122" t="s">
        <v>241</v>
      </c>
      <c r="AZ225" s="124"/>
      <c r="BA225" s="146" t="s">
        <v>228</v>
      </c>
      <c r="BB225" s="124"/>
      <c r="BC225" s="146" t="s">
        <v>293</v>
      </c>
      <c r="BD225" s="124"/>
      <c r="BE225" s="112">
        <f t="shared" si="7"/>
        <v>0.7371428571</v>
      </c>
      <c r="BF225" s="122" t="s">
        <v>192</v>
      </c>
      <c r="BG225" s="160">
        <v>1.0</v>
      </c>
      <c r="BH225" s="122" t="s">
        <v>199</v>
      </c>
      <c r="BI225" s="160">
        <v>1.0</v>
      </c>
      <c r="BJ225" s="122" t="s">
        <v>204</v>
      </c>
      <c r="BK225" s="124">
        <v>1.0</v>
      </c>
      <c r="BL225" s="122" t="s">
        <v>209</v>
      </c>
      <c r="BM225" s="124">
        <v>1.0</v>
      </c>
      <c r="BN225" s="122" t="s">
        <v>217</v>
      </c>
      <c r="BO225" s="124">
        <v>0.66</v>
      </c>
      <c r="BP225" s="122" t="s">
        <v>211</v>
      </c>
      <c r="BQ225" s="124">
        <v>0.5</v>
      </c>
      <c r="BR225" s="122" t="s">
        <v>226</v>
      </c>
      <c r="BS225" s="124">
        <v>0.0</v>
      </c>
      <c r="BT225" s="112"/>
      <c r="BU225" s="168" t="s">
        <v>236</v>
      </c>
      <c r="BV225" s="168" t="s">
        <v>237</v>
      </c>
      <c r="BW225" s="112"/>
    </row>
    <row r="226">
      <c r="A226" s="66"/>
      <c r="B226" s="69">
        <v>3.0</v>
      </c>
      <c r="C226" s="71" t="s">
        <v>296</v>
      </c>
      <c r="D226" s="71" t="s">
        <v>332</v>
      </c>
      <c r="E226" s="76">
        <v>2013.0</v>
      </c>
      <c r="F226" s="76" t="s">
        <v>30</v>
      </c>
      <c r="G226" s="76" t="s">
        <v>368</v>
      </c>
      <c r="H226" s="76">
        <v>7.0</v>
      </c>
      <c r="I226" s="116" t="s">
        <v>404</v>
      </c>
      <c r="J226" s="116" t="s">
        <v>439</v>
      </c>
      <c r="K226" s="87" t="s">
        <v>39</v>
      </c>
      <c r="L226" s="66"/>
      <c r="M226" s="94"/>
      <c r="N226" s="122" t="s">
        <v>231</v>
      </c>
      <c r="O226" s="124"/>
      <c r="P226" s="124" t="s">
        <v>243</v>
      </c>
      <c r="Q226" s="16" t="s">
        <v>250</v>
      </c>
      <c r="R226" s="122" t="s">
        <v>241</v>
      </c>
      <c r="S226" s="124"/>
      <c r="T226" s="122" t="s">
        <v>231</v>
      </c>
      <c r="U226" s="124"/>
      <c r="V226" s="16" t="s">
        <v>257</v>
      </c>
      <c r="W226" s="106"/>
      <c r="X226" s="106"/>
      <c r="Y226" s="106"/>
      <c r="Z226" s="122" t="s">
        <v>231</v>
      </c>
      <c r="AA226" s="124"/>
      <c r="AB226" s="122" t="s">
        <v>231</v>
      </c>
      <c r="AC226" s="126" t="s">
        <v>463</v>
      </c>
      <c r="AD226" s="122" t="s">
        <v>231</v>
      </c>
      <c r="AE226" s="126" t="s">
        <v>484</v>
      </c>
      <c r="AF226" s="122" t="s">
        <v>231</v>
      </c>
      <c r="AG226" s="126" t="s">
        <v>496</v>
      </c>
      <c r="AH226" s="122" t="s">
        <v>241</v>
      </c>
      <c r="AI226" s="124"/>
      <c r="AJ226" s="108"/>
      <c r="AK226" s="106"/>
      <c r="AL226" s="106"/>
      <c r="AM226" s="122" t="s">
        <v>241</v>
      </c>
      <c r="AN226" s="124"/>
      <c r="AO226" s="224"/>
      <c r="AP226" s="58"/>
      <c r="AQ226" s="122"/>
      <c r="AR226" s="124"/>
      <c r="AS226" s="122"/>
      <c r="AT226" s="124"/>
      <c r="AU226" s="122" t="s">
        <v>241</v>
      </c>
      <c r="AV226" s="124"/>
      <c r="AW226" s="122" t="s">
        <v>231</v>
      </c>
      <c r="AX226" s="124"/>
      <c r="AY226" s="122" t="s">
        <v>231</v>
      </c>
      <c r="AZ226" s="124"/>
      <c r="BA226" s="146" t="s">
        <v>241</v>
      </c>
      <c r="BB226" s="124"/>
      <c r="BC226" s="146" t="s">
        <v>228</v>
      </c>
      <c r="BD226" s="124"/>
      <c r="BE226" s="112">
        <f t="shared" si="7"/>
        <v>0.7614285714</v>
      </c>
      <c r="BF226" s="122" t="s">
        <v>192</v>
      </c>
      <c r="BG226" s="160">
        <v>1.0</v>
      </c>
      <c r="BH226" s="122" t="s">
        <v>199</v>
      </c>
      <c r="BI226" s="160">
        <v>1.0</v>
      </c>
      <c r="BJ226" s="122" t="s">
        <v>204</v>
      </c>
      <c r="BK226" s="124">
        <v>1.0</v>
      </c>
      <c r="BL226" s="122" t="s">
        <v>209</v>
      </c>
      <c r="BM226" s="124">
        <v>1.0</v>
      </c>
      <c r="BN226" s="122" t="s">
        <v>218</v>
      </c>
      <c r="BO226" s="124">
        <v>0.33</v>
      </c>
      <c r="BP226" s="122" t="s">
        <v>211</v>
      </c>
      <c r="BQ226" s="124">
        <v>0.5</v>
      </c>
      <c r="BR226" s="122" t="s">
        <v>211</v>
      </c>
      <c r="BS226" s="124">
        <v>0.5</v>
      </c>
      <c r="BT226" s="112"/>
      <c r="BU226" s="168" t="s">
        <v>236</v>
      </c>
      <c r="BV226" s="168" t="s">
        <v>237</v>
      </c>
      <c r="BW226" s="112"/>
    </row>
    <row r="227">
      <c r="A227" s="66"/>
      <c r="B227" s="69">
        <v>4.0</v>
      </c>
      <c r="C227" s="71" t="s">
        <v>297</v>
      </c>
      <c r="D227" s="71" t="s">
        <v>333</v>
      </c>
      <c r="E227" s="76">
        <v>2011.0</v>
      </c>
      <c r="F227" s="76" t="s">
        <v>30</v>
      </c>
      <c r="G227" s="76" t="s">
        <v>369</v>
      </c>
      <c r="H227" s="76">
        <v>12.0</v>
      </c>
      <c r="I227" s="116" t="s">
        <v>405</v>
      </c>
      <c r="J227" s="116" t="s">
        <v>440</v>
      </c>
      <c r="K227" s="87" t="s">
        <v>39</v>
      </c>
      <c r="L227" s="66"/>
      <c r="M227" s="94"/>
      <c r="N227" s="122" t="s">
        <v>231</v>
      </c>
      <c r="O227" s="124"/>
      <c r="P227" s="124" t="s">
        <v>243</v>
      </c>
      <c r="Q227" s="16" t="s">
        <v>249</v>
      </c>
      <c r="R227" s="122" t="s">
        <v>241</v>
      </c>
      <c r="S227" s="124"/>
      <c r="T227" s="122" t="s">
        <v>231</v>
      </c>
      <c r="U227" s="124"/>
      <c r="V227" s="16" t="s">
        <v>258</v>
      </c>
      <c r="W227" s="106"/>
      <c r="X227" s="106"/>
      <c r="Y227" s="106"/>
      <c r="Z227" s="122" t="s">
        <v>231</v>
      </c>
      <c r="AA227" s="124"/>
      <c r="AB227" s="122" t="s">
        <v>231</v>
      </c>
      <c r="AC227" s="126" t="s">
        <v>463</v>
      </c>
      <c r="AD227" s="122" t="s">
        <v>231</v>
      </c>
      <c r="AE227" s="126" t="s">
        <v>485</v>
      </c>
      <c r="AF227" s="122" t="s">
        <v>241</v>
      </c>
      <c r="AG227" s="124"/>
      <c r="AH227" s="122" t="s">
        <v>231</v>
      </c>
      <c r="AI227" s="126" t="s">
        <v>499</v>
      </c>
      <c r="AJ227" s="108"/>
      <c r="AK227" s="106"/>
      <c r="AL227" s="106"/>
      <c r="AM227" s="122" t="s">
        <v>241</v>
      </c>
      <c r="AN227" s="124"/>
      <c r="AO227" s="122"/>
      <c r="AP227" s="124"/>
      <c r="AQ227" s="122"/>
      <c r="AR227" s="124"/>
      <c r="AS227" s="122"/>
      <c r="AT227" s="124"/>
      <c r="AU227" s="122" t="s">
        <v>241</v>
      </c>
      <c r="AV227" s="124"/>
      <c r="AW227" s="122" t="s">
        <v>231</v>
      </c>
      <c r="AX227" s="124"/>
      <c r="AY227" s="122" t="s">
        <v>231</v>
      </c>
      <c r="AZ227" s="124"/>
      <c r="BA227" s="146" t="s">
        <v>241</v>
      </c>
      <c r="BB227" s="147" t="s">
        <v>542</v>
      </c>
      <c r="BC227" s="146" t="s">
        <v>228</v>
      </c>
      <c r="BD227" s="124"/>
      <c r="BE227" s="112">
        <f t="shared" si="7"/>
        <v>0.7371428571</v>
      </c>
      <c r="BF227" s="122" t="s">
        <v>192</v>
      </c>
      <c r="BG227" s="160">
        <v>1.0</v>
      </c>
      <c r="BH227" s="122" t="s">
        <v>199</v>
      </c>
      <c r="BI227" s="160">
        <v>1.0</v>
      </c>
      <c r="BJ227" s="122" t="s">
        <v>204</v>
      </c>
      <c r="BK227" s="124">
        <v>1.0</v>
      </c>
      <c r="BL227" s="122" t="s">
        <v>209</v>
      </c>
      <c r="BM227" s="124">
        <v>1.0</v>
      </c>
      <c r="BN227" s="122" t="s">
        <v>217</v>
      </c>
      <c r="BO227" s="124">
        <v>0.66</v>
      </c>
      <c r="BP227" s="122" t="s">
        <v>211</v>
      </c>
      <c r="BQ227" s="124">
        <v>0.5</v>
      </c>
      <c r="BR227" s="122" t="s">
        <v>226</v>
      </c>
      <c r="BS227" s="124">
        <v>0.0</v>
      </c>
      <c r="BT227" s="112"/>
      <c r="BU227" s="168" t="s">
        <v>236</v>
      </c>
      <c r="BV227" s="168" t="s">
        <v>237</v>
      </c>
      <c r="BW227" s="112"/>
    </row>
    <row r="228">
      <c r="A228" s="66"/>
      <c r="B228" s="69">
        <v>5.0</v>
      </c>
      <c r="C228" s="71" t="s">
        <v>298</v>
      </c>
      <c r="D228" s="71" t="s">
        <v>334</v>
      </c>
      <c r="E228" s="76">
        <v>2011.0</v>
      </c>
      <c r="F228" s="76" t="s">
        <v>30</v>
      </c>
      <c r="G228" s="76" t="s">
        <v>370</v>
      </c>
      <c r="H228" s="76">
        <v>14.0</v>
      </c>
      <c r="I228" s="117" t="s">
        <v>406</v>
      </c>
      <c r="J228" s="116" t="s">
        <v>441</v>
      </c>
      <c r="K228" s="87" t="s">
        <v>39</v>
      </c>
      <c r="L228" s="66"/>
      <c r="M228" s="94"/>
      <c r="N228" s="122" t="s">
        <v>231</v>
      </c>
      <c r="O228" s="124"/>
      <c r="P228" s="124" t="s">
        <v>243</v>
      </c>
      <c r="Q228" s="16" t="s">
        <v>250</v>
      </c>
      <c r="R228" s="122" t="s">
        <v>241</v>
      </c>
      <c r="S228" s="124"/>
      <c r="T228" s="122" t="s">
        <v>231</v>
      </c>
      <c r="U228" s="124"/>
      <c r="V228" s="16" t="s">
        <v>260</v>
      </c>
      <c r="W228" s="106"/>
      <c r="X228" s="106"/>
      <c r="Y228" s="106"/>
      <c r="Z228" s="122" t="s">
        <v>241</v>
      </c>
      <c r="AA228" s="124"/>
      <c r="AB228" s="122" t="s">
        <v>228</v>
      </c>
      <c r="AC228" s="124"/>
      <c r="AD228" s="122" t="s">
        <v>228</v>
      </c>
      <c r="AE228" s="124"/>
      <c r="AF228" s="122" t="s">
        <v>228</v>
      </c>
      <c r="AG228" s="124"/>
      <c r="AH228" s="122" t="s">
        <v>228</v>
      </c>
      <c r="AI228" s="124"/>
      <c r="AJ228" s="108"/>
      <c r="AK228" s="106"/>
      <c r="AL228" s="106"/>
      <c r="AM228" s="122" t="s">
        <v>241</v>
      </c>
      <c r="AN228" s="124"/>
      <c r="AO228" s="122"/>
      <c r="AP228" s="124"/>
      <c r="AQ228" s="224"/>
      <c r="AR228" s="58"/>
      <c r="AS228" s="122"/>
      <c r="AT228" s="124"/>
      <c r="AU228" s="122" t="s">
        <v>231</v>
      </c>
      <c r="AV228" s="124"/>
      <c r="AW228" s="122" t="s">
        <v>231</v>
      </c>
      <c r="AX228" s="124"/>
      <c r="AY228" s="122" t="s">
        <v>231</v>
      </c>
      <c r="AZ228" s="124"/>
      <c r="BA228" s="146" t="s">
        <v>241</v>
      </c>
      <c r="BB228" s="124"/>
      <c r="BC228" s="146" t="s">
        <v>228</v>
      </c>
      <c r="BD228" s="124"/>
      <c r="BE228" s="112">
        <f t="shared" si="7"/>
        <v>0.7614285714</v>
      </c>
      <c r="BF228" s="122" t="s">
        <v>192</v>
      </c>
      <c r="BG228" s="160">
        <v>1.0</v>
      </c>
      <c r="BH228" s="122" t="s">
        <v>199</v>
      </c>
      <c r="BI228" s="160">
        <v>1.0</v>
      </c>
      <c r="BJ228" s="122" t="s">
        <v>204</v>
      </c>
      <c r="BK228" s="124">
        <v>1.0</v>
      </c>
      <c r="BL228" s="122" t="s">
        <v>209</v>
      </c>
      <c r="BM228" s="124">
        <v>1.0</v>
      </c>
      <c r="BN228" s="122" t="s">
        <v>218</v>
      </c>
      <c r="BO228" s="124">
        <v>0.33</v>
      </c>
      <c r="BP228" s="122" t="s">
        <v>211</v>
      </c>
      <c r="BQ228" s="124">
        <v>0.5</v>
      </c>
      <c r="BR228" s="122" t="s">
        <v>211</v>
      </c>
      <c r="BS228" s="124">
        <v>0.5</v>
      </c>
      <c r="BT228" s="112"/>
      <c r="BU228" s="168" t="s">
        <v>236</v>
      </c>
      <c r="BV228" s="168" t="s">
        <v>237</v>
      </c>
      <c r="BW228" s="112"/>
    </row>
    <row r="229">
      <c r="A229" s="66"/>
      <c r="B229" s="69">
        <v>6.0</v>
      </c>
      <c r="C229" s="71" t="s">
        <v>299</v>
      </c>
      <c r="D229" s="71" t="s">
        <v>335</v>
      </c>
      <c r="E229" s="76">
        <v>2012.0</v>
      </c>
      <c r="F229" s="76" t="s">
        <v>30</v>
      </c>
      <c r="G229" s="76" t="s">
        <v>371</v>
      </c>
      <c r="H229" s="76">
        <v>3.0</v>
      </c>
      <c r="I229" s="117" t="s">
        <v>407</v>
      </c>
      <c r="J229" s="116" t="s">
        <v>442</v>
      </c>
      <c r="K229" s="87" t="s">
        <v>39</v>
      </c>
      <c r="L229" s="66"/>
      <c r="M229" s="94"/>
      <c r="N229" s="122" t="s">
        <v>231</v>
      </c>
      <c r="O229" s="124"/>
      <c r="P229" s="124" t="s">
        <v>243</v>
      </c>
      <c r="Q229" s="16" t="s">
        <v>249</v>
      </c>
      <c r="R229" s="122" t="s">
        <v>241</v>
      </c>
      <c r="S229" s="124"/>
      <c r="T229" s="122" t="s">
        <v>231</v>
      </c>
      <c r="U229" s="126" t="s">
        <v>458</v>
      </c>
      <c r="V229" s="16" t="s">
        <v>257</v>
      </c>
      <c r="W229" s="106"/>
      <c r="X229" s="106"/>
      <c r="Y229" s="106"/>
      <c r="Z229" s="122" t="s">
        <v>231</v>
      </c>
      <c r="AA229" s="124"/>
      <c r="AB229" s="122" t="s">
        <v>231</v>
      </c>
      <c r="AC229" s="126" t="s">
        <v>464</v>
      </c>
      <c r="AD229" s="122" t="s">
        <v>231</v>
      </c>
      <c r="AE229" s="130" t="s">
        <v>486</v>
      </c>
      <c r="AF229" s="122" t="s">
        <v>231</v>
      </c>
      <c r="AG229" s="126" t="s">
        <v>497</v>
      </c>
      <c r="AH229" s="122" t="s">
        <v>231</v>
      </c>
      <c r="AI229" s="126" t="s">
        <v>500</v>
      </c>
      <c r="AJ229" s="108"/>
      <c r="AK229" s="106"/>
      <c r="AL229" s="106"/>
      <c r="AM229" s="122" t="s">
        <v>231</v>
      </c>
      <c r="AN229" s="124"/>
      <c r="AO229" s="122" t="s">
        <v>231</v>
      </c>
      <c r="AP229" s="124"/>
      <c r="AQ229" s="122" t="s">
        <v>231</v>
      </c>
      <c r="AR229" s="124"/>
      <c r="AS229" s="122" t="s">
        <v>231</v>
      </c>
      <c r="AT229" s="124"/>
      <c r="AU229" s="122" t="s">
        <v>231</v>
      </c>
      <c r="AV229" s="124"/>
      <c r="AW229" s="122" t="s">
        <v>231</v>
      </c>
      <c r="AX229" s="124"/>
      <c r="AY229" s="122" t="s">
        <v>241</v>
      </c>
      <c r="AZ229" s="124"/>
      <c r="BA229" s="146" t="s">
        <v>228</v>
      </c>
      <c r="BB229" s="124"/>
      <c r="BC229" s="146" t="s">
        <v>290</v>
      </c>
      <c r="BD229" s="124"/>
      <c r="BE229" s="112">
        <f t="shared" si="7"/>
        <v>0.7371428571</v>
      </c>
      <c r="BF229" s="122" t="s">
        <v>192</v>
      </c>
      <c r="BG229" s="160">
        <v>1.0</v>
      </c>
      <c r="BH229" s="122" t="s">
        <v>200</v>
      </c>
      <c r="BI229" s="160">
        <v>0.5</v>
      </c>
      <c r="BJ229" s="122" t="s">
        <v>204</v>
      </c>
      <c r="BK229" s="124">
        <v>1.0</v>
      </c>
      <c r="BL229" s="122" t="s">
        <v>209</v>
      </c>
      <c r="BM229" s="124">
        <v>1.0</v>
      </c>
      <c r="BN229" s="122" t="s">
        <v>217</v>
      </c>
      <c r="BO229" s="124">
        <v>0.66</v>
      </c>
      <c r="BP229" s="122" t="s">
        <v>211</v>
      </c>
      <c r="BQ229" s="124">
        <v>0.5</v>
      </c>
      <c r="BR229" s="122" t="s">
        <v>211</v>
      </c>
      <c r="BS229" s="124">
        <v>0.5</v>
      </c>
      <c r="BT229" s="112"/>
      <c r="BU229" s="168" t="s">
        <v>236</v>
      </c>
      <c r="BV229" s="168" t="s">
        <v>237</v>
      </c>
      <c r="BW229" s="112"/>
    </row>
    <row r="230">
      <c r="A230" s="66"/>
      <c r="B230" s="69">
        <v>7.0</v>
      </c>
      <c r="C230" s="71" t="s">
        <v>300</v>
      </c>
      <c r="D230" s="71" t="s">
        <v>336</v>
      </c>
      <c r="E230" s="76">
        <v>2011.0</v>
      </c>
      <c r="F230" s="76" t="s">
        <v>30</v>
      </c>
      <c r="G230" s="76" t="s">
        <v>372</v>
      </c>
      <c r="H230" s="76">
        <v>21.0</v>
      </c>
      <c r="I230" s="118" t="s">
        <v>408</v>
      </c>
      <c r="J230" s="116" t="s">
        <v>443</v>
      </c>
      <c r="K230" s="87" t="s">
        <v>39</v>
      </c>
      <c r="L230" s="66"/>
      <c r="M230" s="94"/>
      <c r="N230" s="122" t="s">
        <v>231</v>
      </c>
      <c r="O230" s="124"/>
      <c r="P230" s="124" t="s">
        <v>243</v>
      </c>
      <c r="Q230" s="16" t="s">
        <v>250</v>
      </c>
      <c r="R230" s="122" t="s">
        <v>241</v>
      </c>
      <c r="S230" s="124"/>
      <c r="T230" s="122" t="s">
        <v>231</v>
      </c>
      <c r="U230" s="124"/>
      <c r="V230" s="16" t="s">
        <v>258</v>
      </c>
      <c r="W230" s="106"/>
      <c r="X230" s="106"/>
      <c r="Y230" s="106"/>
      <c r="Z230" s="122" t="s">
        <v>231</v>
      </c>
      <c r="AA230" s="124"/>
      <c r="AB230" s="122" t="s">
        <v>231</v>
      </c>
      <c r="AC230" s="126" t="s">
        <v>465</v>
      </c>
      <c r="AD230" s="122" t="s">
        <v>231</v>
      </c>
      <c r="AE230" s="131" t="s">
        <v>487</v>
      </c>
      <c r="AF230" s="122" t="s">
        <v>241</v>
      </c>
      <c r="AG230" s="124"/>
      <c r="AH230" s="122" t="s">
        <v>241</v>
      </c>
      <c r="AI230" s="124"/>
      <c r="AJ230" s="108"/>
      <c r="AK230" s="106"/>
      <c r="AL230" s="106"/>
      <c r="AM230" s="122" t="s">
        <v>241</v>
      </c>
      <c r="AN230" s="124"/>
      <c r="AO230" s="122"/>
      <c r="AP230" s="124"/>
      <c r="AQ230" s="122"/>
      <c r="AR230" s="124"/>
      <c r="AS230" s="224"/>
      <c r="AT230" s="58"/>
      <c r="AU230" s="122" t="s">
        <v>231</v>
      </c>
      <c r="AV230" s="124"/>
      <c r="AW230" s="122" t="s">
        <v>231</v>
      </c>
      <c r="AX230" s="124" t="s">
        <v>531</v>
      </c>
      <c r="AY230" s="122" t="s">
        <v>231</v>
      </c>
      <c r="AZ230" s="124"/>
      <c r="BA230" s="146" t="s">
        <v>241</v>
      </c>
      <c r="BB230" s="124"/>
      <c r="BC230" s="146" t="s">
        <v>228</v>
      </c>
      <c r="BD230" s="124"/>
      <c r="BE230" s="112">
        <f t="shared" si="7"/>
        <v>0.69</v>
      </c>
      <c r="BF230" s="122" t="s">
        <v>192</v>
      </c>
      <c r="BG230" s="160">
        <v>1.0</v>
      </c>
      <c r="BH230" s="122" t="s">
        <v>199</v>
      </c>
      <c r="BI230" s="160">
        <v>1.0</v>
      </c>
      <c r="BJ230" s="122" t="s">
        <v>204</v>
      </c>
      <c r="BK230" s="124">
        <v>1.0</v>
      </c>
      <c r="BL230" s="122" t="s">
        <v>209</v>
      </c>
      <c r="BM230" s="124">
        <v>1.0</v>
      </c>
      <c r="BN230" s="122" t="s">
        <v>218</v>
      </c>
      <c r="BO230" s="124">
        <v>0.33</v>
      </c>
      <c r="BP230" s="122" t="s">
        <v>211</v>
      </c>
      <c r="BQ230" s="124">
        <v>0.5</v>
      </c>
      <c r="BR230" s="122" t="s">
        <v>226</v>
      </c>
      <c r="BS230" s="124">
        <v>0.0</v>
      </c>
      <c r="BT230" s="112"/>
      <c r="BU230" s="168" t="s">
        <v>236</v>
      </c>
      <c r="BV230" s="168" t="s">
        <v>237</v>
      </c>
      <c r="BW230" s="112"/>
    </row>
    <row r="231">
      <c r="A231" s="66"/>
      <c r="B231" s="69">
        <v>8.0</v>
      </c>
      <c r="C231" s="71" t="s">
        <v>301</v>
      </c>
      <c r="D231" s="71" t="s">
        <v>337</v>
      </c>
      <c r="E231" s="76">
        <v>2014.0</v>
      </c>
      <c r="F231" s="76" t="s">
        <v>30</v>
      </c>
      <c r="G231" s="76" t="s">
        <v>373</v>
      </c>
      <c r="H231" s="76">
        <v>1.0</v>
      </c>
      <c r="I231" s="119" t="s">
        <v>409</v>
      </c>
      <c r="J231" s="119" t="s">
        <v>444</v>
      </c>
      <c r="K231" s="87" t="s">
        <v>39</v>
      </c>
      <c r="L231" s="66"/>
      <c r="M231" s="94"/>
      <c r="N231" s="122" t="s">
        <v>231</v>
      </c>
      <c r="O231" s="124"/>
      <c r="P231" s="124" t="s">
        <v>243</v>
      </c>
      <c r="Q231" s="16" t="s">
        <v>248</v>
      </c>
      <c r="R231" s="122" t="s">
        <v>241</v>
      </c>
      <c r="S231" s="124"/>
      <c r="T231" s="122" t="s">
        <v>231</v>
      </c>
      <c r="U231" s="124"/>
      <c r="V231" s="16" t="s">
        <v>258</v>
      </c>
      <c r="W231" s="106"/>
      <c r="X231" s="106"/>
      <c r="Y231" s="106"/>
      <c r="Z231" s="122" t="s">
        <v>231</v>
      </c>
      <c r="AA231" s="124"/>
      <c r="AB231" s="122" t="s">
        <v>231</v>
      </c>
      <c r="AC231" s="124" t="s">
        <v>466</v>
      </c>
      <c r="AD231" s="122" t="s">
        <v>231</v>
      </c>
      <c r="AE231" s="124" t="s">
        <v>488</v>
      </c>
      <c r="AF231" s="122" t="s">
        <v>231</v>
      </c>
      <c r="AG231" s="124"/>
      <c r="AH231" s="122" t="s">
        <v>241</v>
      </c>
      <c r="AI231" s="124"/>
      <c r="AJ231" s="108"/>
      <c r="AK231" s="106"/>
      <c r="AL231" s="106"/>
      <c r="AM231" s="122" t="s">
        <v>231</v>
      </c>
      <c r="AN231" s="124"/>
      <c r="AO231" s="122" t="s">
        <v>231</v>
      </c>
      <c r="AP231" s="124"/>
      <c r="AQ231" s="122" t="s">
        <v>231</v>
      </c>
      <c r="AR231" s="124" t="s">
        <v>515</v>
      </c>
      <c r="AS231" s="122" t="s">
        <v>231</v>
      </c>
      <c r="AT231" s="124" t="s">
        <v>523</v>
      </c>
      <c r="AU231" s="122" t="s">
        <v>231</v>
      </c>
      <c r="AV231" s="124"/>
      <c r="AW231" s="122" t="s">
        <v>231</v>
      </c>
      <c r="AX231" s="124" t="s">
        <v>532</v>
      </c>
      <c r="AY231" s="122" t="s">
        <v>231</v>
      </c>
      <c r="AZ231" s="124"/>
      <c r="BA231" s="146" t="s">
        <v>231</v>
      </c>
      <c r="BB231" s="124" t="s">
        <v>543</v>
      </c>
      <c r="BC231" s="146" t="s">
        <v>290</v>
      </c>
      <c r="BD231" s="124" t="s">
        <v>552</v>
      </c>
      <c r="BE231" s="112">
        <f t="shared" si="7"/>
        <v>0.9285714286</v>
      </c>
      <c r="BF231" s="122" t="s">
        <v>192</v>
      </c>
      <c r="BG231" s="160">
        <v>1.0</v>
      </c>
      <c r="BH231" s="122" t="s">
        <v>199</v>
      </c>
      <c r="BI231" s="160">
        <v>1.0</v>
      </c>
      <c r="BJ231" s="122" t="s">
        <v>204</v>
      </c>
      <c r="BK231" s="124">
        <v>1.0</v>
      </c>
      <c r="BL231" s="122" t="s">
        <v>209</v>
      </c>
      <c r="BM231" s="124">
        <v>1.0</v>
      </c>
      <c r="BN231" s="122" t="s">
        <v>216</v>
      </c>
      <c r="BO231" s="124">
        <v>1.0</v>
      </c>
      <c r="BP231" s="122" t="s">
        <v>204</v>
      </c>
      <c r="BQ231" s="124">
        <v>1.0</v>
      </c>
      <c r="BR231" s="122" t="s">
        <v>211</v>
      </c>
      <c r="BS231" s="124">
        <v>0.5</v>
      </c>
      <c r="BT231" s="112"/>
      <c r="BU231" s="168" t="s">
        <v>236</v>
      </c>
      <c r="BV231" s="168" t="s">
        <v>236</v>
      </c>
      <c r="BW231" s="112"/>
    </row>
    <row r="232">
      <c r="A232" s="66"/>
      <c r="B232" s="69">
        <v>9.0</v>
      </c>
      <c r="C232" s="115" t="s">
        <v>302</v>
      </c>
      <c r="D232" s="115" t="s">
        <v>338</v>
      </c>
      <c r="E232" s="76">
        <v>2014.0</v>
      </c>
      <c r="F232" s="76" t="s">
        <v>30</v>
      </c>
      <c r="G232" s="76" t="s">
        <v>374</v>
      </c>
      <c r="H232" s="76">
        <v>5.0</v>
      </c>
      <c r="I232" s="119" t="s">
        <v>410</v>
      </c>
      <c r="J232" s="119" t="s">
        <v>445</v>
      </c>
      <c r="K232" s="87" t="s">
        <v>39</v>
      </c>
      <c r="L232" s="66"/>
      <c r="M232" s="94"/>
      <c r="N232" s="122" t="s">
        <v>231</v>
      </c>
      <c r="O232" s="124"/>
      <c r="P232" s="124" t="s">
        <v>243</v>
      </c>
      <c r="Q232" s="16" t="s">
        <v>249</v>
      </c>
      <c r="R232" s="122" t="s">
        <v>231</v>
      </c>
      <c r="S232" s="124" t="s">
        <v>454</v>
      </c>
      <c r="T232" s="122" t="s">
        <v>231</v>
      </c>
      <c r="U232" s="124"/>
      <c r="V232" s="16" t="s">
        <v>258</v>
      </c>
      <c r="W232" s="106"/>
      <c r="X232" s="106"/>
      <c r="Y232" s="106"/>
      <c r="Z232" s="122" t="s">
        <v>231</v>
      </c>
      <c r="AA232" s="124"/>
      <c r="AB232" s="122" t="s">
        <v>231</v>
      </c>
      <c r="AC232" s="124" t="s">
        <v>467</v>
      </c>
      <c r="AD232" s="122" t="s">
        <v>241</v>
      </c>
      <c r="AE232" s="124"/>
      <c r="AF232" s="122" t="s">
        <v>241</v>
      </c>
      <c r="AG232" s="124"/>
      <c r="AH232" s="122" t="s">
        <v>231</v>
      </c>
      <c r="AI232" s="124" t="s">
        <v>501</v>
      </c>
      <c r="AJ232" s="108"/>
      <c r="AK232" s="106"/>
      <c r="AL232" s="106"/>
      <c r="AM232" s="122" t="s">
        <v>231</v>
      </c>
      <c r="AN232" s="124" t="s">
        <v>502</v>
      </c>
      <c r="AO232" s="122" t="s">
        <v>231</v>
      </c>
      <c r="AP232" s="124"/>
      <c r="AQ232" s="122" t="s">
        <v>231</v>
      </c>
      <c r="AR232" s="124"/>
      <c r="AS232" s="122" t="s">
        <v>231</v>
      </c>
      <c r="AT232" s="124" t="s">
        <v>524</v>
      </c>
      <c r="AU232" s="224" t="s">
        <v>231</v>
      </c>
      <c r="AV232" s="58"/>
      <c r="AW232" s="122" t="s">
        <v>231</v>
      </c>
      <c r="AX232" s="124" t="s">
        <v>533</v>
      </c>
      <c r="AY232" s="122" t="s">
        <v>231</v>
      </c>
      <c r="AZ232" s="124"/>
      <c r="BA232" s="146" t="s">
        <v>231</v>
      </c>
      <c r="BB232" s="124" t="s">
        <v>544</v>
      </c>
      <c r="BC232" s="146" t="s">
        <v>290</v>
      </c>
      <c r="BD232" s="124" t="s">
        <v>553</v>
      </c>
      <c r="BE232" s="112">
        <f t="shared" si="7"/>
        <v>0.88</v>
      </c>
      <c r="BF232" s="122" t="s">
        <v>192</v>
      </c>
      <c r="BG232" s="160">
        <v>1.0</v>
      </c>
      <c r="BH232" s="122" t="s">
        <v>199</v>
      </c>
      <c r="BI232" s="160">
        <v>1.0</v>
      </c>
      <c r="BJ232" s="122" t="s">
        <v>204</v>
      </c>
      <c r="BK232" s="124">
        <v>1.0</v>
      </c>
      <c r="BL232" s="122" t="s">
        <v>209</v>
      </c>
      <c r="BM232" s="124">
        <v>1.0</v>
      </c>
      <c r="BN232" s="122" t="s">
        <v>217</v>
      </c>
      <c r="BO232" s="124">
        <v>0.66</v>
      </c>
      <c r="BP232" s="122" t="s">
        <v>211</v>
      </c>
      <c r="BQ232" s="124">
        <v>0.5</v>
      </c>
      <c r="BR232" s="122" t="s">
        <v>225</v>
      </c>
      <c r="BS232" s="124">
        <v>1.0</v>
      </c>
      <c r="BT232" s="112"/>
      <c r="BU232" s="168" t="s">
        <v>236</v>
      </c>
      <c r="BV232" s="168" t="s">
        <v>237</v>
      </c>
      <c r="BW232" s="112"/>
    </row>
    <row r="233">
      <c r="A233" s="66"/>
      <c r="B233" s="69">
        <v>10.0</v>
      </c>
      <c r="C233" s="115" t="s">
        <v>303</v>
      </c>
      <c r="D233" s="115" t="s">
        <v>339</v>
      </c>
      <c r="E233" s="76">
        <v>2014.0</v>
      </c>
      <c r="F233" s="76" t="s">
        <v>30</v>
      </c>
      <c r="G233" s="76" t="s">
        <v>375</v>
      </c>
      <c r="H233" s="76">
        <v>4.0</v>
      </c>
      <c r="I233" s="119" t="s">
        <v>411</v>
      </c>
      <c r="J233" s="119" t="s">
        <v>446</v>
      </c>
      <c r="K233" s="87" t="s">
        <v>39</v>
      </c>
      <c r="L233" s="66"/>
      <c r="M233" s="94"/>
      <c r="N233" s="122" t="s">
        <v>231</v>
      </c>
      <c r="O233" s="124"/>
      <c r="P233" s="124" t="s">
        <v>245</v>
      </c>
      <c r="Q233" s="16" t="s">
        <v>250</v>
      </c>
      <c r="R233" s="122" t="s">
        <v>241</v>
      </c>
      <c r="S233" s="124"/>
      <c r="T233" s="122" t="s">
        <v>231</v>
      </c>
      <c r="U233" s="124"/>
      <c r="V233" s="16" t="s">
        <v>260</v>
      </c>
      <c r="W233" s="106"/>
      <c r="X233" s="106"/>
      <c r="Y233" s="106"/>
      <c r="Z233" s="122" t="s">
        <v>231</v>
      </c>
      <c r="AA233" s="124"/>
      <c r="AB233" s="122" t="s">
        <v>231</v>
      </c>
      <c r="AC233" s="124" t="s">
        <v>468</v>
      </c>
      <c r="AD233" s="122" t="s">
        <v>231</v>
      </c>
      <c r="AE233" s="124" t="s">
        <v>489</v>
      </c>
      <c r="AF233" s="122" t="s">
        <v>231</v>
      </c>
      <c r="AG233" s="124"/>
      <c r="AH233" s="122" t="s">
        <v>231</v>
      </c>
      <c r="AI233" s="124"/>
      <c r="AJ233" s="108"/>
      <c r="AK233" s="106"/>
      <c r="AL233" s="106"/>
      <c r="AM233" s="122" t="s">
        <v>231</v>
      </c>
      <c r="AN233" s="124"/>
      <c r="AO233" s="122" t="s">
        <v>231</v>
      </c>
      <c r="AP233" s="124"/>
      <c r="AQ233" s="122" t="s">
        <v>241</v>
      </c>
      <c r="AR233" s="124"/>
      <c r="AS233" s="122" t="s">
        <v>241</v>
      </c>
      <c r="AT233" s="124"/>
      <c r="AU233" s="122" t="s">
        <v>241</v>
      </c>
      <c r="AV233" s="124"/>
      <c r="AW233" s="122" t="s">
        <v>228</v>
      </c>
      <c r="AX233" s="124"/>
      <c r="AY233" s="122" t="s">
        <v>231</v>
      </c>
      <c r="AZ233" s="124"/>
      <c r="BA233" s="146" t="s">
        <v>241</v>
      </c>
      <c r="BB233" s="124"/>
      <c r="BC233" s="146" t="s">
        <v>228</v>
      </c>
      <c r="BD233" s="124"/>
      <c r="BE233" s="112">
        <f t="shared" si="7"/>
        <v>0.7371428571</v>
      </c>
      <c r="BF233" s="122" t="s">
        <v>192</v>
      </c>
      <c r="BG233" s="160">
        <v>1.0</v>
      </c>
      <c r="BH233" s="122" t="s">
        <v>199</v>
      </c>
      <c r="BI233" s="160">
        <v>1.0</v>
      </c>
      <c r="BJ233" s="122" t="s">
        <v>204</v>
      </c>
      <c r="BK233" s="124">
        <v>1.0</v>
      </c>
      <c r="BL233" s="122" t="s">
        <v>211</v>
      </c>
      <c r="BM233" s="124">
        <v>0.5</v>
      </c>
      <c r="BN233" s="122" t="s">
        <v>217</v>
      </c>
      <c r="BO233" s="124">
        <v>0.66</v>
      </c>
      <c r="BP233" s="122" t="s">
        <v>211</v>
      </c>
      <c r="BQ233" s="124">
        <v>0.5</v>
      </c>
      <c r="BR233" s="122" t="s">
        <v>211</v>
      </c>
      <c r="BS233" s="124">
        <v>0.5</v>
      </c>
      <c r="BT233" s="112"/>
      <c r="BU233" s="168" t="s">
        <v>237</v>
      </c>
      <c r="BV233" s="168" t="s">
        <v>236</v>
      </c>
      <c r="BW233" s="112"/>
    </row>
    <row r="234">
      <c r="A234" s="66"/>
      <c r="B234" s="69">
        <v>11.0</v>
      </c>
      <c r="C234" s="115" t="s">
        <v>304</v>
      </c>
      <c r="D234" s="115" t="s">
        <v>340</v>
      </c>
      <c r="E234" s="76">
        <v>2014.0</v>
      </c>
      <c r="F234" s="76" t="s">
        <v>30</v>
      </c>
      <c r="G234" s="76" t="s">
        <v>376</v>
      </c>
      <c r="H234" s="76">
        <v>0.0</v>
      </c>
      <c r="I234" s="119" t="s">
        <v>412</v>
      </c>
      <c r="J234" s="119" t="s">
        <v>447</v>
      </c>
      <c r="K234" s="87" t="s">
        <v>39</v>
      </c>
      <c r="L234" s="66"/>
      <c r="M234" s="94"/>
      <c r="N234" s="122" t="s">
        <v>231</v>
      </c>
      <c r="O234" s="124"/>
      <c r="P234" s="124" t="s">
        <v>243</v>
      </c>
      <c r="Q234" s="16" t="s">
        <v>248</v>
      </c>
      <c r="R234" s="122" t="s">
        <v>241</v>
      </c>
      <c r="S234" s="124"/>
      <c r="T234" s="122" t="s">
        <v>231</v>
      </c>
      <c r="U234" s="124"/>
      <c r="V234" s="16" t="s">
        <v>257</v>
      </c>
      <c r="W234" s="106"/>
      <c r="X234" s="106"/>
      <c r="Y234" s="106"/>
      <c r="Z234" s="122" t="s">
        <v>231</v>
      </c>
      <c r="AA234" s="124"/>
      <c r="AB234" s="122" t="s">
        <v>231</v>
      </c>
      <c r="AC234" s="124" t="s">
        <v>469</v>
      </c>
      <c r="AD234" s="122" t="s">
        <v>231</v>
      </c>
      <c r="AE234" s="124"/>
      <c r="AF234" s="122" t="s">
        <v>241</v>
      </c>
      <c r="AG234" s="124"/>
      <c r="AH234" s="122" t="s">
        <v>241</v>
      </c>
      <c r="AI234" s="124"/>
      <c r="AJ234" s="108"/>
      <c r="AK234" s="106"/>
      <c r="AL234" s="106"/>
      <c r="AM234" s="122" t="s">
        <v>231</v>
      </c>
      <c r="AN234" s="124" t="s">
        <v>503</v>
      </c>
      <c r="AO234" s="122" t="s">
        <v>231</v>
      </c>
      <c r="AP234" s="124" t="s">
        <v>506</v>
      </c>
      <c r="AQ234" s="122" t="s">
        <v>231</v>
      </c>
      <c r="AR234" s="124" t="s">
        <v>516</v>
      </c>
      <c r="AS234" s="122" t="s">
        <v>231</v>
      </c>
      <c r="AT234" s="124"/>
      <c r="AU234" s="122" t="s">
        <v>231</v>
      </c>
      <c r="AV234" s="124"/>
      <c r="AW234" s="224" t="s">
        <v>231</v>
      </c>
      <c r="AX234" s="58"/>
      <c r="AY234" s="122" t="s">
        <v>231</v>
      </c>
      <c r="AZ234" s="124"/>
      <c r="BA234" s="146" t="s">
        <v>241</v>
      </c>
      <c r="BB234" s="124" t="s">
        <v>545</v>
      </c>
      <c r="BC234" s="146" t="s">
        <v>291</v>
      </c>
      <c r="BD234" s="124" t="s">
        <v>554</v>
      </c>
      <c r="BE234" s="112">
        <f t="shared" si="7"/>
        <v>0.8085714286</v>
      </c>
      <c r="BF234" s="122" t="s">
        <v>192</v>
      </c>
      <c r="BG234" s="160">
        <v>1.0</v>
      </c>
      <c r="BH234" s="122" t="s">
        <v>200</v>
      </c>
      <c r="BI234" s="160">
        <v>0.5</v>
      </c>
      <c r="BJ234" s="122" t="s">
        <v>204</v>
      </c>
      <c r="BK234" s="124">
        <v>1.0</v>
      </c>
      <c r="BL234" s="122" t="s">
        <v>209</v>
      </c>
      <c r="BM234" s="124">
        <v>1.0</v>
      </c>
      <c r="BN234" s="122" t="s">
        <v>217</v>
      </c>
      <c r="BO234" s="124">
        <v>0.66</v>
      </c>
      <c r="BP234" s="122" t="s">
        <v>211</v>
      </c>
      <c r="BQ234" s="124">
        <v>0.5</v>
      </c>
      <c r="BR234" s="122" t="s">
        <v>225</v>
      </c>
      <c r="BS234" s="124">
        <v>1.0</v>
      </c>
      <c r="BT234" s="112"/>
      <c r="BU234" s="168" t="s">
        <v>236</v>
      </c>
      <c r="BV234" s="168" t="s">
        <v>236</v>
      </c>
      <c r="BW234" s="112"/>
    </row>
    <row r="235">
      <c r="A235" s="66"/>
      <c r="B235" s="69">
        <v>12.0</v>
      </c>
      <c r="C235" s="115" t="s">
        <v>305</v>
      </c>
      <c r="D235" s="115" t="s">
        <v>341</v>
      </c>
      <c r="E235" s="76">
        <v>2013.0</v>
      </c>
      <c r="F235" s="76" t="s">
        <v>30</v>
      </c>
      <c r="G235" s="76" t="s">
        <v>377</v>
      </c>
      <c r="H235" s="76">
        <v>6.0</v>
      </c>
      <c r="I235" s="119" t="s">
        <v>413</v>
      </c>
      <c r="J235" s="119" t="s">
        <v>448</v>
      </c>
      <c r="K235" s="87" t="s">
        <v>39</v>
      </c>
      <c r="L235" s="66"/>
      <c r="M235" s="94"/>
      <c r="N235" s="122" t="s">
        <v>231</v>
      </c>
      <c r="O235" s="124"/>
      <c r="P235" s="124" t="s">
        <v>243</v>
      </c>
      <c r="Q235" s="16" t="s">
        <v>249</v>
      </c>
      <c r="R235" s="122" t="s">
        <v>231</v>
      </c>
      <c r="S235" s="124" t="s">
        <v>455</v>
      </c>
      <c r="T235" s="122" t="s">
        <v>231</v>
      </c>
      <c r="U235" s="124"/>
      <c r="V235" s="16" t="s">
        <v>257</v>
      </c>
      <c r="W235" s="106"/>
      <c r="X235" s="106"/>
      <c r="Y235" s="106"/>
      <c r="Z235" s="122" t="s">
        <v>231</v>
      </c>
      <c r="AA235" s="124"/>
      <c r="AB235" s="122" t="s">
        <v>231</v>
      </c>
      <c r="AC235" s="124" t="s">
        <v>470</v>
      </c>
      <c r="AD235" s="122" t="s">
        <v>241</v>
      </c>
      <c r="AE235" s="124"/>
      <c r="AF235" s="122" t="s">
        <v>241</v>
      </c>
      <c r="AG235" s="124"/>
      <c r="AH235" s="122" t="s">
        <v>241</v>
      </c>
      <c r="AI235" s="124"/>
      <c r="AJ235" s="108"/>
      <c r="AK235" s="106"/>
      <c r="AL235" s="106"/>
      <c r="AM235" s="122" t="s">
        <v>231</v>
      </c>
      <c r="AN235" s="124"/>
      <c r="AO235" s="122" t="s">
        <v>231</v>
      </c>
      <c r="AP235" s="124"/>
      <c r="AQ235" s="122" t="s">
        <v>231</v>
      </c>
      <c r="AR235" s="124"/>
      <c r="AS235" s="122" t="s">
        <v>231</v>
      </c>
      <c r="AT235" s="124" t="s">
        <v>525</v>
      </c>
      <c r="AU235" s="122" t="s">
        <v>231</v>
      </c>
      <c r="AV235" s="124"/>
      <c r="AW235" s="122" t="s">
        <v>228</v>
      </c>
      <c r="AX235" s="124"/>
      <c r="AY235" s="122" t="s">
        <v>231</v>
      </c>
      <c r="AZ235" s="124"/>
      <c r="BA235" s="146" t="s">
        <v>241</v>
      </c>
      <c r="BB235" s="124"/>
      <c r="BC235" s="146" t="s">
        <v>293</v>
      </c>
      <c r="BD235" s="124" t="s">
        <v>555</v>
      </c>
      <c r="BE235" s="112">
        <f t="shared" si="7"/>
        <v>0.6657142857</v>
      </c>
      <c r="BF235" s="122" t="s">
        <v>192</v>
      </c>
      <c r="BG235" s="160">
        <v>1.0</v>
      </c>
      <c r="BH235" s="122" t="s">
        <v>199</v>
      </c>
      <c r="BI235" s="160">
        <v>1.0</v>
      </c>
      <c r="BJ235" s="122" t="s">
        <v>205</v>
      </c>
      <c r="BK235" s="124">
        <v>0.5</v>
      </c>
      <c r="BL235" s="122" t="s">
        <v>209</v>
      </c>
      <c r="BM235" s="124">
        <v>1.0</v>
      </c>
      <c r="BN235" s="122" t="s">
        <v>217</v>
      </c>
      <c r="BO235" s="124">
        <v>0.66</v>
      </c>
      <c r="BP235" s="122" t="s">
        <v>211</v>
      </c>
      <c r="BQ235" s="124">
        <v>0.5</v>
      </c>
      <c r="BR235" s="122" t="s">
        <v>226</v>
      </c>
      <c r="BS235" s="124">
        <v>0.0</v>
      </c>
      <c r="BT235" s="112"/>
      <c r="BU235" s="168" t="s">
        <v>236</v>
      </c>
      <c r="BV235" s="168" t="s">
        <v>236</v>
      </c>
      <c r="BW235" s="112"/>
    </row>
    <row r="236">
      <c r="A236" s="66"/>
      <c r="B236" s="69">
        <v>13.0</v>
      </c>
      <c r="C236" s="115" t="s">
        <v>306</v>
      </c>
      <c r="D236" s="115" t="s">
        <v>342</v>
      </c>
      <c r="E236" s="76">
        <v>2014.0</v>
      </c>
      <c r="F236" s="76" t="s">
        <v>30</v>
      </c>
      <c r="G236" s="76" t="s">
        <v>378</v>
      </c>
      <c r="H236" s="76">
        <v>0.0</v>
      </c>
      <c r="I236" s="119" t="s">
        <v>414</v>
      </c>
      <c r="J236" s="119" t="s">
        <v>449</v>
      </c>
      <c r="K236" s="87" t="s">
        <v>39</v>
      </c>
      <c r="L236" s="66"/>
      <c r="M236" s="94"/>
      <c r="N236" s="224" t="s">
        <v>231</v>
      </c>
      <c r="O236" s="58"/>
      <c r="P236" s="124" t="s">
        <v>243</v>
      </c>
      <c r="Q236" s="16" t="s">
        <v>248</v>
      </c>
      <c r="R236" s="122" t="s">
        <v>241</v>
      </c>
      <c r="S236" s="124"/>
      <c r="T236" s="122" t="s">
        <v>231</v>
      </c>
      <c r="U236" s="124"/>
      <c r="V236" s="16" t="s">
        <v>258</v>
      </c>
      <c r="W236" s="106"/>
      <c r="X236" s="106"/>
      <c r="Y236" s="106"/>
      <c r="Z236" s="122" t="s">
        <v>231</v>
      </c>
      <c r="AA236" s="124"/>
      <c r="AB236" s="122" t="s">
        <v>231</v>
      </c>
      <c r="AC236" s="124" t="s">
        <v>471</v>
      </c>
      <c r="AD236" s="122" t="s">
        <v>241</v>
      </c>
      <c r="AE236" s="124"/>
      <c r="AF236" s="122" t="s">
        <v>241</v>
      </c>
      <c r="AG236" s="124"/>
      <c r="AH236" s="122" t="s">
        <v>241</v>
      </c>
      <c r="AI236" s="124"/>
      <c r="AJ236" s="108"/>
      <c r="AK236" s="106"/>
      <c r="AL236" s="106"/>
      <c r="AM236" s="122" t="s">
        <v>231</v>
      </c>
      <c r="AN236" s="124"/>
      <c r="AO236" s="122" t="s">
        <v>231</v>
      </c>
      <c r="AP236" s="124" t="s">
        <v>507</v>
      </c>
      <c r="AQ236" s="122" t="s">
        <v>231</v>
      </c>
      <c r="AR236" s="124"/>
      <c r="AS236" s="122" t="s">
        <v>231</v>
      </c>
      <c r="AT236" s="124" t="s">
        <v>526</v>
      </c>
      <c r="AU236" s="122" t="s">
        <v>231</v>
      </c>
      <c r="AV236" s="124"/>
      <c r="AW236" s="122" t="s">
        <v>231</v>
      </c>
      <c r="AX236" s="124"/>
      <c r="AY236" s="224" t="s">
        <v>231</v>
      </c>
      <c r="AZ236" s="58"/>
      <c r="BA236" s="146" t="s">
        <v>241</v>
      </c>
      <c r="BB236" s="124"/>
      <c r="BC236" s="146" t="s">
        <v>293</v>
      </c>
      <c r="BD236" s="124" t="s">
        <v>555</v>
      </c>
      <c r="BE236" s="112">
        <f t="shared" si="7"/>
        <v>0.5</v>
      </c>
      <c r="BF236" s="122" t="s">
        <v>192</v>
      </c>
      <c r="BG236" s="160">
        <v>1.0</v>
      </c>
      <c r="BH236" s="122" t="s">
        <v>200</v>
      </c>
      <c r="BI236" s="160">
        <v>0.5</v>
      </c>
      <c r="BJ236" s="122" t="s">
        <v>205</v>
      </c>
      <c r="BK236" s="124">
        <v>0.5</v>
      </c>
      <c r="BL236" s="122" t="s">
        <v>211</v>
      </c>
      <c r="BM236" s="124">
        <v>0.5</v>
      </c>
      <c r="BN236" s="122" t="s">
        <v>217</v>
      </c>
      <c r="BO236" s="124">
        <v>0.5</v>
      </c>
      <c r="BP236" s="122" t="s">
        <v>211</v>
      </c>
      <c r="BQ236" s="124">
        <v>0.5</v>
      </c>
      <c r="BR236" s="122" t="s">
        <v>226</v>
      </c>
      <c r="BS236" s="124">
        <v>0.0</v>
      </c>
      <c r="BT236" s="112"/>
      <c r="BU236" s="168" t="s">
        <v>237</v>
      </c>
      <c r="BV236" s="168" t="s">
        <v>236</v>
      </c>
      <c r="BW236" s="112"/>
    </row>
    <row r="237">
      <c r="A237" s="66"/>
      <c r="B237" s="69">
        <v>14.0</v>
      </c>
      <c r="C237" s="115" t="s">
        <v>307</v>
      </c>
      <c r="D237" s="115" t="s">
        <v>343</v>
      </c>
      <c r="E237" s="76">
        <v>2014.0</v>
      </c>
      <c r="F237" s="76" t="s">
        <v>30</v>
      </c>
      <c r="G237" s="76" t="s">
        <v>379</v>
      </c>
      <c r="H237" s="76">
        <v>0.0</v>
      </c>
      <c r="I237" s="119" t="s">
        <v>415</v>
      </c>
      <c r="J237" s="119" t="s">
        <v>450</v>
      </c>
      <c r="K237" s="87" t="s">
        <v>39</v>
      </c>
      <c r="L237" s="66"/>
      <c r="M237" s="94"/>
      <c r="N237" s="122" t="s">
        <v>231</v>
      </c>
      <c r="O237" s="124"/>
      <c r="P237" s="124" t="s">
        <v>243</v>
      </c>
      <c r="Q237" s="16" t="s">
        <v>249</v>
      </c>
      <c r="R237" s="122" t="s">
        <v>241</v>
      </c>
      <c r="S237" s="124"/>
      <c r="T237" s="122" t="s">
        <v>231</v>
      </c>
      <c r="U237" s="124"/>
      <c r="V237" s="16" t="s">
        <v>260</v>
      </c>
      <c r="W237" s="106"/>
      <c r="X237" s="106"/>
      <c r="Y237" s="106"/>
      <c r="Z237" s="122" t="s">
        <v>231</v>
      </c>
      <c r="AA237" s="124"/>
      <c r="AB237" s="122" t="s">
        <v>231</v>
      </c>
      <c r="AC237" s="124" t="s">
        <v>472</v>
      </c>
      <c r="AD237" s="122" t="s">
        <v>241</v>
      </c>
      <c r="AE237" s="124"/>
      <c r="AF237" s="122" t="s">
        <v>231</v>
      </c>
      <c r="AG237" s="124" t="s">
        <v>498</v>
      </c>
      <c r="AH237" s="122" t="s">
        <v>241</v>
      </c>
      <c r="AI237" s="124"/>
      <c r="AJ237" s="108"/>
      <c r="AK237" s="106"/>
      <c r="AL237" s="106"/>
      <c r="AM237" s="122" t="s">
        <v>231</v>
      </c>
      <c r="AN237" s="124"/>
      <c r="AO237" s="122" t="s">
        <v>241</v>
      </c>
      <c r="AP237" s="124"/>
      <c r="AQ237" s="122" t="s">
        <v>231</v>
      </c>
      <c r="AR237" s="124" t="s">
        <v>517</v>
      </c>
      <c r="AS237" s="122" t="s">
        <v>231</v>
      </c>
      <c r="AT237" s="124"/>
      <c r="AU237" s="122" t="s">
        <v>231</v>
      </c>
      <c r="AV237" s="124"/>
      <c r="AW237" s="122" t="s">
        <v>231</v>
      </c>
      <c r="AX237" s="124" t="s">
        <v>535</v>
      </c>
      <c r="AY237" s="122" t="s">
        <v>231</v>
      </c>
      <c r="AZ237" s="124"/>
      <c r="BA237" s="146" t="s">
        <v>241</v>
      </c>
      <c r="BB237" s="124"/>
      <c r="BC237" s="146" t="s">
        <v>292</v>
      </c>
      <c r="BD237" s="124"/>
      <c r="BE237" s="112">
        <f t="shared" si="7"/>
        <v>0.6185714286</v>
      </c>
      <c r="BF237" s="122" t="s">
        <v>192</v>
      </c>
      <c r="BG237" s="160">
        <v>1.0</v>
      </c>
      <c r="BH237" s="122" t="s">
        <v>200</v>
      </c>
      <c r="BI237" s="160">
        <v>0.5</v>
      </c>
      <c r="BJ237" s="122" t="s">
        <v>204</v>
      </c>
      <c r="BK237" s="124">
        <v>1.0</v>
      </c>
      <c r="BL237" s="122" t="s">
        <v>209</v>
      </c>
      <c r="BM237" s="124">
        <v>1.0</v>
      </c>
      <c r="BN237" s="122" t="s">
        <v>218</v>
      </c>
      <c r="BO237" s="124">
        <v>0.33</v>
      </c>
      <c r="BP237" s="122" t="s">
        <v>211</v>
      </c>
      <c r="BQ237" s="124">
        <v>0.5</v>
      </c>
      <c r="BR237" s="122" t="s">
        <v>226</v>
      </c>
      <c r="BS237" s="124">
        <v>0.0</v>
      </c>
      <c r="BT237" s="112"/>
      <c r="BU237" s="168" t="s">
        <v>237</v>
      </c>
      <c r="BV237" s="168" t="s">
        <v>236</v>
      </c>
      <c r="BW237" s="112"/>
    </row>
    <row r="238">
      <c r="A238" s="66"/>
      <c r="B238" s="69">
        <v>15.0</v>
      </c>
      <c r="C238" s="115" t="s">
        <v>308</v>
      </c>
      <c r="D238" s="115" t="s">
        <v>344</v>
      </c>
      <c r="E238" s="76">
        <v>2012.0</v>
      </c>
      <c r="F238" s="76" t="s">
        <v>30</v>
      </c>
      <c r="G238" s="76" t="s">
        <v>380</v>
      </c>
      <c r="H238" s="76">
        <v>2.0</v>
      </c>
      <c r="I238" s="119" t="s">
        <v>416</v>
      </c>
      <c r="J238" s="119" t="s">
        <v>451</v>
      </c>
      <c r="K238" s="87" t="s">
        <v>39</v>
      </c>
      <c r="L238" s="66"/>
      <c r="M238" s="94"/>
      <c r="N238" s="122" t="s">
        <v>231</v>
      </c>
      <c r="O238" s="124"/>
      <c r="P238" s="124" t="s">
        <v>243</v>
      </c>
      <c r="Q238" s="16" t="s">
        <v>250</v>
      </c>
      <c r="R238" s="122" t="s">
        <v>241</v>
      </c>
      <c r="S238" s="124"/>
      <c r="T238" s="122" t="s">
        <v>241</v>
      </c>
      <c r="U238" s="124" t="s">
        <v>459</v>
      </c>
      <c r="V238" s="16"/>
      <c r="W238" s="106"/>
      <c r="X238" s="106"/>
      <c r="Y238" s="106"/>
      <c r="Z238" s="122"/>
      <c r="AA238" s="124"/>
      <c r="AB238" s="122"/>
      <c r="AC238" s="124"/>
      <c r="AD238" s="122"/>
      <c r="AE238" s="124"/>
      <c r="AF238" s="122"/>
      <c r="AG238" s="124"/>
      <c r="AH238" s="122"/>
      <c r="AI238" s="124"/>
      <c r="AJ238" s="108"/>
      <c r="AK238" s="106"/>
      <c r="AL238" s="106"/>
      <c r="AM238" s="122"/>
      <c r="AN238" s="124"/>
      <c r="AO238" s="122"/>
      <c r="AP238" s="124"/>
      <c r="AQ238" s="122"/>
      <c r="AR238" s="124"/>
      <c r="AS238" s="122"/>
      <c r="AT238" s="124"/>
      <c r="AU238" s="122"/>
      <c r="AV238" s="124"/>
      <c r="AW238" s="122"/>
      <c r="AX238" s="124"/>
      <c r="AY238" s="122"/>
      <c r="AZ238" s="124"/>
      <c r="BA238" s="225"/>
      <c r="BB238" s="58"/>
      <c r="BC238" s="146"/>
      <c r="BD238" s="124"/>
      <c r="BE238" s="112">
        <f t="shared" si="7"/>
        <v>0</v>
      </c>
      <c r="BF238" s="122" t="s">
        <v>192</v>
      </c>
      <c r="BG238" s="160"/>
      <c r="BH238" s="122" t="s">
        <v>200</v>
      </c>
      <c r="BI238" s="160"/>
      <c r="BJ238" s="122"/>
      <c r="BK238" s="124"/>
      <c r="BL238" s="122"/>
      <c r="BM238" s="124"/>
      <c r="BN238" s="122"/>
      <c r="BO238" s="124"/>
      <c r="BP238" s="122"/>
      <c r="BQ238" s="124"/>
      <c r="BR238" s="122"/>
      <c r="BS238" s="124"/>
      <c r="BT238" s="112"/>
      <c r="BU238" s="168" t="s">
        <v>236</v>
      </c>
      <c r="BV238" s="7"/>
      <c r="BW238" s="112"/>
    </row>
    <row r="239">
      <c r="A239" s="66"/>
      <c r="B239" s="69">
        <v>16.0</v>
      </c>
      <c r="C239" s="115" t="s">
        <v>309</v>
      </c>
      <c r="D239" s="115" t="s">
        <v>345</v>
      </c>
      <c r="E239" s="76">
        <v>2014.0</v>
      </c>
      <c r="F239" s="76" t="s">
        <v>30</v>
      </c>
      <c r="G239" s="76" t="s">
        <v>381</v>
      </c>
      <c r="H239" s="76">
        <v>4.0</v>
      </c>
      <c r="I239" s="119" t="s">
        <v>417</v>
      </c>
      <c r="J239" s="119" t="s">
        <v>452</v>
      </c>
      <c r="K239" s="87" t="s">
        <v>39</v>
      </c>
      <c r="L239" s="66"/>
      <c r="M239" s="94"/>
      <c r="N239" s="122" t="s">
        <v>231</v>
      </c>
      <c r="O239" s="124"/>
      <c r="P239" s="124" t="s">
        <v>243</v>
      </c>
      <c r="Q239" s="16" t="s">
        <v>250</v>
      </c>
      <c r="R239" s="122" t="s">
        <v>241</v>
      </c>
      <c r="S239" s="124"/>
      <c r="T239" s="122" t="s">
        <v>241</v>
      </c>
      <c r="U239" s="124"/>
      <c r="V239" s="16"/>
      <c r="W239" s="106"/>
      <c r="X239" s="106"/>
      <c r="Y239" s="106"/>
      <c r="Z239" s="122"/>
      <c r="AA239" s="124"/>
      <c r="AB239" s="122"/>
      <c r="AC239" s="124"/>
      <c r="AD239" s="122"/>
      <c r="AE239" s="124"/>
      <c r="AF239" s="122"/>
      <c r="AG239" s="124"/>
      <c r="AH239" s="122"/>
      <c r="AI239" s="124"/>
      <c r="AJ239" s="108"/>
      <c r="AK239" s="106"/>
      <c r="AL239" s="106"/>
      <c r="AM239" s="122"/>
      <c r="AN239" s="124"/>
      <c r="AO239" s="122"/>
      <c r="AP239" s="124"/>
      <c r="AQ239" s="122"/>
      <c r="AR239" s="124"/>
      <c r="AS239" s="122"/>
      <c r="AT239" s="124"/>
      <c r="AU239" s="122"/>
      <c r="AV239" s="124"/>
      <c r="AW239" s="122"/>
      <c r="AX239" s="124"/>
      <c r="AY239" s="122"/>
      <c r="AZ239" s="124"/>
      <c r="BA239" s="146"/>
      <c r="BB239" s="124"/>
      <c r="BC239" s="146"/>
      <c r="BD239" s="124"/>
      <c r="BE239" s="112">
        <f t="shared" si="7"/>
        <v>0</v>
      </c>
      <c r="BF239" s="122" t="s">
        <v>192</v>
      </c>
      <c r="BG239" s="160"/>
      <c r="BH239" s="122" t="s">
        <v>199</v>
      </c>
      <c r="BI239" s="160"/>
      <c r="BJ239" s="122"/>
      <c r="BK239" s="124"/>
      <c r="BL239" s="122"/>
      <c r="BM239" s="124"/>
      <c r="BN239" s="122"/>
      <c r="BO239" s="124"/>
      <c r="BP239" s="122"/>
      <c r="BQ239" s="124"/>
      <c r="BR239" s="122"/>
      <c r="BS239" s="124"/>
      <c r="BT239" s="112"/>
      <c r="BU239" s="168" t="s">
        <v>236</v>
      </c>
      <c r="BV239" s="7"/>
      <c r="BW239" s="112"/>
    </row>
    <row r="240">
      <c r="A240" s="66"/>
      <c r="B240" s="69">
        <v>17.0</v>
      </c>
      <c r="C240" s="115" t="s">
        <v>310</v>
      </c>
      <c r="D240" s="115" t="s">
        <v>346</v>
      </c>
      <c r="E240" s="76">
        <v>2013.0</v>
      </c>
      <c r="F240" s="76" t="s">
        <v>30</v>
      </c>
      <c r="G240" s="76" t="s">
        <v>382</v>
      </c>
      <c r="H240" s="76">
        <v>2.0</v>
      </c>
      <c r="I240" s="119" t="s">
        <v>418</v>
      </c>
      <c r="J240" s="119" t="s">
        <v>453</v>
      </c>
      <c r="K240" s="87" t="s">
        <v>39</v>
      </c>
      <c r="L240" s="66"/>
      <c r="M240" s="94"/>
      <c r="N240" s="122" t="s">
        <v>231</v>
      </c>
      <c r="O240" s="124"/>
      <c r="P240" s="124" t="s">
        <v>243</v>
      </c>
      <c r="Q240" s="16" t="s">
        <v>250</v>
      </c>
      <c r="R240" s="224" t="s">
        <v>228</v>
      </c>
      <c r="S240" s="58"/>
      <c r="T240" s="122" t="s">
        <v>231</v>
      </c>
      <c r="U240" s="124"/>
      <c r="V240" s="16" t="s">
        <v>258</v>
      </c>
      <c r="W240" s="106"/>
      <c r="X240" s="106"/>
      <c r="Y240" s="106"/>
      <c r="Z240" s="122" t="s">
        <v>231</v>
      </c>
      <c r="AA240" s="124"/>
      <c r="AB240" s="122" t="s">
        <v>231</v>
      </c>
      <c r="AC240" s="124" t="s">
        <v>473</v>
      </c>
      <c r="AD240" s="122" t="s">
        <v>241</v>
      </c>
      <c r="AE240" s="124"/>
      <c r="AF240" s="122" t="s">
        <v>241</v>
      </c>
      <c r="AG240" s="124"/>
      <c r="AH240" s="122" t="s">
        <v>241</v>
      </c>
      <c r="AI240" s="124"/>
      <c r="AJ240" s="108"/>
      <c r="AK240" s="106"/>
      <c r="AL240" s="106"/>
      <c r="AM240" s="122" t="s">
        <v>231</v>
      </c>
      <c r="AN240" s="124"/>
      <c r="AO240" s="122" t="s">
        <v>231</v>
      </c>
      <c r="AP240" s="124"/>
      <c r="AQ240" s="122" t="s">
        <v>231</v>
      </c>
      <c r="AR240" s="124" t="s">
        <v>518</v>
      </c>
      <c r="AS240" s="122" t="s">
        <v>231</v>
      </c>
      <c r="AT240" s="124" t="s">
        <v>526</v>
      </c>
      <c r="AU240" s="122" t="s">
        <v>231</v>
      </c>
      <c r="AV240" s="124"/>
      <c r="AW240" s="122" t="s">
        <v>231</v>
      </c>
      <c r="AX240" s="124"/>
      <c r="AY240" s="122" t="s">
        <v>231</v>
      </c>
      <c r="AZ240" s="124"/>
      <c r="BA240" s="146" t="s">
        <v>231</v>
      </c>
      <c r="BB240" s="124" t="s">
        <v>546</v>
      </c>
      <c r="BC240" s="225" t="s">
        <v>293</v>
      </c>
      <c r="BD240" s="58"/>
      <c r="BE240" s="112">
        <f t="shared" si="7"/>
        <v>0.5471428571</v>
      </c>
      <c r="BF240" s="122" t="s">
        <v>192</v>
      </c>
      <c r="BG240" s="160">
        <v>1.0</v>
      </c>
      <c r="BH240" s="122" t="s">
        <v>199</v>
      </c>
      <c r="BI240" s="160">
        <v>1.0</v>
      </c>
      <c r="BJ240" s="122" t="s">
        <v>205</v>
      </c>
      <c r="BK240" s="124">
        <v>0.5</v>
      </c>
      <c r="BL240" s="146" t="s">
        <v>211</v>
      </c>
      <c r="BM240" s="124">
        <v>0.5</v>
      </c>
      <c r="BN240" s="122" t="s">
        <v>218</v>
      </c>
      <c r="BO240" s="124">
        <v>0.33</v>
      </c>
      <c r="BP240" s="122" t="s">
        <v>211</v>
      </c>
      <c r="BQ240" s="124">
        <v>0.5</v>
      </c>
      <c r="BR240" s="122" t="s">
        <v>226</v>
      </c>
      <c r="BS240" s="124">
        <v>0.0</v>
      </c>
      <c r="BT240" s="112"/>
      <c r="BU240" s="168" t="s">
        <v>237</v>
      </c>
      <c r="BV240" s="168" t="s">
        <v>237</v>
      </c>
      <c r="BW240" s="112"/>
    </row>
    <row r="241">
      <c r="A241" s="66"/>
      <c r="B241" s="69">
        <v>18.0</v>
      </c>
      <c r="C241" s="71" t="s">
        <v>311</v>
      </c>
      <c r="D241" s="10" t="s">
        <v>347</v>
      </c>
      <c r="E241" s="76">
        <v>2014.0</v>
      </c>
      <c r="F241" s="76" t="s">
        <v>30</v>
      </c>
      <c r="G241" s="76" t="s">
        <v>383</v>
      </c>
      <c r="H241" s="76">
        <v>0.0</v>
      </c>
      <c r="I241" s="119" t="s">
        <v>419</v>
      </c>
      <c r="J241" s="71"/>
      <c r="K241" s="87" t="s">
        <v>39</v>
      </c>
      <c r="L241" s="66"/>
      <c r="M241" s="94"/>
      <c r="N241" s="122" t="s">
        <v>231</v>
      </c>
      <c r="O241" s="124"/>
      <c r="P241" s="124" t="s">
        <v>243</v>
      </c>
      <c r="Q241" s="16" t="s">
        <v>250</v>
      </c>
      <c r="R241" s="122" t="s">
        <v>228</v>
      </c>
      <c r="S241" s="124"/>
      <c r="T241" s="122" t="s">
        <v>231</v>
      </c>
      <c r="U241" s="124"/>
      <c r="V241" s="16" t="s">
        <v>258</v>
      </c>
      <c r="W241" s="106"/>
      <c r="X241" s="106"/>
      <c r="Y241" s="106"/>
      <c r="Z241" s="122" t="s">
        <v>231</v>
      </c>
      <c r="AA241" s="124" t="s">
        <v>460</v>
      </c>
      <c r="AB241" s="122" t="s">
        <v>231</v>
      </c>
      <c r="AC241" s="124"/>
      <c r="AD241" s="122" t="s">
        <v>231</v>
      </c>
      <c r="AE241" s="124"/>
      <c r="AF241" s="122" t="s">
        <v>241</v>
      </c>
      <c r="AG241" s="124"/>
      <c r="AH241" s="122" t="s">
        <v>231</v>
      </c>
      <c r="AI241" s="124"/>
      <c r="AJ241" s="108"/>
      <c r="AK241" s="106"/>
      <c r="AL241" s="106"/>
      <c r="AM241" s="122" t="s">
        <v>231</v>
      </c>
      <c r="AN241" s="124"/>
      <c r="AO241" s="122" t="s">
        <v>231</v>
      </c>
      <c r="AP241" s="124"/>
      <c r="AQ241" s="122" t="s">
        <v>231</v>
      </c>
      <c r="AR241" s="124"/>
      <c r="AS241" s="122" t="s">
        <v>231</v>
      </c>
      <c r="AT241" s="124"/>
      <c r="AU241" s="122" t="s">
        <v>231</v>
      </c>
      <c r="AV241" s="124"/>
      <c r="AW241" s="122" t="s">
        <v>231</v>
      </c>
      <c r="AX241" s="124"/>
      <c r="AY241" s="122" t="s">
        <v>231</v>
      </c>
      <c r="AZ241" s="124"/>
      <c r="BA241" s="146" t="s">
        <v>231</v>
      </c>
      <c r="BB241" s="124" t="s">
        <v>547</v>
      </c>
      <c r="BC241" s="146" t="s">
        <v>290</v>
      </c>
      <c r="BD241" s="124" t="s">
        <v>460</v>
      </c>
      <c r="BE241" s="112">
        <f t="shared" si="7"/>
        <v>0.8571428571</v>
      </c>
      <c r="BF241" s="122" t="s">
        <v>192</v>
      </c>
      <c r="BG241" s="160">
        <v>1.0</v>
      </c>
      <c r="BH241" s="122" t="s">
        <v>200</v>
      </c>
      <c r="BI241" s="160">
        <v>0.5</v>
      </c>
      <c r="BJ241" s="122" t="s">
        <v>204</v>
      </c>
      <c r="BK241" s="124">
        <v>1.0</v>
      </c>
      <c r="BL241" s="146" t="s">
        <v>209</v>
      </c>
      <c r="BM241" s="124">
        <v>1.0</v>
      </c>
      <c r="BN241" s="122" t="s">
        <v>216</v>
      </c>
      <c r="BO241" s="124">
        <v>1.0</v>
      </c>
      <c r="BP241" s="122" t="s">
        <v>204</v>
      </c>
      <c r="BQ241" s="124">
        <v>1.0</v>
      </c>
      <c r="BR241" s="122" t="s">
        <v>211</v>
      </c>
      <c r="BS241" s="124">
        <v>0.5</v>
      </c>
      <c r="BT241" s="112"/>
      <c r="BU241" s="168" t="s">
        <v>236</v>
      </c>
      <c r="BV241" s="168" t="s">
        <v>237</v>
      </c>
      <c r="BW241" s="112"/>
    </row>
    <row r="242">
      <c r="A242" s="66"/>
      <c r="B242" s="69">
        <v>19.0</v>
      </c>
      <c r="C242" s="71" t="s">
        <v>312</v>
      </c>
      <c r="D242" s="10" t="s">
        <v>348</v>
      </c>
      <c r="E242" s="76">
        <v>2014.0</v>
      </c>
      <c r="F242" s="76" t="s">
        <v>30</v>
      </c>
      <c r="G242" s="76" t="s">
        <v>384</v>
      </c>
      <c r="H242" s="76">
        <v>0.0</v>
      </c>
      <c r="I242" s="119" t="s">
        <v>420</v>
      </c>
      <c r="J242" s="71"/>
      <c r="K242" s="87" t="s">
        <v>39</v>
      </c>
      <c r="L242" s="66"/>
      <c r="M242" s="94"/>
      <c r="N242" s="122" t="s">
        <v>231</v>
      </c>
      <c r="O242" s="124"/>
      <c r="P242" s="124" t="s">
        <v>243</v>
      </c>
      <c r="Q242" s="16" t="s">
        <v>249</v>
      </c>
      <c r="R242" s="122" t="s">
        <v>231</v>
      </c>
      <c r="S242" s="124" t="s">
        <v>456</v>
      </c>
      <c r="T242" s="224" t="s">
        <v>231</v>
      </c>
      <c r="U242" s="58"/>
      <c r="V242" s="16" t="s">
        <v>258</v>
      </c>
      <c r="W242" s="106"/>
      <c r="X242" s="106"/>
      <c r="Y242" s="106"/>
      <c r="Z242" s="122" t="s">
        <v>241</v>
      </c>
      <c r="AA242" s="124"/>
      <c r="AB242" s="122"/>
      <c r="AC242" s="124"/>
      <c r="AD242" s="122"/>
      <c r="AE242" s="124"/>
      <c r="AF242" s="122"/>
      <c r="AG242" s="124"/>
      <c r="AH242" s="122"/>
      <c r="AI242" s="124"/>
      <c r="AJ242" s="108"/>
      <c r="AK242" s="106"/>
      <c r="AL242" s="106"/>
      <c r="AM242" s="122" t="s">
        <v>231</v>
      </c>
      <c r="AN242" s="124" t="s">
        <v>504</v>
      </c>
      <c r="AO242" s="122" t="s">
        <v>231</v>
      </c>
      <c r="AP242" s="124" t="s">
        <v>508</v>
      </c>
      <c r="AQ242" s="122" t="s">
        <v>231</v>
      </c>
      <c r="AR242" s="124"/>
      <c r="AS242" s="122" t="s">
        <v>231</v>
      </c>
      <c r="AT242" s="124"/>
      <c r="AU242" s="122" t="s">
        <v>241</v>
      </c>
      <c r="AV242" s="124"/>
      <c r="AW242" s="122" t="s">
        <v>231</v>
      </c>
      <c r="AX242" s="124"/>
      <c r="AY242" s="122" t="s">
        <v>231</v>
      </c>
      <c r="AZ242" s="124"/>
      <c r="BA242" s="146" t="s">
        <v>231</v>
      </c>
      <c r="BB242" s="124"/>
      <c r="BC242" s="146" t="s">
        <v>293</v>
      </c>
      <c r="BD242" s="124"/>
      <c r="BE242" s="111">
        <f t="shared" si="7"/>
        <v>0.8571428571</v>
      </c>
      <c r="BF242" s="58"/>
      <c r="BG242" s="160">
        <v>1.0</v>
      </c>
      <c r="BH242" s="122" t="s">
        <v>200</v>
      </c>
      <c r="BI242" s="160">
        <v>0.5</v>
      </c>
      <c r="BJ242" s="122" t="s">
        <v>204</v>
      </c>
      <c r="BK242" s="124">
        <v>1.0</v>
      </c>
      <c r="BL242" s="146" t="s">
        <v>209</v>
      </c>
      <c r="BM242" s="124">
        <v>1.0</v>
      </c>
      <c r="BN242" s="122" t="s">
        <v>216</v>
      </c>
      <c r="BO242" s="124">
        <v>1.0</v>
      </c>
      <c r="BP242" s="122" t="s">
        <v>211</v>
      </c>
      <c r="BQ242" s="124">
        <v>0.5</v>
      </c>
      <c r="BR242" s="122" t="s">
        <v>225</v>
      </c>
      <c r="BS242" s="124">
        <v>1.0</v>
      </c>
      <c r="BT242" s="112"/>
      <c r="BU242" s="168" t="s">
        <v>237</v>
      </c>
      <c r="BV242" s="168" t="s">
        <v>237</v>
      </c>
      <c r="BW242" s="112"/>
      <c r="BX242" s="10" t="s">
        <v>561</v>
      </c>
    </row>
    <row r="243">
      <c r="A243" s="66"/>
      <c r="B243" s="69">
        <v>20.0</v>
      </c>
      <c r="C243" s="71" t="s">
        <v>313</v>
      </c>
      <c r="D243" s="115" t="s">
        <v>349</v>
      </c>
      <c r="E243" s="76">
        <v>2010.0</v>
      </c>
      <c r="F243" s="76" t="s">
        <v>30</v>
      </c>
      <c r="G243" s="76" t="s">
        <v>385</v>
      </c>
      <c r="H243" s="76">
        <v>7.0</v>
      </c>
      <c r="I243" s="119" t="s">
        <v>421</v>
      </c>
      <c r="J243" s="71"/>
      <c r="K243" s="87" t="s">
        <v>39</v>
      </c>
      <c r="L243" s="66"/>
      <c r="M243" s="94"/>
      <c r="N243" s="122" t="s">
        <v>231</v>
      </c>
      <c r="O243" s="124"/>
      <c r="P243" s="124" t="s">
        <v>243</v>
      </c>
      <c r="Q243" s="16" t="s">
        <v>250</v>
      </c>
      <c r="R243" s="122" t="s">
        <v>228</v>
      </c>
      <c r="S243" s="124"/>
      <c r="T243" s="122" t="s">
        <v>231</v>
      </c>
      <c r="U243" s="124"/>
      <c r="V243" s="16" t="s">
        <v>258</v>
      </c>
      <c r="W243" s="106"/>
      <c r="X243" s="106"/>
      <c r="Y243" s="106"/>
      <c r="Z243" s="122" t="s">
        <v>231</v>
      </c>
      <c r="AA243" s="124"/>
      <c r="AB243" s="122" t="s">
        <v>231</v>
      </c>
      <c r="AC243" s="124"/>
      <c r="AD243" s="122" t="s">
        <v>231</v>
      </c>
      <c r="AE243" s="124"/>
      <c r="AF243" s="122" t="s">
        <v>241</v>
      </c>
      <c r="AG243" s="124"/>
      <c r="AH243" s="122" t="s">
        <v>241</v>
      </c>
      <c r="AI243" s="124"/>
      <c r="AJ243" s="108"/>
      <c r="AK243" s="106"/>
      <c r="AL243" s="106"/>
      <c r="AM243" s="122" t="s">
        <v>231</v>
      </c>
      <c r="AN243" s="124"/>
      <c r="AO243" s="122" t="s">
        <v>241</v>
      </c>
      <c r="AP243" s="124"/>
      <c r="AQ243" s="122" t="s">
        <v>231</v>
      </c>
      <c r="AR243" s="124"/>
      <c r="AS243" s="122" t="s">
        <v>231</v>
      </c>
      <c r="AT243" s="124" t="s">
        <v>527</v>
      </c>
      <c r="AU243" s="122" t="s">
        <v>241</v>
      </c>
      <c r="AV243" s="124"/>
      <c r="AW243" s="122" t="s">
        <v>228</v>
      </c>
      <c r="AX243" s="124"/>
      <c r="AY243" s="122" t="s">
        <v>231</v>
      </c>
      <c r="AZ243" s="124"/>
      <c r="BA243" s="146" t="s">
        <v>241</v>
      </c>
      <c r="BB243" s="124"/>
      <c r="BC243" s="146" t="s">
        <v>293</v>
      </c>
      <c r="BD243" s="124"/>
      <c r="BE243" s="112">
        <f t="shared" si="7"/>
        <v>0.6185714286</v>
      </c>
      <c r="BF243" s="224" t="s">
        <v>192</v>
      </c>
      <c r="BG243" s="58"/>
      <c r="BH243" s="122" t="s">
        <v>199</v>
      </c>
      <c r="BI243" s="160">
        <v>1.0</v>
      </c>
      <c r="BJ243" s="122" t="s">
        <v>204</v>
      </c>
      <c r="BK243" s="124">
        <v>1.0</v>
      </c>
      <c r="BL243" s="146" t="s">
        <v>209</v>
      </c>
      <c r="BM243" s="124">
        <v>1.0</v>
      </c>
      <c r="BN243" s="122" t="s">
        <v>218</v>
      </c>
      <c r="BO243" s="124">
        <v>0.33</v>
      </c>
      <c r="BP243" s="122" t="s">
        <v>211</v>
      </c>
      <c r="BQ243" s="124">
        <v>0.5</v>
      </c>
      <c r="BR243" s="122" t="s">
        <v>211</v>
      </c>
      <c r="BS243" s="124">
        <v>0.5</v>
      </c>
      <c r="BT243" s="112"/>
      <c r="BU243" s="168" t="s">
        <v>236</v>
      </c>
      <c r="BV243" s="168" t="s">
        <v>237</v>
      </c>
      <c r="BW243" s="112"/>
    </row>
    <row r="244">
      <c r="A244" s="66"/>
      <c r="B244" s="69">
        <v>21.0</v>
      </c>
      <c r="C244" s="71" t="s">
        <v>314</v>
      </c>
      <c r="D244" s="71" t="s">
        <v>350</v>
      </c>
      <c r="E244" s="76">
        <v>2010.0</v>
      </c>
      <c r="F244" s="76" t="s">
        <v>30</v>
      </c>
      <c r="G244" s="76" t="s">
        <v>386</v>
      </c>
      <c r="H244" s="76">
        <v>11.0</v>
      </c>
      <c r="I244" s="119" t="s">
        <v>422</v>
      </c>
      <c r="J244" s="71"/>
      <c r="K244" s="87" t="s">
        <v>39</v>
      </c>
      <c r="L244" s="66"/>
      <c r="M244" s="94"/>
      <c r="N244" s="122" t="s">
        <v>231</v>
      </c>
      <c r="O244" s="124"/>
      <c r="P244" s="124" t="s">
        <v>243</v>
      </c>
      <c r="Q244" s="16" t="s">
        <v>248</v>
      </c>
      <c r="R244" s="122" t="s">
        <v>241</v>
      </c>
      <c r="S244" s="124" t="s">
        <v>457</v>
      </c>
      <c r="T244" s="122" t="s">
        <v>231</v>
      </c>
      <c r="U244" s="124"/>
      <c r="V244" s="16" t="s">
        <v>258</v>
      </c>
      <c r="W244" s="106"/>
      <c r="X244" s="106"/>
      <c r="Y244" s="106"/>
      <c r="Z244" s="122" t="s">
        <v>231</v>
      </c>
      <c r="AA244" s="124"/>
      <c r="AB244" s="122" t="s">
        <v>231</v>
      </c>
      <c r="AC244" s="124"/>
      <c r="AD244" s="122" t="s">
        <v>231</v>
      </c>
      <c r="AE244" s="124" t="s">
        <v>490</v>
      </c>
      <c r="AF244" s="122" t="s">
        <v>241</v>
      </c>
      <c r="AG244" s="124"/>
      <c r="AH244" s="122" t="s">
        <v>241</v>
      </c>
      <c r="AI244" s="124"/>
      <c r="AJ244" s="108"/>
      <c r="AK244" s="106"/>
      <c r="AL244" s="106"/>
      <c r="AM244" s="122" t="s">
        <v>231</v>
      </c>
      <c r="AN244" s="124"/>
      <c r="AO244" s="122" t="s">
        <v>231</v>
      </c>
      <c r="AP244" s="124"/>
      <c r="AQ244" s="122" t="s">
        <v>231</v>
      </c>
      <c r="AR244" s="124"/>
      <c r="AS244" s="122" t="s">
        <v>231</v>
      </c>
      <c r="AT244" s="124"/>
      <c r="AU244" s="122" t="s">
        <v>231</v>
      </c>
      <c r="AV244" s="124"/>
      <c r="AW244" s="122" t="s">
        <v>231</v>
      </c>
      <c r="AX244" s="124"/>
      <c r="AY244" s="122" t="s">
        <v>231</v>
      </c>
      <c r="AZ244" s="124"/>
      <c r="BA244" s="146" t="s">
        <v>241</v>
      </c>
      <c r="BB244" s="124"/>
      <c r="BC244" s="146" t="s">
        <v>291</v>
      </c>
      <c r="BD244" s="124"/>
      <c r="BE244" s="112">
        <f t="shared" si="7"/>
        <v>0.8571428571</v>
      </c>
      <c r="BF244" s="122" t="s">
        <v>192</v>
      </c>
      <c r="BG244" s="160">
        <v>1.0</v>
      </c>
      <c r="BH244" s="122" t="s">
        <v>199</v>
      </c>
      <c r="BI244" s="160">
        <v>1.0</v>
      </c>
      <c r="BJ244" s="122" t="s">
        <v>204</v>
      </c>
      <c r="BK244" s="124">
        <v>1.0</v>
      </c>
      <c r="BL244" s="146" t="s">
        <v>209</v>
      </c>
      <c r="BM244" s="124">
        <v>1.0</v>
      </c>
      <c r="BN244" s="122" t="s">
        <v>216</v>
      </c>
      <c r="BO244" s="124">
        <v>1.0</v>
      </c>
      <c r="BP244" s="122" t="s">
        <v>211</v>
      </c>
      <c r="BQ244" s="124">
        <v>0.5</v>
      </c>
      <c r="BR244" s="122" t="s">
        <v>211</v>
      </c>
      <c r="BS244" s="124">
        <v>0.5</v>
      </c>
      <c r="BT244" s="112"/>
      <c r="BU244" s="168" t="s">
        <v>236</v>
      </c>
      <c r="BV244" s="168" t="s">
        <v>237</v>
      </c>
      <c r="BW244" s="112"/>
    </row>
    <row r="245">
      <c r="A245" s="66"/>
      <c r="B245" s="69">
        <v>22.0</v>
      </c>
      <c r="C245" s="71" t="s">
        <v>315</v>
      </c>
      <c r="D245" s="71" t="s">
        <v>351</v>
      </c>
      <c r="E245" s="76">
        <v>2010.0</v>
      </c>
      <c r="F245" s="76" t="s">
        <v>30</v>
      </c>
      <c r="G245" s="76" t="s">
        <v>387</v>
      </c>
      <c r="H245" s="76">
        <v>6.0</v>
      </c>
      <c r="I245" s="119" t="s">
        <v>423</v>
      </c>
      <c r="J245" s="71"/>
      <c r="K245" s="87" t="s">
        <v>39</v>
      </c>
      <c r="L245" s="66"/>
      <c r="M245" s="94"/>
      <c r="N245" s="122" t="s">
        <v>231</v>
      </c>
      <c r="O245" s="124"/>
      <c r="P245" s="124" t="s">
        <v>243</v>
      </c>
      <c r="Q245" s="16" t="s">
        <v>250</v>
      </c>
      <c r="R245" s="122" t="s">
        <v>228</v>
      </c>
      <c r="S245" s="124"/>
      <c r="T245" s="122" t="s">
        <v>241</v>
      </c>
      <c r="U245" s="124"/>
      <c r="V245" s="16"/>
      <c r="W245" s="106"/>
      <c r="X245" s="106"/>
      <c r="Y245" s="106"/>
      <c r="Z245" s="122"/>
      <c r="AA245" s="124"/>
      <c r="AB245" s="122"/>
      <c r="AC245" s="124"/>
      <c r="AD245" s="122"/>
      <c r="AE245" s="124"/>
      <c r="AF245" s="122"/>
      <c r="AG245" s="124"/>
      <c r="AH245" s="122"/>
      <c r="AI245" s="124"/>
      <c r="AJ245" s="108"/>
      <c r="AK245" s="106"/>
      <c r="AL245" s="106"/>
      <c r="AM245" s="122"/>
      <c r="AN245" s="124"/>
      <c r="AO245" s="122"/>
      <c r="AP245" s="124"/>
      <c r="AQ245" s="122"/>
      <c r="AR245" s="124"/>
      <c r="AS245" s="122"/>
      <c r="AT245" s="124"/>
      <c r="AU245" s="122"/>
      <c r="AV245" s="124"/>
      <c r="AW245" s="122"/>
      <c r="AX245" s="124"/>
      <c r="AY245" s="122"/>
      <c r="AZ245" s="124"/>
      <c r="BA245" s="146"/>
      <c r="BB245" s="124"/>
      <c r="BC245" s="146"/>
      <c r="BD245" s="124"/>
      <c r="BE245" s="112">
        <f t="shared" si="7"/>
        <v>0</v>
      </c>
      <c r="BF245" s="122"/>
      <c r="BG245" s="160"/>
      <c r="BH245" s="224"/>
      <c r="BI245" s="58"/>
      <c r="BJ245" s="122"/>
      <c r="BK245" s="124"/>
      <c r="BL245" s="146"/>
      <c r="BM245" s="124"/>
      <c r="BN245" s="122"/>
      <c r="BO245" s="124"/>
      <c r="BP245" s="122"/>
      <c r="BQ245" s="124"/>
      <c r="BR245" s="122"/>
      <c r="BS245" s="124"/>
      <c r="BT245" s="112"/>
      <c r="BU245" s="7"/>
      <c r="BV245" s="7"/>
      <c r="BW245" s="112"/>
    </row>
    <row r="246">
      <c r="A246" s="66"/>
      <c r="B246" s="69">
        <v>23.0</v>
      </c>
      <c r="C246" s="71" t="s">
        <v>316</v>
      </c>
      <c r="D246" s="71" t="s">
        <v>352</v>
      </c>
      <c r="E246" s="76">
        <v>2009.0</v>
      </c>
      <c r="F246" s="76" t="s">
        <v>30</v>
      </c>
      <c r="G246" s="76" t="s">
        <v>388</v>
      </c>
      <c r="H246" s="76">
        <v>11.0</v>
      </c>
      <c r="I246" s="119" t="s">
        <v>424</v>
      </c>
      <c r="J246" s="71"/>
      <c r="K246" s="87" t="s">
        <v>39</v>
      </c>
      <c r="L246" s="66"/>
      <c r="M246" s="94"/>
      <c r="N246" s="122" t="s">
        <v>231</v>
      </c>
      <c r="O246" s="124"/>
      <c r="P246" s="124" t="s">
        <v>243</v>
      </c>
      <c r="Q246" s="16" t="s">
        <v>250</v>
      </c>
      <c r="R246" s="122" t="s">
        <v>228</v>
      </c>
      <c r="S246" s="124"/>
      <c r="T246" s="122" t="s">
        <v>231</v>
      </c>
      <c r="U246" s="124"/>
      <c r="V246" s="16" t="s">
        <v>260</v>
      </c>
      <c r="W246" s="106"/>
      <c r="X246" s="106"/>
      <c r="Y246" s="106"/>
      <c r="Z246" s="122" t="s">
        <v>231</v>
      </c>
      <c r="AA246" s="124"/>
      <c r="AB246" s="122" t="s">
        <v>231</v>
      </c>
      <c r="AC246" s="128" t="s">
        <v>474</v>
      </c>
      <c r="AD246" s="122" t="s">
        <v>231</v>
      </c>
      <c r="AE246" s="124"/>
      <c r="AF246" s="122" t="s">
        <v>231</v>
      </c>
      <c r="AG246" s="124"/>
      <c r="AH246" s="122" t="s">
        <v>231</v>
      </c>
      <c r="AI246" s="124"/>
      <c r="AJ246" s="108"/>
      <c r="AK246" s="106"/>
      <c r="AL246" s="106"/>
      <c r="AM246" s="122" t="s">
        <v>231</v>
      </c>
      <c r="AN246" s="124"/>
      <c r="AO246" s="122" t="s">
        <v>231</v>
      </c>
      <c r="AP246" s="124"/>
      <c r="AQ246" s="122" t="s">
        <v>231</v>
      </c>
      <c r="AR246" s="124"/>
      <c r="AS246" s="122" t="s">
        <v>231</v>
      </c>
      <c r="AT246" s="124" t="s">
        <v>528</v>
      </c>
      <c r="AU246" s="122" t="s">
        <v>231</v>
      </c>
      <c r="AV246" s="124"/>
      <c r="AW246" s="122" t="s">
        <v>231</v>
      </c>
      <c r="AX246" s="124" t="s">
        <v>536</v>
      </c>
      <c r="AY246" s="122" t="s">
        <v>231</v>
      </c>
      <c r="AZ246" s="124"/>
      <c r="BA246" s="146" t="s">
        <v>241</v>
      </c>
      <c r="BB246" s="124"/>
      <c r="BC246" s="146" t="s">
        <v>291</v>
      </c>
      <c r="BD246" s="124"/>
      <c r="BE246" s="112">
        <f t="shared" si="7"/>
        <v>0.9514285714</v>
      </c>
      <c r="BF246" s="122" t="s">
        <v>192</v>
      </c>
      <c r="BG246" s="160">
        <v>1.0</v>
      </c>
      <c r="BH246" s="122" t="s">
        <v>199</v>
      </c>
      <c r="BI246" s="160">
        <v>1.0</v>
      </c>
      <c r="BJ246" s="122" t="s">
        <v>204</v>
      </c>
      <c r="BK246" s="124">
        <v>1.0</v>
      </c>
      <c r="BL246" s="146" t="s">
        <v>209</v>
      </c>
      <c r="BM246" s="124">
        <v>1.0</v>
      </c>
      <c r="BN246" s="122" t="s">
        <v>217</v>
      </c>
      <c r="BO246" s="124">
        <v>0.66</v>
      </c>
      <c r="BP246" s="122" t="s">
        <v>204</v>
      </c>
      <c r="BQ246" s="124">
        <v>1.0</v>
      </c>
      <c r="BR246" s="122" t="s">
        <v>225</v>
      </c>
      <c r="BS246" s="124">
        <v>1.0</v>
      </c>
      <c r="BT246" s="112"/>
      <c r="BU246" s="7"/>
      <c r="BV246" s="7"/>
      <c r="BW246" s="112"/>
    </row>
    <row r="247">
      <c r="A247" s="66"/>
      <c r="B247" s="69">
        <v>24.0</v>
      </c>
      <c r="C247" s="71" t="s">
        <v>317</v>
      </c>
      <c r="D247" s="71" t="s">
        <v>353</v>
      </c>
      <c r="E247" s="76">
        <v>2010.0</v>
      </c>
      <c r="F247" s="76" t="s">
        <v>30</v>
      </c>
      <c r="G247" s="76" t="s">
        <v>389</v>
      </c>
      <c r="H247" s="76">
        <v>6.0</v>
      </c>
      <c r="I247" s="119" t="s">
        <v>425</v>
      </c>
      <c r="J247" s="71"/>
      <c r="K247" s="87" t="s">
        <v>39</v>
      </c>
      <c r="L247" s="66"/>
      <c r="M247" s="94"/>
      <c r="N247" s="122" t="s">
        <v>231</v>
      </c>
      <c r="O247" s="124"/>
      <c r="P247" s="124" t="s">
        <v>243</v>
      </c>
      <c r="Q247" s="16" t="s">
        <v>250</v>
      </c>
      <c r="R247" s="122" t="s">
        <v>228</v>
      </c>
      <c r="S247" s="124"/>
      <c r="T247" s="122" t="s">
        <v>231</v>
      </c>
      <c r="U247" s="124"/>
      <c r="V247" s="16" t="s">
        <v>258</v>
      </c>
      <c r="W247" s="106"/>
      <c r="X247" s="106"/>
      <c r="Y247" s="106"/>
      <c r="Z247" s="122" t="s">
        <v>241</v>
      </c>
      <c r="AA247" s="124"/>
      <c r="AB247" s="122"/>
      <c r="AC247" s="124"/>
      <c r="AD247" s="122"/>
      <c r="AE247" s="124"/>
      <c r="AF247" s="122"/>
      <c r="AG247" s="124"/>
      <c r="AH247" s="122"/>
      <c r="AI247" s="124"/>
      <c r="AJ247" s="108"/>
      <c r="AK247" s="106"/>
      <c r="AL247" s="106"/>
      <c r="AM247" s="122" t="s">
        <v>231</v>
      </c>
      <c r="AN247" s="124"/>
      <c r="AO247" s="122" t="s">
        <v>231</v>
      </c>
      <c r="AP247" s="124"/>
      <c r="AQ247" s="122" t="s">
        <v>231</v>
      </c>
      <c r="AR247" s="124" t="s">
        <v>519</v>
      </c>
      <c r="AS247" s="122" t="s">
        <v>231</v>
      </c>
      <c r="AT247" s="124" t="s">
        <v>530</v>
      </c>
      <c r="AU247" s="122" t="s">
        <v>231</v>
      </c>
      <c r="AV247" s="124"/>
      <c r="AW247" s="122" t="s">
        <v>231</v>
      </c>
      <c r="AX247" s="124"/>
      <c r="AY247" s="122" t="s">
        <v>231</v>
      </c>
      <c r="AZ247" s="124" t="s">
        <v>540</v>
      </c>
      <c r="BA247" s="146" t="s">
        <v>231</v>
      </c>
      <c r="BB247" s="124"/>
      <c r="BC247" s="146" t="s">
        <v>293</v>
      </c>
      <c r="BD247" s="124"/>
      <c r="BE247" s="112">
        <f t="shared" si="7"/>
        <v>0.8571428571</v>
      </c>
      <c r="BF247" s="122" t="s">
        <v>192</v>
      </c>
      <c r="BG247" s="160">
        <v>1.0</v>
      </c>
      <c r="BH247" s="122" t="s">
        <v>199</v>
      </c>
      <c r="BI247" s="160">
        <v>1.0</v>
      </c>
      <c r="BJ247" s="224" t="s">
        <v>204</v>
      </c>
      <c r="BK247" s="58"/>
      <c r="BL247" s="146" t="s">
        <v>209</v>
      </c>
      <c r="BM247" s="124">
        <v>1.0</v>
      </c>
      <c r="BN247" s="122" t="s">
        <v>216</v>
      </c>
      <c r="BO247" s="124">
        <v>1.0</v>
      </c>
      <c r="BP247" s="122" t="s">
        <v>204</v>
      </c>
      <c r="BQ247" s="124">
        <v>1.0</v>
      </c>
      <c r="BR247" s="122" t="s">
        <v>225</v>
      </c>
      <c r="BS247" s="124">
        <v>1.0</v>
      </c>
      <c r="BT247" s="112"/>
      <c r="BU247" s="168" t="s">
        <v>236</v>
      </c>
      <c r="BV247" s="168" t="s">
        <v>237</v>
      </c>
      <c r="BW247" s="112"/>
    </row>
    <row r="248">
      <c r="A248" s="66"/>
      <c r="B248" s="69">
        <v>25.0</v>
      </c>
      <c r="C248" s="71" t="s">
        <v>318</v>
      </c>
      <c r="D248" s="71" t="s">
        <v>354</v>
      </c>
      <c r="E248" s="76">
        <v>2010.0</v>
      </c>
      <c r="F248" s="76" t="s">
        <v>30</v>
      </c>
      <c r="G248" s="76" t="s">
        <v>390</v>
      </c>
      <c r="H248" s="76">
        <v>5.0</v>
      </c>
      <c r="I248" s="119" t="s">
        <v>426</v>
      </c>
      <c r="J248" s="71"/>
      <c r="K248" s="87" t="s">
        <v>39</v>
      </c>
      <c r="L248" s="66"/>
      <c r="M248" s="94"/>
      <c r="N248" s="122" t="s">
        <v>231</v>
      </c>
      <c r="O248" s="124"/>
      <c r="P248" s="124" t="s">
        <v>243</v>
      </c>
      <c r="Q248" s="16" t="s">
        <v>250</v>
      </c>
      <c r="R248" s="122" t="s">
        <v>231</v>
      </c>
      <c r="S248" s="124"/>
      <c r="T248" s="122" t="s">
        <v>231</v>
      </c>
      <c r="U248" s="124"/>
      <c r="V248" s="16" t="s">
        <v>258</v>
      </c>
      <c r="W248" s="106"/>
      <c r="X248" s="106"/>
      <c r="Y248" s="106"/>
      <c r="Z248" s="224" t="s">
        <v>231</v>
      </c>
      <c r="AA248" s="58"/>
      <c r="AB248" s="122" t="s">
        <v>241</v>
      </c>
      <c r="AC248" s="124"/>
      <c r="AD248" s="122" t="s">
        <v>231</v>
      </c>
      <c r="AE248" s="124"/>
      <c r="AF248" s="122" t="s">
        <v>241</v>
      </c>
      <c r="AG248" s="124"/>
      <c r="AH248" s="122" t="s">
        <v>241</v>
      </c>
      <c r="AI248" s="124"/>
      <c r="AJ248" s="108"/>
      <c r="AK248" s="106"/>
      <c r="AL248" s="106"/>
      <c r="AM248" s="122" t="s">
        <v>241</v>
      </c>
      <c r="AN248" s="124"/>
      <c r="AO248" s="122"/>
      <c r="AP248" s="124"/>
      <c r="AQ248" s="122"/>
      <c r="AR248" s="124"/>
      <c r="AS248" s="122"/>
      <c r="AT248" s="124"/>
      <c r="AU248" s="122" t="s">
        <v>231</v>
      </c>
      <c r="AV248" s="124"/>
      <c r="AW248" s="122" t="s">
        <v>231</v>
      </c>
      <c r="AX248" s="124"/>
      <c r="AY248" s="122" t="s">
        <v>231</v>
      </c>
      <c r="AZ248" s="124"/>
      <c r="BA248" s="146" t="s">
        <v>241</v>
      </c>
      <c r="BB248" s="124"/>
      <c r="BC248" s="146" t="s">
        <v>228</v>
      </c>
      <c r="BD248" s="124"/>
      <c r="BE248" s="112">
        <f t="shared" si="7"/>
        <v>0.5714285714</v>
      </c>
      <c r="BF248" s="122" t="s">
        <v>192</v>
      </c>
      <c r="BG248" s="160">
        <v>1.0</v>
      </c>
      <c r="BH248" s="122" t="s">
        <v>200</v>
      </c>
      <c r="BI248" s="160">
        <v>0.5</v>
      </c>
      <c r="BJ248" s="122" t="s">
        <v>204</v>
      </c>
      <c r="BK248" s="226">
        <v>1.0</v>
      </c>
      <c r="BL248" s="63"/>
      <c r="BM248" s="124">
        <v>1.0</v>
      </c>
      <c r="BN248" s="122" t="s">
        <v>219</v>
      </c>
      <c r="BO248" s="124">
        <v>0.0</v>
      </c>
      <c r="BP248" s="122" t="s">
        <v>211</v>
      </c>
      <c r="BQ248" s="124">
        <v>0.5</v>
      </c>
      <c r="BR248" s="122" t="s">
        <v>226</v>
      </c>
      <c r="BS248" s="124">
        <v>0.0</v>
      </c>
      <c r="BT248" s="112"/>
      <c r="BU248" s="168" t="s">
        <v>236</v>
      </c>
      <c r="BV248" s="168" t="s">
        <v>236</v>
      </c>
      <c r="BW248" s="112"/>
    </row>
    <row r="249">
      <c r="A249" s="66"/>
      <c r="B249" s="69">
        <v>26.0</v>
      </c>
      <c r="C249" s="71" t="s">
        <v>319</v>
      </c>
      <c r="D249" s="71" t="s">
        <v>355</v>
      </c>
      <c r="E249" s="76">
        <v>2009.0</v>
      </c>
      <c r="F249" s="76" t="s">
        <v>30</v>
      </c>
      <c r="G249" s="76" t="s">
        <v>391</v>
      </c>
      <c r="H249" s="76">
        <v>6.0</v>
      </c>
      <c r="I249" s="119" t="s">
        <v>427</v>
      </c>
      <c r="J249" s="71"/>
      <c r="K249" s="87" t="s">
        <v>39</v>
      </c>
      <c r="L249" s="66"/>
      <c r="M249" s="94"/>
      <c r="N249" s="122" t="s">
        <v>231</v>
      </c>
      <c r="O249" s="124"/>
      <c r="P249" s="124" t="s">
        <v>243</v>
      </c>
      <c r="Q249" s="16" t="s">
        <v>250</v>
      </c>
      <c r="R249" s="122" t="s">
        <v>228</v>
      </c>
      <c r="S249" s="124"/>
      <c r="T249" s="122" t="s">
        <v>231</v>
      </c>
      <c r="U249" s="124"/>
      <c r="V249" s="16" t="s">
        <v>258</v>
      </c>
      <c r="W249" s="106"/>
      <c r="X249" s="106"/>
      <c r="Y249" s="106"/>
      <c r="Z249" s="122" t="s">
        <v>231</v>
      </c>
      <c r="AA249" s="124"/>
      <c r="AB249" s="122" t="s">
        <v>231</v>
      </c>
      <c r="AC249" s="124"/>
      <c r="AD249" s="122" t="s">
        <v>231</v>
      </c>
      <c r="AE249" s="124"/>
      <c r="AF249" s="122" t="s">
        <v>241</v>
      </c>
      <c r="AG249" s="124"/>
      <c r="AH249" s="122" t="s">
        <v>241</v>
      </c>
      <c r="AI249" s="124"/>
      <c r="AJ249" s="108"/>
      <c r="AK249" s="106"/>
      <c r="AL249" s="106"/>
      <c r="AM249" s="122" t="s">
        <v>231</v>
      </c>
      <c r="AN249" s="124"/>
      <c r="AO249" s="122" t="s">
        <v>241</v>
      </c>
      <c r="AP249" s="124"/>
      <c r="AQ249" s="122" t="s">
        <v>231</v>
      </c>
      <c r="AR249" s="124"/>
      <c r="AS249" s="122" t="s">
        <v>231</v>
      </c>
      <c r="AT249" s="124"/>
      <c r="AU249" s="122" t="s">
        <v>231</v>
      </c>
      <c r="AV249" s="124"/>
      <c r="AW249" s="122" t="s">
        <v>231</v>
      </c>
      <c r="AX249" s="124"/>
      <c r="AY249" s="122" t="s">
        <v>231</v>
      </c>
      <c r="AZ249" s="124"/>
      <c r="BA249" s="146" t="s">
        <v>231</v>
      </c>
      <c r="BB249" s="124"/>
      <c r="BC249" s="146" t="s">
        <v>292</v>
      </c>
      <c r="BD249" s="124"/>
      <c r="BE249" s="112">
        <f t="shared" si="7"/>
        <v>0.5942857143</v>
      </c>
      <c r="BF249" s="122" t="s">
        <v>192</v>
      </c>
      <c r="BG249" s="160">
        <v>1.0</v>
      </c>
      <c r="BH249" s="122" t="s">
        <v>199</v>
      </c>
      <c r="BI249" s="160">
        <v>1.0</v>
      </c>
      <c r="BJ249" s="122" t="s">
        <v>205</v>
      </c>
      <c r="BK249" s="124">
        <v>0.5</v>
      </c>
      <c r="BL249" s="225" t="s">
        <v>209</v>
      </c>
      <c r="BM249" s="58"/>
      <c r="BN249" s="122" t="s">
        <v>217</v>
      </c>
      <c r="BO249" s="124">
        <v>0.66</v>
      </c>
      <c r="BP249" s="122" t="s">
        <v>211</v>
      </c>
      <c r="BQ249" s="124">
        <v>0.5</v>
      </c>
      <c r="BR249" s="122" t="s">
        <v>211</v>
      </c>
      <c r="BS249" s="124">
        <v>0.5</v>
      </c>
      <c r="BT249" s="112"/>
      <c r="BU249" s="168" t="s">
        <v>236</v>
      </c>
      <c r="BV249" s="168" t="s">
        <v>237</v>
      </c>
      <c r="BW249" s="112"/>
    </row>
    <row r="250">
      <c r="A250" s="66"/>
      <c r="B250" s="69">
        <v>27.0</v>
      </c>
      <c r="C250" s="71" t="s">
        <v>320</v>
      </c>
      <c r="D250" s="71" t="s">
        <v>356</v>
      </c>
      <c r="E250" s="76">
        <v>2009.0</v>
      </c>
      <c r="F250" s="76" t="s">
        <v>30</v>
      </c>
      <c r="G250" s="76" t="s">
        <v>392</v>
      </c>
      <c r="H250" s="76">
        <v>8.0</v>
      </c>
      <c r="I250" s="119" t="s">
        <v>428</v>
      </c>
      <c r="J250" s="71"/>
      <c r="K250" s="87" t="s">
        <v>39</v>
      </c>
      <c r="L250" s="66"/>
      <c r="M250" s="94"/>
      <c r="N250" s="122" t="s">
        <v>231</v>
      </c>
      <c r="O250" s="124"/>
      <c r="P250" s="124" t="s">
        <v>243</v>
      </c>
      <c r="Q250" s="16" t="s">
        <v>250</v>
      </c>
      <c r="R250" s="122" t="s">
        <v>228</v>
      </c>
      <c r="S250" s="124"/>
      <c r="T250" s="122" t="s">
        <v>231</v>
      </c>
      <c r="U250" s="124"/>
      <c r="V250" s="16" t="s">
        <v>258</v>
      </c>
      <c r="W250" s="106"/>
      <c r="X250" s="106"/>
      <c r="Y250" s="106"/>
      <c r="Z250" s="122" t="s">
        <v>231</v>
      </c>
      <c r="AA250" s="124"/>
      <c r="AB250" s="224" t="s">
        <v>231</v>
      </c>
      <c r="AC250" s="58"/>
      <c r="AD250" s="122" t="s">
        <v>231</v>
      </c>
      <c r="AE250" s="124"/>
      <c r="AF250" s="122" t="s">
        <v>241</v>
      </c>
      <c r="AG250" s="124"/>
      <c r="AH250" s="122" t="s">
        <v>241</v>
      </c>
      <c r="AI250" s="124"/>
      <c r="AJ250" s="108"/>
      <c r="AK250" s="106"/>
      <c r="AL250" s="106"/>
      <c r="AM250" s="122" t="s">
        <v>231</v>
      </c>
      <c r="AN250" s="124"/>
      <c r="AO250" s="122" t="s">
        <v>231</v>
      </c>
      <c r="AP250" s="124" t="s">
        <v>509</v>
      </c>
      <c r="AQ250" s="122" t="s">
        <v>231</v>
      </c>
      <c r="AR250" s="124"/>
      <c r="AS250" s="122" t="s">
        <v>231</v>
      </c>
      <c r="AT250" s="124"/>
      <c r="AU250" s="122" t="s">
        <v>231</v>
      </c>
      <c r="AV250" s="124"/>
      <c r="AW250" s="122" t="s">
        <v>231</v>
      </c>
      <c r="AX250" s="124"/>
      <c r="AY250" s="122" t="s">
        <v>231</v>
      </c>
      <c r="AZ250" s="124"/>
      <c r="BA250" s="146" t="s">
        <v>231</v>
      </c>
      <c r="BB250" s="124"/>
      <c r="BC250" s="146" t="s">
        <v>293</v>
      </c>
      <c r="BD250" s="124"/>
      <c r="BE250" s="112">
        <f t="shared" si="7"/>
        <v>1</v>
      </c>
      <c r="BF250" s="122" t="s">
        <v>192</v>
      </c>
      <c r="BG250" s="160">
        <v>1.0</v>
      </c>
      <c r="BH250" s="122" t="s">
        <v>199</v>
      </c>
      <c r="BI250" s="160">
        <v>1.0</v>
      </c>
      <c r="BJ250" s="122" t="s">
        <v>204</v>
      </c>
      <c r="BK250" s="124">
        <v>1.0</v>
      </c>
      <c r="BL250" s="146" t="s">
        <v>209</v>
      </c>
      <c r="BM250" s="226">
        <v>1.0</v>
      </c>
      <c r="BN250" s="63"/>
      <c r="BO250" s="124">
        <v>1.0</v>
      </c>
      <c r="BP250" s="122" t="s">
        <v>204</v>
      </c>
      <c r="BQ250" s="124">
        <v>1.0</v>
      </c>
      <c r="BR250" s="122" t="s">
        <v>225</v>
      </c>
      <c r="BS250" s="124">
        <v>1.0</v>
      </c>
      <c r="BT250" s="112"/>
      <c r="BU250" s="168" t="s">
        <v>236</v>
      </c>
      <c r="BV250" s="168" t="s">
        <v>236</v>
      </c>
      <c r="BW250" s="112"/>
    </row>
    <row r="251">
      <c r="A251" s="66"/>
      <c r="B251" s="69">
        <v>28.0</v>
      </c>
      <c r="C251" s="71" t="s">
        <v>321</v>
      </c>
      <c r="D251" s="71" t="s">
        <v>357</v>
      </c>
      <c r="E251" s="76">
        <v>2010.0</v>
      </c>
      <c r="F251" s="76" t="s">
        <v>30</v>
      </c>
      <c r="G251" s="76" t="s">
        <v>393</v>
      </c>
      <c r="H251" s="76">
        <v>11.0</v>
      </c>
      <c r="I251" s="119" t="s">
        <v>429</v>
      </c>
      <c r="J251" s="71"/>
      <c r="K251" s="87" t="s">
        <v>39</v>
      </c>
      <c r="L251" s="66"/>
      <c r="M251" s="94"/>
      <c r="N251" s="122" t="s">
        <v>231</v>
      </c>
      <c r="O251" s="124"/>
      <c r="P251" s="124" t="s">
        <v>243</v>
      </c>
      <c r="Q251" s="16" t="s">
        <v>250</v>
      </c>
      <c r="R251" s="122" t="s">
        <v>228</v>
      </c>
      <c r="S251" s="124"/>
      <c r="T251" s="122" t="s">
        <v>231</v>
      </c>
      <c r="U251" s="124"/>
      <c r="V251" s="16" t="s">
        <v>258</v>
      </c>
      <c r="W251" s="106"/>
      <c r="X251" s="106"/>
      <c r="Y251" s="106"/>
      <c r="Z251" s="122" t="s">
        <v>231</v>
      </c>
      <c r="AA251" s="124"/>
      <c r="AB251" s="122" t="s">
        <v>231</v>
      </c>
      <c r="AC251" s="124" t="s">
        <v>475</v>
      </c>
      <c r="AD251" s="122" t="s">
        <v>241</v>
      </c>
      <c r="AE251" s="124"/>
      <c r="AF251" s="122" t="s">
        <v>241</v>
      </c>
      <c r="AG251" s="124"/>
      <c r="AH251" s="122" t="s">
        <v>241</v>
      </c>
      <c r="AI251" s="124"/>
      <c r="AJ251" s="108"/>
      <c r="AK251" s="106"/>
      <c r="AL251" s="106"/>
      <c r="AM251" s="122" t="s">
        <v>231</v>
      </c>
      <c r="AN251" s="124"/>
      <c r="AO251" s="122" t="s">
        <v>231</v>
      </c>
      <c r="AP251" s="124" t="s">
        <v>510</v>
      </c>
      <c r="AQ251" s="122" t="s">
        <v>231</v>
      </c>
      <c r="AR251" s="124"/>
      <c r="AS251" s="122" t="s">
        <v>231</v>
      </c>
      <c r="AT251" s="124"/>
      <c r="AU251" s="122" t="s">
        <v>231</v>
      </c>
      <c r="AV251" s="124"/>
      <c r="AW251" s="122" t="s">
        <v>231</v>
      </c>
      <c r="AX251" s="124"/>
      <c r="AY251" s="122" t="s">
        <v>231</v>
      </c>
      <c r="AZ251" s="124"/>
      <c r="BA251" s="146" t="s">
        <v>231</v>
      </c>
      <c r="BB251" s="124"/>
      <c r="BC251" s="146" t="s">
        <v>293</v>
      </c>
      <c r="BD251" s="124"/>
      <c r="BE251" s="112">
        <f t="shared" si="7"/>
        <v>0.5714285714</v>
      </c>
      <c r="BF251" s="122" t="s">
        <v>192</v>
      </c>
      <c r="BG251" s="160">
        <v>1.0</v>
      </c>
      <c r="BH251" s="122" t="s">
        <v>199</v>
      </c>
      <c r="BI251" s="160">
        <v>1.0</v>
      </c>
      <c r="BJ251" s="122" t="s">
        <v>204</v>
      </c>
      <c r="BK251" s="124">
        <v>1.0</v>
      </c>
      <c r="BL251" s="146" t="s">
        <v>209</v>
      </c>
      <c r="BM251" s="124">
        <v>1.0</v>
      </c>
      <c r="BN251" s="224" t="s">
        <v>216</v>
      </c>
      <c r="BO251" s="58"/>
      <c r="BP251" s="122" t="s">
        <v>211</v>
      </c>
      <c r="BQ251" s="124">
        <v>0.0</v>
      </c>
      <c r="BR251" s="122" t="s">
        <v>226</v>
      </c>
      <c r="BS251" s="124">
        <v>0.0</v>
      </c>
      <c r="BT251" s="112"/>
      <c r="BU251" s="168" t="s">
        <v>236</v>
      </c>
      <c r="BV251" s="168" t="s">
        <v>236</v>
      </c>
      <c r="BW251" s="112"/>
    </row>
    <row r="252">
      <c r="A252" s="66"/>
      <c r="B252" s="69">
        <v>29.0</v>
      </c>
      <c r="C252" s="71" t="s">
        <v>322</v>
      </c>
      <c r="D252" s="71" t="s">
        <v>358</v>
      </c>
      <c r="E252" s="76">
        <v>2014.0</v>
      </c>
      <c r="F252" s="76" t="s">
        <v>30</v>
      </c>
      <c r="G252" s="76" t="s">
        <v>394</v>
      </c>
      <c r="H252" s="76">
        <v>0.0</v>
      </c>
      <c r="I252" s="119" t="s">
        <v>430</v>
      </c>
      <c r="J252" s="71"/>
      <c r="K252" s="87" t="s">
        <v>39</v>
      </c>
      <c r="L252" s="66"/>
      <c r="M252" s="94"/>
      <c r="N252" s="122" t="s">
        <v>231</v>
      </c>
      <c r="O252" s="124"/>
      <c r="P252" s="124" t="s">
        <v>243</v>
      </c>
      <c r="Q252" s="16" t="s">
        <v>250</v>
      </c>
      <c r="R252" s="122" t="s">
        <v>241</v>
      </c>
      <c r="S252" s="124"/>
      <c r="T252" s="122" t="s">
        <v>231</v>
      </c>
      <c r="U252" s="124"/>
      <c r="V252" s="16" t="s">
        <v>260</v>
      </c>
      <c r="W252" s="106"/>
      <c r="X252" s="106"/>
      <c r="Y252" s="106"/>
      <c r="Z252" s="122" t="s">
        <v>231</v>
      </c>
      <c r="AA252" s="124"/>
      <c r="AB252" s="122" t="s">
        <v>231</v>
      </c>
      <c r="AC252" s="124" t="s">
        <v>476</v>
      </c>
      <c r="AD252" s="224" t="s">
        <v>231</v>
      </c>
      <c r="AE252" s="58"/>
      <c r="AF252" s="122" t="s">
        <v>241</v>
      </c>
      <c r="AG252" s="124"/>
      <c r="AH252" s="122" t="s">
        <v>231</v>
      </c>
      <c r="AI252" s="124"/>
      <c r="AJ252" s="108"/>
      <c r="AK252" s="106"/>
      <c r="AL252" s="106"/>
      <c r="AM252" s="122" t="s">
        <v>231</v>
      </c>
      <c r="AN252" s="124"/>
      <c r="AO252" s="122" t="s">
        <v>231</v>
      </c>
      <c r="AP252" s="124"/>
      <c r="AQ252" s="122" t="s">
        <v>231</v>
      </c>
      <c r="AR252" s="124"/>
      <c r="AS252" s="122" t="s">
        <v>231</v>
      </c>
      <c r="AT252" s="124"/>
      <c r="AU252" s="122" t="s">
        <v>231</v>
      </c>
      <c r="AV252" s="124"/>
      <c r="AW252" s="122" t="s">
        <v>231</v>
      </c>
      <c r="AX252" s="124"/>
      <c r="AY252" s="122" t="s">
        <v>231</v>
      </c>
      <c r="AZ252" s="124"/>
      <c r="BA252" s="146" t="s">
        <v>231</v>
      </c>
      <c r="BB252" s="124"/>
      <c r="BC252" s="146" t="s">
        <v>293</v>
      </c>
      <c r="BD252" s="124"/>
      <c r="BE252" s="112">
        <f t="shared" si="7"/>
        <v>0.9285714286</v>
      </c>
      <c r="BF252" s="122" t="s">
        <v>192</v>
      </c>
      <c r="BG252" s="160">
        <v>1.0</v>
      </c>
      <c r="BH252" s="122" t="s">
        <v>200</v>
      </c>
      <c r="BI252" s="160">
        <v>0.5</v>
      </c>
      <c r="BJ252" s="122" t="s">
        <v>204</v>
      </c>
      <c r="BK252" s="124">
        <v>1.0</v>
      </c>
      <c r="BL252" s="146" t="s">
        <v>209</v>
      </c>
      <c r="BM252" s="124">
        <v>1.0</v>
      </c>
      <c r="BN252" s="122" t="s">
        <v>216</v>
      </c>
      <c r="BO252" s="226">
        <v>1.0</v>
      </c>
      <c r="BP252" s="63"/>
      <c r="BQ252" s="124">
        <v>1.0</v>
      </c>
      <c r="BR252" s="122" t="s">
        <v>225</v>
      </c>
      <c r="BS252" s="124">
        <v>1.0</v>
      </c>
      <c r="BT252" s="112"/>
      <c r="BU252" s="168" t="s">
        <v>236</v>
      </c>
      <c r="BV252" s="168" t="s">
        <v>236</v>
      </c>
      <c r="BW252" s="112"/>
    </row>
    <row r="253">
      <c r="A253" s="66"/>
      <c r="B253" s="69">
        <v>30.0</v>
      </c>
      <c r="C253" s="71" t="s">
        <v>323</v>
      </c>
      <c r="D253" s="71" t="s">
        <v>359</v>
      </c>
      <c r="E253" s="76">
        <v>2010.0</v>
      </c>
      <c r="F253" s="76" t="s">
        <v>30</v>
      </c>
      <c r="G253" s="76" t="s">
        <v>395</v>
      </c>
      <c r="H253" s="76">
        <v>14.0</v>
      </c>
      <c r="I253" s="119" t="s">
        <v>431</v>
      </c>
      <c r="J253" s="71"/>
      <c r="K253" s="87" t="s">
        <v>39</v>
      </c>
      <c r="L253" s="66"/>
      <c r="M253" s="94"/>
      <c r="N253" s="122" t="s">
        <v>231</v>
      </c>
      <c r="O253" s="124"/>
      <c r="P253" s="124" t="s">
        <v>243</v>
      </c>
      <c r="Q253" s="16" t="s">
        <v>250</v>
      </c>
      <c r="R253" s="122" t="s">
        <v>241</v>
      </c>
      <c r="S253" s="124"/>
      <c r="T253" s="122" t="s">
        <v>231</v>
      </c>
      <c r="U253" s="124"/>
      <c r="V253" s="16" t="s">
        <v>258</v>
      </c>
      <c r="W253" s="106"/>
      <c r="X253" s="106"/>
      <c r="Y253" s="106"/>
      <c r="Z253" s="122" t="s">
        <v>241</v>
      </c>
      <c r="AA253" s="124"/>
      <c r="AB253" s="122"/>
      <c r="AC253" s="124"/>
      <c r="AD253" s="122"/>
      <c r="AE253" s="124"/>
      <c r="AF253" s="122"/>
      <c r="AG253" s="124"/>
      <c r="AH253" s="122"/>
      <c r="AI253" s="124"/>
      <c r="AJ253" s="108"/>
      <c r="AK253" s="106"/>
      <c r="AL253" s="106"/>
      <c r="AM253" s="122" t="s">
        <v>231</v>
      </c>
      <c r="AN253" s="124"/>
      <c r="AO253" s="122" t="s">
        <v>231</v>
      </c>
      <c r="AP253" s="124"/>
      <c r="AQ253" s="122" t="s">
        <v>231</v>
      </c>
      <c r="AR253" s="124"/>
      <c r="AS253" s="122" t="s">
        <v>231</v>
      </c>
      <c r="AT253" s="124"/>
      <c r="AU253" s="122" t="s">
        <v>231</v>
      </c>
      <c r="AV253" s="124"/>
      <c r="AW253" s="122" t="s">
        <v>231</v>
      </c>
      <c r="AX253" s="124"/>
      <c r="AY253" s="122" t="s">
        <v>231</v>
      </c>
      <c r="AZ253" s="124"/>
      <c r="BA253" s="146" t="s">
        <v>231</v>
      </c>
      <c r="BB253" s="124"/>
      <c r="BC253" s="146" t="s">
        <v>228</v>
      </c>
      <c r="BD253" s="124" t="s">
        <v>556</v>
      </c>
      <c r="BE253" s="112">
        <f t="shared" si="7"/>
        <v>0.7857142857</v>
      </c>
      <c r="BF253" s="122" t="s">
        <v>192</v>
      </c>
      <c r="BG253" s="160">
        <v>1.0</v>
      </c>
      <c r="BH253" s="122" t="s">
        <v>199</v>
      </c>
      <c r="BI253" s="160">
        <v>1.0</v>
      </c>
      <c r="BJ253" s="122" t="s">
        <v>204</v>
      </c>
      <c r="BK253" s="124">
        <v>1.0</v>
      </c>
      <c r="BL253" s="146" t="s">
        <v>209</v>
      </c>
      <c r="BM253" s="124">
        <v>1.0</v>
      </c>
      <c r="BN253" s="122" t="s">
        <v>216</v>
      </c>
      <c r="BO253" s="124">
        <v>1.0</v>
      </c>
      <c r="BP253" s="224" t="s">
        <v>211</v>
      </c>
      <c r="BQ253" s="58"/>
      <c r="BR253" s="122" t="s">
        <v>211</v>
      </c>
      <c r="BS253" s="124">
        <v>0.5</v>
      </c>
      <c r="BT253" s="112"/>
      <c r="BU253" s="168" t="s">
        <v>237</v>
      </c>
      <c r="BV253" s="168" t="s">
        <v>236</v>
      </c>
      <c r="BW253" s="112"/>
    </row>
    <row r="254">
      <c r="A254" s="66"/>
      <c r="B254" s="69">
        <v>31.0</v>
      </c>
      <c r="C254" s="71" t="s">
        <v>324</v>
      </c>
      <c r="D254" s="115" t="s">
        <v>360</v>
      </c>
      <c r="E254" s="76">
        <v>2011.0</v>
      </c>
      <c r="F254" s="76" t="s">
        <v>30</v>
      </c>
      <c r="G254" s="76" t="s">
        <v>396</v>
      </c>
      <c r="H254" s="76">
        <v>22.0</v>
      </c>
      <c r="I254" s="119" t="s">
        <v>432</v>
      </c>
      <c r="J254" s="71"/>
      <c r="K254" s="87" t="s">
        <v>39</v>
      </c>
      <c r="L254" s="66"/>
      <c r="M254" s="94"/>
      <c r="N254" s="122" t="s">
        <v>231</v>
      </c>
      <c r="O254" s="124"/>
      <c r="P254" s="124" t="s">
        <v>243</v>
      </c>
      <c r="Q254" s="16" t="s">
        <v>248</v>
      </c>
      <c r="R254" s="122" t="s">
        <v>228</v>
      </c>
      <c r="S254" s="124"/>
      <c r="T254" s="122" t="s">
        <v>231</v>
      </c>
      <c r="U254" s="124"/>
      <c r="V254" s="16" t="s">
        <v>257</v>
      </c>
      <c r="W254" s="106"/>
      <c r="X254" s="106"/>
      <c r="Y254" s="106"/>
      <c r="Z254" s="122" t="s">
        <v>231</v>
      </c>
      <c r="AA254" s="124"/>
      <c r="AB254" s="122" t="s">
        <v>231</v>
      </c>
      <c r="AC254" s="124"/>
      <c r="AD254" s="122" t="s">
        <v>231</v>
      </c>
      <c r="AE254" s="124"/>
      <c r="AF254" s="224" t="s">
        <v>241</v>
      </c>
      <c r="AG254" s="58"/>
      <c r="AH254" s="122" t="s">
        <v>241</v>
      </c>
      <c r="AI254" s="124"/>
      <c r="AJ254" s="108"/>
      <c r="AK254" s="106"/>
      <c r="AL254" s="106"/>
      <c r="AM254" s="122" t="s">
        <v>231</v>
      </c>
      <c r="AN254" s="124"/>
      <c r="AO254" s="122" t="s">
        <v>231</v>
      </c>
      <c r="AP254" s="124"/>
      <c r="AQ254" s="122" t="s">
        <v>231</v>
      </c>
      <c r="AR254" s="124"/>
      <c r="AS254" s="122" t="s">
        <v>231</v>
      </c>
      <c r="AT254" s="124"/>
      <c r="AU254" s="122" t="s">
        <v>231</v>
      </c>
      <c r="AV254" s="124"/>
      <c r="AW254" s="122" t="s">
        <v>231</v>
      </c>
      <c r="AX254" s="124" t="s">
        <v>537</v>
      </c>
      <c r="AY254" s="122" t="s">
        <v>231</v>
      </c>
      <c r="AZ254" s="124"/>
      <c r="BA254" s="146" t="s">
        <v>231</v>
      </c>
      <c r="BB254" s="124" t="s">
        <v>548</v>
      </c>
      <c r="BC254" s="146" t="s">
        <v>291</v>
      </c>
      <c r="BD254" s="124" t="s">
        <v>557</v>
      </c>
      <c r="BE254" s="112">
        <f t="shared" si="7"/>
        <v>0.8085714286</v>
      </c>
      <c r="BF254" s="122" t="s">
        <v>192</v>
      </c>
      <c r="BG254" s="160">
        <v>1.0</v>
      </c>
      <c r="BH254" s="122" t="s">
        <v>199</v>
      </c>
      <c r="BI254" s="160">
        <v>1.0</v>
      </c>
      <c r="BJ254" s="122" t="s">
        <v>204</v>
      </c>
      <c r="BK254" s="124">
        <v>1.0</v>
      </c>
      <c r="BL254" s="146" t="s">
        <v>209</v>
      </c>
      <c r="BM254" s="124">
        <v>1.0</v>
      </c>
      <c r="BN254" s="122" t="s">
        <v>217</v>
      </c>
      <c r="BO254" s="124">
        <v>0.66</v>
      </c>
      <c r="BP254" s="122" t="s">
        <v>211</v>
      </c>
      <c r="BQ254" s="226">
        <v>0.5</v>
      </c>
      <c r="BR254" s="63"/>
      <c r="BS254" s="124">
        <v>0.5</v>
      </c>
      <c r="BT254" s="112"/>
      <c r="BU254" s="168" t="s">
        <v>236</v>
      </c>
      <c r="BV254" s="168" t="s">
        <v>236</v>
      </c>
      <c r="BW254" s="112"/>
    </row>
    <row r="255">
      <c r="A255" s="66"/>
      <c r="B255" s="69">
        <v>32.0</v>
      </c>
      <c r="C255" s="71" t="s">
        <v>325</v>
      </c>
      <c r="D255" s="115" t="s">
        <v>361</v>
      </c>
      <c r="E255" s="76">
        <v>2012.0</v>
      </c>
      <c r="F255" s="76" t="s">
        <v>30</v>
      </c>
      <c r="G255" s="76" t="s">
        <v>397</v>
      </c>
      <c r="H255" s="76">
        <v>5.0</v>
      </c>
      <c r="I255" s="119" t="s">
        <v>433</v>
      </c>
      <c r="J255" s="71"/>
      <c r="K255" s="87" t="s">
        <v>39</v>
      </c>
      <c r="L255" s="66"/>
      <c r="M255" s="94"/>
      <c r="N255" s="122" t="s">
        <v>231</v>
      </c>
      <c r="O255" s="124"/>
      <c r="P255" s="124" t="s">
        <v>243</v>
      </c>
      <c r="Q255" s="16" t="s">
        <v>250</v>
      </c>
      <c r="R255" s="122" t="s">
        <v>228</v>
      </c>
      <c r="S255" s="124"/>
      <c r="T255" s="122" t="s">
        <v>241</v>
      </c>
      <c r="U255" s="124"/>
      <c r="V255" s="16" t="s">
        <v>258</v>
      </c>
      <c r="W255" s="106"/>
      <c r="X255" s="106"/>
      <c r="Y255" s="106"/>
      <c r="Z255" s="122" t="s">
        <v>231</v>
      </c>
      <c r="AA255" s="124"/>
      <c r="AB255" s="122" t="s">
        <v>231</v>
      </c>
      <c r="AC255" s="124" t="s">
        <v>477</v>
      </c>
      <c r="AD255" s="122" t="s">
        <v>231</v>
      </c>
      <c r="AE255" s="124" t="s">
        <v>491</v>
      </c>
      <c r="AF255" s="122" t="s">
        <v>241</v>
      </c>
      <c r="AG255" s="124"/>
      <c r="AH255" s="122" t="s">
        <v>228</v>
      </c>
      <c r="AI255" s="124"/>
      <c r="AJ255" s="108"/>
      <c r="AK255" s="106"/>
      <c r="AL255" s="106"/>
      <c r="AM255" s="122" t="s">
        <v>231</v>
      </c>
      <c r="AN255" s="124"/>
      <c r="AO255" s="122" t="s">
        <v>231</v>
      </c>
      <c r="AP255" s="124" t="s">
        <v>511</v>
      </c>
      <c r="AQ255" s="122" t="s">
        <v>231</v>
      </c>
      <c r="AR255" s="124"/>
      <c r="AS255" s="122" t="s">
        <v>231</v>
      </c>
      <c r="AT255" s="124"/>
      <c r="AU255" s="122" t="s">
        <v>231</v>
      </c>
      <c r="AV255" s="124"/>
      <c r="AW255" s="122" t="s">
        <v>231</v>
      </c>
      <c r="AX255" s="124"/>
      <c r="AY255" s="122" t="s">
        <v>231</v>
      </c>
      <c r="AZ255" s="124"/>
      <c r="BA255" s="146" t="s">
        <v>241</v>
      </c>
      <c r="BB255" s="124"/>
      <c r="BC255" s="146" t="s">
        <v>290</v>
      </c>
      <c r="BD255" s="124" t="s">
        <v>558</v>
      </c>
      <c r="BE255" s="112">
        <f t="shared" si="7"/>
        <v>0.6185714286</v>
      </c>
      <c r="BF255" s="122" t="s">
        <v>192</v>
      </c>
      <c r="BG255" s="160">
        <v>1.0</v>
      </c>
      <c r="BH255" s="122" t="s">
        <v>200</v>
      </c>
      <c r="BI255" s="160">
        <v>0.5</v>
      </c>
      <c r="BJ255" s="122" t="s">
        <v>204</v>
      </c>
      <c r="BK255" s="124">
        <v>1.0</v>
      </c>
      <c r="BL255" s="146" t="s">
        <v>209</v>
      </c>
      <c r="BM255" s="124">
        <v>1.0</v>
      </c>
      <c r="BN255" s="122" t="s">
        <v>218</v>
      </c>
      <c r="BO255" s="124">
        <v>0.33</v>
      </c>
      <c r="BP255" s="122" t="s">
        <v>211</v>
      </c>
      <c r="BQ255" s="124">
        <v>0.5</v>
      </c>
      <c r="BR255" s="224" t="s">
        <v>211</v>
      </c>
      <c r="BS255" s="58"/>
      <c r="BT255" s="112"/>
      <c r="BU255" s="168" t="s">
        <v>237</v>
      </c>
      <c r="BV255" s="168" t="s">
        <v>236</v>
      </c>
      <c r="BW255" s="112"/>
    </row>
    <row r="256">
      <c r="A256" s="66"/>
      <c r="B256" s="69">
        <v>33.0</v>
      </c>
      <c r="C256" s="71" t="s">
        <v>326</v>
      </c>
      <c r="D256" s="115" t="s">
        <v>362</v>
      </c>
      <c r="E256" s="76">
        <v>2014.0</v>
      </c>
      <c r="F256" s="76" t="s">
        <v>30</v>
      </c>
      <c r="G256" s="76" t="s">
        <v>398</v>
      </c>
      <c r="H256" s="76">
        <v>5.0</v>
      </c>
      <c r="I256" s="119" t="s">
        <v>434</v>
      </c>
      <c r="J256" s="71"/>
      <c r="K256" s="87" t="s">
        <v>39</v>
      </c>
      <c r="L256" s="66"/>
      <c r="M256" s="94"/>
      <c r="N256" s="122" t="s">
        <v>231</v>
      </c>
      <c r="O256" s="124"/>
      <c r="P256" s="124" t="s">
        <v>243</v>
      </c>
      <c r="Q256" s="16" t="s">
        <v>248</v>
      </c>
      <c r="R256" s="122" t="s">
        <v>228</v>
      </c>
      <c r="S256" s="124"/>
      <c r="T256" s="122" t="s">
        <v>231</v>
      </c>
      <c r="U256" s="124"/>
      <c r="V256" s="16" t="s">
        <v>258</v>
      </c>
      <c r="W256" s="106"/>
      <c r="X256" s="106"/>
      <c r="Y256" s="106"/>
      <c r="Z256" s="122" t="s">
        <v>231</v>
      </c>
      <c r="AA256" s="124"/>
      <c r="AB256" s="122" t="s">
        <v>231</v>
      </c>
      <c r="AC256" s="124" t="s">
        <v>478</v>
      </c>
      <c r="AD256" s="122" t="s">
        <v>231</v>
      </c>
      <c r="AE256" s="124" t="s">
        <v>492</v>
      </c>
      <c r="AF256" s="122" t="s">
        <v>241</v>
      </c>
      <c r="AG256" s="124"/>
      <c r="AH256" s="224" t="s">
        <v>241</v>
      </c>
      <c r="AI256" s="58"/>
      <c r="AJ256" s="108"/>
      <c r="AK256" s="106"/>
      <c r="AL256" s="106"/>
      <c r="AM256" s="122" t="s">
        <v>241</v>
      </c>
      <c r="AN256" s="124"/>
      <c r="AO256" s="122"/>
      <c r="AP256" s="124"/>
      <c r="AQ256" s="122"/>
      <c r="AR256" s="124"/>
      <c r="AS256" s="122"/>
      <c r="AT256" s="124"/>
      <c r="AU256" s="122" t="s">
        <v>241</v>
      </c>
      <c r="AV256" s="124"/>
      <c r="AW256" s="122" t="s">
        <v>231</v>
      </c>
      <c r="AX256" s="124"/>
      <c r="AY256" s="122" t="s">
        <v>231</v>
      </c>
      <c r="AZ256" s="124"/>
      <c r="BA256" s="146" t="s">
        <v>241</v>
      </c>
      <c r="BB256" s="124"/>
      <c r="BC256" s="146" t="s">
        <v>228</v>
      </c>
      <c r="BD256" s="124"/>
      <c r="BE256" s="112">
        <f t="shared" si="7"/>
        <v>0.7614285714</v>
      </c>
      <c r="BF256" s="122" t="s">
        <v>192</v>
      </c>
      <c r="BG256" s="160">
        <v>1.0</v>
      </c>
      <c r="BH256" s="122" t="s">
        <v>199</v>
      </c>
      <c r="BI256" s="160">
        <v>1.0</v>
      </c>
      <c r="BJ256" s="122" t="s">
        <v>204</v>
      </c>
      <c r="BK256" s="124">
        <v>1.0</v>
      </c>
      <c r="BL256" s="146" t="s">
        <v>209</v>
      </c>
      <c r="BM256" s="124">
        <v>1.0</v>
      </c>
      <c r="BN256" s="122" t="s">
        <v>218</v>
      </c>
      <c r="BO256" s="124">
        <v>0.33</v>
      </c>
      <c r="BP256" s="122" t="s">
        <v>222</v>
      </c>
      <c r="BQ256" s="124">
        <v>0.0</v>
      </c>
      <c r="BR256" s="122" t="s">
        <v>225</v>
      </c>
      <c r="BS256" s="226">
        <v>1.0</v>
      </c>
      <c r="BT256" s="63"/>
      <c r="BU256" s="168" t="s">
        <v>236</v>
      </c>
      <c r="BV256" s="168" t="s">
        <v>236</v>
      </c>
      <c r="BW256" s="112"/>
    </row>
    <row r="257">
      <c r="A257" s="66"/>
      <c r="B257" s="69">
        <v>34.0</v>
      </c>
      <c r="C257" s="71" t="s">
        <v>327</v>
      </c>
      <c r="D257" s="115" t="s">
        <v>363</v>
      </c>
      <c r="E257" s="76">
        <v>2014.0</v>
      </c>
      <c r="F257" s="76" t="s">
        <v>30</v>
      </c>
      <c r="G257" s="76" t="s">
        <v>399</v>
      </c>
      <c r="H257" s="76">
        <v>4.0</v>
      </c>
      <c r="I257" s="119" t="s">
        <v>435</v>
      </c>
      <c r="J257" s="71"/>
      <c r="K257" s="87" t="s">
        <v>39</v>
      </c>
      <c r="L257" s="66"/>
      <c r="M257" s="94"/>
      <c r="N257" s="122" t="s">
        <v>231</v>
      </c>
      <c r="O257" s="124"/>
      <c r="P257" s="124" t="s">
        <v>243</v>
      </c>
      <c r="Q257" s="16" t="s">
        <v>248</v>
      </c>
      <c r="R257" s="122" t="s">
        <v>228</v>
      </c>
      <c r="S257" s="124"/>
      <c r="T257" s="122" t="s">
        <v>231</v>
      </c>
      <c r="U257" s="124"/>
      <c r="V257" s="16" t="s">
        <v>257</v>
      </c>
      <c r="W257" s="106"/>
      <c r="X257" s="106"/>
      <c r="Y257" s="106"/>
      <c r="Z257" s="122" t="s">
        <v>231</v>
      </c>
      <c r="AA257" s="124"/>
      <c r="AB257" s="122" t="s">
        <v>231</v>
      </c>
      <c r="AC257" s="124" t="s">
        <v>479</v>
      </c>
      <c r="AD257" s="122" t="s">
        <v>231</v>
      </c>
      <c r="AE257" s="124"/>
      <c r="AF257" s="122" t="s">
        <v>241</v>
      </c>
      <c r="AG257" s="124"/>
      <c r="AH257" s="122" t="s">
        <v>241</v>
      </c>
      <c r="AI257" s="124"/>
      <c r="AJ257" s="108"/>
      <c r="AK257" s="106"/>
      <c r="AL257" s="106"/>
      <c r="AM257" s="122" t="s">
        <v>231</v>
      </c>
      <c r="AN257" s="124"/>
      <c r="AO257" s="122" t="s">
        <v>231</v>
      </c>
      <c r="AP257" s="124" t="s">
        <v>512</v>
      </c>
      <c r="AQ257" s="122" t="s">
        <v>231</v>
      </c>
      <c r="AR257" s="124" t="s">
        <v>460</v>
      </c>
      <c r="AS257" s="122" t="s">
        <v>231</v>
      </c>
      <c r="AT257" s="124"/>
      <c r="AU257" s="122" t="s">
        <v>231</v>
      </c>
      <c r="AV257" s="124"/>
      <c r="AW257" s="122" t="s">
        <v>231</v>
      </c>
      <c r="AX257" s="124"/>
      <c r="AY257" s="122" t="s">
        <v>231</v>
      </c>
      <c r="AZ257" s="124"/>
      <c r="BA257" s="146" t="s">
        <v>231</v>
      </c>
      <c r="BB257" s="124" t="s">
        <v>549</v>
      </c>
      <c r="BC257" s="146" t="s">
        <v>290</v>
      </c>
      <c r="BD257" s="124"/>
      <c r="BE257" s="112">
        <f t="shared" si="7"/>
        <v>1</v>
      </c>
      <c r="BF257" s="122" t="s">
        <v>192</v>
      </c>
      <c r="BG257" s="160">
        <v>1.0</v>
      </c>
      <c r="BH257" s="122" t="s">
        <v>199</v>
      </c>
      <c r="BI257" s="160">
        <v>1.0</v>
      </c>
      <c r="BJ257" s="122" t="s">
        <v>204</v>
      </c>
      <c r="BK257" s="124">
        <v>1.0</v>
      </c>
      <c r="BL257" s="146" t="s">
        <v>209</v>
      </c>
      <c r="BM257" s="124">
        <v>1.0</v>
      </c>
      <c r="BN257" s="122" t="s">
        <v>216</v>
      </c>
      <c r="BO257" s="124">
        <v>1.0</v>
      </c>
      <c r="BP257" s="122" t="s">
        <v>204</v>
      </c>
      <c r="BQ257" s="124">
        <v>1.0</v>
      </c>
      <c r="BR257" s="122" t="s">
        <v>225</v>
      </c>
      <c r="BS257" s="124">
        <v>1.0</v>
      </c>
      <c r="BT257" s="112"/>
      <c r="BU257" s="168" t="s">
        <v>236</v>
      </c>
      <c r="BV257" s="168" t="s">
        <v>236</v>
      </c>
      <c r="BW257" s="112"/>
    </row>
    <row r="258">
      <c r="A258" s="66"/>
      <c r="B258" s="69">
        <v>35.0</v>
      </c>
      <c r="C258" s="71" t="s">
        <v>328</v>
      </c>
      <c r="D258" s="115" t="s">
        <v>364</v>
      </c>
      <c r="E258" s="76">
        <v>2014.0</v>
      </c>
      <c r="F258" s="76" t="s">
        <v>30</v>
      </c>
      <c r="G258" s="76" t="s">
        <v>400</v>
      </c>
      <c r="H258" s="76">
        <v>7.0</v>
      </c>
      <c r="I258" s="119" t="s">
        <v>436</v>
      </c>
      <c r="J258" s="71"/>
      <c r="K258" s="87" t="s">
        <v>39</v>
      </c>
      <c r="L258" s="66"/>
      <c r="M258" s="94"/>
      <c r="N258" s="122" t="s">
        <v>231</v>
      </c>
      <c r="O258" s="124"/>
      <c r="P258" s="124" t="s">
        <v>243</v>
      </c>
      <c r="Q258" s="16" t="s">
        <v>248</v>
      </c>
      <c r="R258" s="122" t="s">
        <v>228</v>
      </c>
      <c r="S258" s="124"/>
      <c r="T258" s="122" t="s">
        <v>231</v>
      </c>
      <c r="U258" s="124"/>
      <c r="V258" s="16" t="s">
        <v>257</v>
      </c>
      <c r="W258" s="106"/>
      <c r="X258" s="106"/>
      <c r="Y258" s="106"/>
      <c r="Z258" s="122" t="s">
        <v>231</v>
      </c>
      <c r="AA258" s="124"/>
      <c r="AB258" s="122" t="s">
        <v>231</v>
      </c>
      <c r="AC258" s="124" t="s">
        <v>480</v>
      </c>
      <c r="AD258" s="122" t="s">
        <v>231</v>
      </c>
      <c r="AE258" s="124"/>
      <c r="AF258" s="122" t="s">
        <v>231</v>
      </c>
      <c r="AG258" s="124"/>
      <c r="AH258" s="122" t="s">
        <v>231</v>
      </c>
      <c r="AI258" s="124"/>
      <c r="AJ258" s="108"/>
      <c r="AK258" s="106"/>
      <c r="AL258" s="106"/>
      <c r="AM258" s="122" t="s">
        <v>231</v>
      </c>
      <c r="AN258" s="124"/>
      <c r="AO258" s="122" t="s">
        <v>231</v>
      </c>
      <c r="AP258" s="124" t="s">
        <v>513</v>
      </c>
      <c r="AQ258" s="122" t="s">
        <v>231</v>
      </c>
      <c r="AR258" s="124"/>
      <c r="AS258" s="122" t="s">
        <v>231</v>
      </c>
      <c r="AT258" s="124"/>
      <c r="AU258" s="122" t="s">
        <v>231</v>
      </c>
      <c r="AV258" s="124"/>
      <c r="AW258" s="122" t="s">
        <v>231</v>
      </c>
      <c r="AX258" s="124"/>
      <c r="AY258" s="122" t="s">
        <v>231</v>
      </c>
      <c r="AZ258" s="124"/>
      <c r="BA258" s="146" t="s">
        <v>241</v>
      </c>
      <c r="BB258" s="124"/>
      <c r="BC258" s="146" t="s">
        <v>290</v>
      </c>
      <c r="BD258" s="124"/>
      <c r="BE258" s="112">
        <f t="shared" si="7"/>
        <v>1</v>
      </c>
      <c r="BF258" s="122" t="s">
        <v>192</v>
      </c>
      <c r="BG258" s="160">
        <v>1.0</v>
      </c>
      <c r="BH258" s="122" t="s">
        <v>199</v>
      </c>
      <c r="BI258" s="160">
        <v>1.0</v>
      </c>
      <c r="BJ258" s="122" t="s">
        <v>204</v>
      </c>
      <c r="BK258" s="124">
        <v>1.0</v>
      </c>
      <c r="BL258" s="146" t="s">
        <v>209</v>
      </c>
      <c r="BM258" s="124">
        <v>1.0</v>
      </c>
      <c r="BN258" s="122" t="s">
        <v>216</v>
      </c>
      <c r="BO258" s="124">
        <v>1.0</v>
      </c>
      <c r="BP258" s="122" t="s">
        <v>204</v>
      </c>
      <c r="BQ258" s="124">
        <v>1.0</v>
      </c>
      <c r="BR258" s="122" t="s">
        <v>225</v>
      </c>
      <c r="BS258" s="124">
        <v>1.0</v>
      </c>
      <c r="BT258" s="112"/>
      <c r="BU258" s="168" t="s">
        <v>236</v>
      </c>
      <c r="BV258" s="168" t="s">
        <v>236</v>
      </c>
      <c r="BW258" s="112"/>
    </row>
    <row r="259">
      <c r="A259" s="66"/>
      <c r="B259" s="69">
        <v>36.0</v>
      </c>
      <c r="C259" s="71" t="s">
        <v>329</v>
      </c>
      <c r="D259" s="115" t="s">
        <v>365</v>
      </c>
      <c r="E259" s="76">
        <v>2011.0</v>
      </c>
      <c r="F259" s="76" t="s">
        <v>30</v>
      </c>
      <c r="G259" s="76" t="s">
        <v>401</v>
      </c>
      <c r="H259" s="76">
        <v>5.0</v>
      </c>
      <c r="I259" s="119" t="s">
        <v>437</v>
      </c>
      <c r="J259" s="71"/>
      <c r="K259" s="87" t="s">
        <v>39</v>
      </c>
      <c r="L259" s="66"/>
      <c r="M259" s="94"/>
      <c r="N259" s="122" t="s">
        <v>231</v>
      </c>
      <c r="O259" s="124"/>
      <c r="P259" s="124" t="s">
        <v>243</v>
      </c>
      <c r="Q259" s="16" t="s">
        <v>250</v>
      </c>
      <c r="R259" s="122" t="s">
        <v>228</v>
      </c>
      <c r="S259" s="124"/>
      <c r="T259" s="122" t="s">
        <v>231</v>
      </c>
      <c r="U259" s="124"/>
      <c r="V259" s="16" t="s">
        <v>257</v>
      </c>
      <c r="W259" s="106"/>
      <c r="X259" s="106"/>
      <c r="Y259" s="106"/>
      <c r="Z259" s="122" t="s">
        <v>231</v>
      </c>
      <c r="AA259" s="124"/>
      <c r="AB259" s="122" t="s">
        <v>231</v>
      </c>
      <c r="AC259" s="124" t="s">
        <v>481</v>
      </c>
      <c r="AD259" s="122" t="s">
        <v>231</v>
      </c>
      <c r="AE259" s="124" t="s">
        <v>493</v>
      </c>
      <c r="AF259" s="122" t="s">
        <v>241</v>
      </c>
      <c r="AG259" s="124"/>
      <c r="AH259" s="122" t="s">
        <v>241</v>
      </c>
      <c r="AI259" s="124"/>
      <c r="AJ259" s="108"/>
      <c r="AK259" s="106"/>
      <c r="AL259" s="106"/>
      <c r="AM259" s="122" t="s">
        <v>231</v>
      </c>
      <c r="AN259" s="124"/>
      <c r="AO259" s="122" t="s">
        <v>231</v>
      </c>
      <c r="AP259" s="124" t="s">
        <v>514</v>
      </c>
      <c r="AQ259" s="122" t="s">
        <v>231</v>
      </c>
      <c r="AR259" s="124"/>
      <c r="AS259" s="122" t="s">
        <v>231</v>
      </c>
      <c r="AT259" s="124"/>
      <c r="AU259" s="122" t="s">
        <v>231</v>
      </c>
      <c r="AV259" s="124"/>
      <c r="AW259" s="122" t="s">
        <v>231</v>
      </c>
      <c r="AX259" s="124"/>
      <c r="AY259" s="122" t="s">
        <v>231</v>
      </c>
      <c r="AZ259" s="124"/>
      <c r="BA259" s="146" t="s">
        <v>241</v>
      </c>
      <c r="BB259" s="124"/>
      <c r="BC259" s="146" t="s">
        <v>293</v>
      </c>
      <c r="BD259" s="124"/>
      <c r="BE259" s="112">
        <f t="shared" si="7"/>
        <v>0.5942857143</v>
      </c>
      <c r="BF259" s="122" t="s">
        <v>192</v>
      </c>
      <c r="BG259" s="160">
        <v>1.0</v>
      </c>
      <c r="BH259" s="122" t="s">
        <v>200</v>
      </c>
      <c r="BI259" s="160">
        <v>0.5</v>
      </c>
      <c r="BJ259" s="122" t="s">
        <v>205</v>
      </c>
      <c r="BK259" s="124">
        <v>0.5</v>
      </c>
      <c r="BL259" s="146" t="s">
        <v>209</v>
      </c>
      <c r="BM259" s="124">
        <v>1.0</v>
      </c>
      <c r="BN259" s="122" t="s">
        <v>217</v>
      </c>
      <c r="BO259" s="124">
        <v>0.66</v>
      </c>
      <c r="BP259" s="122" t="s">
        <v>211</v>
      </c>
      <c r="BQ259" s="124">
        <v>0.5</v>
      </c>
      <c r="BR259" s="122" t="s">
        <v>226</v>
      </c>
      <c r="BS259" s="124">
        <v>0.0</v>
      </c>
      <c r="BT259" s="112"/>
      <c r="BU259" s="168" t="s">
        <v>236</v>
      </c>
      <c r="BV259" s="168" t="s">
        <v>236</v>
      </c>
      <c r="BW259" s="112"/>
    </row>
    <row r="260">
      <c r="A260" s="65" t="s">
        <v>182</v>
      </c>
      <c r="B260" s="68" t="s">
        <v>0</v>
      </c>
      <c r="C260" s="68" t="s">
        <v>183</v>
      </c>
      <c r="D260" s="68" t="s">
        <v>184</v>
      </c>
      <c r="E260" s="75" t="s">
        <v>185</v>
      </c>
      <c r="F260" s="75" t="s">
        <v>91</v>
      </c>
      <c r="G260" s="75" t="s">
        <v>189</v>
      </c>
      <c r="H260" s="75" t="s">
        <v>191</v>
      </c>
      <c r="I260" s="81" t="s">
        <v>193</v>
      </c>
      <c r="J260" s="81"/>
      <c r="K260" s="85" t="s">
        <v>197</v>
      </c>
      <c r="L260" s="65" t="s">
        <v>210</v>
      </c>
      <c r="M260" s="92" t="s">
        <v>3</v>
      </c>
      <c r="N260" s="121" t="s">
        <v>180</v>
      </c>
      <c r="O260" s="220"/>
      <c r="P260" s="19" t="s">
        <v>232</v>
      </c>
      <c r="Q260" s="19" t="s">
        <v>246</v>
      </c>
      <c r="R260" s="125" t="s">
        <v>251</v>
      </c>
      <c r="S260" s="221"/>
      <c r="T260" s="121" t="s">
        <v>253</v>
      </c>
      <c r="U260" s="220"/>
      <c r="V260" s="19" t="s">
        <v>255</v>
      </c>
      <c r="W260" s="104" t="s">
        <v>11</v>
      </c>
      <c r="X260" s="104" t="s">
        <v>13</v>
      </c>
      <c r="Y260" s="104" t="s">
        <v>20</v>
      </c>
      <c r="Z260" s="121" t="s">
        <v>261</v>
      </c>
      <c r="AA260" s="220"/>
      <c r="AB260" s="127" t="s">
        <v>263</v>
      </c>
      <c r="AC260" s="222"/>
      <c r="AD260" s="129" t="s">
        <v>265</v>
      </c>
      <c r="AE260" s="129"/>
      <c r="AF260" s="132" t="s">
        <v>267</v>
      </c>
      <c r="AG260" s="129"/>
      <c r="AH260" s="127" t="s">
        <v>269</v>
      </c>
      <c r="AI260" s="222"/>
      <c r="AJ260" s="104" t="s">
        <v>25</v>
      </c>
      <c r="AK260" s="109" t="s">
        <v>33</v>
      </c>
      <c r="AL260" s="109" t="s">
        <v>40</v>
      </c>
      <c r="AM260" s="133" t="s">
        <v>271</v>
      </c>
      <c r="AN260" s="40"/>
      <c r="AO260" s="127" t="s">
        <v>273</v>
      </c>
      <c r="AP260" s="222"/>
      <c r="AQ260" s="127" t="s">
        <v>275</v>
      </c>
      <c r="AR260" s="222"/>
      <c r="AS260" s="127" t="s">
        <v>277</v>
      </c>
      <c r="AT260" s="222"/>
      <c r="AU260" s="121" t="s">
        <v>279</v>
      </c>
      <c r="AV260" s="220"/>
      <c r="AW260" s="121" t="s">
        <v>281</v>
      </c>
      <c r="AX260" s="220"/>
      <c r="AY260" s="121" t="s">
        <v>284</v>
      </c>
      <c r="AZ260" s="220"/>
      <c r="BA260" s="127" t="s">
        <v>286</v>
      </c>
      <c r="BB260" s="222"/>
      <c r="BC260" s="148" t="s">
        <v>288</v>
      </c>
      <c r="BD260" s="223"/>
      <c r="BE260" s="111" t="s">
        <v>559</v>
      </c>
      <c r="BF260" s="156" t="s">
        <v>188</v>
      </c>
      <c r="BG260" s="84"/>
      <c r="BH260" s="161" t="s">
        <v>196</v>
      </c>
      <c r="BI260" s="84"/>
      <c r="BJ260" s="161" t="s">
        <v>202</v>
      </c>
      <c r="BK260" s="84"/>
      <c r="BL260" s="161" t="s">
        <v>207</v>
      </c>
      <c r="BM260" s="84"/>
      <c r="BN260" s="161" t="s">
        <v>214</v>
      </c>
      <c r="BO260" s="84"/>
      <c r="BP260" s="161" t="s">
        <v>220</v>
      </c>
      <c r="BQ260" s="84"/>
      <c r="BR260" s="161" t="s">
        <v>223</v>
      </c>
      <c r="BS260" s="84"/>
      <c r="BT260" s="111" t="s">
        <v>560</v>
      </c>
      <c r="BU260" s="167" t="s">
        <v>234</v>
      </c>
      <c r="BV260" s="167" t="s">
        <v>239</v>
      </c>
      <c r="BW260" s="111"/>
    </row>
    <row r="261">
      <c r="A261" s="66"/>
      <c r="B261" s="69">
        <v>1.0</v>
      </c>
      <c r="C261" s="113" t="s">
        <v>294</v>
      </c>
      <c r="D261" s="113" t="s">
        <v>330</v>
      </c>
      <c r="E261" s="76">
        <v>2013.0</v>
      </c>
      <c r="F261" s="76" t="s">
        <v>30</v>
      </c>
      <c r="G261" s="76" t="s">
        <v>366</v>
      </c>
      <c r="H261" s="76">
        <v>4.0</v>
      </c>
      <c r="I261" s="116" t="s">
        <v>402</v>
      </c>
      <c r="J261"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261" s="87" t="s">
        <v>39</v>
      </c>
      <c r="L261" s="66"/>
      <c r="M261" s="94"/>
      <c r="N261" s="122" t="s">
        <v>231</v>
      </c>
      <c r="O261" s="124"/>
      <c r="P261" s="124" t="s">
        <v>243</v>
      </c>
      <c r="Q261" s="113" t="s">
        <v>249</v>
      </c>
      <c r="R261" s="122" t="s">
        <v>241</v>
      </c>
      <c r="S261" s="124"/>
      <c r="T261" s="122" t="s">
        <v>231</v>
      </c>
      <c r="U261" s="124"/>
      <c r="V261" s="16" t="s">
        <v>258</v>
      </c>
      <c r="W261" s="106"/>
      <c r="X261" s="106"/>
      <c r="Y261" s="106"/>
      <c r="Z261" s="122" t="s">
        <v>231</v>
      </c>
      <c r="AA261" s="124"/>
      <c r="AB261" s="122" t="s">
        <v>231</v>
      </c>
      <c r="AC261" s="126" t="s">
        <v>461</v>
      </c>
      <c r="AD261" s="122" t="s">
        <v>231</v>
      </c>
      <c r="AE261" s="126" t="s">
        <v>482</v>
      </c>
      <c r="AF261" s="122" t="s">
        <v>231</v>
      </c>
      <c r="AG261" s="126" t="s">
        <v>494</v>
      </c>
      <c r="AH261" s="122" t="s">
        <v>241</v>
      </c>
      <c r="AI261" s="124"/>
      <c r="AJ261" s="108"/>
      <c r="AK261" s="106"/>
      <c r="AL261" s="106"/>
      <c r="AM261" s="224" t="s">
        <v>231</v>
      </c>
      <c r="AN261" s="58"/>
      <c r="AO261" s="122" t="s">
        <v>231</v>
      </c>
      <c r="AP261" s="134" t="s">
        <v>505</v>
      </c>
      <c r="AQ261" s="122" t="s">
        <v>231</v>
      </c>
      <c r="AR261" s="124"/>
      <c r="AS261" s="122" t="s">
        <v>241</v>
      </c>
      <c r="AT261" s="124"/>
      <c r="AU261" s="122" t="s">
        <v>231</v>
      </c>
      <c r="AV261" s="124"/>
      <c r="AW261" s="122" t="s">
        <v>231</v>
      </c>
      <c r="AX261" s="124"/>
      <c r="AY261" s="122" t="s">
        <v>231</v>
      </c>
      <c r="AZ261" s="124"/>
      <c r="BA261" s="146" t="s">
        <v>231</v>
      </c>
      <c r="BB261" s="147" t="s">
        <v>541</v>
      </c>
      <c r="BC261" s="146" t="s">
        <v>293</v>
      </c>
      <c r="BE261" s="112">
        <f t="shared" ref="BE261:BE296" si="8">SUM(BG261,BI261,BK261,BM261,BO261,BQ261,BS261)/7</f>
        <v>0.8085714286</v>
      </c>
      <c r="BF261" s="122" t="s">
        <v>192</v>
      </c>
      <c r="BG261" s="160">
        <v>1.0</v>
      </c>
      <c r="BH261" s="122" t="s">
        <v>199</v>
      </c>
      <c r="BI261" s="160">
        <v>1.0</v>
      </c>
      <c r="BJ261" s="122" t="s">
        <v>204</v>
      </c>
      <c r="BK261" s="124">
        <v>1.0</v>
      </c>
      <c r="BL261" s="122" t="s">
        <v>209</v>
      </c>
      <c r="BM261" s="124">
        <v>1.0</v>
      </c>
      <c r="BN261" s="122" t="s">
        <v>217</v>
      </c>
      <c r="BO261" s="124">
        <v>0.66</v>
      </c>
      <c r="BP261" s="122" t="s">
        <v>211</v>
      </c>
      <c r="BQ261" s="124">
        <v>0.5</v>
      </c>
      <c r="BR261" s="122" t="s">
        <v>211</v>
      </c>
      <c r="BS261" s="124">
        <v>0.5</v>
      </c>
      <c r="BT261" s="112"/>
      <c r="BU261" s="168" t="s">
        <v>236</v>
      </c>
      <c r="BV261" s="168" t="s">
        <v>237</v>
      </c>
      <c r="BW261" s="112"/>
    </row>
    <row r="262">
      <c r="A262" s="66"/>
      <c r="B262" s="69">
        <v>2.0</v>
      </c>
      <c r="C262" s="71" t="s">
        <v>295</v>
      </c>
      <c r="D262" s="71" t="s">
        <v>331</v>
      </c>
      <c r="E262" s="76">
        <v>2012.0</v>
      </c>
      <c r="F262" s="76" t="s">
        <v>30</v>
      </c>
      <c r="G262" s="76" t="s">
        <v>367</v>
      </c>
      <c r="H262" s="76">
        <v>14.0</v>
      </c>
      <c r="I262" s="116" t="s">
        <v>403</v>
      </c>
      <c r="J262" s="116" t="s">
        <v>438</v>
      </c>
      <c r="K262" s="87" t="s">
        <v>39</v>
      </c>
      <c r="L262" s="66"/>
      <c r="M262" s="94"/>
      <c r="N262" s="122" t="s">
        <v>231</v>
      </c>
      <c r="O262" s="124"/>
      <c r="P262" s="124" t="s">
        <v>243</v>
      </c>
      <c r="Q262" s="16" t="s">
        <v>250</v>
      </c>
      <c r="R262" s="122" t="s">
        <v>241</v>
      </c>
      <c r="S262" s="124"/>
      <c r="T262" s="122" t="s">
        <v>231</v>
      </c>
      <c r="U262" s="124"/>
      <c r="V262" s="16" t="s">
        <v>257</v>
      </c>
      <c r="W262" s="106"/>
      <c r="X262" s="106"/>
      <c r="Y262" s="106"/>
      <c r="Z262" s="122" t="s">
        <v>231</v>
      </c>
      <c r="AA262" s="124"/>
      <c r="AB262" s="122" t="s">
        <v>231</v>
      </c>
      <c r="AC262" s="126" t="s">
        <v>462</v>
      </c>
      <c r="AD262" s="122" t="s">
        <v>231</v>
      </c>
      <c r="AE262" s="126" t="s">
        <v>483</v>
      </c>
      <c r="AF262" s="122" t="s">
        <v>231</v>
      </c>
      <c r="AG262" s="126" t="s">
        <v>495</v>
      </c>
      <c r="AH262" s="122" t="s">
        <v>231</v>
      </c>
      <c r="AI262" s="124"/>
      <c r="AJ262" s="108"/>
      <c r="AK262" s="106"/>
      <c r="AL262" s="106"/>
      <c r="AM262" s="122" t="s">
        <v>231</v>
      </c>
      <c r="AN262" s="124"/>
      <c r="AO262" s="122" t="s">
        <v>231</v>
      </c>
      <c r="AP262" s="124"/>
      <c r="AQ262" s="122" t="s">
        <v>231</v>
      </c>
      <c r="AR262" s="124"/>
      <c r="AS262" s="122" t="s">
        <v>231</v>
      </c>
      <c r="AT262" s="124"/>
      <c r="AU262" s="122" t="s">
        <v>231</v>
      </c>
      <c r="AV262" s="124"/>
      <c r="AW262" s="122" t="s">
        <v>231</v>
      </c>
      <c r="AX262" s="124"/>
      <c r="AY262" s="122" t="s">
        <v>241</v>
      </c>
      <c r="AZ262" s="124"/>
      <c r="BA262" s="146" t="s">
        <v>228</v>
      </c>
      <c r="BB262" s="124"/>
      <c r="BC262" s="146" t="s">
        <v>293</v>
      </c>
      <c r="BD262" s="124"/>
      <c r="BE262" s="112">
        <f t="shared" si="8"/>
        <v>0.7371428571</v>
      </c>
      <c r="BF262" s="122" t="s">
        <v>192</v>
      </c>
      <c r="BG262" s="160">
        <v>1.0</v>
      </c>
      <c r="BH262" s="122" t="s">
        <v>199</v>
      </c>
      <c r="BI262" s="160">
        <v>1.0</v>
      </c>
      <c r="BJ262" s="122" t="s">
        <v>204</v>
      </c>
      <c r="BK262" s="124">
        <v>1.0</v>
      </c>
      <c r="BL262" s="122" t="s">
        <v>209</v>
      </c>
      <c r="BM262" s="124">
        <v>1.0</v>
      </c>
      <c r="BN262" s="122" t="s">
        <v>217</v>
      </c>
      <c r="BO262" s="124">
        <v>0.66</v>
      </c>
      <c r="BP262" s="122" t="s">
        <v>211</v>
      </c>
      <c r="BQ262" s="124">
        <v>0.5</v>
      </c>
      <c r="BR262" s="122" t="s">
        <v>226</v>
      </c>
      <c r="BS262" s="124">
        <v>0.0</v>
      </c>
      <c r="BT262" s="112"/>
      <c r="BU262" s="168" t="s">
        <v>236</v>
      </c>
      <c r="BV262" s="168" t="s">
        <v>237</v>
      </c>
      <c r="BW262" s="112"/>
    </row>
    <row r="263">
      <c r="A263" s="66"/>
      <c r="B263" s="69">
        <v>3.0</v>
      </c>
      <c r="C263" s="71" t="s">
        <v>296</v>
      </c>
      <c r="D263" s="71" t="s">
        <v>332</v>
      </c>
      <c r="E263" s="76">
        <v>2013.0</v>
      </c>
      <c r="F263" s="76" t="s">
        <v>30</v>
      </c>
      <c r="G263" s="76" t="s">
        <v>368</v>
      </c>
      <c r="H263" s="76">
        <v>7.0</v>
      </c>
      <c r="I263" s="116" t="s">
        <v>404</v>
      </c>
      <c r="J263" s="116" t="s">
        <v>439</v>
      </c>
      <c r="K263" s="87" t="s">
        <v>39</v>
      </c>
      <c r="L263" s="66"/>
      <c r="M263" s="94"/>
      <c r="N263" s="122" t="s">
        <v>231</v>
      </c>
      <c r="O263" s="124"/>
      <c r="P263" s="124" t="s">
        <v>243</v>
      </c>
      <c r="Q263" s="16" t="s">
        <v>250</v>
      </c>
      <c r="R263" s="122" t="s">
        <v>241</v>
      </c>
      <c r="S263" s="124"/>
      <c r="T263" s="122" t="s">
        <v>231</v>
      </c>
      <c r="U263" s="124"/>
      <c r="V263" s="16" t="s">
        <v>257</v>
      </c>
      <c r="W263" s="106"/>
      <c r="X263" s="106"/>
      <c r="Y263" s="106"/>
      <c r="Z263" s="122" t="s">
        <v>231</v>
      </c>
      <c r="AA263" s="124"/>
      <c r="AB263" s="122" t="s">
        <v>231</v>
      </c>
      <c r="AC263" s="126" t="s">
        <v>463</v>
      </c>
      <c r="AD263" s="122" t="s">
        <v>231</v>
      </c>
      <c r="AE263" s="126" t="s">
        <v>484</v>
      </c>
      <c r="AF263" s="122" t="s">
        <v>231</v>
      </c>
      <c r="AG263" s="126" t="s">
        <v>496</v>
      </c>
      <c r="AH263" s="122" t="s">
        <v>241</v>
      </c>
      <c r="AI263" s="124"/>
      <c r="AJ263" s="108"/>
      <c r="AK263" s="106"/>
      <c r="AL263" s="106"/>
      <c r="AM263" s="122" t="s">
        <v>241</v>
      </c>
      <c r="AN263" s="124"/>
      <c r="AO263" s="224"/>
      <c r="AP263" s="58"/>
      <c r="AQ263" s="122"/>
      <c r="AR263" s="124"/>
      <c r="AS263" s="122"/>
      <c r="AT263" s="124"/>
      <c r="AU263" s="122" t="s">
        <v>241</v>
      </c>
      <c r="AV263" s="124"/>
      <c r="AW263" s="122" t="s">
        <v>231</v>
      </c>
      <c r="AX263" s="124"/>
      <c r="AY263" s="122" t="s">
        <v>231</v>
      </c>
      <c r="AZ263" s="124"/>
      <c r="BA263" s="146" t="s">
        <v>241</v>
      </c>
      <c r="BB263" s="124"/>
      <c r="BC263" s="146" t="s">
        <v>228</v>
      </c>
      <c r="BD263" s="124"/>
      <c r="BE263" s="112">
        <f t="shared" si="8"/>
        <v>0.7614285714</v>
      </c>
      <c r="BF263" s="122" t="s">
        <v>192</v>
      </c>
      <c r="BG263" s="160">
        <v>1.0</v>
      </c>
      <c r="BH263" s="122" t="s">
        <v>199</v>
      </c>
      <c r="BI263" s="160">
        <v>1.0</v>
      </c>
      <c r="BJ263" s="122" t="s">
        <v>204</v>
      </c>
      <c r="BK263" s="124">
        <v>1.0</v>
      </c>
      <c r="BL263" s="122" t="s">
        <v>209</v>
      </c>
      <c r="BM263" s="124">
        <v>1.0</v>
      </c>
      <c r="BN263" s="122" t="s">
        <v>218</v>
      </c>
      <c r="BO263" s="124">
        <v>0.33</v>
      </c>
      <c r="BP263" s="122" t="s">
        <v>211</v>
      </c>
      <c r="BQ263" s="124">
        <v>0.5</v>
      </c>
      <c r="BR263" s="122" t="s">
        <v>211</v>
      </c>
      <c r="BS263" s="124">
        <v>0.5</v>
      </c>
      <c r="BT263" s="112"/>
      <c r="BU263" s="168" t="s">
        <v>236</v>
      </c>
      <c r="BV263" s="168" t="s">
        <v>237</v>
      </c>
      <c r="BW263" s="112"/>
    </row>
    <row r="264">
      <c r="A264" s="66"/>
      <c r="B264" s="69">
        <v>4.0</v>
      </c>
      <c r="C264" s="71" t="s">
        <v>297</v>
      </c>
      <c r="D264" s="71" t="s">
        <v>333</v>
      </c>
      <c r="E264" s="76">
        <v>2011.0</v>
      </c>
      <c r="F264" s="76" t="s">
        <v>30</v>
      </c>
      <c r="G264" s="76" t="s">
        <v>369</v>
      </c>
      <c r="H264" s="76">
        <v>12.0</v>
      </c>
      <c r="I264" s="116" t="s">
        <v>405</v>
      </c>
      <c r="J264" s="116" t="s">
        <v>440</v>
      </c>
      <c r="K264" s="87" t="s">
        <v>39</v>
      </c>
      <c r="L264" s="66"/>
      <c r="M264" s="94"/>
      <c r="N264" s="122" t="s">
        <v>231</v>
      </c>
      <c r="O264" s="124"/>
      <c r="P264" s="124" t="s">
        <v>243</v>
      </c>
      <c r="Q264" s="16" t="s">
        <v>249</v>
      </c>
      <c r="R264" s="122" t="s">
        <v>241</v>
      </c>
      <c r="S264" s="124"/>
      <c r="T264" s="122" t="s">
        <v>231</v>
      </c>
      <c r="U264" s="124"/>
      <c r="V264" s="16" t="s">
        <v>258</v>
      </c>
      <c r="W264" s="106"/>
      <c r="X264" s="106"/>
      <c r="Y264" s="106"/>
      <c r="Z264" s="122" t="s">
        <v>231</v>
      </c>
      <c r="AA264" s="124"/>
      <c r="AB264" s="122" t="s">
        <v>231</v>
      </c>
      <c r="AC264" s="126" t="s">
        <v>463</v>
      </c>
      <c r="AD264" s="122" t="s">
        <v>231</v>
      </c>
      <c r="AE264" s="126" t="s">
        <v>485</v>
      </c>
      <c r="AF264" s="122" t="s">
        <v>241</v>
      </c>
      <c r="AG264" s="124"/>
      <c r="AH264" s="122" t="s">
        <v>231</v>
      </c>
      <c r="AI264" s="126" t="s">
        <v>499</v>
      </c>
      <c r="AJ264" s="108"/>
      <c r="AK264" s="106"/>
      <c r="AL264" s="106"/>
      <c r="AM264" s="122" t="s">
        <v>241</v>
      </c>
      <c r="AN264" s="124"/>
      <c r="AO264" s="122"/>
      <c r="AP264" s="124"/>
      <c r="AQ264" s="122"/>
      <c r="AR264" s="124"/>
      <c r="AS264" s="122"/>
      <c r="AT264" s="124"/>
      <c r="AU264" s="122" t="s">
        <v>241</v>
      </c>
      <c r="AV264" s="124"/>
      <c r="AW264" s="122" t="s">
        <v>231</v>
      </c>
      <c r="AX264" s="124"/>
      <c r="AY264" s="122" t="s">
        <v>231</v>
      </c>
      <c r="AZ264" s="124"/>
      <c r="BA264" s="146" t="s">
        <v>241</v>
      </c>
      <c r="BB264" s="147" t="s">
        <v>542</v>
      </c>
      <c r="BC264" s="146" t="s">
        <v>228</v>
      </c>
      <c r="BD264" s="124"/>
      <c r="BE264" s="112">
        <f t="shared" si="8"/>
        <v>0.7371428571</v>
      </c>
      <c r="BF264" s="122" t="s">
        <v>192</v>
      </c>
      <c r="BG264" s="160">
        <v>1.0</v>
      </c>
      <c r="BH264" s="122" t="s">
        <v>199</v>
      </c>
      <c r="BI264" s="160">
        <v>1.0</v>
      </c>
      <c r="BJ264" s="122" t="s">
        <v>204</v>
      </c>
      <c r="BK264" s="124">
        <v>1.0</v>
      </c>
      <c r="BL264" s="122" t="s">
        <v>209</v>
      </c>
      <c r="BM264" s="124">
        <v>1.0</v>
      </c>
      <c r="BN264" s="122" t="s">
        <v>217</v>
      </c>
      <c r="BO264" s="124">
        <v>0.66</v>
      </c>
      <c r="BP264" s="122" t="s">
        <v>211</v>
      </c>
      <c r="BQ264" s="124">
        <v>0.5</v>
      </c>
      <c r="BR264" s="122" t="s">
        <v>226</v>
      </c>
      <c r="BS264" s="124">
        <v>0.0</v>
      </c>
      <c r="BT264" s="112"/>
      <c r="BU264" s="168" t="s">
        <v>236</v>
      </c>
      <c r="BV264" s="168" t="s">
        <v>237</v>
      </c>
      <c r="BW264" s="112"/>
    </row>
    <row r="265">
      <c r="A265" s="66"/>
      <c r="B265" s="69">
        <v>5.0</v>
      </c>
      <c r="C265" s="71" t="s">
        <v>298</v>
      </c>
      <c r="D265" s="71" t="s">
        <v>334</v>
      </c>
      <c r="E265" s="76">
        <v>2011.0</v>
      </c>
      <c r="F265" s="76" t="s">
        <v>30</v>
      </c>
      <c r="G265" s="76" t="s">
        <v>370</v>
      </c>
      <c r="H265" s="76">
        <v>14.0</v>
      </c>
      <c r="I265" s="117" t="s">
        <v>406</v>
      </c>
      <c r="J265" s="116" t="s">
        <v>441</v>
      </c>
      <c r="K265" s="87" t="s">
        <v>39</v>
      </c>
      <c r="L265" s="66"/>
      <c r="M265" s="94"/>
      <c r="N265" s="122" t="s">
        <v>231</v>
      </c>
      <c r="O265" s="124"/>
      <c r="P265" s="124" t="s">
        <v>243</v>
      </c>
      <c r="Q265" s="16" t="s">
        <v>250</v>
      </c>
      <c r="R265" s="122" t="s">
        <v>241</v>
      </c>
      <c r="S265" s="124"/>
      <c r="T265" s="122" t="s">
        <v>231</v>
      </c>
      <c r="U265" s="124"/>
      <c r="V265" s="16" t="s">
        <v>260</v>
      </c>
      <c r="W265" s="106"/>
      <c r="X265" s="106"/>
      <c r="Y265" s="106"/>
      <c r="Z265" s="122" t="s">
        <v>241</v>
      </c>
      <c r="AA265" s="124"/>
      <c r="AB265" s="122" t="s">
        <v>228</v>
      </c>
      <c r="AC265" s="124"/>
      <c r="AD265" s="122" t="s">
        <v>228</v>
      </c>
      <c r="AE265" s="124"/>
      <c r="AF265" s="122" t="s">
        <v>228</v>
      </c>
      <c r="AG265" s="124"/>
      <c r="AH265" s="122" t="s">
        <v>228</v>
      </c>
      <c r="AI265" s="124"/>
      <c r="AJ265" s="108"/>
      <c r="AK265" s="106"/>
      <c r="AL265" s="106"/>
      <c r="AM265" s="122" t="s">
        <v>241</v>
      </c>
      <c r="AN265" s="124"/>
      <c r="AO265" s="122"/>
      <c r="AP265" s="124"/>
      <c r="AQ265" s="224"/>
      <c r="AR265" s="58"/>
      <c r="AS265" s="122"/>
      <c r="AT265" s="124"/>
      <c r="AU265" s="122" t="s">
        <v>231</v>
      </c>
      <c r="AV265" s="124"/>
      <c r="AW265" s="122" t="s">
        <v>231</v>
      </c>
      <c r="AX265" s="124"/>
      <c r="AY265" s="122" t="s">
        <v>231</v>
      </c>
      <c r="AZ265" s="124"/>
      <c r="BA265" s="146" t="s">
        <v>241</v>
      </c>
      <c r="BB265" s="124"/>
      <c r="BC265" s="146" t="s">
        <v>228</v>
      </c>
      <c r="BD265" s="124"/>
      <c r="BE265" s="112">
        <f t="shared" si="8"/>
        <v>0.7614285714</v>
      </c>
      <c r="BF265" s="122" t="s">
        <v>192</v>
      </c>
      <c r="BG265" s="160">
        <v>1.0</v>
      </c>
      <c r="BH265" s="122" t="s">
        <v>199</v>
      </c>
      <c r="BI265" s="160">
        <v>1.0</v>
      </c>
      <c r="BJ265" s="122" t="s">
        <v>204</v>
      </c>
      <c r="BK265" s="124">
        <v>1.0</v>
      </c>
      <c r="BL265" s="122" t="s">
        <v>209</v>
      </c>
      <c r="BM265" s="124">
        <v>1.0</v>
      </c>
      <c r="BN265" s="122" t="s">
        <v>218</v>
      </c>
      <c r="BO265" s="124">
        <v>0.33</v>
      </c>
      <c r="BP265" s="122" t="s">
        <v>211</v>
      </c>
      <c r="BQ265" s="124">
        <v>0.5</v>
      </c>
      <c r="BR265" s="122" t="s">
        <v>211</v>
      </c>
      <c r="BS265" s="124">
        <v>0.5</v>
      </c>
      <c r="BT265" s="112"/>
      <c r="BU265" s="168" t="s">
        <v>236</v>
      </c>
      <c r="BV265" s="168" t="s">
        <v>237</v>
      </c>
      <c r="BW265" s="112"/>
    </row>
    <row r="266">
      <c r="A266" s="66"/>
      <c r="B266" s="69">
        <v>6.0</v>
      </c>
      <c r="C266" s="71" t="s">
        <v>299</v>
      </c>
      <c r="D266" s="71" t="s">
        <v>335</v>
      </c>
      <c r="E266" s="76">
        <v>2012.0</v>
      </c>
      <c r="F266" s="76" t="s">
        <v>30</v>
      </c>
      <c r="G266" s="76" t="s">
        <v>371</v>
      </c>
      <c r="H266" s="76">
        <v>3.0</v>
      </c>
      <c r="I266" s="117" t="s">
        <v>407</v>
      </c>
      <c r="J266" s="116" t="s">
        <v>442</v>
      </c>
      <c r="K266" s="87" t="s">
        <v>39</v>
      </c>
      <c r="L266" s="66"/>
      <c r="M266" s="94"/>
      <c r="N266" s="122" t="s">
        <v>231</v>
      </c>
      <c r="O266" s="124"/>
      <c r="P266" s="124" t="s">
        <v>243</v>
      </c>
      <c r="Q266" s="16" t="s">
        <v>249</v>
      </c>
      <c r="R266" s="122" t="s">
        <v>241</v>
      </c>
      <c r="S266" s="124"/>
      <c r="T266" s="122" t="s">
        <v>231</v>
      </c>
      <c r="U266" s="126" t="s">
        <v>458</v>
      </c>
      <c r="V266" s="16" t="s">
        <v>257</v>
      </c>
      <c r="W266" s="106"/>
      <c r="X266" s="106"/>
      <c r="Y266" s="106"/>
      <c r="Z266" s="122" t="s">
        <v>231</v>
      </c>
      <c r="AA266" s="124"/>
      <c r="AB266" s="122" t="s">
        <v>231</v>
      </c>
      <c r="AC266" s="126" t="s">
        <v>464</v>
      </c>
      <c r="AD266" s="122" t="s">
        <v>231</v>
      </c>
      <c r="AE266" s="130" t="s">
        <v>486</v>
      </c>
      <c r="AF266" s="122" t="s">
        <v>231</v>
      </c>
      <c r="AG266" s="126" t="s">
        <v>497</v>
      </c>
      <c r="AH266" s="122" t="s">
        <v>231</v>
      </c>
      <c r="AI266" s="126" t="s">
        <v>500</v>
      </c>
      <c r="AJ266" s="108"/>
      <c r="AK266" s="106"/>
      <c r="AL266" s="106"/>
      <c r="AM266" s="122" t="s">
        <v>231</v>
      </c>
      <c r="AN266" s="124"/>
      <c r="AO266" s="122" t="s">
        <v>231</v>
      </c>
      <c r="AP266" s="124"/>
      <c r="AQ266" s="122" t="s">
        <v>231</v>
      </c>
      <c r="AR266" s="124"/>
      <c r="AS266" s="122" t="s">
        <v>231</v>
      </c>
      <c r="AT266" s="124"/>
      <c r="AU266" s="122" t="s">
        <v>231</v>
      </c>
      <c r="AV266" s="124"/>
      <c r="AW266" s="122" t="s">
        <v>231</v>
      </c>
      <c r="AX266" s="124"/>
      <c r="AY266" s="122" t="s">
        <v>241</v>
      </c>
      <c r="AZ266" s="124"/>
      <c r="BA266" s="146" t="s">
        <v>228</v>
      </c>
      <c r="BB266" s="124"/>
      <c r="BC266" s="146" t="s">
        <v>290</v>
      </c>
      <c r="BD266" s="124"/>
      <c r="BE266" s="112">
        <f t="shared" si="8"/>
        <v>0.7371428571</v>
      </c>
      <c r="BF266" s="122" t="s">
        <v>192</v>
      </c>
      <c r="BG266" s="160">
        <v>1.0</v>
      </c>
      <c r="BH266" s="122" t="s">
        <v>200</v>
      </c>
      <c r="BI266" s="160">
        <v>0.5</v>
      </c>
      <c r="BJ266" s="122" t="s">
        <v>204</v>
      </c>
      <c r="BK266" s="124">
        <v>1.0</v>
      </c>
      <c r="BL266" s="122" t="s">
        <v>209</v>
      </c>
      <c r="BM266" s="124">
        <v>1.0</v>
      </c>
      <c r="BN266" s="122" t="s">
        <v>217</v>
      </c>
      <c r="BO266" s="124">
        <v>0.66</v>
      </c>
      <c r="BP266" s="122" t="s">
        <v>211</v>
      </c>
      <c r="BQ266" s="124">
        <v>0.5</v>
      </c>
      <c r="BR266" s="122" t="s">
        <v>211</v>
      </c>
      <c r="BS266" s="124">
        <v>0.5</v>
      </c>
      <c r="BT266" s="112"/>
      <c r="BU266" s="168" t="s">
        <v>236</v>
      </c>
      <c r="BV266" s="168" t="s">
        <v>237</v>
      </c>
      <c r="BW266" s="112"/>
    </row>
    <row r="267">
      <c r="A267" s="66"/>
      <c r="B267" s="69">
        <v>7.0</v>
      </c>
      <c r="C267" s="71" t="s">
        <v>300</v>
      </c>
      <c r="D267" s="71" t="s">
        <v>336</v>
      </c>
      <c r="E267" s="76">
        <v>2011.0</v>
      </c>
      <c r="F267" s="76" t="s">
        <v>30</v>
      </c>
      <c r="G267" s="76" t="s">
        <v>372</v>
      </c>
      <c r="H267" s="76">
        <v>21.0</v>
      </c>
      <c r="I267" s="118" t="s">
        <v>408</v>
      </c>
      <c r="J267" s="116" t="s">
        <v>443</v>
      </c>
      <c r="K267" s="87" t="s">
        <v>39</v>
      </c>
      <c r="L267" s="66"/>
      <c r="M267" s="94"/>
      <c r="N267" s="122" t="s">
        <v>231</v>
      </c>
      <c r="O267" s="124"/>
      <c r="P267" s="124" t="s">
        <v>243</v>
      </c>
      <c r="Q267" s="16" t="s">
        <v>250</v>
      </c>
      <c r="R267" s="122" t="s">
        <v>241</v>
      </c>
      <c r="S267" s="124"/>
      <c r="T267" s="122" t="s">
        <v>231</v>
      </c>
      <c r="U267" s="124"/>
      <c r="V267" s="16" t="s">
        <v>258</v>
      </c>
      <c r="W267" s="106"/>
      <c r="X267" s="106"/>
      <c r="Y267" s="106"/>
      <c r="Z267" s="122" t="s">
        <v>231</v>
      </c>
      <c r="AA267" s="124"/>
      <c r="AB267" s="122" t="s">
        <v>231</v>
      </c>
      <c r="AC267" s="126" t="s">
        <v>465</v>
      </c>
      <c r="AD267" s="122" t="s">
        <v>231</v>
      </c>
      <c r="AE267" s="131" t="s">
        <v>487</v>
      </c>
      <c r="AF267" s="122" t="s">
        <v>241</v>
      </c>
      <c r="AG267" s="124"/>
      <c r="AH267" s="122" t="s">
        <v>241</v>
      </c>
      <c r="AI267" s="124"/>
      <c r="AJ267" s="108"/>
      <c r="AK267" s="106"/>
      <c r="AL267" s="106"/>
      <c r="AM267" s="122" t="s">
        <v>241</v>
      </c>
      <c r="AN267" s="124"/>
      <c r="AO267" s="122"/>
      <c r="AP267" s="124"/>
      <c r="AQ267" s="122"/>
      <c r="AR267" s="124"/>
      <c r="AS267" s="224"/>
      <c r="AT267" s="58"/>
      <c r="AU267" s="122" t="s">
        <v>231</v>
      </c>
      <c r="AV267" s="124"/>
      <c r="AW267" s="122" t="s">
        <v>231</v>
      </c>
      <c r="AX267" s="124" t="s">
        <v>531</v>
      </c>
      <c r="AY267" s="122" t="s">
        <v>231</v>
      </c>
      <c r="AZ267" s="124"/>
      <c r="BA267" s="146" t="s">
        <v>241</v>
      </c>
      <c r="BB267" s="124"/>
      <c r="BC267" s="146" t="s">
        <v>228</v>
      </c>
      <c r="BD267" s="124"/>
      <c r="BE267" s="112">
        <f t="shared" si="8"/>
        <v>0.69</v>
      </c>
      <c r="BF267" s="122" t="s">
        <v>192</v>
      </c>
      <c r="BG267" s="160">
        <v>1.0</v>
      </c>
      <c r="BH267" s="122" t="s">
        <v>199</v>
      </c>
      <c r="BI267" s="160">
        <v>1.0</v>
      </c>
      <c r="BJ267" s="122" t="s">
        <v>204</v>
      </c>
      <c r="BK267" s="124">
        <v>1.0</v>
      </c>
      <c r="BL267" s="122" t="s">
        <v>209</v>
      </c>
      <c r="BM267" s="124">
        <v>1.0</v>
      </c>
      <c r="BN267" s="122" t="s">
        <v>218</v>
      </c>
      <c r="BO267" s="124">
        <v>0.33</v>
      </c>
      <c r="BP267" s="122" t="s">
        <v>211</v>
      </c>
      <c r="BQ267" s="124">
        <v>0.5</v>
      </c>
      <c r="BR267" s="122" t="s">
        <v>226</v>
      </c>
      <c r="BS267" s="124">
        <v>0.0</v>
      </c>
      <c r="BT267" s="112"/>
      <c r="BU267" s="168" t="s">
        <v>236</v>
      </c>
      <c r="BV267" s="168" t="s">
        <v>237</v>
      </c>
      <c r="BW267" s="112"/>
    </row>
    <row r="268">
      <c r="A268" s="66"/>
      <c r="B268" s="69">
        <v>8.0</v>
      </c>
      <c r="C268" s="71" t="s">
        <v>301</v>
      </c>
      <c r="D268" s="71" t="s">
        <v>337</v>
      </c>
      <c r="E268" s="76">
        <v>2014.0</v>
      </c>
      <c r="F268" s="76" t="s">
        <v>30</v>
      </c>
      <c r="G268" s="76" t="s">
        <v>373</v>
      </c>
      <c r="H268" s="76">
        <v>1.0</v>
      </c>
      <c r="I268" s="119" t="s">
        <v>409</v>
      </c>
      <c r="J268" s="119" t="s">
        <v>444</v>
      </c>
      <c r="K268" s="87" t="s">
        <v>39</v>
      </c>
      <c r="L268" s="66"/>
      <c r="M268" s="94"/>
      <c r="N268" s="122" t="s">
        <v>231</v>
      </c>
      <c r="O268" s="124"/>
      <c r="P268" s="124" t="s">
        <v>243</v>
      </c>
      <c r="Q268" s="16" t="s">
        <v>248</v>
      </c>
      <c r="R268" s="122" t="s">
        <v>241</v>
      </c>
      <c r="S268" s="124"/>
      <c r="T268" s="122" t="s">
        <v>231</v>
      </c>
      <c r="U268" s="124"/>
      <c r="V268" s="16" t="s">
        <v>258</v>
      </c>
      <c r="W268" s="106"/>
      <c r="X268" s="106"/>
      <c r="Y268" s="106"/>
      <c r="Z268" s="122" t="s">
        <v>231</v>
      </c>
      <c r="AA268" s="124"/>
      <c r="AB268" s="122" t="s">
        <v>231</v>
      </c>
      <c r="AC268" s="124" t="s">
        <v>466</v>
      </c>
      <c r="AD268" s="122" t="s">
        <v>231</v>
      </c>
      <c r="AE268" s="124" t="s">
        <v>488</v>
      </c>
      <c r="AF268" s="122" t="s">
        <v>231</v>
      </c>
      <c r="AG268" s="124"/>
      <c r="AH268" s="122" t="s">
        <v>241</v>
      </c>
      <c r="AI268" s="124"/>
      <c r="AJ268" s="108"/>
      <c r="AK268" s="106"/>
      <c r="AL268" s="106"/>
      <c r="AM268" s="122" t="s">
        <v>231</v>
      </c>
      <c r="AN268" s="124"/>
      <c r="AO268" s="122" t="s">
        <v>231</v>
      </c>
      <c r="AP268" s="124"/>
      <c r="AQ268" s="122" t="s">
        <v>231</v>
      </c>
      <c r="AR268" s="124" t="s">
        <v>515</v>
      </c>
      <c r="AS268" s="122" t="s">
        <v>231</v>
      </c>
      <c r="AT268" s="124" t="s">
        <v>523</v>
      </c>
      <c r="AU268" s="122" t="s">
        <v>231</v>
      </c>
      <c r="AV268" s="124"/>
      <c r="AW268" s="122" t="s">
        <v>231</v>
      </c>
      <c r="AX268" s="124" t="s">
        <v>532</v>
      </c>
      <c r="AY268" s="122" t="s">
        <v>231</v>
      </c>
      <c r="AZ268" s="124"/>
      <c r="BA268" s="146" t="s">
        <v>231</v>
      </c>
      <c r="BB268" s="124" t="s">
        <v>543</v>
      </c>
      <c r="BC268" s="146" t="s">
        <v>290</v>
      </c>
      <c r="BD268" s="124" t="s">
        <v>552</v>
      </c>
      <c r="BE268" s="112">
        <f t="shared" si="8"/>
        <v>0.9285714286</v>
      </c>
      <c r="BF268" s="122" t="s">
        <v>192</v>
      </c>
      <c r="BG268" s="160">
        <v>1.0</v>
      </c>
      <c r="BH268" s="122" t="s">
        <v>199</v>
      </c>
      <c r="BI268" s="160">
        <v>1.0</v>
      </c>
      <c r="BJ268" s="122" t="s">
        <v>204</v>
      </c>
      <c r="BK268" s="124">
        <v>1.0</v>
      </c>
      <c r="BL268" s="122" t="s">
        <v>209</v>
      </c>
      <c r="BM268" s="124">
        <v>1.0</v>
      </c>
      <c r="BN268" s="122" t="s">
        <v>216</v>
      </c>
      <c r="BO268" s="124">
        <v>1.0</v>
      </c>
      <c r="BP268" s="122" t="s">
        <v>204</v>
      </c>
      <c r="BQ268" s="124">
        <v>1.0</v>
      </c>
      <c r="BR268" s="122" t="s">
        <v>211</v>
      </c>
      <c r="BS268" s="124">
        <v>0.5</v>
      </c>
      <c r="BT268" s="112"/>
      <c r="BU268" s="168" t="s">
        <v>236</v>
      </c>
      <c r="BV268" s="168" t="s">
        <v>236</v>
      </c>
      <c r="BW268" s="112"/>
    </row>
    <row r="269">
      <c r="A269" s="66"/>
      <c r="B269" s="69">
        <v>9.0</v>
      </c>
      <c r="C269" s="115" t="s">
        <v>302</v>
      </c>
      <c r="D269" s="115" t="s">
        <v>338</v>
      </c>
      <c r="E269" s="76">
        <v>2014.0</v>
      </c>
      <c r="F269" s="76" t="s">
        <v>30</v>
      </c>
      <c r="G269" s="76" t="s">
        <v>374</v>
      </c>
      <c r="H269" s="76">
        <v>5.0</v>
      </c>
      <c r="I269" s="119" t="s">
        <v>410</v>
      </c>
      <c r="J269" s="119" t="s">
        <v>445</v>
      </c>
      <c r="K269" s="87" t="s">
        <v>39</v>
      </c>
      <c r="L269" s="66"/>
      <c r="M269" s="94"/>
      <c r="N269" s="122" t="s">
        <v>231</v>
      </c>
      <c r="O269" s="124"/>
      <c r="P269" s="124" t="s">
        <v>243</v>
      </c>
      <c r="Q269" s="16" t="s">
        <v>249</v>
      </c>
      <c r="R269" s="122" t="s">
        <v>231</v>
      </c>
      <c r="S269" s="124" t="s">
        <v>454</v>
      </c>
      <c r="T269" s="122" t="s">
        <v>231</v>
      </c>
      <c r="U269" s="124"/>
      <c r="V269" s="16" t="s">
        <v>258</v>
      </c>
      <c r="W269" s="106"/>
      <c r="X269" s="106"/>
      <c r="Y269" s="106"/>
      <c r="Z269" s="122" t="s">
        <v>231</v>
      </c>
      <c r="AA269" s="124"/>
      <c r="AB269" s="122" t="s">
        <v>231</v>
      </c>
      <c r="AC269" s="124" t="s">
        <v>467</v>
      </c>
      <c r="AD269" s="122" t="s">
        <v>241</v>
      </c>
      <c r="AE269" s="124"/>
      <c r="AF269" s="122" t="s">
        <v>241</v>
      </c>
      <c r="AG269" s="124"/>
      <c r="AH269" s="122" t="s">
        <v>231</v>
      </c>
      <c r="AI269" s="124" t="s">
        <v>501</v>
      </c>
      <c r="AJ269" s="108"/>
      <c r="AK269" s="106"/>
      <c r="AL269" s="106"/>
      <c r="AM269" s="122" t="s">
        <v>231</v>
      </c>
      <c r="AN269" s="124" t="s">
        <v>502</v>
      </c>
      <c r="AO269" s="122" t="s">
        <v>231</v>
      </c>
      <c r="AP269" s="124"/>
      <c r="AQ269" s="122" t="s">
        <v>231</v>
      </c>
      <c r="AR269" s="124"/>
      <c r="AS269" s="122" t="s">
        <v>231</v>
      </c>
      <c r="AT269" s="124" t="s">
        <v>524</v>
      </c>
      <c r="AU269" s="224" t="s">
        <v>231</v>
      </c>
      <c r="AV269" s="58"/>
      <c r="AW269" s="122" t="s">
        <v>231</v>
      </c>
      <c r="AX269" s="124" t="s">
        <v>533</v>
      </c>
      <c r="AY269" s="122" t="s">
        <v>231</v>
      </c>
      <c r="AZ269" s="124"/>
      <c r="BA269" s="146" t="s">
        <v>231</v>
      </c>
      <c r="BB269" s="124" t="s">
        <v>544</v>
      </c>
      <c r="BC269" s="146" t="s">
        <v>290</v>
      </c>
      <c r="BD269" s="124" t="s">
        <v>553</v>
      </c>
      <c r="BE269" s="112">
        <f t="shared" si="8"/>
        <v>0.88</v>
      </c>
      <c r="BF269" s="122" t="s">
        <v>192</v>
      </c>
      <c r="BG269" s="160">
        <v>1.0</v>
      </c>
      <c r="BH269" s="122" t="s">
        <v>199</v>
      </c>
      <c r="BI269" s="160">
        <v>1.0</v>
      </c>
      <c r="BJ269" s="122" t="s">
        <v>204</v>
      </c>
      <c r="BK269" s="124">
        <v>1.0</v>
      </c>
      <c r="BL269" s="122" t="s">
        <v>209</v>
      </c>
      <c r="BM269" s="124">
        <v>1.0</v>
      </c>
      <c r="BN269" s="122" t="s">
        <v>217</v>
      </c>
      <c r="BO269" s="124">
        <v>0.66</v>
      </c>
      <c r="BP269" s="122" t="s">
        <v>211</v>
      </c>
      <c r="BQ269" s="124">
        <v>0.5</v>
      </c>
      <c r="BR269" s="122" t="s">
        <v>225</v>
      </c>
      <c r="BS269" s="124">
        <v>1.0</v>
      </c>
      <c r="BT269" s="112"/>
      <c r="BU269" s="168" t="s">
        <v>236</v>
      </c>
      <c r="BV269" s="168" t="s">
        <v>237</v>
      </c>
      <c r="BW269" s="112"/>
    </row>
    <row r="270">
      <c r="A270" s="66"/>
      <c r="B270" s="69">
        <v>10.0</v>
      </c>
      <c r="C270" s="115" t="s">
        <v>303</v>
      </c>
      <c r="D270" s="115" t="s">
        <v>339</v>
      </c>
      <c r="E270" s="76">
        <v>2014.0</v>
      </c>
      <c r="F270" s="76" t="s">
        <v>30</v>
      </c>
      <c r="G270" s="76" t="s">
        <v>375</v>
      </c>
      <c r="H270" s="76">
        <v>4.0</v>
      </c>
      <c r="I270" s="119" t="s">
        <v>411</v>
      </c>
      <c r="J270" s="119" t="s">
        <v>446</v>
      </c>
      <c r="K270" s="87" t="s">
        <v>39</v>
      </c>
      <c r="L270" s="66"/>
      <c r="M270" s="94"/>
      <c r="N270" s="122" t="s">
        <v>231</v>
      </c>
      <c r="O270" s="124"/>
      <c r="P270" s="124" t="s">
        <v>245</v>
      </c>
      <c r="Q270" s="16" t="s">
        <v>250</v>
      </c>
      <c r="R270" s="122" t="s">
        <v>241</v>
      </c>
      <c r="S270" s="124"/>
      <c r="T270" s="122" t="s">
        <v>231</v>
      </c>
      <c r="U270" s="124"/>
      <c r="V270" s="16" t="s">
        <v>260</v>
      </c>
      <c r="W270" s="106"/>
      <c r="X270" s="106"/>
      <c r="Y270" s="106"/>
      <c r="Z270" s="122" t="s">
        <v>231</v>
      </c>
      <c r="AA270" s="124"/>
      <c r="AB270" s="122" t="s">
        <v>231</v>
      </c>
      <c r="AC270" s="124" t="s">
        <v>468</v>
      </c>
      <c r="AD270" s="122" t="s">
        <v>231</v>
      </c>
      <c r="AE270" s="124" t="s">
        <v>489</v>
      </c>
      <c r="AF270" s="122" t="s">
        <v>231</v>
      </c>
      <c r="AG270" s="124"/>
      <c r="AH270" s="122" t="s">
        <v>231</v>
      </c>
      <c r="AI270" s="124"/>
      <c r="AJ270" s="108"/>
      <c r="AK270" s="106"/>
      <c r="AL270" s="106"/>
      <c r="AM270" s="122" t="s">
        <v>231</v>
      </c>
      <c r="AN270" s="124"/>
      <c r="AO270" s="122" t="s">
        <v>231</v>
      </c>
      <c r="AP270" s="124"/>
      <c r="AQ270" s="122" t="s">
        <v>241</v>
      </c>
      <c r="AR270" s="124"/>
      <c r="AS270" s="122" t="s">
        <v>241</v>
      </c>
      <c r="AT270" s="124"/>
      <c r="AU270" s="122" t="s">
        <v>241</v>
      </c>
      <c r="AV270" s="124"/>
      <c r="AW270" s="122" t="s">
        <v>228</v>
      </c>
      <c r="AX270" s="124"/>
      <c r="AY270" s="122" t="s">
        <v>231</v>
      </c>
      <c r="AZ270" s="124"/>
      <c r="BA270" s="146" t="s">
        <v>241</v>
      </c>
      <c r="BB270" s="124"/>
      <c r="BC270" s="146" t="s">
        <v>228</v>
      </c>
      <c r="BD270" s="124"/>
      <c r="BE270" s="112">
        <f t="shared" si="8"/>
        <v>0.7371428571</v>
      </c>
      <c r="BF270" s="122" t="s">
        <v>192</v>
      </c>
      <c r="BG270" s="160">
        <v>1.0</v>
      </c>
      <c r="BH270" s="122" t="s">
        <v>199</v>
      </c>
      <c r="BI270" s="160">
        <v>1.0</v>
      </c>
      <c r="BJ270" s="122" t="s">
        <v>204</v>
      </c>
      <c r="BK270" s="124">
        <v>1.0</v>
      </c>
      <c r="BL270" s="122" t="s">
        <v>211</v>
      </c>
      <c r="BM270" s="124">
        <v>0.5</v>
      </c>
      <c r="BN270" s="122" t="s">
        <v>217</v>
      </c>
      <c r="BO270" s="124">
        <v>0.66</v>
      </c>
      <c r="BP270" s="122" t="s">
        <v>211</v>
      </c>
      <c r="BQ270" s="124">
        <v>0.5</v>
      </c>
      <c r="BR270" s="122" t="s">
        <v>211</v>
      </c>
      <c r="BS270" s="124">
        <v>0.5</v>
      </c>
      <c r="BT270" s="112"/>
      <c r="BU270" s="168" t="s">
        <v>237</v>
      </c>
      <c r="BV270" s="168" t="s">
        <v>236</v>
      </c>
      <c r="BW270" s="112"/>
    </row>
    <row r="271">
      <c r="A271" s="66"/>
      <c r="B271" s="69">
        <v>11.0</v>
      </c>
      <c r="C271" s="115" t="s">
        <v>304</v>
      </c>
      <c r="D271" s="115" t="s">
        <v>340</v>
      </c>
      <c r="E271" s="76">
        <v>2014.0</v>
      </c>
      <c r="F271" s="76" t="s">
        <v>30</v>
      </c>
      <c r="G271" s="76" t="s">
        <v>376</v>
      </c>
      <c r="H271" s="76">
        <v>0.0</v>
      </c>
      <c r="I271" s="119" t="s">
        <v>412</v>
      </c>
      <c r="J271" s="119" t="s">
        <v>447</v>
      </c>
      <c r="K271" s="87" t="s">
        <v>39</v>
      </c>
      <c r="L271" s="66"/>
      <c r="M271" s="94"/>
      <c r="N271" s="122" t="s">
        <v>231</v>
      </c>
      <c r="O271" s="124"/>
      <c r="P271" s="124" t="s">
        <v>243</v>
      </c>
      <c r="Q271" s="16" t="s">
        <v>248</v>
      </c>
      <c r="R271" s="122" t="s">
        <v>241</v>
      </c>
      <c r="S271" s="124"/>
      <c r="T271" s="122" t="s">
        <v>231</v>
      </c>
      <c r="U271" s="124"/>
      <c r="V271" s="16" t="s">
        <v>257</v>
      </c>
      <c r="W271" s="106"/>
      <c r="X271" s="106"/>
      <c r="Y271" s="106"/>
      <c r="Z271" s="122" t="s">
        <v>231</v>
      </c>
      <c r="AA271" s="124"/>
      <c r="AB271" s="122" t="s">
        <v>231</v>
      </c>
      <c r="AC271" s="124" t="s">
        <v>469</v>
      </c>
      <c r="AD271" s="122" t="s">
        <v>231</v>
      </c>
      <c r="AE271" s="124"/>
      <c r="AF271" s="122" t="s">
        <v>241</v>
      </c>
      <c r="AG271" s="124"/>
      <c r="AH271" s="122" t="s">
        <v>241</v>
      </c>
      <c r="AI271" s="124"/>
      <c r="AJ271" s="108"/>
      <c r="AK271" s="106"/>
      <c r="AL271" s="106"/>
      <c r="AM271" s="122" t="s">
        <v>231</v>
      </c>
      <c r="AN271" s="124" t="s">
        <v>503</v>
      </c>
      <c r="AO271" s="122" t="s">
        <v>231</v>
      </c>
      <c r="AP271" s="124" t="s">
        <v>506</v>
      </c>
      <c r="AQ271" s="122" t="s">
        <v>231</v>
      </c>
      <c r="AR271" s="124" t="s">
        <v>516</v>
      </c>
      <c r="AS271" s="122" t="s">
        <v>231</v>
      </c>
      <c r="AT271" s="124"/>
      <c r="AU271" s="122" t="s">
        <v>231</v>
      </c>
      <c r="AV271" s="124"/>
      <c r="AW271" s="224" t="s">
        <v>231</v>
      </c>
      <c r="AX271" s="58"/>
      <c r="AY271" s="122" t="s">
        <v>231</v>
      </c>
      <c r="AZ271" s="124"/>
      <c r="BA271" s="146" t="s">
        <v>241</v>
      </c>
      <c r="BB271" s="124" t="s">
        <v>545</v>
      </c>
      <c r="BC271" s="146" t="s">
        <v>291</v>
      </c>
      <c r="BD271" s="124" t="s">
        <v>554</v>
      </c>
      <c r="BE271" s="112">
        <f t="shared" si="8"/>
        <v>0.8085714286</v>
      </c>
      <c r="BF271" s="122" t="s">
        <v>192</v>
      </c>
      <c r="BG271" s="160">
        <v>1.0</v>
      </c>
      <c r="BH271" s="122" t="s">
        <v>200</v>
      </c>
      <c r="BI271" s="160">
        <v>0.5</v>
      </c>
      <c r="BJ271" s="122" t="s">
        <v>204</v>
      </c>
      <c r="BK271" s="124">
        <v>1.0</v>
      </c>
      <c r="BL271" s="122" t="s">
        <v>209</v>
      </c>
      <c r="BM271" s="124">
        <v>1.0</v>
      </c>
      <c r="BN271" s="122" t="s">
        <v>217</v>
      </c>
      <c r="BO271" s="124">
        <v>0.66</v>
      </c>
      <c r="BP271" s="122" t="s">
        <v>211</v>
      </c>
      <c r="BQ271" s="124">
        <v>0.5</v>
      </c>
      <c r="BR271" s="122" t="s">
        <v>225</v>
      </c>
      <c r="BS271" s="124">
        <v>1.0</v>
      </c>
      <c r="BT271" s="112"/>
      <c r="BU271" s="168" t="s">
        <v>236</v>
      </c>
      <c r="BV271" s="168" t="s">
        <v>236</v>
      </c>
      <c r="BW271" s="112"/>
    </row>
    <row r="272">
      <c r="A272" s="66"/>
      <c r="B272" s="69">
        <v>12.0</v>
      </c>
      <c r="C272" s="115" t="s">
        <v>305</v>
      </c>
      <c r="D272" s="115" t="s">
        <v>341</v>
      </c>
      <c r="E272" s="76">
        <v>2013.0</v>
      </c>
      <c r="F272" s="76" t="s">
        <v>30</v>
      </c>
      <c r="G272" s="76" t="s">
        <v>377</v>
      </c>
      <c r="H272" s="76">
        <v>6.0</v>
      </c>
      <c r="I272" s="119" t="s">
        <v>413</v>
      </c>
      <c r="J272" s="119" t="s">
        <v>448</v>
      </c>
      <c r="K272" s="87" t="s">
        <v>39</v>
      </c>
      <c r="L272" s="66"/>
      <c r="M272" s="94"/>
      <c r="N272" s="122" t="s">
        <v>231</v>
      </c>
      <c r="O272" s="124"/>
      <c r="P272" s="124" t="s">
        <v>243</v>
      </c>
      <c r="Q272" s="16" t="s">
        <v>249</v>
      </c>
      <c r="R272" s="122" t="s">
        <v>231</v>
      </c>
      <c r="S272" s="124" t="s">
        <v>455</v>
      </c>
      <c r="T272" s="122" t="s">
        <v>231</v>
      </c>
      <c r="U272" s="124"/>
      <c r="V272" s="16" t="s">
        <v>257</v>
      </c>
      <c r="W272" s="106"/>
      <c r="X272" s="106"/>
      <c r="Y272" s="106"/>
      <c r="Z272" s="122" t="s">
        <v>231</v>
      </c>
      <c r="AA272" s="124"/>
      <c r="AB272" s="122" t="s">
        <v>231</v>
      </c>
      <c r="AC272" s="124" t="s">
        <v>470</v>
      </c>
      <c r="AD272" s="122" t="s">
        <v>241</v>
      </c>
      <c r="AE272" s="124"/>
      <c r="AF272" s="122" t="s">
        <v>241</v>
      </c>
      <c r="AG272" s="124"/>
      <c r="AH272" s="122" t="s">
        <v>241</v>
      </c>
      <c r="AI272" s="124"/>
      <c r="AJ272" s="108"/>
      <c r="AK272" s="106"/>
      <c r="AL272" s="106"/>
      <c r="AM272" s="122" t="s">
        <v>231</v>
      </c>
      <c r="AN272" s="124"/>
      <c r="AO272" s="122" t="s">
        <v>231</v>
      </c>
      <c r="AP272" s="124"/>
      <c r="AQ272" s="122" t="s">
        <v>231</v>
      </c>
      <c r="AR272" s="124"/>
      <c r="AS272" s="122" t="s">
        <v>231</v>
      </c>
      <c r="AT272" s="124" t="s">
        <v>525</v>
      </c>
      <c r="AU272" s="122" t="s">
        <v>231</v>
      </c>
      <c r="AV272" s="124"/>
      <c r="AW272" s="122" t="s">
        <v>228</v>
      </c>
      <c r="AX272" s="124"/>
      <c r="AY272" s="122" t="s">
        <v>231</v>
      </c>
      <c r="AZ272" s="124"/>
      <c r="BA272" s="146" t="s">
        <v>241</v>
      </c>
      <c r="BB272" s="124"/>
      <c r="BC272" s="146" t="s">
        <v>293</v>
      </c>
      <c r="BD272" s="124" t="s">
        <v>555</v>
      </c>
      <c r="BE272" s="112">
        <f t="shared" si="8"/>
        <v>0.6657142857</v>
      </c>
      <c r="BF272" s="122" t="s">
        <v>192</v>
      </c>
      <c r="BG272" s="160">
        <v>1.0</v>
      </c>
      <c r="BH272" s="122" t="s">
        <v>199</v>
      </c>
      <c r="BI272" s="160">
        <v>1.0</v>
      </c>
      <c r="BJ272" s="122" t="s">
        <v>205</v>
      </c>
      <c r="BK272" s="124">
        <v>0.5</v>
      </c>
      <c r="BL272" s="122" t="s">
        <v>209</v>
      </c>
      <c r="BM272" s="124">
        <v>1.0</v>
      </c>
      <c r="BN272" s="122" t="s">
        <v>217</v>
      </c>
      <c r="BO272" s="124">
        <v>0.66</v>
      </c>
      <c r="BP272" s="122" t="s">
        <v>211</v>
      </c>
      <c r="BQ272" s="124">
        <v>0.5</v>
      </c>
      <c r="BR272" s="122" t="s">
        <v>226</v>
      </c>
      <c r="BS272" s="124">
        <v>0.0</v>
      </c>
      <c r="BT272" s="112"/>
      <c r="BU272" s="168" t="s">
        <v>236</v>
      </c>
      <c r="BV272" s="168" t="s">
        <v>236</v>
      </c>
      <c r="BW272" s="112"/>
    </row>
    <row r="273">
      <c r="A273" s="66"/>
      <c r="B273" s="69">
        <v>13.0</v>
      </c>
      <c r="C273" s="115" t="s">
        <v>306</v>
      </c>
      <c r="D273" s="115" t="s">
        <v>342</v>
      </c>
      <c r="E273" s="76">
        <v>2014.0</v>
      </c>
      <c r="F273" s="76" t="s">
        <v>30</v>
      </c>
      <c r="G273" s="76" t="s">
        <v>378</v>
      </c>
      <c r="H273" s="76">
        <v>0.0</v>
      </c>
      <c r="I273" s="119" t="s">
        <v>414</v>
      </c>
      <c r="J273" s="119" t="s">
        <v>449</v>
      </c>
      <c r="K273" s="87" t="s">
        <v>39</v>
      </c>
      <c r="L273" s="66"/>
      <c r="M273" s="94"/>
      <c r="N273" s="224" t="s">
        <v>231</v>
      </c>
      <c r="O273" s="58"/>
      <c r="P273" s="124" t="s">
        <v>243</v>
      </c>
      <c r="Q273" s="16" t="s">
        <v>248</v>
      </c>
      <c r="R273" s="122" t="s">
        <v>241</v>
      </c>
      <c r="S273" s="124"/>
      <c r="T273" s="122" t="s">
        <v>231</v>
      </c>
      <c r="U273" s="124"/>
      <c r="V273" s="16" t="s">
        <v>258</v>
      </c>
      <c r="W273" s="106"/>
      <c r="X273" s="106"/>
      <c r="Y273" s="106"/>
      <c r="Z273" s="122" t="s">
        <v>231</v>
      </c>
      <c r="AA273" s="124"/>
      <c r="AB273" s="122" t="s">
        <v>231</v>
      </c>
      <c r="AC273" s="124" t="s">
        <v>471</v>
      </c>
      <c r="AD273" s="122" t="s">
        <v>241</v>
      </c>
      <c r="AE273" s="124"/>
      <c r="AF273" s="122" t="s">
        <v>241</v>
      </c>
      <c r="AG273" s="124"/>
      <c r="AH273" s="122" t="s">
        <v>241</v>
      </c>
      <c r="AI273" s="124"/>
      <c r="AJ273" s="108"/>
      <c r="AK273" s="106"/>
      <c r="AL273" s="106"/>
      <c r="AM273" s="122" t="s">
        <v>231</v>
      </c>
      <c r="AN273" s="124"/>
      <c r="AO273" s="122" t="s">
        <v>231</v>
      </c>
      <c r="AP273" s="124" t="s">
        <v>507</v>
      </c>
      <c r="AQ273" s="122" t="s">
        <v>231</v>
      </c>
      <c r="AR273" s="124"/>
      <c r="AS273" s="122" t="s">
        <v>231</v>
      </c>
      <c r="AT273" s="124" t="s">
        <v>526</v>
      </c>
      <c r="AU273" s="122" t="s">
        <v>231</v>
      </c>
      <c r="AV273" s="124"/>
      <c r="AW273" s="122" t="s">
        <v>231</v>
      </c>
      <c r="AX273" s="124"/>
      <c r="AY273" s="224" t="s">
        <v>231</v>
      </c>
      <c r="AZ273" s="58"/>
      <c r="BA273" s="146" t="s">
        <v>241</v>
      </c>
      <c r="BB273" s="124"/>
      <c r="BC273" s="146" t="s">
        <v>293</v>
      </c>
      <c r="BD273" s="124" t="s">
        <v>555</v>
      </c>
      <c r="BE273" s="112">
        <f t="shared" si="8"/>
        <v>0.5</v>
      </c>
      <c r="BF273" s="122" t="s">
        <v>192</v>
      </c>
      <c r="BG273" s="160">
        <v>1.0</v>
      </c>
      <c r="BH273" s="122" t="s">
        <v>200</v>
      </c>
      <c r="BI273" s="160">
        <v>0.5</v>
      </c>
      <c r="BJ273" s="122" t="s">
        <v>205</v>
      </c>
      <c r="BK273" s="124">
        <v>0.5</v>
      </c>
      <c r="BL273" s="122" t="s">
        <v>211</v>
      </c>
      <c r="BM273" s="124">
        <v>0.5</v>
      </c>
      <c r="BN273" s="122" t="s">
        <v>217</v>
      </c>
      <c r="BO273" s="124">
        <v>0.5</v>
      </c>
      <c r="BP273" s="122" t="s">
        <v>211</v>
      </c>
      <c r="BQ273" s="124">
        <v>0.5</v>
      </c>
      <c r="BR273" s="122" t="s">
        <v>226</v>
      </c>
      <c r="BS273" s="124">
        <v>0.0</v>
      </c>
      <c r="BT273" s="112"/>
      <c r="BU273" s="168" t="s">
        <v>237</v>
      </c>
      <c r="BV273" s="168" t="s">
        <v>236</v>
      </c>
      <c r="BW273" s="112"/>
    </row>
    <row r="274">
      <c r="A274" s="66"/>
      <c r="B274" s="69">
        <v>14.0</v>
      </c>
      <c r="C274" s="115" t="s">
        <v>307</v>
      </c>
      <c r="D274" s="115" t="s">
        <v>343</v>
      </c>
      <c r="E274" s="76">
        <v>2014.0</v>
      </c>
      <c r="F274" s="76" t="s">
        <v>30</v>
      </c>
      <c r="G274" s="76" t="s">
        <v>379</v>
      </c>
      <c r="H274" s="76">
        <v>0.0</v>
      </c>
      <c r="I274" s="119" t="s">
        <v>415</v>
      </c>
      <c r="J274" s="119" t="s">
        <v>450</v>
      </c>
      <c r="K274" s="87" t="s">
        <v>39</v>
      </c>
      <c r="L274" s="66"/>
      <c r="M274" s="94"/>
      <c r="N274" s="122" t="s">
        <v>231</v>
      </c>
      <c r="O274" s="124"/>
      <c r="P274" s="124" t="s">
        <v>243</v>
      </c>
      <c r="Q274" s="16" t="s">
        <v>249</v>
      </c>
      <c r="R274" s="122" t="s">
        <v>241</v>
      </c>
      <c r="S274" s="124"/>
      <c r="T274" s="122" t="s">
        <v>231</v>
      </c>
      <c r="U274" s="124"/>
      <c r="V274" s="16" t="s">
        <v>260</v>
      </c>
      <c r="W274" s="106"/>
      <c r="X274" s="106"/>
      <c r="Y274" s="106"/>
      <c r="Z274" s="122" t="s">
        <v>231</v>
      </c>
      <c r="AA274" s="124"/>
      <c r="AB274" s="122" t="s">
        <v>231</v>
      </c>
      <c r="AC274" s="124" t="s">
        <v>472</v>
      </c>
      <c r="AD274" s="122" t="s">
        <v>241</v>
      </c>
      <c r="AE274" s="124"/>
      <c r="AF274" s="122" t="s">
        <v>231</v>
      </c>
      <c r="AG274" s="124" t="s">
        <v>498</v>
      </c>
      <c r="AH274" s="122" t="s">
        <v>241</v>
      </c>
      <c r="AI274" s="124"/>
      <c r="AJ274" s="108"/>
      <c r="AK274" s="106"/>
      <c r="AL274" s="106"/>
      <c r="AM274" s="122" t="s">
        <v>231</v>
      </c>
      <c r="AN274" s="124"/>
      <c r="AO274" s="122" t="s">
        <v>241</v>
      </c>
      <c r="AP274" s="124"/>
      <c r="AQ274" s="122" t="s">
        <v>231</v>
      </c>
      <c r="AR274" s="124" t="s">
        <v>517</v>
      </c>
      <c r="AS274" s="122" t="s">
        <v>231</v>
      </c>
      <c r="AT274" s="124"/>
      <c r="AU274" s="122" t="s">
        <v>231</v>
      </c>
      <c r="AV274" s="124"/>
      <c r="AW274" s="122" t="s">
        <v>231</v>
      </c>
      <c r="AX274" s="124" t="s">
        <v>535</v>
      </c>
      <c r="AY274" s="122" t="s">
        <v>231</v>
      </c>
      <c r="AZ274" s="124"/>
      <c r="BA274" s="146" t="s">
        <v>241</v>
      </c>
      <c r="BB274" s="124"/>
      <c r="BC274" s="146" t="s">
        <v>292</v>
      </c>
      <c r="BD274" s="124"/>
      <c r="BE274" s="112">
        <f t="shared" si="8"/>
        <v>0.6185714286</v>
      </c>
      <c r="BF274" s="122" t="s">
        <v>192</v>
      </c>
      <c r="BG274" s="160">
        <v>1.0</v>
      </c>
      <c r="BH274" s="122" t="s">
        <v>200</v>
      </c>
      <c r="BI274" s="160">
        <v>0.5</v>
      </c>
      <c r="BJ274" s="122" t="s">
        <v>204</v>
      </c>
      <c r="BK274" s="124">
        <v>1.0</v>
      </c>
      <c r="BL274" s="122" t="s">
        <v>209</v>
      </c>
      <c r="BM274" s="124">
        <v>1.0</v>
      </c>
      <c r="BN274" s="122" t="s">
        <v>218</v>
      </c>
      <c r="BO274" s="124">
        <v>0.33</v>
      </c>
      <c r="BP274" s="122" t="s">
        <v>211</v>
      </c>
      <c r="BQ274" s="124">
        <v>0.5</v>
      </c>
      <c r="BR274" s="122" t="s">
        <v>226</v>
      </c>
      <c r="BS274" s="124">
        <v>0.0</v>
      </c>
      <c r="BT274" s="112"/>
      <c r="BU274" s="168" t="s">
        <v>237</v>
      </c>
      <c r="BV274" s="168" t="s">
        <v>236</v>
      </c>
      <c r="BW274" s="112"/>
    </row>
    <row r="275">
      <c r="A275" s="66"/>
      <c r="B275" s="69">
        <v>15.0</v>
      </c>
      <c r="C275" s="115" t="s">
        <v>308</v>
      </c>
      <c r="D275" s="115" t="s">
        <v>344</v>
      </c>
      <c r="E275" s="76">
        <v>2012.0</v>
      </c>
      <c r="F275" s="76" t="s">
        <v>30</v>
      </c>
      <c r="G275" s="76" t="s">
        <v>380</v>
      </c>
      <c r="H275" s="76">
        <v>2.0</v>
      </c>
      <c r="I275" s="119" t="s">
        <v>416</v>
      </c>
      <c r="J275" s="119" t="s">
        <v>451</v>
      </c>
      <c r="K275" s="87" t="s">
        <v>39</v>
      </c>
      <c r="L275" s="66"/>
      <c r="M275" s="94"/>
      <c r="N275" s="122" t="s">
        <v>231</v>
      </c>
      <c r="O275" s="124"/>
      <c r="P275" s="124" t="s">
        <v>243</v>
      </c>
      <c r="Q275" s="16" t="s">
        <v>250</v>
      </c>
      <c r="R275" s="122" t="s">
        <v>241</v>
      </c>
      <c r="S275" s="124"/>
      <c r="T275" s="122" t="s">
        <v>241</v>
      </c>
      <c r="U275" s="124" t="s">
        <v>459</v>
      </c>
      <c r="V275" s="16"/>
      <c r="W275" s="106"/>
      <c r="X275" s="106"/>
      <c r="Y275" s="106"/>
      <c r="Z275" s="122"/>
      <c r="AA275" s="124"/>
      <c r="AB275" s="122"/>
      <c r="AC275" s="124"/>
      <c r="AD275" s="122"/>
      <c r="AE275" s="124"/>
      <c r="AF275" s="122"/>
      <c r="AG275" s="124"/>
      <c r="AH275" s="122"/>
      <c r="AI275" s="124"/>
      <c r="AJ275" s="108"/>
      <c r="AK275" s="106"/>
      <c r="AL275" s="106"/>
      <c r="AM275" s="122"/>
      <c r="AN275" s="124"/>
      <c r="AO275" s="122"/>
      <c r="AP275" s="124"/>
      <c r="AQ275" s="122"/>
      <c r="AR275" s="124"/>
      <c r="AS275" s="122"/>
      <c r="AT275" s="124"/>
      <c r="AU275" s="122"/>
      <c r="AV275" s="124"/>
      <c r="AW275" s="122"/>
      <c r="AX275" s="124"/>
      <c r="AY275" s="122"/>
      <c r="AZ275" s="124"/>
      <c r="BA275" s="225"/>
      <c r="BB275" s="58"/>
      <c r="BC275" s="146"/>
      <c r="BD275" s="124"/>
      <c r="BE275" s="112">
        <f t="shared" si="8"/>
        <v>0</v>
      </c>
      <c r="BF275" s="122" t="s">
        <v>192</v>
      </c>
      <c r="BG275" s="160"/>
      <c r="BH275" s="122" t="s">
        <v>200</v>
      </c>
      <c r="BI275" s="160"/>
      <c r="BJ275" s="122"/>
      <c r="BK275" s="124"/>
      <c r="BL275" s="122"/>
      <c r="BM275" s="124"/>
      <c r="BN275" s="122"/>
      <c r="BO275" s="124"/>
      <c r="BP275" s="122"/>
      <c r="BQ275" s="124"/>
      <c r="BR275" s="122"/>
      <c r="BS275" s="124"/>
      <c r="BT275" s="112"/>
      <c r="BU275" s="168" t="s">
        <v>236</v>
      </c>
      <c r="BV275" s="7"/>
      <c r="BW275" s="112"/>
    </row>
    <row r="276">
      <c r="A276" s="66"/>
      <c r="B276" s="69">
        <v>16.0</v>
      </c>
      <c r="C276" s="115" t="s">
        <v>309</v>
      </c>
      <c r="D276" s="115" t="s">
        <v>345</v>
      </c>
      <c r="E276" s="76">
        <v>2014.0</v>
      </c>
      <c r="F276" s="76" t="s">
        <v>30</v>
      </c>
      <c r="G276" s="76" t="s">
        <v>381</v>
      </c>
      <c r="H276" s="76">
        <v>4.0</v>
      </c>
      <c r="I276" s="119" t="s">
        <v>417</v>
      </c>
      <c r="J276" s="119" t="s">
        <v>452</v>
      </c>
      <c r="K276" s="87" t="s">
        <v>39</v>
      </c>
      <c r="L276" s="66"/>
      <c r="M276" s="94"/>
      <c r="N276" s="122" t="s">
        <v>231</v>
      </c>
      <c r="O276" s="124"/>
      <c r="P276" s="124" t="s">
        <v>243</v>
      </c>
      <c r="Q276" s="16" t="s">
        <v>250</v>
      </c>
      <c r="R276" s="122" t="s">
        <v>241</v>
      </c>
      <c r="S276" s="124"/>
      <c r="T276" s="122" t="s">
        <v>241</v>
      </c>
      <c r="U276" s="124"/>
      <c r="V276" s="16"/>
      <c r="W276" s="106"/>
      <c r="X276" s="106"/>
      <c r="Y276" s="106"/>
      <c r="Z276" s="122"/>
      <c r="AA276" s="124"/>
      <c r="AB276" s="122"/>
      <c r="AC276" s="124"/>
      <c r="AD276" s="122"/>
      <c r="AE276" s="124"/>
      <c r="AF276" s="122"/>
      <c r="AG276" s="124"/>
      <c r="AH276" s="122"/>
      <c r="AI276" s="124"/>
      <c r="AJ276" s="108"/>
      <c r="AK276" s="106"/>
      <c r="AL276" s="106"/>
      <c r="AM276" s="122"/>
      <c r="AN276" s="124"/>
      <c r="AO276" s="122"/>
      <c r="AP276" s="124"/>
      <c r="AQ276" s="122"/>
      <c r="AR276" s="124"/>
      <c r="AS276" s="122"/>
      <c r="AT276" s="124"/>
      <c r="AU276" s="122"/>
      <c r="AV276" s="124"/>
      <c r="AW276" s="122"/>
      <c r="AX276" s="124"/>
      <c r="AY276" s="122"/>
      <c r="AZ276" s="124"/>
      <c r="BA276" s="146"/>
      <c r="BB276" s="124"/>
      <c r="BC276" s="146"/>
      <c r="BD276" s="124"/>
      <c r="BE276" s="112">
        <f t="shared" si="8"/>
        <v>0</v>
      </c>
      <c r="BF276" s="122" t="s">
        <v>192</v>
      </c>
      <c r="BG276" s="160"/>
      <c r="BH276" s="122" t="s">
        <v>199</v>
      </c>
      <c r="BI276" s="160"/>
      <c r="BJ276" s="122"/>
      <c r="BK276" s="124"/>
      <c r="BL276" s="122"/>
      <c r="BM276" s="124"/>
      <c r="BN276" s="122"/>
      <c r="BO276" s="124"/>
      <c r="BP276" s="122"/>
      <c r="BQ276" s="124"/>
      <c r="BR276" s="122"/>
      <c r="BS276" s="124"/>
      <c r="BT276" s="112"/>
      <c r="BU276" s="168" t="s">
        <v>236</v>
      </c>
      <c r="BV276" s="7"/>
      <c r="BW276" s="112"/>
    </row>
    <row r="277">
      <c r="A277" s="66"/>
      <c r="B277" s="69">
        <v>17.0</v>
      </c>
      <c r="C277" s="115" t="s">
        <v>310</v>
      </c>
      <c r="D277" s="115" t="s">
        <v>346</v>
      </c>
      <c r="E277" s="76">
        <v>2013.0</v>
      </c>
      <c r="F277" s="76" t="s">
        <v>30</v>
      </c>
      <c r="G277" s="76" t="s">
        <v>382</v>
      </c>
      <c r="H277" s="76">
        <v>2.0</v>
      </c>
      <c r="I277" s="119" t="s">
        <v>418</v>
      </c>
      <c r="J277" s="119" t="s">
        <v>453</v>
      </c>
      <c r="K277" s="87" t="s">
        <v>39</v>
      </c>
      <c r="L277" s="66"/>
      <c r="M277" s="94"/>
      <c r="N277" s="122" t="s">
        <v>231</v>
      </c>
      <c r="O277" s="124"/>
      <c r="P277" s="124" t="s">
        <v>243</v>
      </c>
      <c r="Q277" s="16" t="s">
        <v>250</v>
      </c>
      <c r="R277" s="224" t="s">
        <v>228</v>
      </c>
      <c r="S277" s="58"/>
      <c r="T277" s="122" t="s">
        <v>231</v>
      </c>
      <c r="U277" s="124"/>
      <c r="V277" s="16" t="s">
        <v>258</v>
      </c>
      <c r="W277" s="106"/>
      <c r="X277" s="106"/>
      <c r="Y277" s="106"/>
      <c r="Z277" s="122" t="s">
        <v>231</v>
      </c>
      <c r="AA277" s="124"/>
      <c r="AB277" s="122" t="s">
        <v>231</v>
      </c>
      <c r="AC277" s="124" t="s">
        <v>473</v>
      </c>
      <c r="AD277" s="122" t="s">
        <v>241</v>
      </c>
      <c r="AE277" s="124"/>
      <c r="AF277" s="122" t="s">
        <v>241</v>
      </c>
      <c r="AG277" s="124"/>
      <c r="AH277" s="122" t="s">
        <v>241</v>
      </c>
      <c r="AI277" s="124"/>
      <c r="AJ277" s="108"/>
      <c r="AK277" s="106"/>
      <c r="AL277" s="106"/>
      <c r="AM277" s="122" t="s">
        <v>231</v>
      </c>
      <c r="AN277" s="124"/>
      <c r="AO277" s="122" t="s">
        <v>231</v>
      </c>
      <c r="AP277" s="124"/>
      <c r="AQ277" s="122" t="s">
        <v>231</v>
      </c>
      <c r="AR277" s="124" t="s">
        <v>518</v>
      </c>
      <c r="AS277" s="122" t="s">
        <v>231</v>
      </c>
      <c r="AT277" s="124" t="s">
        <v>526</v>
      </c>
      <c r="AU277" s="122" t="s">
        <v>231</v>
      </c>
      <c r="AV277" s="124"/>
      <c r="AW277" s="122" t="s">
        <v>231</v>
      </c>
      <c r="AX277" s="124"/>
      <c r="AY277" s="122" t="s">
        <v>231</v>
      </c>
      <c r="AZ277" s="124"/>
      <c r="BA277" s="146" t="s">
        <v>231</v>
      </c>
      <c r="BB277" s="124" t="s">
        <v>546</v>
      </c>
      <c r="BC277" s="225" t="s">
        <v>293</v>
      </c>
      <c r="BD277" s="58"/>
      <c r="BE277" s="112">
        <f t="shared" si="8"/>
        <v>0.5471428571</v>
      </c>
      <c r="BF277" s="122" t="s">
        <v>192</v>
      </c>
      <c r="BG277" s="160">
        <v>1.0</v>
      </c>
      <c r="BH277" s="122" t="s">
        <v>199</v>
      </c>
      <c r="BI277" s="160">
        <v>1.0</v>
      </c>
      <c r="BJ277" s="122" t="s">
        <v>205</v>
      </c>
      <c r="BK277" s="124">
        <v>0.5</v>
      </c>
      <c r="BL277" s="146" t="s">
        <v>211</v>
      </c>
      <c r="BM277" s="124">
        <v>0.5</v>
      </c>
      <c r="BN277" s="122" t="s">
        <v>218</v>
      </c>
      <c r="BO277" s="124">
        <v>0.33</v>
      </c>
      <c r="BP277" s="122" t="s">
        <v>211</v>
      </c>
      <c r="BQ277" s="124">
        <v>0.5</v>
      </c>
      <c r="BR277" s="122" t="s">
        <v>226</v>
      </c>
      <c r="BS277" s="124">
        <v>0.0</v>
      </c>
      <c r="BT277" s="112"/>
      <c r="BU277" s="168" t="s">
        <v>237</v>
      </c>
      <c r="BV277" s="168" t="s">
        <v>237</v>
      </c>
      <c r="BW277" s="112"/>
    </row>
    <row r="278">
      <c r="A278" s="66"/>
      <c r="B278" s="69">
        <v>18.0</v>
      </c>
      <c r="C278" s="71" t="s">
        <v>311</v>
      </c>
      <c r="D278" s="10" t="s">
        <v>347</v>
      </c>
      <c r="E278" s="76">
        <v>2014.0</v>
      </c>
      <c r="F278" s="76" t="s">
        <v>30</v>
      </c>
      <c r="G278" s="76" t="s">
        <v>383</v>
      </c>
      <c r="H278" s="76">
        <v>0.0</v>
      </c>
      <c r="I278" s="119" t="s">
        <v>419</v>
      </c>
      <c r="J278" s="71"/>
      <c r="K278" s="87" t="s">
        <v>39</v>
      </c>
      <c r="L278" s="66"/>
      <c r="M278" s="94"/>
      <c r="N278" s="122" t="s">
        <v>231</v>
      </c>
      <c r="O278" s="124"/>
      <c r="P278" s="124" t="s">
        <v>243</v>
      </c>
      <c r="Q278" s="16" t="s">
        <v>250</v>
      </c>
      <c r="R278" s="122" t="s">
        <v>228</v>
      </c>
      <c r="S278" s="124"/>
      <c r="T278" s="122" t="s">
        <v>231</v>
      </c>
      <c r="U278" s="124"/>
      <c r="V278" s="16" t="s">
        <v>258</v>
      </c>
      <c r="W278" s="106"/>
      <c r="X278" s="106"/>
      <c r="Y278" s="106"/>
      <c r="Z278" s="122" t="s">
        <v>231</v>
      </c>
      <c r="AA278" s="124" t="s">
        <v>460</v>
      </c>
      <c r="AB278" s="122" t="s">
        <v>231</v>
      </c>
      <c r="AC278" s="124"/>
      <c r="AD278" s="122" t="s">
        <v>231</v>
      </c>
      <c r="AE278" s="124"/>
      <c r="AF278" s="122" t="s">
        <v>241</v>
      </c>
      <c r="AG278" s="124"/>
      <c r="AH278" s="122" t="s">
        <v>231</v>
      </c>
      <c r="AI278" s="124"/>
      <c r="AJ278" s="108"/>
      <c r="AK278" s="106"/>
      <c r="AL278" s="106"/>
      <c r="AM278" s="122" t="s">
        <v>231</v>
      </c>
      <c r="AN278" s="124"/>
      <c r="AO278" s="122" t="s">
        <v>231</v>
      </c>
      <c r="AP278" s="124"/>
      <c r="AQ278" s="122" t="s">
        <v>231</v>
      </c>
      <c r="AR278" s="124"/>
      <c r="AS278" s="122" t="s">
        <v>231</v>
      </c>
      <c r="AT278" s="124"/>
      <c r="AU278" s="122" t="s">
        <v>231</v>
      </c>
      <c r="AV278" s="124"/>
      <c r="AW278" s="122" t="s">
        <v>231</v>
      </c>
      <c r="AX278" s="124"/>
      <c r="AY278" s="122" t="s">
        <v>231</v>
      </c>
      <c r="AZ278" s="124"/>
      <c r="BA278" s="146" t="s">
        <v>231</v>
      </c>
      <c r="BB278" s="124" t="s">
        <v>547</v>
      </c>
      <c r="BC278" s="146" t="s">
        <v>290</v>
      </c>
      <c r="BD278" s="124" t="s">
        <v>460</v>
      </c>
      <c r="BE278" s="112">
        <f t="shared" si="8"/>
        <v>0.8571428571</v>
      </c>
      <c r="BF278" s="122" t="s">
        <v>192</v>
      </c>
      <c r="BG278" s="160">
        <v>1.0</v>
      </c>
      <c r="BH278" s="122" t="s">
        <v>200</v>
      </c>
      <c r="BI278" s="160">
        <v>0.5</v>
      </c>
      <c r="BJ278" s="122" t="s">
        <v>204</v>
      </c>
      <c r="BK278" s="124">
        <v>1.0</v>
      </c>
      <c r="BL278" s="146" t="s">
        <v>209</v>
      </c>
      <c r="BM278" s="124">
        <v>1.0</v>
      </c>
      <c r="BN278" s="122" t="s">
        <v>216</v>
      </c>
      <c r="BO278" s="124">
        <v>1.0</v>
      </c>
      <c r="BP278" s="122" t="s">
        <v>204</v>
      </c>
      <c r="BQ278" s="124">
        <v>1.0</v>
      </c>
      <c r="BR278" s="122" t="s">
        <v>211</v>
      </c>
      <c r="BS278" s="124">
        <v>0.5</v>
      </c>
      <c r="BT278" s="112"/>
      <c r="BU278" s="168" t="s">
        <v>236</v>
      </c>
      <c r="BV278" s="168" t="s">
        <v>237</v>
      </c>
      <c r="BW278" s="112"/>
    </row>
    <row r="279">
      <c r="A279" s="66"/>
      <c r="B279" s="69">
        <v>19.0</v>
      </c>
      <c r="C279" s="71" t="s">
        <v>312</v>
      </c>
      <c r="D279" s="10" t="s">
        <v>348</v>
      </c>
      <c r="E279" s="76">
        <v>2014.0</v>
      </c>
      <c r="F279" s="76" t="s">
        <v>30</v>
      </c>
      <c r="G279" s="76" t="s">
        <v>384</v>
      </c>
      <c r="H279" s="76">
        <v>0.0</v>
      </c>
      <c r="I279" s="119" t="s">
        <v>420</v>
      </c>
      <c r="J279" s="71"/>
      <c r="K279" s="87" t="s">
        <v>39</v>
      </c>
      <c r="L279" s="66"/>
      <c r="M279" s="94"/>
      <c r="N279" s="122" t="s">
        <v>231</v>
      </c>
      <c r="O279" s="124"/>
      <c r="P279" s="124" t="s">
        <v>243</v>
      </c>
      <c r="Q279" s="16" t="s">
        <v>249</v>
      </c>
      <c r="R279" s="122" t="s">
        <v>231</v>
      </c>
      <c r="S279" s="124" t="s">
        <v>456</v>
      </c>
      <c r="T279" s="224" t="s">
        <v>231</v>
      </c>
      <c r="U279" s="58"/>
      <c r="V279" s="16" t="s">
        <v>258</v>
      </c>
      <c r="W279" s="106"/>
      <c r="X279" s="106"/>
      <c r="Y279" s="106"/>
      <c r="Z279" s="122" t="s">
        <v>241</v>
      </c>
      <c r="AA279" s="124"/>
      <c r="AB279" s="122"/>
      <c r="AC279" s="124"/>
      <c r="AD279" s="122"/>
      <c r="AE279" s="124"/>
      <c r="AF279" s="122"/>
      <c r="AG279" s="124"/>
      <c r="AH279" s="122"/>
      <c r="AI279" s="124"/>
      <c r="AJ279" s="108"/>
      <c r="AK279" s="106"/>
      <c r="AL279" s="106"/>
      <c r="AM279" s="122" t="s">
        <v>231</v>
      </c>
      <c r="AN279" s="124" t="s">
        <v>504</v>
      </c>
      <c r="AO279" s="122" t="s">
        <v>231</v>
      </c>
      <c r="AP279" s="124" t="s">
        <v>508</v>
      </c>
      <c r="AQ279" s="122" t="s">
        <v>231</v>
      </c>
      <c r="AR279" s="124"/>
      <c r="AS279" s="122" t="s">
        <v>231</v>
      </c>
      <c r="AT279" s="124"/>
      <c r="AU279" s="122" t="s">
        <v>241</v>
      </c>
      <c r="AV279" s="124"/>
      <c r="AW279" s="122" t="s">
        <v>231</v>
      </c>
      <c r="AX279" s="124"/>
      <c r="AY279" s="122" t="s">
        <v>231</v>
      </c>
      <c r="AZ279" s="124"/>
      <c r="BA279" s="146" t="s">
        <v>231</v>
      </c>
      <c r="BB279" s="124"/>
      <c r="BC279" s="146" t="s">
        <v>293</v>
      </c>
      <c r="BD279" s="124"/>
      <c r="BE279" s="111">
        <f t="shared" si="8"/>
        <v>0.8571428571</v>
      </c>
      <c r="BF279" s="58"/>
      <c r="BG279" s="160">
        <v>1.0</v>
      </c>
      <c r="BH279" s="122" t="s">
        <v>200</v>
      </c>
      <c r="BI279" s="160">
        <v>0.5</v>
      </c>
      <c r="BJ279" s="122" t="s">
        <v>204</v>
      </c>
      <c r="BK279" s="124">
        <v>1.0</v>
      </c>
      <c r="BL279" s="146" t="s">
        <v>209</v>
      </c>
      <c r="BM279" s="124">
        <v>1.0</v>
      </c>
      <c r="BN279" s="122" t="s">
        <v>216</v>
      </c>
      <c r="BO279" s="124">
        <v>1.0</v>
      </c>
      <c r="BP279" s="122" t="s">
        <v>211</v>
      </c>
      <c r="BQ279" s="124">
        <v>0.5</v>
      </c>
      <c r="BR279" s="122" t="s">
        <v>225</v>
      </c>
      <c r="BS279" s="124">
        <v>1.0</v>
      </c>
      <c r="BT279" s="112"/>
      <c r="BU279" s="168" t="s">
        <v>237</v>
      </c>
      <c r="BV279" s="168" t="s">
        <v>237</v>
      </c>
      <c r="BW279" s="112"/>
      <c r="BX279" s="10" t="s">
        <v>561</v>
      </c>
    </row>
    <row r="280">
      <c r="A280" s="66"/>
      <c r="B280" s="69">
        <v>20.0</v>
      </c>
      <c r="C280" s="71" t="s">
        <v>313</v>
      </c>
      <c r="D280" s="115" t="s">
        <v>349</v>
      </c>
      <c r="E280" s="76">
        <v>2010.0</v>
      </c>
      <c r="F280" s="76" t="s">
        <v>30</v>
      </c>
      <c r="G280" s="76" t="s">
        <v>385</v>
      </c>
      <c r="H280" s="76">
        <v>7.0</v>
      </c>
      <c r="I280" s="119" t="s">
        <v>421</v>
      </c>
      <c r="J280" s="71"/>
      <c r="K280" s="87" t="s">
        <v>39</v>
      </c>
      <c r="L280" s="66"/>
      <c r="M280" s="94"/>
      <c r="N280" s="122" t="s">
        <v>231</v>
      </c>
      <c r="O280" s="124"/>
      <c r="P280" s="124" t="s">
        <v>243</v>
      </c>
      <c r="Q280" s="16" t="s">
        <v>250</v>
      </c>
      <c r="R280" s="122" t="s">
        <v>228</v>
      </c>
      <c r="S280" s="124"/>
      <c r="T280" s="122" t="s">
        <v>231</v>
      </c>
      <c r="U280" s="124"/>
      <c r="V280" s="16" t="s">
        <v>258</v>
      </c>
      <c r="W280" s="106"/>
      <c r="X280" s="106"/>
      <c r="Y280" s="106"/>
      <c r="Z280" s="122" t="s">
        <v>231</v>
      </c>
      <c r="AA280" s="124"/>
      <c r="AB280" s="122" t="s">
        <v>231</v>
      </c>
      <c r="AC280" s="124"/>
      <c r="AD280" s="122" t="s">
        <v>231</v>
      </c>
      <c r="AE280" s="124"/>
      <c r="AF280" s="122" t="s">
        <v>241</v>
      </c>
      <c r="AG280" s="124"/>
      <c r="AH280" s="122" t="s">
        <v>241</v>
      </c>
      <c r="AI280" s="124"/>
      <c r="AJ280" s="108"/>
      <c r="AK280" s="106"/>
      <c r="AL280" s="106"/>
      <c r="AM280" s="122" t="s">
        <v>231</v>
      </c>
      <c r="AN280" s="124"/>
      <c r="AO280" s="122" t="s">
        <v>241</v>
      </c>
      <c r="AP280" s="124"/>
      <c r="AQ280" s="122" t="s">
        <v>231</v>
      </c>
      <c r="AR280" s="124"/>
      <c r="AS280" s="122" t="s">
        <v>231</v>
      </c>
      <c r="AT280" s="124" t="s">
        <v>527</v>
      </c>
      <c r="AU280" s="122" t="s">
        <v>241</v>
      </c>
      <c r="AV280" s="124"/>
      <c r="AW280" s="122" t="s">
        <v>228</v>
      </c>
      <c r="AX280" s="124"/>
      <c r="AY280" s="122" t="s">
        <v>231</v>
      </c>
      <c r="AZ280" s="124"/>
      <c r="BA280" s="146" t="s">
        <v>241</v>
      </c>
      <c r="BB280" s="124"/>
      <c r="BC280" s="146" t="s">
        <v>293</v>
      </c>
      <c r="BD280" s="124"/>
      <c r="BE280" s="112">
        <f t="shared" si="8"/>
        <v>0.6185714286</v>
      </c>
      <c r="BF280" s="224" t="s">
        <v>192</v>
      </c>
      <c r="BG280" s="58"/>
      <c r="BH280" s="122" t="s">
        <v>199</v>
      </c>
      <c r="BI280" s="160">
        <v>1.0</v>
      </c>
      <c r="BJ280" s="122" t="s">
        <v>204</v>
      </c>
      <c r="BK280" s="124">
        <v>1.0</v>
      </c>
      <c r="BL280" s="146" t="s">
        <v>209</v>
      </c>
      <c r="BM280" s="124">
        <v>1.0</v>
      </c>
      <c r="BN280" s="122" t="s">
        <v>218</v>
      </c>
      <c r="BO280" s="124">
        <v>0.33</v>
      </c>
      <c r="BP280" s="122" t="s">
        <v>211</v>
      </c>
      <c r="BQ280" s="124">
        <v>0.5</v>
      </c>
      <c r="BR280" s="122" t="s">
        <v>211</v>
      </c>
      <c r="BS280" s="124">
        <v>0.5</v>
      </c>
      <c r="BT280" s="112"/>
      <c r="BU280" s="168" t="s">
        <v>236</v>
      </c>
      <c r="BV280" s="168" t="s">
        <v>237</v>
      </c>
      <c r="BW280" s="112"/>
    </row>
    <row r="281">
      <c r="A281" s="66"/>
      <c r="B281" s="69">
        <v>21.0</v>
      </c>
      <c r="C281" s="71" t="s">
        <v>314</v>
      </c>
      <c r="D281" s="71" t="s">
        <v>350</v>
      </c>
      <c r="E281" s="76">
        <v>2010.0</v>
      </c>
      <c r="F281" s="76" t="s">
        <v>30</v>
      </c>
      <c r="G281" s="76" t="s">
        <v>386</v>
      </c>
      <c r="H281" s="76">
        <v>11.0</v>
      </c>
      <c r="I281" s="119" t="s">
        <v>422</v>
      </c>
      <c r="J281" s="71"/>
      <c r="K281" s="87" t="s">
        <v>39</v>
      </c>
      <c r="L281" s="66"/>
      <c r="M281" s="94"/>
      <c r="N281" s="122" t="s">
        <v>231</v>
      </c>
      <c r="O281" s="124"/>
      <c r="P281" s="124" t="s">
        <v>243</v>
      </c>
      <c r="Q281" s="16" t="s">
        <v>248</v>
      </c>
      <c r="R281" s="122" t="s">
        <v>241</v>
      </c>
      <c r="S281" s="124" t="s">
        <v>457</v>
      </c>
      <c r="T281" s="122" t="s">
        <v>231</v>
      </c>
      <c r="U281" s="124"/>
      <c r="V281" s="16" t="s">
        <v>258</v>
      </c>
      <c r="W281" s="106"/>
      <c r="X281" s="106"/>
      <c r="Y281" s="106"/>
      <c r="Z281" s="122" t="s">
        <v>231</v>
      </c>
      <c r="AA281" s="124"/>
      <c r="AB281" s="122" t="s">
        <v>231</v>
      </c>
      <c r="AC281" s="124"/>
      <c r="AD281" s="122" t="s">
        <v>231</v>
      </c>
      <c r="AE281" s="124" t="s">
        <v>490</v>
      </c>
      <c r="AF281" s="122" t="s">
        <v>241</v>
      </c>
      <c r="AG281" s="124"/>
      <c r="AH281" s="122" t="s">
        <v>241</v>
      </c>
      <c r="AI281" s="124"/>
      <c r="AJ281" s="108"/>
      <c r="AK281" s="106"/>
      <c r="AL281" s="106"/>
      <c r="AM281" s="122" t="s">
        <v>231</v>
      </c>
      <c r="AN281" s="124"/>
      <c r="AO281" s="122" t="s">
        <v>231</v>
      </c>
      <c r="AP281" s="124"/>
      <c r="AQ281" s="122" t="s">
        <v>231</v>
      </c>
      <c r="AR281" s="124"/>
      <c r="AS281" s="122" t="s">
        <v>231</v>
      </c>
      <c r="AT281" s="124"/>
      <c r="AU281" s="122" t="s">
        <v>231</v>
      </c>
      <c r="AV281" s="124"/>
      <c r="AW281" s="122" t="s">
        <v>231</v>
      </c>
      <c r="AX281" s="124"/>
      <c r="AY281" s="122" t="s">
        <v>231</v>
      </c>
      <c r="AZ281" s="124"/>
      <c r="BA281" s="146" t="s">
        <v>241</v>
      </c>
      <c r="BB281" s="124"/>
      <c r="BC281" s="146" t="s">
        <v>291</v>
      </c>
      <c r="BD281" s="124"/>
      <c r="BE281" s="112">
        <f t="shared" si="8"/>
        <v>0.8571428571</v>
      </c>
      <c r="BF281" s="122" t="s">
        <v>192</v>
      </c>
      <c r="BG281" s="160">
        <v>1.0</v>
      </c>
      <c r="BH281" s="122" t="s">
        <v>199</v>
      </c>
      <c r="BI281" s="160">
        <v>1.0</v>
      </c>
      <c r="BJ281" s="122" t="s">
        <v>204</v>
      </c>
      <c r="BK281" s="124">
        <v>1.0</v>
      </c>
      <c r="BL281" s="146" t="s">
        <v>209</v>
      </c>
      <c r="BM281" s="124">
        <v>1.0</v>
      </c>
      <c r="BN281" s="122" t="s">
        <v>216</v>
      </c>
      <c r="BO281" s="124">
        <v>1.0</v>
      </c>
      <c r="BP281" s="122" t="s">
        <v>211</v>
      </c>
      <c r="BQ281" s="124">
        <v>0.5</v>
      </c>
      <c r="BR281" s="122" t="s">
        <v>211</v>
      </c>
      <c r="BS281" s="124">
        <v>0.5</v>
      </c>
      <c r="BT281" s="112"/>
      <c r="BU281" s="168" t="s">
        <v>236</v>
      </c>
      <c r="BV281" s="168" t="s">
        <v>237</v>
      </c>
      <c r="BW281" s="112"/>
    </row>
    <row r="282">
      <c r="A282" s="66"/>
      <c r="B282" s="69">
        <v>22.0</v>
      </c>
      <c r="C282" s="71" t="s">
        <v>315</v>
      </c>
      <c r="D282" s="71" t="s">
        <v>351</v>
      </c>
      <c r="E282" s="76">
        <v>2010.0</v>
      </c>
      <c r="F282" s="76" t="s">
        <v>30</v>
      </c>
      <c r="G282" s="76" t="s">
        <v>387</v>
      </c>
      <c r="H282" s="76">
        <v>6.0</v>
      </c>
      <c r="I282" s="119" t="s">
        <v>423</v>
      </c>
      <c r="J282" s="71"/>
      <c r="K282" s="87" t="s">
        <v>39</v>
      </c>
      <c r="L282" s="66"/>
      <c r="M282" s="94"/>
      <c r="N282" s="122" t="s">
        <v>231</v>
      </c>
      <c r="O282" s="124"/>
      <c r="P282" s="124" t="s">
        <v>243</v>
      </c>
      <c r="Q282" s="16" t="s">
        <v>250</v>
      </c>
      <c r="R282" s="122" t="s">
        <v>228</v>
      </c>
      <c r="S282" s="124"/>
      <c r="T282" s="122" t="s">
        <v>241</v>
      </c>
      <c r="U282" s="124"/>
      <c r="V282" s="16"/>
      <c r="W282" s="106"/>
      <c r="X282" s="106"/>
      <c r="Y282" s="106"/>
      <c r="Z282" s="122"/>
      <c r="AA282" s="124"/>
      <c r="AB282" s="122"/>
      <c r="AC282" s="124"/>
      <c r="AD282" s="122"/>
      <c r="AE282" s="124"/>
      <c r="AF282" s="122"/>
      <c r="AG282" s="124"/>
      <c r="AH282" s="122"/>
      <c r="AI282" s="124"/>
      <c r="AJ282" s="108"/>
      <c r="AK282" s="106"/>
      <c r="AL282" s="106"/>
      <c r="AM282" s="122"/>
      <c r="AN282" s="124"/>
      <c r="AO282" s="122"/>
      <c r="AP282" s="124"/>
      <c r="AQ282" s="122"/>
      <c r="AR282" s="124"/>
      <c r="AS282" s="122"/>
      <c r="AT282" s="124"/>
      <c r="AU282" s="122"/>
      <c r="AV282" s="124"/>
      <c r="AW282" s="122"/>
      <c r="AX282" s="124"/>
      <c r="AY282" s="122"/>
      <c r="AZ282" s="124"/>
      <c r="BA282" s="146"/>
      <c r="BB282" s="124"/>
      <c r="BC282" s="146"/>
      <c r="BD282" s="124"/>
      <c r="BE282" s="112">
        <f t="shared" si="8"/>
        <v>0</v>
      </c>
      <c r="BF282" s="122"/>
      <c r="BG282" s="160"/>
      <c r="BH282" s="224"/>
      <c r="BI282" s="58"/>
      <c r="BJ282" s="122"/>
      <c r="BK282" s="124"/>
      <c r="BL282" s="146"/>
      <c r="BM282" s="124"/>
      <c r="BN282" s="122"/>
      <c r="BO282" s="124"/>
      <c r="BP282" s="122"/>
      <c r="BQ282" s="124"/>
      <c r="BR282" s="122"/>
      <c r="BS282" s="124"/>
      <c r="BT282" s="112"/>
      <c r="BU282" s="7"/>
      <c r="BV282" s="7"/>
      <c r="BW282" s="112"/>
    </row>
    <row r="283">
      <c r="A283" s="66"/>
      <c r="B283" s="69">
        <v>23.0</v>
      </c>
      <c r="C283" s="71" t="s">
        <v>316</v>
      </c>
      <c r="D283" s="71" t="s">
        <v>352</v>
      </c>
      <c r="E283" s="76">
        <v>2009.0</v>
      </c>
      <c r="F283" s="76" t="s">
        <v>30</v>
      </c>
      <c r="G283" s="76" t="s">
        <v>388</v>
      </c>
      <c r="H283" s="76">
        <v>11.0</v>
      </c>
      <c r="I283" s="119" t="s">
        <v>424</v>
      </c>
      <c r="J283" s="71"/>
      <c r="K283" s="87" t="s">
        <v>39</v>
      </c>
      <c r="L283" s="66"/>
      <c r="M283" s="94"/>
      <c r="N283" s="122" t="s">
        <v>231</v>
      </c>
      <c r="O283" s="124"/>
      <c r="P283" s="124" t="s">
        <v>243</v>
      </c>
      <c r="Q283" s="16" t="s">
        <v>250</v>
      </c>
      <c r="R283" s="122" t="s">
        <v>228</v>
      </c>
      <c r="S283" s="124"/>
      <c r="T283" s="122" t="s">
        <v>231</v>
      </c>
      <c r="U283" s="124"/>
      <c r="V283" s="16" t="s">
        <v>260</v>
      </c>
      <c r="W283" s="106"/>
      <c r="X283" s="106"/>
      <c r="Y283" s="106"/>
      <c r="Z283" s="122" t="s">
        <v>231</v>
      </c>
      <c r="AA283" s="124"/>
      <c r="AB283" s="122" t="s">
        <v>231</v>
      </c>
      <c r="AC283" s="128" t="s">
        <v>474</v>
      </c>
      <c r="AD283" s="122" t="s">
        <v>231</v>
      </c>
      <c r="AE283" s="124"/>
      <c r="AF283" s="122" t="s">
        <v>231</v>
      </c>
      <c r="AG283" s="124"/>
      <c r="AH283" s="122" t="s">
        <v>231</v>
      </c>
      <c r="AI283" s="124"/>
      <c r="AJ283" s="108"/>
      <c r="AK283" s="106"/>
      <c r="AL283" s="106"/>
      <c r="AM283" s="122" t="s">
        <v>231</v>
      </c>
      <c r="AN283" s="124"/>
      <c r="AO283" s="122" t="s">
        <v>231</v>
      </c>
      <c r="AP283" s="124"/>
      <c r="AQ283" s="122" t="s">
        <v>231</v>
      </c>
      <c r="AR283" s="124"/>
      <c r="AS283" s="122" t="s">
        <v>231</v>
      </c>
      <c r="AT283" s="124" t="s">
        <v>528</v>
      </c>
      <c r="AU283" s="122" t="s">
        <v>231</v>
      </c>
      <c r="AV283" s="124"/>
      <c r="AW283" s="122" t="s">
        <v>231</v>
      </c>
      <c r="AX283" s="124" t="s">
        <v>536</v>
      </c>
      <c r="AY283" s="122" t="s">
        <v>231</v>
      </c>
      <c r="AZ283" s="124"/>
      <c r="BA283" s="146" t="s">
        <v>241</v>
      </c>
      <c r="BB283" s="124"/>
      <c r="BC283" s="146" t="s">
        <v>291</v>
      </c>
      <c r="BD283" s="124"/>
      <c r="BE283" s="112">
        <f t="shared" si="8"/>
        <v>0.9514285714</v>
      </c>
      <c r="BF283" s="122" t="s">
        <v>192</v>
      </c>
      <c r="BG283" s="160">
        <v>1.0</v>
      </c>
      <c r="BH283" s="122" t="s">
        <v>199</v>
      </c>
      <c r="BI283" s="160">
        <v>1.0</v>
      </c>
      <c r="BJ283" s="122" t="s">
        <v>204</v>
      </c>
      <c r="BK283" s="124">
        <v>1.0</v>
      </c>
      <c r="BL283" s="146" t="s">
        <v>209</v>
      </c>
      <c r="BM283" s="124">
        <v>1.0</v>
      </c>
      <c r="BN283" s="122" t="s">
        <v>217</v>
      </c>
      <c r="BO283" s="124">
        <v>0.66</v>
      </c>
      <c r="BP283" s="122" t="s">
        <v>204</v>
      </c>
      <c r="BQ283" s="124">
        <v>1.0</v>
      </c>
      <c r="BR283" s="122" t="s">
        <v>225</v>
      </c>
      <c r="BS283" s="124">
        <v>1.0</v>
      </c>
      <c r="BT283" s="112"/>
      <c r="BU283" s="7"/>
      <c r="BV283" s="7"/>
      <c r="BW283" s="112"/>
    </row>
    <row r="284">
      <c r="A284" s="66"/>
      <c r="B284" s="69">
        <v>24.0</v>
      </c>
      <c r="C284" s="71" t="s">
        <v>317</v>
      </c>
      <c r="D284" s="71" t="s">
        <v>353</v>
      </c>
      <c r="E284" s="76">
        <v>2010.0</v>
      </c>
      <c r="F284" s="76" t="s">
        <v>30</v>
      </c>
      <c r="G284" s="76" t="s">
        <v>389</v>
      </c>
      <c r="H284" s="76">
        <v>6.0</v>
      </c>
      <c r="I284" s="119" t="s">
        <v>425</v>
      </c>
      <c r="J284" s="71"/>
      <c r="K284" s="87" t="s">
        <v>39</v>
      </c>
      <c r="L284" s="66"/>
      <c r="M284" s="94"/>
      <c r="N284" s="122" t="s">
        <v>231</v>
      </c>
      <c r="O284" s="124"/>
      <c r="P284" s="124" t="s">
        <v>243</v>
      </c>
      <c r="Q284" s="16" t="s">
        <v>250</v>
      </c>
      <c r="R284" s="122" t="s">
        <v>228</v>
      </c>
      <c r="S284" s="124"/>
      <c r="T284" s="122" t="s">
        <v>231</v>
      </c>
      <c r="U284" s="124"/>
      <c r="V284" s="16" t="s">
        <v>258</v>
      </c>
      <c r="W284" s="106"/>
      <c r="X284" s="106"/>
      <c r="Y284" s="106"/>
      <c r="Z284" s="122" t="s">
        <v>241</v>
      </c>
      <c r="AA284" s="124"/>
      <c r="AB284" s="122"/>
      <c r="AC284" s="124"/>
      <c r="AD284" s="122"/>
      <c r="AE284" s="124"/>
      <c r="AF284" s="122"/>
      <c r="AG284" s="124"/>
      <c r="AH284" s="122"/>
      <c r="AI284" s="124"/>
      <c r="AJ284" s="108"/>
      <c r="AK284" s="106"/>
      <c r="AL284" s="106"/>
      <c r="AM284" s="122" t="s">
        <v>231</v>
      </c>
      <c r="AN284" s="124"/>
      <c r="AO284" s="122" t="s">
        <v>231</v>
      </c>
      <c r="AP284" s="124"/>
      <c r="AQ284" s="122" t="s">
        <v>231</v>
      </c>
      <c r="AR284" s="124" t="s">
        <v>519</v>
      </c>
      <c r="AS284" s="122" t="s">
        <v>231</v>
      </c>
      <c r="AT284" s="124" t="s">
        <v>530</v>
      </c>
      <c r="AU284" s="122" t="s">
        <v>231</v>
      </c>
      <c r="AV284" s="124"/>
      <c r="AW284" s="122" t="s">
        <v>231</v>
      </c>
      <c r="AX284" s="124"/>
      <c r="AY284" s="122" t="s">
        <v>231</v>
      </c>
      <c r="AZ284" s="124" t="s">
        <v>540</v>
      </c>
      <c r="BA284" s="146" t="s">
        <v>231</v>
      </c>
      <c r="BB284" s="124"/>
      <c r="BC284" s="146" t="s">
        <v>293</v>
      </c>
      <c r="BD284" s="124"/>
      <c r="BE284" s="112">
        <f t="shared" si="8"/>
        <v>0.8571428571</v>
      </c>
      <c r="BF284" s="122" t="s">
        <v>192</v>
      </c>
      <c r="BG284" s="160">
        <v>1.0</v>
      </c>
      <c r="BH284" s="122" t="s">
        <v>199</v>
      </c>
      <c r="BI284" s="160">
        <v>1.0</v>
      </c>
      <c r="BJ284" s="224" t="s">
        <v>204</v>
      </c>
      <c r="BK284" s="58"/>
      <c r="BL284" s="146" t="s">
        <v>209</v>
      </c>
      <c r="BM284" s="124">
        <v>1.0</v>
      </c>
      <c r="BN284" s="122" t="s">
        <v>216</v>
      </c>
      <c r="BO284" s="124">
        <v>1.0</v>
      </c>
      <c r="BP284" s="122" t="s">
        <v>204</v>
      </c>
      <c r="BQ284" s="124">
        <v>1.0</v>
      </c>
      <c r="BR284" s="122" t="s">
        <v>225</v>
      </c>
      <c r="BS284" s="124">
        <v>1.0</v>
      </c>
      <c r="BT284" s="112"/>
      <c r="BU284" s="168" t="s">
        <v>236</v>
      </c>
      <c r="BV284" s="168" t="s">
        <v>237</v>
      </c>
      <c r="BW284" s="112"/>
    </row>
    <row r="285">
      <c r="A285" s="66"/>
      <c r="B285" s="69">
        <v>25.0</v>
      </c>
      <c r="C285" s="71" t="s">
        <v>318</v>
      </c>
      <c r="D285" s="71" t="s">
        <v>354</v>
      </c>
      <c r="E285" s="76">
        <v>2010.0</v>
      </c>
      <c r="F285" s="76" t="s">
        <v>30</v>
      </c>
      <c r="G285" s="76" t="s">
        <v>390</v>
      </c>
      <c r="H285" s="76">
        <v>5.0</v>
      </c>
      <c r="I285" s="119" t="s">
        <v>426</v>
      </c>
      <c r="J285" s="71"/>
      <c r="K285" s="87" t="s">
        <v>39</v>
      </c>
      <c r="L285" s="66"/>
      <c r="M285" s="94"/>
      <c r="N285" s="122" t="s">
        <v>231</v>
      </c>
      <c r="O285" s="124"/>
      <c r="P285" s="124" t="s">
        <v>243</v>
      </c>
      <c r="Q285" s="16" t="s">
        <v>250</v>
      </c>
      <c r="R285" s="122" t="s">
        <v>231</v>
      </c>
      <c r="S285" s="124"/>
      <c r="T285" s="122" t="s">
        <v>231</v>
      </c>
      <c r="U285" s="124"/>
      <c r="V285" s="16" t="s">
        <v>258</v>
      </c>
      <c r="W285" s="106"/>
      <c r="X285" s="106"/>
      <c r="Y285" s="106"/>
      <c r="Z285" s="224" t="s">
        <v>231</v>
      </c>
      <c r="AA285" s="58"/>
      <c r="AB285" s="122" t="s">
        <v>241</v>
      </c>
      <c r="AC285" s="124"/>
      <c r="AD285" s="122" t="s">
        <v>231</v>
      </c>
      <c r="AE285" s="124"/>
      <c r="AF285" s="122" t="s">
        <v>241</v>
      </c>
      <c r="AG285" s="124"/>
      <c r="AH285" s="122" t="s">
        <v>241</v>
      </c>
      <c r="AI285" s="124"/>
      <c r="AJ285" s="108"/>
      <c r="AK285" s="106"/>
      <c r="AL285" s="106"/>
      <c r="AM285" s="122" t="s">
        <v>241</v>
      </c>
      <c r="AN285" s="124"/>
      <c r="AO285" s="122"/>
      <c r="AP285" s="124"/>
      <c r="AQ285" s="122"/>
      <c r="AR285" s="124"/>
      <c r="AS285" s="122"/>
      <c r="AT285" s="124"/>
      <c r="AU285" s="122" t="s">
        <v>231</v>
      </c>
      <c r="AV285" s="124"/>
      <c r="AW285" s="122" t="s">
        <v>231</v>
      </c>
      <c r="AX285" s="124"/>
      <c r="AY285" s="122" t="s">
        <v>231</v>
      </c>
      <c r="AZ285" s="124"/>
      <c r="BA285" s="146" t="s">
        <v>241</v>
      </c>
      <c r="BB285" s="124"/>
      <c r="BC285" s="146" t="s">
        <v>228</v>
      </c>
      <c r="BD285" s="124"/>
      <c r="BE285" s="112">
        <f t="shared" si="8"/>
        <v>0.5714285714</v>
      </c>
      <c r="BF285" s="122" t="s">
        <v>192</v>
      </c>
      <c r="BG285" s="160">
        <v>1.0</v>
      </c>
      <c r="BH285" s="122" t="s">
        <v>200</v>
      </c>
      <c r="BI285" s="160">
        <v>0.5</v>
      </c>
      <c r="BJ285" s="122" t="s">
        <v>204</v>
      </c>
      <c r="BK285" s="226">
        <v>1.0</v>
      </c>
      <c r="BL285" s="63"/>
      <c r="BM285" s="124">
        <v>1.0</v>
      </c>
      <c r="BN285" s="122" t="s">
        <v>219</v>
      </c>
      <c r="BO285" s="124">
        <v>0.0</v>
      </c>
      <c r="BP285" s="122" t="s">
        <v>211</v>
      </c>
      <c r="BQ285" s="124">
        <v>0.5</v>
      </c>
      <c r="BR285" s="122" t="s">
        <v>226</v>
      </c>
      <c r="BS285" s="124">
        <v>0.0</v>
      </c>
      <c r="BT285" s="112"/>
      <c r="BU285" s="168" t="s">
        <v>236</v>
      </c>
      <c r="BV285" s="168" t="s">
        <v>236</v>
      </c>
      <c r="BW285" s="112"/>
    </row>
    <row r="286">
      <c r="A286" s="66"/>
      <c r="B286" s="69">
        <v>26.0</v>
      </c>
      <c r="C286" s="71" t="s">
        <v>319</v>
      </c>
      <c r="D286" s="71" t="s">
        <v>355</v>
      </c>
      <c r="E286" s="76">
        <v>2009.0</v>
      </c>
      <c r="F286" s="76" t="s">
        <v>30</v>
      </c>
      <c r="G286" s="76" t="s">
        <v>391</v>
      </c>
      <c r="H286" s="76">
        <v>6.0</v>
      </c>
      <c r="I286" s="119" t="s">
        <v>427</v>
      </c>
      <c r="J286" s="71"/>
      <c r="K286" s="87" t="s">
        <v>39</v>
      </c>
      <c r="L286" s="66"/>
      <c r="M286" s="94"/>
      <c r="N286" s="122" t="s">
        <v>231</v>
      </c>
      <c r="O286" s="124"/>
      <c r="P286" s="124" t="s">
        <v>243</v>
      </c>
      <c r="Q286" s="16" t="s">
        <v>250</v>
      </c>
      <c r="R286" s="122" t="s">
        <v>228</v>
      </c>
      <c r="S286" s="124"/>
      <c r="T286" s="122" t="s">
        <v>231</v>
      </c>
      <c r="U286" s="124"/>
      <c r="V286" s="16" t="s">
        <v>258</v>
      </c>
      <c r="W286" s="106"/>
      <c r="X286" s="106"/>
      <c r="Y286" s="106"/>
      <c r="Z286" s="122" t="s">
        <v>231</v>
      </c>
      <c r="AA286" s="124"/>
      <c r="AB286" s="122" t="s">
        <v>231</v>
      </c>
      <c r="AC286" s="124"/>
      <c r="AD286" s="122" t="s">
        <v>231</v>
      </c>
      <c r="AE286" s="124"/>
      <c r="AF286" s="122" t="s">
        <v>241</v>
      </c>
      <c r="AG286" s="124"/>
      <c r="AH286" s="122" t="s">
        <v>241</v>
      </c>
      <c r="AI286" s="124"/>
      <c r="AJ286" s="108"/>
      <c r="AK286" s="106"/>
      <c r="AL286" s="106"/>
      <c r="AM286" s="122" t="s">
        <v>231</v>
      </c>
      <c r="AN286" s="124"/>
      <c r="AO286" s="122" t="s">
        <v>241</v>
      </c>
      <c r="AP286" s="124"/>
      <c r="AQ286" s="122" t="s">
        <v>231</v>
      </c>
      <c r="AR286" s="124"/>
      <c r="AS286" s="122" t="s">
        <v>231</v>
      </c>
      <c r="AT286" s="124"/>
      <c r="AU286" s="122" t="s">
        <v>231</v>
      </c>
      <c r="AV286" s="124"/>
      <c r="AW286" s="122" t="s">
        <v>231</v>
      </c>
      <c r="AX286" s="124"/>
      <c r="AY286" s="122" t="s">
        <v>231</v>
      </c>
      <c r="AZ286" s="124"/>
      <c r="BA286" s="146" t="s">
        <v>231</v>
      </c>
      <c r="BB286" s="124"/>
      <c r="BC286" s="146" t="s">
        <v>292</v>
      </c>
      <c r="BD286" s="124"/>
      <c r="BE286" s="112">
        <f t="shared" si="8"/>
        <v>0.5942857143</v>
      </c>
      <c r="BF286" s="122" t="s">
        <v>192</v>
      </c>
      <c r="BG286" s="160">
        <v>1.0</v>
      </c>
      <c r="BH286" s="122" t="s">
        <v>199</v>
      </c>
      <c r="BI286" s="160">
        <v>1.0</v>
      </c>
      <c r="BJ286" s="122" t="s">
        <v>205</v>
      </c>
      <c r="BK286" s="124">
        <v>0.5</v>
      </c>
      <c r="BL286" s="225" t="s">
        <v>209</v>
      </c>
      <c r="BM286" s="58"/>
      <c r="BN286" s="122" t="s">
        <v>217</v>
      </c>
      <c r="BO286" s="124">
        <v>0.66</v>
      </c>
      <c r="BP286" s="122" t="s">
        <v>211</v>
      </c>
      <c r="BQ286" s="124">
        <v>0.5</v>
      </c>
      <c r="BR286" s="122" t="s">
        <v>211</v>
      </c>
      <c r="BS286" s="124">
        <v>0.5</v>
      </c>
      <c r="BT286" s="112"/>
      <c r="BU286" s="168" t="s">
        <v>236</v>
      </c>
      <c r="BV286" s="168" t="s">
        <v>237</v>
      </c>
      <c r="BW286" s="112"/>
    </row>
    <row r="287">
      <c r="A287" s="66"/>
      <c r="B287" s="69">
        <v>27.0</v>
      </c>
      <c r="C287" s="71" t="s">
        <v>320</v>
      </c>
      <c r="D287" s="71" t="s">
        <v>356</v>
      </c>
      <c r="E287" s="76">
        <v>2009.0</v>
      </c>
      <c r="F287" s="76" t="s">
        <v>30</v>
      </c>
      <c r="G287" s="76" t="s">
        <v>392</v>
      </c>
      <c r="H287" s="76">
        <v>8.0</v>
      </c>
      <c r="I287" s="119" t="s">
        <v>428</v>
      </c>
      <c r="J287" s="71"/>
      <c r="K287" s="87" t="s">
        <v>39</v>
      </c>
      <c r="L287" s="66"/>
      <c r="M287" s="94"/>
      <c r="N287" s="122" t="s">
        <v>231</v>
      </c>
      <c r="O287" s="124"/>
      <c r="P287" s="124" t="s">
        <v>243</v>
      </c>
      <c r="Q287" s="16" t="s">
        <v>250</v>
      </c>
      <c r="R287" s="122" t="s">
        <v>228</v>
      </c>
      <c r="S287" s="124"/>
      <c r="T287" s="122" t="s">
        <v>231</v>
      </c>
      <c r="U287" s="124"/>
      <c r="V287" s="16" t="s">
        <v>258</v>
      </c>
      <c r="W287" s="106"/>
      <c r="X287" s="106"/>
      <c r="Y287" s="106"/>
      <c r="Z287" s="122" t="s">
        <v>231</v>
      </c>
      <c r="AA287" s="124"/>
      <c r="AB287" s="224" t="s">
        <v>231</v>
      </c>
      <c r="AC287" s="58"/>
      <c r="AD287" s="122" t="s">
        <v>231</v>
      </c>
      <c r="AE287" s="124"/>
      <c r="AF287" s="122" t="s">
        <v>241</v>
      </c>
      <c r="AG287" s="124"/>
      <c r="AH287" s="122" t="s">
        <v>241</v>
      </c>
      <c r="AI287" s="124"/>
      <c r="AJ287" s="108"/>
      <c r="AK287" s="106"/>
      <c r="AL287" s="106"/>
      <c r="AM287" s="122" t="s">
        <v>231</v>
      </c>
      <c r="AN287" s="124"/>
      <c r="AO287" s="122" t="s">
        <v>231</v>
      </c>
      <c r="AP287" s="124" t="s">
        <v>509</v>
      </c>
      <c r="AQ287" s="122" t="s">
        <v>231</v>
      </c>
      <c r="AR287" s="124"/>
      <c r="AS287" s="122" t="s">
        <v>231</v>
      </c>
      <c r="AT287" s="124"/>
      <c r="AU287" s="122" t="s">
        <v>231</v>
      </c>
      <c r="AV287" s="124"/>
      <c r="AW287" s="122" t="s">
        <v>231</v>
      </c>
      <c r="AX287" s="124"/>
      <c r="AY287" s="122" t="s">
        <v>231</v>
      </c>
      <c r="AZ287" s="124"/>
      <c r="BA287" s="146" t="s">
        <v>231</v>
      </c>
      <c r="BB287" s="124"/>
      <c r="BC287" s="146" t="s">
        <v>293</v>
      </c>
      <c r="BD287" s="124"/>
      <c r="BE287" s="112">
        <f t="shared" si="8"/>
        <v>1</v>
      </c>
      <c r="BF287" s="122" t="s">
        <v>192</v>
      </c>
      <c r="BG287" s="160">
        <v>1.0</v>
      </c>
      <c r="BH287" s="122" t="s">
        <v>199</v>
      </c>
      <c r="BI287" s="160">
        <v>1.0</v>
      </c>
      <c r="BJ287" s="122" t="s">
        <v>204</v>
      </c>
      <c r="BK287" s="124">
        <v>1.0</v>
      </c>
      <c r="BL287" s="146" t="s">
        <v>209</v>
      </c>
      <c r="BM287" s="226">
        <v>1.0</v>
      </c>
      <c r="BN287" s="63"/>
      <c r="BO287" s="124">
        <v>1.0</v>
      </c>
      <c r="BP287" s="122" t="s">
        <v>204</v>
      </c>
      <c r="BQ287" s="124">
        <v>1.0</v>
      </c>
      <c r="BR287" s="122" t="s">
        <v>225</v>
      </c>
      <c r="BS287" s="124">
        <v>1.0</v>
      </c>
      <c r="BT287" s="112"/>
      <c r="BU287" s="168" t="s">
        <v>236</v>
      </c>
      <c r="BV287" s="168" t="s">
        <v>236</v>
      </c>
      <c r="BW287" s="112"/>
    </row>
    <row r="288">
      <c r="A288" s="66"/>
      <c r="B288" s="69">
        <v>28.0</v>
      </c>
      <c r="C288" s="71" t="s">
        <v>321</v>
      </c>
      <c r="D288" s="71" t="s">
        <v>357</v>
      </c>
      <c r="E288" s="76">
        <v>2010.0</v>
      </c>
      <c r="F288" s="76" t="s">
        <v>30</v>
      </c>
      <c r="G288" s="76" t="s">
        <v>393</v>
      </c>
      <c r="H288" s="76">
        <v>11.0</v>
      </c>
      <c r="I288" s="119" t="s">
        <v>429</v>
      </c>
      <c r="J288" s="71"/>
      <c r="K288" s="87" t="s">
        <v>39</v>
      </c>
      <c r="L288" s="66"/>
      <c r="M288" s="94"/>
      <c r="N288" s="122" t="s">
        <v>231</v>
      </c>
      <c r="O288" s="124"/>
      <c r="P288" s="124" t="s">
        <v>243</v>
      </c>
      <c r="Q288" s="16" t="s">
        <v>250</v>
      </c>
      <c r="R288" s="122" t="s">
        <v>228</v>
      </c>
      <c r="S288" s="124"/>
      <c r="T288" s="122" t="s">
        <v>231</v>
      </c>
      <c r="U288" s="124"/>
      <c r="V288" s="16" t="s">
        <v>258</v>
      </c>
      <c r="W288" s="106"/>
      <c r="X288" s="106"/>
      <c r="Y288" s="106"/>
      <c r="Z288" s="122" t="s">
        <v>231</v>
      </c>
      <c r="AA288" s="124"/>
      <c r="AB288" s="122" t="s">
        <v>231</v>
      </c>
      <c r="AC288" s="124" t="s">
        <v>475</v>
      </c>
      <c r="AD288" s="122" t="s">
        <v>241</v>
      </c>
      <c r="AE288" s="124"/>
      <c r="AF288" s="122" t="s">
        <v>241</v>
      </c>
      <c r="AG288" s="124"/>
      <c r="AH288" s="122" t="s">
        <v>241</v>
      </c>
      <c r="AI288" s="124"/>
      <c r="AJ288" s="108"/>
      <c r="AK288" s="106"/>
      <c r="AL288" s="106"/>
      <c r="AM288" s="122" t="s">
        <v>231</v>
      </c>
      <c r="AN288" s="124"/>
      <c r="AO288" s="122" t="s">
        <v>231</v>
      </c>
      <c r="AP288" s="124" t="s">
        <v>510</v>
      </c>
      <c r="AQ288" s="122" t="s">
        <v>231</v>
      </c>
      <c r="AR288" s="124"/>
      <c r="AS288" s="122" t="s">
        <v>231</v>
      </c>
      <c r="AT288" s="124"/>
      <c r="AU288" s="122" t="s">
        <v>231</v>
      </c>
      <c r="AV288" s="124"/>
      <c r="AW288" s="122" t="s">
        <v>231</v>
      </c>
      <c r="AX288" s="124"/>
      <c r="AY288" s="122" t="s">
        <v>231</v>
      </c>
      <c r="AZ288" s="124"/>
      <c r="BA288" s="146" t="s">
        <v>231</v>
      </c>
      <c r="BB288" s="124"/>
      <c r="BC288" s="146" t="s">
        <v>293</v>
      </c>
      <c r="BD288" s="124"/>
      <c r="BE288" s="112">
        <f t="shared" si="8"/>
        <v>0.5714285714</v>
      </c>
      <c r="BF288" s="122" t="s">
        <v>192</v>
      </c>
      <c r="BG288" s="160">
        <v>1.0</v>
      </c>
      <c r="BH288" s="122" t="s">
        <v>199</v>
      </c>
      <c r="BI288" s="160">
        <v>1.0</v>
      </c>
      <c r="BJ288" s="122" t="s">
        <v>204</v>
      </c>
      <c r="BK288" s="124">
        <v>1.0</v>
      </c>
      <c r="BL288" s="146" t="s">
        <v>209</v>
      </c>
      <c r="BM288" s="124">
        <v>1.0</v>
      </c>
      <c r="BN288" s="224" t="s">
        <v>216</v>
      </c>
      <c r="BO288" s="58"/>
      <c r="BP288" s="122" t="s">
        <v>211</v>
      </c>
      <c r="BQ288" s="124">
        <v>0.0</v>
      </c>
      <c r="BR288" s="122" t="s">
        <v>226</v>
      </c>
      <c r="BS288" s="124">
        <v>0.0</v>
      </c>
      <c r="BT288" s="112"/>
      <c r="BU288" s="168" t="s">
        <v>236</v>
      </c>
      <c r="BV288" s="168" t="s">
        <v>236</v>
      </c>
      <c r="BW288" s="112"/>
    </row>
    <row r="289">
      <c r="A289" s="66"/>
      <c r="B289" s="69">
        <v>29.0</v>
      </c>
      <c r="C289" s="71" t="s">
        <v>322</v>
      </c>
      <c r="D289" s="71" t="s">
        <v>358</v>
      </c>
      <c r="E289" s="76">
        <v>2014.0</v>
      </c>
      <c r="F289" s="76" t="s">
        <v>30</v>
      </c>
      <c r="G289" s="76" t="s">
        <v>394</v>
      </c>
      <c r="H289" s="76">
        <v>0.0</v>
      </c>
      <c r="I289" s="119" t="s">
        <v>430</v>
      </c>
      <c r="J289" s="71"/>
      <c r="K289" s="87" t="s">
        <v>39</v>
      </c>
      <c r="L289" s="66"/>
      <c r="M289" s="94"/>
      <c r="N289" s="122" t="s">
        <v>231</v>
      </c>
      <c r="O289" s="124"/>
      <c r="P289" s="124" t="s">
        <v>243</v>
      </c>
      <c r="Q289" s="16" t="s">
        <v>250</v>
      </c>
      <c r="R289" s="122" t="s">
        <v>241</v>
      </c>
      <c r="S289" s="124"/>
      <c r="T289" s="122" t="s">
        <v>231</v>
      </c>
      <c r="U289" s="124"/>
      <c r="V289" s="16" t="s">
        <v>260</v>
      </c>
      <c r="W289" s="106"/>
      <c r="X289" s="106"/>
      <c r="Y289" s="106"/>
      <c r="Z289" s="122" t="s">
        <v>231</v>
      </c>
      <c r="AA289" s="124"/>
      <c r="AB289" s="122" t="s">
        <v>231</v>
      </c>
      <c r="AC289" s="124" t="s">
        <v>476</v>
      </c>
      <c r="AD289" s="224" t="s">
        <v>231</v>
      </c>
      <c r="AE289" s="58"/>
      <c r="AF289" s="122" t="s">
        <v>241</v>
      </c>
      <c r="AG289" s="124"/>
      <c r="AH289" s="122" t="s">
        <v>231</v>
      </c>
      <c r="AI289" s="124"/>
      <c r="AJ289" s="108"/>
      <c r="AK289" s="106"/>
      <c r="AL289" s="106"/>
      <c r="AM289" s="122" t="s">
        <v>231</v>
      </c>
      <c r="AN289" s="124"/>
      <c r="AO289" s="122" t="s">
        <v>231</v>
      </c>
      <c r="AP289" s="124"/>
      <c r="AQ289" s="122" t="s">
        <v>231</v>
      </c>
      <c r="AR289" s="124"/>
      <c r="AS289" s="122" t="s">
        <v>231</v>
      </c>
      <c r="AT289" s="124"/>
      <c r="AU289" s="122" t="s">
        <v>231</v>
      </c>
      <c r="AV289" s="124"/>
      <c r="AW289" s="122" t="s">
        <v>231</v>
      </c>
      <c r="AX289" s="124"/>
      <c r="AY289" s="122" t="s">
        <v>231</v>
      </c>
      <c r="AZ289" s="124"/>
      <c r="BA289" s="146" t="s">
        <v>231</v>
      </c>
      <c r="BB289" s="124"/>
      <c r="BC289" s="146" t="s">
        <v>293</v>
      </c>
      <c r="BD289" s="124"/>
      <c r="BE289" s="112">
        <f t="shared" si="8"/>
        <v>0.9285714286</v>
      </c>
      <c r="BF289" s="122" t="s">
        <v>192</v>
      </c>
      <c r="BG289" s="160">
        <v>1.0</v>
      </c>
      <c r="BH289" s="122" t="s">
        <v>200</v>
      </c>
      <c r="BI289" s="160">
        <v>0.5</v>
      </c>
      <c r="BJ289" s="122" t="s">
        <v>204</v>
      </c>
      <c r="BK289" s="124">
        <v>1.0</v>
      </c>
      <c r="BL289" s="146" t="s">
        <v>209</v>
      </c>
      <c r="BM289" s="124">
        <v>1.0</v>
      </c>
      <c r="BN289" s="122" t="s">
        <v>216</v>
      </c>
      <c r="BO289" s="226">
        <v>1.0</v>
      </c>
      <c r="BP289" s="63"/>
      <c r="BQ289" s="124">
        <v>1.0</v>
      </c>
      <c r="BR289" s="122" t="s">
        <v>225</v>
      </c>
      <c r="BS289" s="124">
        <v>1.0</v>
      </c>
      <c r="BT289" s="112"/>
      <c r="BU289" s="168" t="s">
        <v>236</v>
      </c>
      <c r="BV289" s="168" t="s">
        <v>236</v>
      </c>
      <c r="BW289" s="112"/>
    </row>
    <row r="290">
      <c r="A290" s="66"/>
      <c r="B290" s="69">
        <v>30.0</v>
      </c>
      <c r="C290" s="71" t="s">
        <v>323</v>
      </c>
      <c r="D290" s="71" t="s">
        <v>359</v>
      </c>
      <c r="E290" s="76">
        <v>2010.0</v>
      </c>
      <c r="F290" s="76" t="s">
        <v>30</v>
      </c>
      <c r="G290" s="76" t="s">
        <v>395</v>
      </c>
      <c r="H290" s="76">
        <v>14.0</v>
      </c>
      <c r="I290" s="119" t="s">
        <v>431</v>
      </c>
      <c r="J290" s="71"/>
      <c r="K290" s="87" t="s">
        <v>39</v>
      </c>
      <c r="L290" s="66"/>
      <c r="M290" s="94"/>
      <c r="N290" s="122" t="s">
        <v>231</v>
      </c>
      <c r="O290" s="124"/>
      <c r="P290" s="124" t="s">
        <v>243</v>
      </c>
      <c r="Q290" s="16" t="s">
        <v>250</v>
      </c>
      <c r="R290" s="122" t="s">
        <v>241</v>
      </c>
      <c r="S290" s="124"/>
      <c r="T290" s="122" t="s">
        <v>231</v>
      </c>
      <c r="U290" s="124"/>
      <c r="V290" s="16" t="s">
        <v>258</v>
      </c>
      <c r="W290" s="106"/>
      <c r="X290" s="106"/>
      <c r="Y290" s="106"/>
      <c r="Z290" s="122" t="s">
        <v>241</v>
      </c>
      <c r="AA290" s="124"/>
      <c r="AB290" s="122"/>
      <c r="AC290" s="124"/>
      <c r="AD290" s="122"/>
      <c r="AE290" s="124"/>
      <c r="AF290" s="122"/>
      <c r="AG290" s="124"/>
      <c r="AH290" s="122"/>
      <c r="AI290" s="124"/>
      <c r="AJ290" s="108"/>
      <c r="AK290" s="106"/>
      <c r="AL290" s="106"/>
      <c r="AM290" s="122" t="s">
        <v>231</v>
      </c>
      <c r="AN290" s="124"/>
      <c r="AO290" s="122" t="s">
        <v>231</v>
      </c>
      <c r="AP290" s="124"/>
      <c r="AQ290" s="122" t="s">
        <v>231</v>
      </c>
      <c r="AR290" s="124"/>
      <c r="AS290" s="122" t="s">
        <v>231</v>
      </c>
      <c r="AT290" s="124"/>
      <c r="AU290" s="122" t="s">
        <v>231</v>
      </c>
      <c r="AV290" s="124"/>
      <c r="AW290" s="122" t="s">
        <v>231</v>
      </c>
      <c r="AX290" s="124"/>
      <c r="AY290" s="122" t="s">
        <v>231</v>
      </c>
      <c r="AZ290" s="124"/>
      <c r="BA290" s="146" t="s">
        <v>231</v>
      </c>
      <c r="BB290" s="124"/>
      <c r="BC290" s="146" t="s">
        <v>228</v>
      </c>
      <c r="BD290" s="124" t="s">
        <v>556</v>
      </c>
      <c r="BE290" s="112">
        <f t="shared" si="8"/>
        <v>0.7857142857</v>
      </c>
      <c r="BF290" s="122" t="s">
        <v>192</v>
      </c>
      <c r="BG290" s="160">
        <v>1.0</v>
      </c>
      <c r="BH290" s="122" t="s">
        <v>199</v>
      </c>
      <c r="BI290" s="160">
        <v>1.0</v>
      </c>
      <c r="BJ290" s="122" t="s">
        <v>204</v>
      </c>
      <c r="BK290" s="124">
        <v>1.0</v>
      </c>
      <c r="BL290" s="146" t="s">
        <v>209</v>
      </c>
      <c r="BM290" s="124">
        <v>1.0</v>
      </c>
      <c r="BN290" s="122" t="s">
        <v>216</v>
      </c>
      <c r="BO290" s="124">
        <v>1.0</v>
      </c>
      <c r="BP290" s="224" t="s">
        <v>211</v>
      </c>
      <c r="BQ290" s="58"/>
      <c r="BR290" s="122" t="s">
        <v>211</v>
      </c>
      <c r="BS290" s="124">
        <v>0.5</v>
      </c>
      <c r="BT290" s="112"/>
      <c r="BU290" s="168" t="s">
        <v>237</v>
      </c>
      <c r="BV290" s="168" t="s">
        <v>236</v>
      </c>
      <c r="BW290" s="112"/>
    </row>
    <row r="291">
      <c r="A291" s="66"/>
      <c r="B291" s="69">
        <v>31.0</v>
      </c>
      <c r="C291" s="71" t="s">
        <v>324</v>
      </c>
      <c r="D291" s="115" t="s">
        <v>360</v>
      </c>
      <c r="E291" s="76">
        <v>2011.0</v>
      </c>
      <c r="F291" s="76" t="s">
        <v>30</v>
      </c>
      <c r="G291" s="76" t="s">
        <v>396</v>
      </c>
      <c r="H291" s="76">
        <v>22.0</v>
      </c>
      <c r="I291" s="119" t="s">
        <v>432</v>
      </c>
      <c r="J291" s="71"/>
      <c r="K291" s="87" t="s">
        <v>39</v>
      </c>
      <c r="L291" s="66"/>
      <c r="M291" s="94"/>
      <c r="N291" s="122" t="s">
        <v>231</v>
      </c>
      <c r="O291" s="124"/>
      <c r="P291" s="124" t="s">
        <v>243</v>
      </c>
      <c r="Q291" s="16" t="s">
        <v>248</v>
      </c>
      <c r="R291" s="122" t="s">
        <v>228</v>
      </c>
      <c r="S291" s="124"/>
      <c r="T291" s="122" t="s">
        <v>231</v>
      </c>
      <c r="U291" s="124"/>
      <c r="V291" s="16" t="s">
        <v>257</v>
      </c>
      <c r="W291" s="106"/>
      <c r="X291" s="106"/>
      <c r="Y291" s="106"/>
      <c r="Z291" s="122" t="s">
        <v>231</v>
      </c>
      <c r="AA291" s="124"/>
      <c r="AB291" s="122" t="s">
        <v>231</v>
      </c>
      <c r="AC291" s="124"/>
      <c r="AD291" s="122" t="s">
        <v>231</v>
      </c>
      <c r="AE291" s="124"/>
      <c r="AF291" s="224" t="s">
        <v>241</v>
      </c>
      <c r="AG291" s="58"/>
      <c r="AH291" s="122" t="s">
        <v>241</v>
      </c>
      <c r="AI291" s="124"/>
      <c r="AJ291" s="108"/>
      <c r="AK291" s="106"/>
      <c r="AL291" s="106"/>
      <c r="AM291" s="122" t="s">
        <v>231</v>
      </c>
      <c r="AN291" s="124"/>
      <c r="AO291" s="122" t="s">
        <v>231</v>
      </c>
      <c r="AP291" s="124"/>
      <c r="AQ291" s="122" t="s">
        <v>231</v>
      </c>
      <c r="AR291" s="124"/>
      <c r="AS291" s="122" t="s">
        <v>231</v>
      </c>
      <c r="AT291" s="124"/>
      <c r="AU291" s="122" t="s">
        <v>231</v>
      </c>
      <c r="AV291" s="124"/>
      <c r="AW291" s="122" t="s">
        <v>231</v>
      </c>
      <c r="AX291" s="124" t="s">
        <v>537</v>
      </c>
      <c r="AY291" s="122" t="s">
        <v>231</v>
      </c>
      <c r="AZ291" s="124"/>
      <c r="BA291" s="146" t="s">
        <v>231</v>
      </c>
      <c r="BB291" s="124" t="s">
        <v>548</v>
      </c>
      <c r="BC291" s="146" t="s">
        <v>291</v>
      </c>
      <c r="BD291" s="124" t="s">
        <v>557</v>
      </c>
      <c r="BE291" s="112">
        <f t="shared" si="8"/>
        <v>0.8085714286</v>
      </c>
      <c r="BF291" s="122" t="s">
        <v>192</v>
      </c>
      <c r="BG291" s="160">
        <v>1.0</v>
      </c>
      <c r="BH291" s="122" t="s">
        <v>199</v>
      </c>
      <c r="BI291" s="160">
        <v>1.0</v>
      </c>
      <c r="BJ291" s="122" t="s">
        <v>204</v>
      </c>
      <c r="BK291" s="124">
        <v>1.0</v>
      </c>
      <c r="BL291" s="146" t="s">
        <v>209</v>
      </c>
      <c r="BM291" s="124">
        <v>1.0</v>
      </c>
      <c r="BN291" s="122" t="s">
        <v>217</v>
      </c>
      <c r="BO291" s="124">
        <v>0.66</v>
      </c>
      <c r="BP291" s="122" t="s">
        <v>211</v>
      </c>
      <c r="BQ291" s="226">
        <v>0.5</v>
      </c>
      <c r="BR291" s="63"/>
      <c r="BS291" s="124">
        <v>0.5</v>
      </c>
      <c r="BT291" s="112"/>
      <c r="BU291" s="168" t="s">
        <v>236</v>
      </c>
      <c r="BV291" s="168" t="s">
        <v>236</v>
      </c>
      <c r="BW291" s="112"/>
    </row>
    <row r="292">
      <c r="A292" s="66"/>
      <c r="B292" s="69">
        <v>32.0</v>
      </c>
      <c r="C292" s="71" t="s">
        <v>325</v>
      </c>
      <c r="D292" s="115" t="s">
        <v>361</v>
      </c>
      <c r="E292" s="76">
        <v>2012.0</v>
      </c>
      <c r="F292" s="76" t="s">
        <v>30</v>
      </c>
      <c r="G292" s="76" t="s">
        <v>397</v>
      </c>
      <c r="H292" s="76">
        <v>5.0</v>
      </c>
      <c r="I292" s="119" t="s">
        <v>433</v>
      </c>
      <c r="J292" s="71"/>
      <c r="K292" s="87" t="s">
        <v>39</v>
      </c>
      <c r="L292" s="66"/>
      <c r="M292" s="94"/>
      <c r="N292" s="122" t="s">
        <v>231</v>
      </c>
      <c r="O292" s="124"/>
      <c r="P292" s="124" t="s">
        <v>243</v>
      </c>
      <c r="Q292" s="16" t="s">
        <v>250</v>
      </c>
      <c r="R292" s="122" t="s">
        <v>228</v>
      </c>
      <c r="S292" s="124"/>
      <c r="T292" s="122" t="s">
        <v>241</v>
      </c>
      <c r="U292" s="124"/>
      <c r="V292" s="16" t="s">
        <v>258</v>
      </c>
      <c r="W292" s="106"/>
      <c r="X292" s="106"/>
      <c r="Y292" s="106"/>
      <c r="Z292" s="122" t="s">
        <v>231</v>
      </c>
      <c r="AA292" s="124"/>
      <c r="AB292" s="122" t="s">
        <v>231</v>
      </c>
      <c r="AC292" s="124" t="s">
        <v>477</v>
      </c>
      <c r="AD292" s="122" t="s">
        <v>231</v>
      </c>
      <c r="AE292" s="124" t="s">
        <v>491</v>
      </c>
      <c r="AF292" s="122" t="s">
        <v>241</v>
      </c>
      <c r="AG292" s="124"/>
      <c r="AH292" s="122" t="s">
        <v>228</v>
      </c>
      <c r="AI292" s="124"/>
      <c r="AJ292" s="108"/>
      <c r="AK292" s="106"/>
      <c r="AL292" s="106"/>
      <c r="AM292" s="122" t="s">
        <v>231</v>
      </c>
      <c r="AN292" s="124"/>
      <c r="AO292" s="122" t="s">
        <v>231</v>
      </c>
      <c r="AP292" s="124" t="s">
        <v>511</v>
      </c>
      <c r="AQ292" s="122" t="s">
        <v>231</v>
      </c>
      <c r="AR292" s="124"/>
      <c r="AS292" s="122" t="s">
        <v>231</v>
      </c>
      <c r="AT292" s="124"/>
      <c r="AU292" s="122" t="s">
        <v>231</v>
      </c>
      <c r="AV292" s="124"/>
      <c r="AW292" s="122" t="s">
        <v>231</v>
      </c>
      <c r="AX292" s="124"/>
      <c r="AY292" s="122" t="s">
        <v>231</v>
      </c>
      <c r="AZ292" s="124"/>
      <c r="BA292" s="146" t="s">
        <v>241</v>
      </c>
      <c r="BB292" s="124"/>
      <c r="BC292" s="146" t="s">
        <v>290</v>
      </c>
      <c r="BD292" s="124" t="s">
        <v>558</v>
      </c>
      <c r="BE292" s="112">
        <f t="shared" si="8"/>
        <v>0.6185714286</v>
      </c>
      <c r="BF292" s="122" t="s">
        <v>192</v>
      </c>
      <c r="BG292" s="160">
        <v>1.0</v>
      </c>
      <c r="BH292" s="122" t="s">
        <v>200</v>
      </c>
      <c r="BI292" s="160">
        <v>0.5</v>
      </c>
      <c r="BJ292" s="122" t="s">
        <v>204</v>
      </c>
      <c r="BK292" s="124">
        <v>1.0</v>
      </c>
      <c r="BL292" s="146" t="s">
        <v>209</v>
      </c>
      <c r="BM292" s="124">
        <v>1.0</v>
      </c>
      <c r="BN292" s="122" t="s">
        <v>218</v>
      </c>
      <c r="BO292" s="124">
        <v>0.33</v>
      </c>
      <c r="BP292" s="122" t="s">
        <v>211</v>
      </c>
      <c r="BQ292" s="124">
        <v>0.5</v>
      </c>
      <c r="BR292" s="224" t="s">
        <v>211</v>
      </c>
      <c r="BS292" s="58"/>
      <c r="BT292" s="112"/>
      <c r="BU292" s="168" t="s">
        <v>237</v>
      </c>
      <c r="BV292" s="168" t="s">
        <v>236</v>
      </c>
      <c r="BW292" s="112"/>
    </row>
    <row r="293">
      <c r="A293" s="66"/>
      <c r="B293" s="69">
        <v>33.0</v>
      </c>
      <c r="C293" s="71" t="s">
        <v>326</v>
      </c>
      <c r="D293" s="115" t="s">
        <v>362</v>
      </c>
      <c r="E293" s="76">
        <v>2014.0</v>
      </c>
      <c r="F293" s="76" t="s">
        <v>30</v>
      </c>
      <c r="G293" s="76" t="s">
        <v>398</v>
      </c>
      <c r="H293" s="76">
        <v>5.0</v>
      </c>
      <c r="I293" s="119" t="s">
        <v>434</v>
      </c>
      <c r="J293" s="71"/>
      <c r="K293" s="87" t="s">
        <v>39</v>
      </c>
      <c r="L293" s="66"/>
      <c r="M293" s="94"/>
      <c r="N293" s="122" t="s">
        <v>231</v>
      </c>
      <c r="O293" s="124"/>
      <c r="P293" s="124" t="s">
        <v>243</v>
      </c>
      <c r="Q293" s="16" t="s">
        <v>248</v>
      </c>
      <c r="R293" s="122" t="s">
        <v>228</v>
      </c>
      <c r="S293" s="124"/>
      <c r="T293" s="122" t="s">
        <v>231</v>
      </c>
      <c r="U293" s="124"/>
      <c r="V293" s="16" t="s">
        <v>258</v>
      </c>
      <c r="W293" s="106"/>
      <c r="X293" s="106"/>
      <c r="Y293" s="106"/>
      <c r="Z293" s="122" t="s">
        <v>231</v>
      </c>
      <c r="AA293" s="124"/>
      <c r="AB293" s="122" t="s">
        <v>231</v>
      </c>
      <c r="AC293" s="124" t="s">
        <v>478</v>
      </c>
      <c r="AD293" s="122" t="s">
        <v>231</v>
      </c>
      <c r="AE293" s="124" t="s">
        <v>492</v>
      </c>
      <c r="AF293" s="122" t="s">
        <v>241</v>
      </c>
      <c r="AG293" s="124"/>
      <c r="AH293" s="224" t="s">
        <v>241</v>
      </c>
      <c r="AI293" s="58"/>
      <c r="AJ293" s="108"/>
      <c r="AK293" s="106"/>
      <c r="AL293" s="106"/>
      <c r="AM293" s="122" t="s">
        <v>241</v>
      </c>
      <c r="AN293" s="124"/>
      <c r="AO293" s="122"/>
      <c r="AP293" s="124"/>
      <c r="AQ293" s="122"/>
      <c r="AR293" s="124"/>
      <c r="AS293" s="122"/>
      <c r="AT293" s="124"/>
      <c r="AU293" s="122" t="s">
        <v>241</v>
      </c>
      <c r="AV293" s="124"/>
      <c r="AW293" s="122" t="s">
        <v>231</v>
      </c>
      <c r="AX293" s="124"/>
      <c r="AY293" s="122" t="s">
        <v>231</v>
      </c>
      <c r="AZ293" s="124"/>
      <c r="BA293" s="146" t="s">
        <v>241</v>
      </c>
      <c r="BB293" s="124"/>
      <c r="BC293" s="146" t="s">
        <v>228</v>
      </c>
      <c r="BD293" s="124"/>
      <c r="BE293" s="112">
        <f t="shared" si="8"/>
        <v>0.7614285714</v>
      </c>
      <c r="BF293" s="122" t="s">
        <v>192</v>
      </c>
      <c r="BG293" s="160">
        <v>1.0</v>
      </c>
      <c r="BH293" s="122" t="s">
        <v>199</v>
      </c>
      <c r="BI293" s="160">
        <v>1.0</v>
      </c>
      <c r="BJ293" s="122" t="s">
        <v>204</v>
      </c>
      <c r="BK293" s="124">
        <v>1.0</v>
      </c>
      <c r="BL293" s="146" t="s">
        <v>209</v>
      </c>
      <c r="BM293" s="124">
        <v>1.0</v>
      </c>
      <c r="BN293" s="122" t="s">
        <v>218</v>
      </c>
      <c r="BO293" s="124">
        <v>0.33</v>
      </c>
      <c r="BP293" s="122" t="s">
        <v>222</v>
      </c>
      <c r="BQ293" s="124">
        <v>0.0</v>
      </c>
      <c r="BR293" s="122" t="s">
        <v>225</v>
      </c>
      <c r="BS293" s="226">
        <v>1.0</v>
      </c>
      <c r="BT293" s="63"/>
      <c r="BU293" s="168" t="s">
        <v>236</v>
      </c>
      <c r="BV293" s="168" t="s">
        <v>236</v>
      </c>
      <c r="BW293" s="112"/>
    </row>
    <row r="294">
      <c r="A294" s="66"/>
      <c r="B294" s="69">
        <v>34.0</v>
      </c>
      <c r="C294" s="71" t="s">
        <v>327</v>
      </c>
      <c r="D294" s="115" t="s">
        <v>363</v>
      </c>
      <c r="E294" s="76">
        <v>2014.0</v>
      </c>
      <c r="F294" s="76" t="s">
        <v>30</v>
      </c>
      <c r="G294" s="76" t="s">
        <v>399</v>
      </c>
      <c r="H294" s="76">
        <v>4.0</v>
      </c>
      <c r="I294" s="119" t="s">
        <v>435</v>
      </c>
      <c r="J294" s="71"/>
      <c r="K294" s="87" t="s">
        <v>39</v>
      </c>
      <c r="L294" s="66"/>
      <c r="M294" s="94"/>
      <c r="N294" s="122" t="s">
        <v>231</v>
      </c>
      <c r="O294" s="124"/>
      <c r="P294" s="124" t="s">
        <v>243</v>
      </c>
      <c r="Q294" s="16" t="s">
        <v>248</v>
      </c>
      <c r="R294" s="122" t="s">
        <v>228</v>
      </c>
      <c r="S294" s="124"/>
      <c r="T294" s="122" t="s">
        <v>231</v>
      </c>
      <c r="U294" s="124"/>
      <c r="V294" s="16" t="s">
        <v>257</v>
      </c>
      <c r="W294" s="106"/>
      <c r="X294" s="106"/>
      <c r="Y294" s="106"/>
      <c r="Z294" s="122" t="s">
        <v>231</v>
      </c>
      <c r="AA294" s="124"/>
      <c r="AB294" s="122" t="s">
        <v>231</v>
      </c>
      <c r="AC294" s="124" t="s">
        <v>479</v>
      </c>
      <c r="AD294" s="122" t="s">
        <v>231</v>
      </c>
      <c r="AE294" s="124"/>
      <c r="AF294" s="122" t="s">
        <v>241</v>
      </c>
      <c r="AG294" s="124"/>
      <c r="AH294" s="122" t="s">
        <v>241</v>
      </c>
      <c r="AI294" s="124"/>
      <c r="AJ294" s="108"/>
      <c r="AK294" s="106"/>
      <c r="AL294" s="106"/>
      <c r="AM294" s="122" t="s">
        <v>231</v>
      </c>
      <c r="AN294" s="124"/>
      <c r="AO294" s="122" t="s">
        <v>231</v>
      </c>
      <c r="AP294" s="124" t="s">
        <v>512</v>
      </c>
      <c r="AQ294" s="122" t="s">
        <v>231</v>
      </c>
      <c r="AR294" s="124" t="s">
        <v>460</v>
      </c>
      <c r="AS294" s="122" t="s">
        <v>231</v>
      </c>
      <c r="AT294" s="124"/>
      <c r="AU294" s="122" t="s">
        <v>231</v>
      </c>
      <c r="AV294" s="124"/>
      <c r="AW294" s="122" t="s">
        <v>231</v>
      </c>
      <c r="AX294" s="124"/>
      <c r="AY294" s="122" t="s">
        <v>231</v>
      </c>
      <c r="AZ294" s="124"/>
      <c r="BA294" s="146" t="s">
        <v>231</v>
      </c>
      <c r="BB294" s="124" t="s">
        <v>549</v>
      </c>
      <c r="BC294" s="146" t="s">
        <v>290</v>
      </c>
      <c r="BD294" s="124"/>
      <c r="BE294" s="112">
        <f t="shared" si="8"/>
        <v>1</v>
      </c>
      <c r="BF294" s="122" t="s">
        <v>192</v>
      </c>
      <c r="BG294" s="160">
        <v>1.0</v>
      </c>
      <c r="BH294" s="122" t="s">
        <v>199</v>
      </c>
      <c r="BI294" s="160">
        <v>1.0</v>
      </c>
      <c r="BJ294" s="122" t="s">
        <v>204</v>
      </c>
      <c r="BK294" s="124">
        <v>1.0</v>
      </c>
      <c r="BL294" s="146" t="s">
        <v>209</v>
      </c>
      <c r="BM294" s="124">
        <v>1.0</v>
      </c>
      <c r="BN294" s="122" t="s">
        <v>216</v>
      </c>
      <c r="BO294" s="124">
        <v>1.0</v>
      </c>
      <c r="BP294" s="122" t="s">
        <v>204</v>
      </c>
      <c r="BQ294" s="124">
        <v>1.0</v>
      </c>
      <c r="BR294" s="122" t="s">
        <v>225</v>
      </c>
      <c r="BS294" s="124">
        <v>1.0</v>
      </c>
      <c r="BT294" s="112"/>
      <c r="BU294" s="168" t="s">
        <v>236</v>
      </c>
      <c r="BV294" s="168" t="s">
        <v>236</v>
      </c>
      <c r="BW294" s="112"/>
    </row>
    <row r="295">
      <c r="A295" s="66"/>
      <c r="B295" s="69">
        <v>35.0</v>
      </c>
      <c r="C295" s="71" t="s">
        <v>328</v>
      </c>
      <c r="D295" s="115" t="s">
        <v>364</v>
      </c>
      <c r="E295" s="76">
        <v>2014.0</v>
      </c>
      <c r="F295" s="76" t="s">
        <v>30</v>
      </c>
      <c r="G295" s="76" t="s">
        <v>400</v>
      </c>
      <c r="H295" s="76">
        <v>7.0</v>
      </c>
      <c r="I295" s="119" t="s">
        <v>436</v>
      </c>
      <c r="J295" s="71"/>
      <c r="K295" s="87" t="s">
        <v>39</v>
      </c>
      <c r="L295" s="66"/>
      <c r="M295" s="94"/>
      <c r="N295" s="122" t="s">
        <v>231</v>
      </c>
      <c r="O295" s="124"/>
      <c r="P295" s="124" t="s">
        <v>243</v>
      </c>
      <c r="Q295" s="16" t="s">
        <v>248</v>
      </c>
      <c r="R295" s="122" t="s">
        <v>228</v>
      </c>
      <c r="S295" s="124"/>
      <c r="T295" s="122" t="s">
        <v>231</v>
      </c>
      <c r="U295" s="124"/>
      <c r="V295" s="16" t="s">
        <v>257</v>
      </c>
      <c r="W295" s="106"/>
      <c r="X295" s="106"/>
      <c r="Y295" s="106"/>
      <c r="Z295" s="122" t="s">
        <v>231</v>
      </c>
      <c r="AA295" s="124"/>
      <c r="AB295" s="122" t="s">
        <v>231</v>
      </c>
      <c r="AC295" s="124" t="s">
        <v>480</v>
      </c>
      <c r="AD295" s="122" t="s">
        <v>231</v>
      </c>
      <c r="AE295" s="124"/>
      <c r="AF295" s="122" t="s">
        <v>231</v>
      </c>
      <c r="AG295" s="124"/>
      <c r="AH295" s="122" t="s">
        <v>231</v>
      </c>
      <c r="AI295" s="124"/>
      <c r="AJ295" s="108"/>
      <c r="AK295" s="106"/>
      <c r="AL295" s="106"/>
      <c r="AM295" s="122" t="s">
        <v>231</v>
      </c>
      <c r="AN295" s="124"/>
      <c r="AO295" s="122" t="s">
        <v>231</v>
      </c>
      <c r="AP295" s="124" t="s">
        <v>513</v>
      </c>
      <c r="AQ295" s="122" t="s">
        <v>231</v>
      </c>
      <c r="AR295" s="124"/>
      <c r="AS295" s="122" t="s">
        <v>231</v>
      </c>
      <c r="AT295" s="124"/>
      <c r="AU295" s="122" t="s">
        <v>231</v>
      </c>
      <c r="AV295" s="124"/>
      <c r="AW295" s="122" t="s">
        <v>231</v>
      </c>
      <c r="AX295" s="124"/>
      <c r="AY295" s="122" t="s">
        <v>231</v>
      </c>
      <c r="AZ295" s="124"/>
      <c r="BA295" s="146" t="s">
        <v>241</v>
      </c>
      <c r="BB295" s="124"/>
      <c r="BC295" s="146" t="s">
        <v>290</v>
      </c>
      <c r="BD295" s="124"/>
      <c r="BE295" s="112">
        <f t="shared" si="8"/>
        <v>1</v>
      </c>
      <c r="BF295" s="122" t="s">
        <v>192</v>
      </c>
      <c r="BG295" s="160">
        <v>1.0</v>
      </c>
      <c r="BH295" s="122" t="s">
        <v>199</v>
      </c>
      <c r="BI295" s="160">
        <v>1.0</v>
      </c>
      <c r="BJ295" s="122" t="s">
        <v>204</v>
      </c>
      <c r="BK295" s="124">
        <v>1.0</v>
      </c>
      <c r="BL295" s="146" t="s">
        <v>209</v>
      </c>
      <c r="BM295" s="124">
        <v>1.0</v>
      </c>
      <c r="BN295" s="122" t="s">
        <v>216</v>
      </c>
      <c r="BO295" s="124">
        <v>1.0</v>
      </c>
      <c r="BP295" s="122" t="s">
        <v>204</v>
      </c>
      <c r="BQ295" s="124">
        <v>1.0</v>
      </c>
      <c r="BR295" s="122" t="s">
        <v>225</v>
      </c>
      <c r="BS295" s="124">
        <v>1.0</v>
      </c>
      <c r="BT295" s="112"/>
      <c r="BU295" s="168" t="s">
        <v>236</v>
      </c>
      <c r="BV295" s="168" t="s">
        <v>236</v>
      </c>
      <c r="BW295" s="112"/>
    </row>
    <row r="296">
      <c r="A296" s="66"/>
      <c r="B296" s="69">
        <v>36.0</v>
      </c>
      <c r="C296" s="71" t="s">
        <v>329</v>
      </c>
      <c r="D296" s="115" t="s">
        <v>365</v>
      </c>
      <c r="E296" s="76">
        <v>2011.0</v>
      </c>
      <c r="F296" s="76" t="s">
        <v>30</v>
      </c>
      <c r="G296" s="76" t="s">
        <v>401</v>
      </c>
      <c r="H296" s="76">
        <v>5.0</v>
      </c>
      <c r="I296" s="119" t="s">
        <v>437</v>
      </c>
      <c r="J296" s="71"/>
      <c r="K296" s="87" t="s">
        <v>39</v>
      </c>
      <c r="L296" s="66"/>
      <c r="M296" s="94"/>
      <c r="N296" s="122" t="s">
        <v>231</v>
      </c>
      <c r="O296" s="124"/>
      <c r="P296" s="124" t="s">
        <v>243</v>
      </c>
      <c r="Q296" s="16" t="s">
        <v>250</v>
      </c>
      <c r="R296" s="122" t="s">
        <v>228</v>
      </c>
      <c r="S296" s="124"/>
      <c r="T296" s="122" t="s">
        <v>231</v>
      </c>
      <c r="U296" s="124"/>
      <c r="V296" s="16" t="s">
        <v>257</v>
      </c>
      <c r="W296" s="106"/>
      <c r="X296" s="106"/>
      <c r="Y296" s="106"/>
      <c r="Z296" s="122" t="s">
        <v>231</v>
      </c>
      <c r="AA296" s="124"/>
      <c r="AB296" s="122" t="s">
        <v>231</v>
      </c>
      <c r="AC296" s="124" t="s">
        <v>481</v>
      </c>
      <c r="AD296" s="122" t="s">
        <v>231</v>
      </c>
      <c r="AE296" s="124" t="s">
        <v>493</v>
      </c>
      <c r="AF296" s="122" t="s">
        <v>241</v>
      </c>
      <c r="AG296" s="124"/>
      <c r="AH296" s="122" t="s">
        <v>241</v>
      </c>
      <c r="AI296" s="124"/>
      <c r="AJ296" s="108"/>
      <c r="AK296" s="106"/>
      <c r="AL296" s="106"/>
      <c r="AM296" s="122" t="s">
        <v>231</v>
      </c>
      <c r="AN296" s="124"/>
      <c r="AO296" s="122" t="s">
        <v>231</v>
      </c>
      <c r="AP296" s="124" t="s">
        <v>514</v>
      </c>
      <c r="AQ296" s="122" t="s">
        <v>231</v>
      </c>
      <c r="AR296" s="124"/>
      <c r="AS296" s="122" t="s">
        <v>231</v>
      </c>
      <c r="AT296" s="124"/>
      <c r="AU296" s="122" t="s">
        <v>231</v>
      </c>
      <c r="AV296" s="124"/>
      <c r="AW296" s="122" t="s">
        <v>231</v>
      </c>
      <c r="AX296" s="124"/>
      <c r="AY296" s="122" t="s">
        <v>231</v>
      </c>
      <c r="AZ296" s="124"/>
      <c r="BA296" s="146" t="s">
        <v>241</v>
      </c>
      <c r="BB296" s="124"/>
      <c r="BC296" s="146" t="s">
        <v>293</v>
      </c>
      <c r="BD296" s="124"/>
      <c r="BE296" s="112">
        <f t="shared" si="8"/>
        <v>0.5942857143</v>
      </c>
      <c r="BF296" s="122" t="s">
        <v>192</v>
      </c>
      <c r="BG296" s="160">
        <v>1.0</v>
      </c>
      <c r="BH296" s="122" t="s">
        <v>200</v>
      </c>
      <c r="BI296" s="160">
        <v>0.5</v>
      </c>
      <c r="BJ296" s="122" t="s">
        <v>205</v>
      </c>
      <c r="BK296" s="124">
        <v>0.5</v>
      </c>
      <c r="BL296" s="146" t="s">
        <v>209</v>
      </c>
      <c r="BM296" s="124">
        <v>1.0</v>
      </c>
      <c r="BN296" s="122" t="s">
        <v>217</v>
      </c>
      <c r="BO296" s="124">
        <v>0.66</v>
      </c>
      <c r="BP296" s="122" t="s">
        <v>211</v>
      </c>
      <c r="BQ296" s="124">
        <v>0.5</v>
      </c>
      <c r="BR296" s="122" t="s">
        <v>226</v>
      </c>
      <c r="BS296" s="124">
        <v>0.0</v>
      </c>
      <c r="BT296" s="112"/>
      <c r="BU296" s="168" t="s">
        <v>236</v>
      </c>
      <c r="BV296" s="168" t="s">
        <v>236</v>
      </c>
      <c r="BW296" s="112"/>
    </row>
    <row r="297">
      <c r="A297" s="65" t="s">
        <v>182</v>
      </c>
      <c r="B297" s="68" t="s">
        <v>0</v>
      </c>
      <c r="C297" s="68" t="s">
        <v>183</v>
      </c>
      <c r="D297" s="68" t="s">
        <v>184</v>
      </c>
      <c r="E297" s="75" t="s">
        <v>185</v>
      </c>
      <c r="F297" s="75" t="s">
        <v>91</v>
      </c>
      <c r="G297" s="75" t="s">
        <v>189</v>
      </c>
      <c r="H297" s="75" t="s">
        <v>191</v>
      </c>
      <c r="I297" s="81" t="s">
        <v>193</v>
      </c>
      <c r="J297" s="81"/>
      <c r="K297" s="85" t="s">
        <v>197</v>
      </c>
      <c r="L297" s="65" t="s">
        <v>210</v>
      </c>
      <c r="M297" s="92" t="s">
        <v>3</v>
      </c>
      <c r="N297" s="121" t="s">
        <v>180</v>
      </c>
      <c r="O297" s="220"/>
      <c r="P297" s="19" t="s">
        <v>232</v>
      </c>
      <c r="Q297" s="19" t="s">
        <v>246</v>
      </c>
      <c r="R297" s="125" t="s">
        <v>251</v>
      </c>
      <c r="S297" s="221"/>
      <c r="T297" s="121" t="s">
        <v>253</v>
      </c>
      <c r="U297" s="220"/>
      <c r="V297" s="19" t="s">
        <v>255</v>
      </c>
      <c r="W297" s="104" t="s">
        <v>11</v>
      </c>
      <c r="X297" s="104" t="s">
        <v>13</v>
      </c>
      <c r="Y297" s="104" t="s">
        <v>20</v>
      </c>
      <c r="Z297" s="121" t="s">
        <v>261</v>
      </c>
      <c r="AA297" s="220"/>
      <c r="AB297" s="127" t="s">
        <v>263</v>
      </c>
      <c r="AC297" s="222"/>
      <c r="AD297" s="129" t="s">
        <v>265</v>
      </c>
      <c r="AE297" s="129"/>
      <c r="AF297" s="132" t="s">
        <v>267</v>
      </c>
      <c r="AG297" s="129"/>
      <c r="AH297" s="127" t="s">
        <v>269</v>
      </c>
      <c r="AI297" s="222"/>
      <c r="AJ297" s="104" t="s">
        <v>25</v>
      </c>
      <c r="AK297" s="109" t="s">
        <v>33</v>
      </c>
      <c r="AL297" s="109" t="s">
        <v>40</v>
      </c>
      <c r="AM297" s="133" t="s">
        <v>271</v>
      </c>
      <c r="AN297" s="40"/>
      <c r="AO297" s="127" t="s">
        <v>273</v>
      </c>
      <c r="AP297" s="222"/>
      <c r="AQ297" s="127" t="s">
        <v>275</v>
      </c>
      <c r="AR297" s="222"/>
      <c r="AS297" s="127" t="s">
        <v>277</v>
      </c>
      <c r="AT297" s="222"/>
      <c r="AU297" s="121" t="s">
        <v>279</v>
      </c>
      <c r="AV297" s="220"/>
      <c r="AW297" s="121" t="s">
        <v>281</v>
      </c>
      <c r="AX297" s="220"/>
      <c r="AY297" s="121" t="s">
        <v>284</v>
      </c>
      <c r="AZ297" s="220"/>
      <c r="BA297" s="127" t="s">
        <v>286</v>
      </c>
      <c r="BB297" s="222"/>
      <c r="BC297" s="148" t="s">
        <v>288</v>
      </c>
      <c r="BD297" s="223"/>
      <c r="BE297" s="111" t="s">
        <v>559</v>
      </c>
      <c r="BF297" s="156" t="s">
        <v>188</v>
      </c>
      <c r="BG297" s="84"/>
      <c r="BH297" s="161" t="s">
        <v>196</v>
      </c>
      <c r="BI297" s="84"/>
      <c r="BJ297" s="161" t="s">
        <v>202</v>
      </c>
      <c r="BK297" s="84"/>
      <c r="BL297" s="161" t="s">
        <v>207</v>
      </c>
      <c r="BM297" s="84"/>
      <c r="BN297" s="161" t="s">
        <v>214</v>
      </c>
      <c r="BO297" s="84"/>
      <c r="BP297" s="161" t="s">
        <v>220</v>
      </c>
      <c r="BQ297" s="84"/>
      <c r="BR297" s="161" t="s">
        <v>223</v>
      </c>
      <c r="BS297" s="84"/>
      <c r="BT297" s="111" t="s">
        <v>560</v>
      </c>
      <c r="BU297" s="167" t="s">
        <v>234</v>
      </c>
      <c r="BV297" s="167" t="s">
        <v>239</v>
      </c>
      <c r="BW297" s="111"/>
    </row>
    <row r="298">
      <c r="A298" s="66"/>
      <c r="B298" s="69">
        <v>1.0</v>
      </c>
      <c r="C298" s="113" t="s">
        <v>294</v>
      </c>
      <c r="D298" s="113" t="s">
        <v>330</v>
      </c>
      <c r="E298" s="76">
        <v>2013.0</v>
      </c>
      <c r="F298" s="76" t="s">
        <v>30</v>
      </c>
      <c r="G298" s="76" t="s">
        <v>366</v>
      </c>
      <c r="H298" s="76">
        <v>4.0</v>
      </c>
      <c r="I298" s="116" t="s">
        <v>402</v>
      </c>
      <c r="J298"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298" s="87" t="s">
        <v>39</v>
      </c>
      <c r="L298" s="66"/>
      <c r="M298" s="94"/>
      <c r="N298" s="122" t="s">
        <v>231</v>
      </c>
      <c r="O298" s="124"/>
      <c r="P298" s="124" t="s">
        <v>243</v>
      </c>
      <c r="Q298" s="113" t="s">
        <v>249</v>
      </c>
      <c r="R298" s="122" t="s">
        <v>241</v>
      </c>
      <c r="S298" s="124"/>
      <c r="T298" s="122" t="s">
        <v>231</v>
      </c>
      <c r="U298" s="124"/>
      <c r="V298" s="16" t="s">
        <v>258</v>
      </c>
      <c r="W298" s="106"/>
      <c r="X298" s="106"/>
      <c r="Y298" s="106"/>
      <c r="Z298" s="122" t="s">
        <v>231</v>
      </c>
      <c r="AA298" s="124"/>
      <c r="AB298" s="122" t="s">
        <v>231</v>
      </c>
      <c r="AC298" s="126" t="s">
        <v>461</v>
      </c>
      <c r="AD298" s="122" t="s">
        <v>231</v>
      </c>
      <c r="AE298" s="126" t="s">
        <v>482</v>
      </c>
      <c r="AF298" s="122" t="s">
        <v>231</v>
      </c>
      <c r="AG298" s="126" t="s">
        <v>494</v>
      </c>
      <c r="AH298" s="122" t="s">
        <v>241</v>
      </c>
      <c r="AI298" s="124"/>
      <c r="AJ298" s="108"/>
      <c r="AK298" s="106"/>
      <c r="AL298" s="106"/>
      <c r="AM298" s="224" t="s">
        <v>231</v>
      </c>
      <c r="AN298" s="58"/>
      <c r="AO298" s="122" t="s">
        <v>231</v>
      </c>
      <c r="AP298" s="134" t="s">
        <v>505</v>
      </c>
      <c r="AQ298" s="122" t="s">
        <v>231</v>
      </c>
      <c r="AR298" s="124"/>
      <c r="AS298" s="122" t="s">
        <v>241</v>
      </c>
      <c r="AT298" s="124"/>
      <c r="AU298" s="122" t="s">
        <v>231</v>
      </c>
      <c r="AV298" s="124"/>
      <c r="AW298" s="122" t="s">
        <v>231</v>
      </c>
      <c r="AX298" s="124"/>
      <c r="AY298" s="122" t="s">
        <v>231</v>
      </c>
      <c r="AZ298" s="124"/>
      <c r="BA298" s="146" t="s">
        <v>231</v>
      </c>
      <c r="BB298" s="147" t="s">
        <v>541</v>
      </c>
      <c r="BC298" s="146" t="s">
        <v>293</v>
      </c>
      <c r="BE298" s="112">
        <f t="shared" ref="BE298:BE333" si="9">SUM(BG298,BI298,BK298,BM298,BO298,BQ298,BS298)/7</f>
        <v>0.8085714286</v>
      </c>
      <c r="BF298" s="122" t="s">
        <v>192</v>
      </c>
      <c r="BG298" s="160">
        <v>1.0</v>
      </c>
      <c r="BH298" s="122" t="s">
        <v>199</v>
      </c>
      <c r="BI298" s="160">
        <v>1.0</v>
      </c>
      <c r="BJ298" s="122" t="s">
        <v>204</v>
      </c>
      <c r="BK298" s="124">
        <v>1.0</v>
      </c>
      <c r="BL298" s="122" t="s">
        <v>209</v>
      </c>
      <c r="BM298" s="124">
        <v>1.0</v>
      </c>
      <c r="BN298" s="122" t="s">
        <v>217</v>
      </c>
      <c r="BO298" s="124">
        <v>0.66</v>
      </c>
      <c r="BP298" s="122" t="s">
        <v>211</v>
      </c>
      <c r="BQ298" s="124">
        <v>0.5</v>
      </c>
      <c r="BR298" s="122" t="s">
        <v>211</v>
      </c>
      <c r="BS298" s="124">
        <v>0.5</v>
      </c>
      <c r="BT298" s="112"/>
      <c r="BU298" s="168" t="s">
        <v>236</v>
      </c>
      <c r="BV298" s="168" t="s">
        <v>237</v>
      </c>
      <c r="BW298" s="112"/>
    </row>
    <row r="299">
      <c r="A299" s="66"/>
      <c r="B299" s="69">
        <v>2.0</v>
      </c>
      <c r="C299" s="71" t="s">
        <v>295</v>
      </c>
      <c r="D299" s="71" t="s">
        <v>331</v>
      </c>
      <c r="E299" s="76">
        <v>2012.0</v>
      </c>
      <c r="F299" s="76" t="s">
        <v>30</v>
      </c>
      <c r="G299" s="76" t="s">
        <v>367</v>
      </c>
      <c r="H299" s="76">
        <v>14.0</v>
      </c>
      <c r="I299" s="116" t="s">
        <v>403</v>
      </c>
      <c r="J299" s="116" t="s">
        <v>438</v>
      </c>
      <c r="K299" s="87" t="s">
        <v>39</v>
      </c>
      <c r="L299" s="66"/>
      <c r="M299" s="94"/>
      <c r="N299" s="122" t="s">
        <v>231</v>
      </c>
      <c r="O299" s="124"/>
      <c r="P299" s="124" t="s">
        <v>243</v>
      </c>
      <c r="Q299" s="16" t="s">
        <v>250</v>
      </c>
      <c r="R299" s="122" t="s">
        <v>241</v>
      </c>
      <c r="S299" s="124"/>
      <c r="T299" s="122" t="s">
        <v>231</v>
      </c>
      <c r="U299" s="124"/>
      <c r="V299" s="16" t="s">
        <v>257</v>
      </c>
      <c r="W299" s="106"/>
      <c r="X299" s="106"/>
      <c r="Y299" s="106"/>
      <c r="Z299" s="122" t="s">
        <v>231</v>
      </c>
      <c r="AA299" s="124"/>
      <c r="AB299" s="122" t="s">
        <v>231</v>
      </c>
      <c r="AC299" s="126" t="s">
        <v>462</v>
      </c>
      <c r="AD299" s="122" t="s">
        <v>231</v>
      </c>
      <c r="AE299" s="126" t="s">
        <v>483</v>
      </c>
      <c r="AF299" s="122" t="s">
        <v>231</v>
      </c>
      <c r="AG299" s="126" t="s">
        <v>495</v>
      </c>
      <c r="AH299" s="122" t="s">
        <v>231</v>
      </c>
      <c r="AI299" s="124"/>
      <c r="AJ299" s="108"/>
      <c r="AK299" s="106"/>
      <c r="AL299" s="106"/>
      <c r="AM299" s="122" t="s">
        <v>231</v>
      </c>
      <c r="AN299" s="124"/>
      <c r="AO299" s="122" t="s">
        <v>231</v>
      </c>
      <c r="AP299" s="124"/>
      <c r="AQ299" s="122" t="s">
        <v>231</v>
      </c>
      <c r="AR299" s="124"/>
      <c r="AS299" s="122" t="s">
        <v>231</v>
      </c>
      <c r="AT299" s="124"/>
      <c r="AU299" s="122" t="s">
        <v>231</v>
      </c>
      <c r="AV299" s="124"/>
      <c r="AW299" s="122" t="s">
        <v>231</v>
      </c>
      <c r="AX299" s="124"/>
      <c r="AY299" s="122" t="s">
        <v>241</v>
      </c>
      <c r="AZ299" s="124"/>
      <c r="BA299" s="146" t="s">
        <v>228</v>
      </c>
      <c r="BB299" s="124"/>
      <c r="BC299" s="146" t="s">
        <v>293</v>
      </c>
      <c r="BD299" s="124"/>
      <c r="BE299" s="112">
        <f t="shared" si="9"/>
        <v>0.7371428571</v>
      </c>
      <c r="BF299" s="122" t="s">
        <v>192</v>
      </c>
      <c r="BG299" s="160">
        <v>1.0</v>
      </c>
      <c r="BH299" s="122" t="s">
        <v>199</v>
      </c>
      <c r="BI299" s="160">
        <v>1.0</v>
      </c>
      <c r="BJ299" s="122" t="s">
        <v>204</v>
      </c>
      <c r="BK299" s="124">
        <v>1.0</v>
      </c>
      <c r="BL299" s="122" t="s">
        <v>209</v>
      </c>
      <c r="BM299" s="124">
        <v>1.0</v>
      </c>
      <c r="BN299" s="122" t="s">
        <v>217</v>
      </c>
      <c r="BO299" s="124">
        <v>0.66</v>
      </c>
      <c r="BP299" s="122" t="s">
        <v>211</v>
      </c>
      <c r="BQ299" s="124">
        <v>0.5</v>
      </c>
      <c r="BR299" s="122" t="s">
        <v>226</v>
      </c>
      <c r="BS299" s="124">
        <v>0.0</v>
      </c>
      <c r="BT299" s="112"/>
      <c r="BU299" s="168" t="s">
        <v>236</v>
      </c>
      <c r="BV299" s="168" t="s">
        <v>237</v>
      </c>
      <c r="BW299" s="112"/>
    </row>
    <row r="300">
      <c r="A300" s="66"/>
      <c r="B300" s="69">
        <v>3.0</v>
      </c>
      <c r="C300" s="71" t="s">
        <v>296</v>
      </c>
      <c r="D300" s="71" t="s">
        <v>332</v>
      </c>
      <c r="E300" s="76">
        <v>2013.0</v>
      </c>
      <c r="F300" s="76" t="s">
        <v>30</v>
      </c>
      <c r="G300" s="76" t="s">
        <v>368</v>
      </c>
      <c r="H300" s="76">
        <v>7.0</v>
      </c>
      <c r="I300" s="116" t="s">
        <v>404</v>
      </c>
      <c r="J300" s="116" t="s">
        <v>439</v>
      </c>
      <c r="K300" s="87" t="s">
        <v>39</v>
      </c>
      <c r="L300" s="66"/>
      <c r="M300" s="94"/>
      <c r="N300" s="122" t="s">
        <v>231</v>
      </c>
      <c r="O300" s="124"/>
      <c r="P300" s="124" t="s">
        <v>243</v>
      </c>
      <c r="Q300" s="16" t="s">
        <v>250</v>
      </c>
      <c r="R300" s="122" t="s">
        <v>241</v>
      </c>
      <c r="S300" s="124"/>
      <c r="T300" s="122" t="s">
        <v>231</v>
      </c>
      <c r="U300" s="124"/>
      <c r="V300" s="16" t="s">
        <v>257</v>
      </c>
      <c r="W300" s="106"/>
      <c r="X300" s="106"/>
      <c r="Y300" s="106"/>
      <c r="Z300" s="122" t="s">
        <v>231</v>
      </c>
      <c r="AA300" s="124"/>
      <c r="AB300" s="122" t="s">
        <v>231</v>
      </c>
      <c r="AC300" s="126" t="s">
        <v>463</v>
      </c>
      <c r="AD300" s="122" t="s">
        <v>231</v>
      </c>
      <c r="AE300" s="126" t="s">
        <v>484</v>
      </c>
      <c r="AF300" s="122" t="s">
        <v>231</v>
      </c>
      <c r="AG300" s="126" t="s">
        <v>496</v>
      </c>
      <c r="AH300" s="122" t="s">
        <v>241</v>
      </c>
      <c r="AI300" s="124"/>
      <c r="AJ300" s="108"/>
      <c r="AK300" s="106"/>
      <c r="AL300" s="106"/>
      <c r="AM300" s="122" t="s">
        <v>241</v>
      </c>
      <c r="AN300" s="124"/>
      <c r="AO300" s="224"/>
      <c r="AP300" s="58"/>
      <c r="AQ300" s="122"/>
      <c r="AR300" s="124"/>
      <c r="AS300" s="122"/>
      <c r="AT300" s="124"/>
      <c r="AU300" s="122" t="s">
        <v>241</v>
      </c>
      <c r="AV300" s="124"/>
      <c r="AW300" s="122" t="s">
        <v>231</v>
      </c>
      <c r="AX300" s="124"/>
      <c r="AY300" s="122" t="s">
        <v>231</v>
      </c>
      <c r="AZ300" s="124"/>
      <c r="BA300" s="146" t="s">
        <v>241</v>
      </c>
      <c r="BB300" s="124"/>
      <c r="BC300" s="146" t="s">
        <v>228</v>
      </c>
      <c r="BD300" s="124"/>
      <c r="BE300" s="112">
        <f t="shared" si="9"/>
        <v>0.7614285714</v>
      </c>
      <c r="BF300" s="122" t="s">
        <v>192</v>
      </c>
      <c r="BG300" s="160">
        <v>1.0</v>
      </c>
      <c r="BH300" s="122" t="s">
        <v>199</v>
      </c>
      <c r="BI300" s="160">
        <v>1.0</v>
      </c>
      <c r="BJ300" s="122" t="s">
        <v>204</v>
      </c>
      <c r="BK300" s="124">
        <v>1.0</v>
      </c>
      <c r="BL300" s="122" t="s">
        <v>209</v>
      </c>
      <c r="BM300" s="124">
        <v>1.0</v>
      </c>
      <c r="BN300" s="122" t="s">
        <v>218</v>
      </c>
      <c r="BO300" s="124">
        <v>0.33</v>
      </c>
      <c r="BP300" s="122" t="s">
        <v>211</v>
      </c>
      <c r="BQ300" s="124">
        <v>0.5</v>
      </c>
      <c r="BR300" s="122" t="s">
        <v>211</v>
      </c>
      <c r="BS300" s="124">
        <v>0.5</v>
      </c>
      <c r="BT300" s="112"/>
      <c r="BU300" s="168" t="s">
        <v>236</v>
      </c>
      <c r="BV300" s="168" t="s">
        <v>237</v>
      </c>
      <c r="BW300" s="112"/>
    </row>
    <row r="301">
      <c r="A301" s="66"/>
      <c r="B301" s="69">
        <v>4.0</v>
      </c>
      <c r="C301" s="71" t="s">
        <v>297</v>
      </c>
      <c r="D301" s="71" t="s">
        <v>333</v>
      </c>
      <c r="E301" s="76">
        <v>2011.0</v>
      </c>
      <c r="F301" s="76" t="s">
        <v>30</v>
      </c>
      <c r="G301" s="76" t="s">
        <v>369</v>
      </c>
      <c r="H301" s="76">
        <v>12.0</v>
      </c>
      <c r="I301" s="116" t="s">
        <v>405</v>
      </c>
      <c r="J301" s="116" t="s">
        <v>440</v>
      </c>
      <c r="K301" s="87" t="s">
        <v>39</v>
      </c>
      <c r="L301" s="66"/>
      <c r="M301" s="94"/>
      <c r="N301" s="122" t="s">
        <v>231</v>
      </c>
      <c r="O301" s="124"/>
      <c r="P301" s="124" t="s">
        <v>243</v>
      </c>
      <c r="Q301" s="16" t="s">
        <v>249</v>
      </c>
      <c r="R301" s="122" t="s">
        <v>241</v>
      </c>
      <c r="S301" s="124"/>
      <c r="T301" s="122" t="s">
        <v>231</v>
      </c>
      <c r="U301" s="124"/>
      <c r="V301" s="16" t="s">
        <v>258</v>
      </c>
      <c r="W301" s="106"/>
      <c r="X301" s="106"/>
      <c r="Y301" s="106"/>
      <c r="Z301" s="122" t="s">
        <v>231</v>
      </c>
      <c r="AA301" s="124"/>
      <c r="AB301" s="122" t="s">
        <v>231</v>
      </c>
      <c r="AC301" s="126" t="s">
        <v>463</v>
      </c>
      <c r="AD301" s="122" t="s">
        <v>231</v>
      </c>
      <c r="AE301" s="126" t="s">
        <v>485</v>
      </c>
      <c r="AF301" s="122" t="s">
        <v>241</v>
      </c>
      <c r="AG301" s="124"/>
      <c r="AH301" s="122" t="s">
        <v>231</v>
      </c>
      <c r="AI301" s="126" t="s">
        <v>499</v>
      </c>
      <c r="AJ301" s="108"/>
      <c r="AK301" s="106"/>
      <c r="AL301" s="106"/>
      <c r="AM301" s="122" t="s">
        <v>241</v>
      </c>
      <c r="AN301" s="124"/>
      <c r="AO301" s="122"/>
      <c r="AP301" s="124"/>
      <c r="AQ301" s="122"/>
      <c r="AR301" s="124"/>
      <c r="AS301" s="122"/>
      <c r="AT301" s="124"/>
      <c r="AU301" s="122" t="s">
        <v>241</v>
      </c>
      <c r="AV301" s="124"/>
      <c r="AW301" s="122" t="s">
        <v>231</v>
      </c>
      <c r="AX301" s="124"/>
      <c r="AY301" s="122" t="s">
        <v>231</v>
      </c>
      <c r="AZ301" s="124"/>
      <c r="BA301" s="146" t="s">
        <v>241</v>
      </c>
      <c r="BB301" s="147" t="s">
        <v>542</v>
      </c>
      <c r="BC301" s="146" t="s">
        <v>228</v>
      </c>
      <c r="BD301" s="124"/>
      <c r="BE301" s="112">
        <f t="shared" si="9"/>
        <v>0.7371428571</v>
      </c>
      <c r="BF301" s="122" t="s">
        <v>192</v>
      </c>
      <c r="BG301" s="160">
        <v>1.0</v>
      </c>
      <c r="BH301" s="122" t="s">
        <v>199</v>
      </c>
      <c r="BI301" s="160">
        <v>1.0</v>
      </c>
      <c r="BJ301" s="122" t="s">
        <v>204</v>
      </c>
      <c r="BK301" s="124">
        <v>1.0</v>
      </c>
      <c r="BL301" s="122" t="s">
        <v>209</v>
      </c>
      <c r="BM301" s="124">
        <v>1.0</v>
      </c>
      <c r="BN301" s="122" t="s">
        <v>217</v>
      </c>
      <c r="BO301" s="124">
        <v>0.66</v>
      </c>
      <c r="BP301" s="122" t="s">
        <v>211</v>
      </c>
      <c r="BQ301" s="124">
        <v>0.5</v>
      </c>
      <c r="BR301" s="122" t="s">
        <v>226</v>
      </c>
      <c r="BS301" s="124">
        <v>0.0</v>
      </c>
      <c r="BT301" s="112"/>
      <c r="BU301" s="168" t="s">
        <v>236</v>
      </c>
      <c r="BV301" s="168" t="s">
        <v>237</v>
      </c>
      <c r="BW301" s="112"/>
    </row>
    <row r="302">
      <c r="A302" s="66"/>
      <c r="B302" s="69">
        <v>5.0</v>
      </c>
      <c r="C302" s="71" t="s">
        <v>298</v>
      </c>
      <c r="D302" s="71" t="s">
        <v>334</v>
      </c>
      <c r="E302" s="76">
        <v>2011.0</v>
      </c>
      <c r="F302" s="76" t="s">
        <v>30</v>
      </c>
      <c r="G302" s="76" t="s">
        <v>370</v>
      </c>
      <c r="H302" s="76">
        <v>14.0</v>
      </c>
      <c r="I302" s="117" t="s">
        <v>406</v>
      </c>
      <c r="J302" s="116" t="s">
        <v>441</v>
      </c>
      <c r="K302" s="87" t="s">
        <v>39</v>
      </c>
      <c r="L302" s="66"/>
      <c r="M302" s="94"/>
      <c r="N302" s="122" t="s">
        <v>231</v>
      </c>
      <c r="O302" s="124"/>
      <c r="P302" s="124" t="s">
        <v>243</v>
      </c>
      <c r="Q302" s="16" t="s">
        <v>250</v>
      </c>
      <c r="R302" s="122" t="s">
        <v>241</v>
      </c>
      <c r="S302" s="124"/>
      <c r="T302" s="122" t="s">
        <v>231</v>
      </c>
      <c r="U302" s="124"/>
      <c r="V302" s="16" t="s">
        <v>260</v>
      </c>
      <c r="W302" s="106"/>
      <c r="X302" s="106"/>
      <c r="Y302" s="106"/>
      <c r="Z302" s="122" t="s">
        <v>241</v>
      </c>
      <c r="AA302" s="124"/>
      <c r="AB302" s="122" t="s">
        <v>228</v>
      </c>
      <c r="AC302" s="124"/>
      <c r="AD302" s="122" t="s">
        <v>228</v>
      </c>
      <c r="AE302" s="124"/>
      <c r="AF302" s="122" t="s">
        <v>228</v>
      </c>
      <c r="AG302" s="124"/>
      <c r="AH302" s="122" t="s">
        <v>228</v>
      </c>
      <c r="AI302" s="124"/>
      <c r="AJ302" s="108"/>
      <c r="AK302" s="106"/>
      <c r="AL302" s="106"/>
      <c r="AM302" s="122" t="s">
        <v>241</v>
      </c>
      <c r="AN302" s="124"/>
      <c r="AO302" s="122"/>
      <c r="AP302" s="124"/>
      <c r="AQ302" s="224"/>
      <c r="AR302" s="58"/>
      <c r="AS302" s="122"/>
      <c r="AT302" s="124"/>
      <c r="AU302" s="122" t="s">
        <v>231</v>
      </c>
      <c r="AV302" s="124"/>
      <c r="AW302" s="122" t="s">
        <v>231</v>
      </c>
      <c r="AX302" s="124"/>
      <c r="AY302" s="122" t="s">
        <v>231</v>
      </c>
      <c r="AZ302" s="124"/>
      <c r="BA302" s="146" t="s">
        <v>241</v>
      </c>
      <c r="BB302" s="124"/>
      <c r="BC302" s="146" t="s">
        <v>228</v>
      </c>
      <c r="BD302" s="124"/>
      <c r="BE302" s="112">
        <f t="shared" si="9"/>
        <v>0.7614285714</v>
      </c>
      <c r="BF302" s="122" t="s">
        <v>192</v>
      </c>
      <c r="BG302" s="160">
        <v>1.0</v>
      </c>
      <c r="BH302" s="122" t="s">
        <v>199</v>
      </c>
      <c r="BI302" s="160">
        <v>1.0</v>
      </c>
      <c r="BJ302" s="122" t="s">
        <v>204</v>
      </c>
      <c r="BK302" s="124">
        <v>1.0</v>
      </c>
      <c r="BL302" s="122" t="s">
        <v>209</v>
      </c>
      <c r="BM302" s="124">
        <v>1.0</v>
      </c>
      <c r="BN302" s="122" t="s">
        <v>218</v>
      </c>
      <c r="BO302" s="124">
        <v>0.33</v>
      </c>
      <c r="BP302" s="122" t="s">
        <v>211</v>
      </c>
      <c r="BQ302" s="124">
        <v>0.5</v>
      </c>
      <c r="BR302" s="122" t="s">
        <v>211</v>
      </c>
      <c r="BS302" s="124">
        <v>0.5</v>
      </c>
      <c r="BT302" s="112"/>
      <c r="BU302" s="168" t="s">
        <v>236</v>
      </c>
      <c r="BV302" s="168" t="s">
        <v>237</v>
      </c>
      <c r="BW302" s="112"/>
    </row>
    <row r="303">
      <c r="A303" s="66"/>
      <c r="B303" s="69">
        <v>6.0</v>
      </c>
      <c r="C303" s="71" t="s">
        <v>299</v>
      </c>
      <c r="D303" s="71" t="s">
        <v>335</v>
      </c>
      <c r="E303" s="76">
        <v>2012.0</v>
      </c>
      <c r="F303" s="76" t="s">
        <v>30</v>
      </c>
      <c r="G303" s="76" t="s">
        <v>371</v>
      </c>
      <c r="H303" s="76">
        <v>3.0</v>
      </c>
      <c r="I303" s="117" t="s">
        <v>407</v>
      </c>
      <c r="J303" s="116" t="s">
        <v>442</v>
      </c>
      <c r="K303" s="87" t="s">
        <v>39</v>
      </c>
      <c r="L303" s="66"/>
      <c r="M303" s="94"/>
      <c r="N303" s="122" t="s">
        <v>231</v>
      </c>
      <c r="O303" s="124"/>
      <c r="P303" s="124" t="s">
        <v>243</v>
      </c>
      <c r="Q303" s="16" t="s">
        <v>249</v>
      </c>
      <c r="R303" s="122" t="s">
        <v>241</v>
      </c>
      <c r="S303" s="124"/>
      <c r="T303" s="122" t="s">
        <v>231</v>
      </c>
      <c r="U303" s="126" t="s">
        <v>458</v>
      </c>
      <c r="V303" s="16" t="s">
        <v>257</v>
      </c>
      <c r="W303" s="106"/>
      <c r="X303" s="106"/>
      <c r="Y303" s="106"/>
      <c r="Z303" s="122" t="s">
        <v>231</v>
      </c>
      <c r="AA303" s="124"/>
      <c r="AB303" s="122" t="s">
        <v>231</v>
      </c>
      <c r="AC303" s="126" t="s">
        <v>464</v>
      </c>
      <c r="AD303" s="122" t="s">
        <v>231</v>
      </c>
      <c r="AE303" s="130" t="s">
        <v>486</v>
      </c>
      <c r="AF303" s="122" t="s">
        <v>231</v>
      </c>
      <c r="AG303" s="126" t="s">
        <v>497</v>
      </c>
      <c r="AH303" s="122" t="s">
        <v>231</v>
      </c>
      <c r="AI303" s="126" t="s">
        <v>500</v>
      </c>
      <c r="AJ303" s="108"/>
      <c r="AK303" s="106"/>
      <c r="AL303" s="106"/>
      <c r="AM303" s="122" t="s">
        <v>231</v>
      </c>
      <c r="AN303" s="124"/>
      <c r="AO303" s="122" t="s">
        <v>231</v>
      </c>
      <c r="AP303" s="124"/>
      <c r="AQ303" s="122" t="s">
        <v>231</v>
      </c>
      <c r="AR303" s="124"/>
      <c r="AS303" s="122" t="s">
        <v>231</v>
      </c>
      <c r="AT303" s="124"/>
      <c r="AU303" s="122" t="s">
        <v>231</v>
      </c>
      <c r="AV303" s="124"/>
      <c r="AW303" s="122" t="s">
        <v>231</v>
      </c>
      <c r="AX303" s="124"/>
      <c r="AY303" s="122" t="s">
        <v>241</v>
      </c>
      <c r="AZ303" s="124"/>
      <c r="BA303" s="146" t="s">
        <v>228</v>
      </c>
      <c r="BB303" s="124"/>
      <c r="BC303" s="146" t="s">
        <v>290</v>
      </c>
      <c r="BD303" s="124"/>
      <c r="BE303" s="112">
        <f t="shared" si="9"/>
        <v>0.7371428571</v>
      </c>
      <c r="BF303" s="122" t="s">
        <v>192</v>
      </c>
      <c r="BG303" s="160">
        <v>1.0</v>
      </c>
      <c r="BH303" s="122" t="s">
        <v>200</v>
      </c>
      <c r="BI303" s="160">
        <v>0.5</v>
      </c>
      <c r="BJ303" s="122" t="s">
        <v>204</v>
      </c>
      <c r="BK303" s="124">
        <v>1.0</v>
      </c>
      <c r="BL303" s="122" t="s">
        <v>209</v>
      </c>
      <c r="BM303" s="124">
        <v>1.0</v>
      </c>
      <c r="BN303" s="122" t="s">
        <v>217</v>
      </c>
      <c r="BO303" s="124">
        <v>0.66</v>
      </c>
      <c r="BP303" s="122" t="s">
        <v>211</v>
      </c>
      <c r="BQ303" s="124">
        <v>0.5</v>
      </c>
      <c r="BR303" s="122" t="s">
        <v>211</v>
      </c>
      <c r="BS303" s="124">
        <v>0.5</v>
      </c>
      <c r="BT303" s="112"/>
      <c r="BU303" s="168" t="s">
        <v>236</v>
      </c>
      <c r="BV303" s="168" t="s">
        <v>237</v>
      </c>
      <c r="BW303" s="112"/>
    </row>
    <row r="304">
      <c r="A304" s="66"/>
      <c r="B304" s="69">
        <v>7.0</v>
      </c>
      <c r="C304" s="71" t="s">
        <v>300</v>
      </c>
      <c r="D304" s="71" t="s">
        <v>336</v>
      </c>
      <c r="E304" s="76">
        <v>2011.0</v>
      </c>
      <c r="F304" s="76" t="s">
        <v>30</v>
      </c>
      <c r="G304" s="76" t="s">
        <v>372</v>
      </c>
      <c r="H304" s="76">
        <v>21.0</v>
      </c>
      <c r="I304" s="118" t="s">
        <v>408</v>
      </c>
      <c r="J304" s="116" t="s">
        <v>443</v>
      </c>
      <c r="K304" s="87" t="s">
        <v>39</v>
      </c>
      <c r="L304" s="66"/>
      <c r="M304" s="94"/>
      <c r="N304" s="122" t="s">
        <v>231</v>
      </c>
      <c r="O304" s="124"/>
      <c r="P304" s="124" t="s">
        <v>243</v>
      </c>
      <c r="Q304" s="16" t="s">
        <v>250</v>
      </c>
      <c r="R304" s="122" t="s">
        <v>241</v>
      </c>
      <c r="S304" s="124"/>
      <c r="T304" s="122" t="s">
        <v>231</v>
      </c>
      <c r="U304" s="124"/>
      <c r="V304" s="16" t="s">
        <v>258</v>
      </c>
      <c r="W304" s="106"/>
      <c r="X304" s="106"/>
      <c r="Y304" s="106"/>
      <c r="Z304" s="122" t="s">
        <v>231</v>
      </c>
      <c r="AA304" s="124"/>
      <c r="AB304" s="122" t="s">
        <v>231</v>
      </c>
      <c r="AC304" s="126" t="s">
        <v>465</v>
      </c>
      <c r="AD304" s="122" t="s">
        <v>231</v>
      </c>
      <c r="AE304" s="131" t="s">
        <v>487</v>
      </c>
      <c r="AF304" s="122" t="s">
        <v>241</v>
      </c>
      <c r="AG304" s="124"/>
      <c r="AH304" s="122" t="s">
        <v>241</v>
      </c>
      <c r="AI304" s="124"/>
      <c r="AJ304" s="108"/>
      <c r="AK304" s="106"/>
      <c r="AL304" s="106"/>
      <c r="AM304" s="122" t="s">
        <v>241</v>
      </c>
      <c r="AN304" s="124"/>
      <c r="AO304" s="122"/>
      <c r="AP304" s="124"/>
      <c r="AQ304" s="122"/>
      <c r="AR304" s="124"/>
      <c r="AS304" s="224"/>
      <c r="AT304" s="58"/>
      <c r="AU304" s="122" t="s">
        <v>231</v>
      </c>
      <c r="AV304" s="124"/>
      <c r="AW304" s="122" t="s">
        <v>231</v>
      </c>
      <c r="AX304" s="124" t="s">
        <v>531</v>
      </c>
      <c r="AY304" s="122" t="s">
        <v>231</v>
      </c>
      <c r="AZ304" s="124"/>
      <c r="BA304" s="146" t="s">
        <v>241</v>
      </c>
      <c r="BB304" s="124"/>
      <c r="BC304" s="146" t="s">
        <v>228</v>
      </c>
      <c r="BD304" s="124"/>
      <c r="BE304" s="112">
        <f t="shared" si="9"/>
        <v>0.69</v>
      </c>
      <c r="BF304" s="122" t="s">
        <v>192</v>
      </c>
      <c r="BG304" s="160">
        <v>1.0</v>
      </c>
      <c r="BH304" s="122" t="s">
        <v>199</v>
      </c>
      <c r="BI304" s="160">
        <v>1.0</v>
      </c>
      <c r="BJ304" s="122" t="s">
        <v>204</v>
      </c>
      <c r="BK304" s="124">
        <v>1.0</v>
      </c>
      <c r="BL304" s="122" t="s">
        <v>209</v>
      </c>
      <c r="BM304" s="124">
        <v>1.0</v>
      </c>
      <c r="BN304" s="122" t="s">
        <v>218</v>
      </c>
      <c r="BO304" s="124">
        <v>0.33</v>
      </c>
      <c r="BP304" s="122" t="s">
        <v>211</v>
      </c>
      <c r="BQ304" s="124">
        <v>0.5</v>
      </c>
      <c r="BR304" s="122" t="s">
        <v>226</v>
      </c>
      <c r="BS304" s="124">
        <v>0.0</v>
      </c>
      <c r="BT304" s="112"/>
      <c r="BU304" s="168" t="s">
        <v>236</v>
      </c>
      <c r="BV304" s="168" t="s">
        <v>237</v>
      </c>
      <c r="BW304" s="112"/>
    </row>
    <row r="305">
      <c r="A305" s="66"/>
      <c r="B305" s="69">
        <v>8.0</v>
      </c>
      <c r="C305" s="71" t="s">
        <v>301</v>
      </c>
      <c r="D305" s="71" t="s">
        <v>337</v>
      </c>
      <c r="E305" s="76">
        <v>2014.0</v>
      </c>
      <c r="F305" s="76" t="s">
        <v>30</v>
      </c>
      <c r="G305" s="76" t="s">
        <v>373</v>
      </c>
      <c r="H305" s="76">
        <v>1.0</v>
      </c>
      <c r="I305" s="119" t="s">
        <v>409</v>
      </c>
      <c r="J305" s="119" t="s">
        <v>444</v>
      </c>
      <c r="K305" s="87" t="s">
        <v>39</v>
      </c>
      <c r="L305" s="66"/>
      <c r="M305" s="94"/>
      <c r="N305" s="122" t="s">
        <v>231</v>
      </c>
      <c r="O305" s="124"/>
      <c r="P305" s="124" t="s">
        <v>243</v>
      </c>
      <c r="Q305" s="16" t="s">
        <v>248</v>
      </c>
      <c r="R305" s="122" t="s">
        <v>241</v>
      </c>
      <c r="S305" s="124"/>
      <c r="T305" s="122" t="s">
        <v>231</v>
      </c>
      <c r="U305" s="124"/>
      <c r="V305" s="16" t="s">
        <v>258</v>
      </c>
      <c r="W305" s="106"/>
      <c r="X305" s="106"/>
      <c r="Y305" s="106"/>
      <c r="Z305" s="122" t="s">
        <v>231</v>
      </c>
      <c r="AA305" s="124"/>
      <c r="AB305" s="122" t="s">
        <v>231</v>
      </c>
      <c r="AC305" s="124" t="s">
        <v>466</v>
      </c>
      <c r="AD305" s="122" t="s">
        <v>231</v>
      </c>
      <c r="AE305" s="124" t="s">
        <v>488</v>
      </c>
      <c r="AF305" s="122" t="s">
        <v>231</v>
      </c>
      <c r="AG305" s="124"/>
      <c r="AH305" s="122" t="s">
        <v>241</v>
      </c>
      <c r="AI305" s="124"/>
      <c r="AJ305" s="108"/>
      <c r="AK305" s="106"/>
      <c r="AL305" s="106"/>
      <c r="AM305" s="122" t="s">
        <v>231</v>
      </c>
      <c r="AN305" s="124"/>
      <c r="AO305" s="122" t="s">
        <v>231</v>
      </c>
      <c r="AP305" s="124"/>
      <c r="AQ305" s="122" t="s">
        <v>231</v>
      </c>
      <c r="AR305" s="124" t="s">
        <v>515</v>
      </c>
      <c r="AS305" s="122" t="s">
        <v>231</v>
      </c>
      <c r="AT305" s="124" t="s">
        <v>523</v>
      </c>
      <c r="AU305" s="122" t="s">
        <v>231</v>
      </c>
      <c r="AV305" s="124"/>
      <c r="AW305" s="122" t="s">
        <v>231</v>
      </c>
      <c r="AX305" s="124" t="s">
        <v>532</v>
      </c>
      <c r="AY305" s="122" t="s">
        <v>231</v>
      </c>
      <c r="AZ305" s="124"/>
      <c r="BA305" s="146" t="s">
        <v>231</v>
      </c>
      <c r="BB305" s="124" t="s">
        <v>543</v>
      </c>
      <c r="BC305" s="146" t="s">
        <v>290</v>
      </c>
      <c r="BD305" s="124" t="s">
        <v>552</v>
      </c>
      <c r="BE305" s="112">
        <f t="shared" si="9"/>
        <v>0.9285714286</v>
      </c>
      <c r="BF305" s="122" t="s">
        <v>192</v>
      </c>
      <c r="BG305" s="160">
        <v>1.0</v>
      </c>
      <c r="BH305" s="122" t="s">
        <v>199</v>
      </c>
      <c r="BI305" s="160">
        <v>1.0</v>
      </c>
      <c r="BJ305" s="122" t="s">
        <v>204</v>
      </c>
      <c r="BK305" s="124">
        <v>1.0</v>
      </c>
      <c r="BL305" s="122" t="s">
        <v>209</v>
      </c>
      <c r="BM305" s="124">
        <v>1.0</v>
      </c>
      <c r="BN305" s="122" t="s">
        <v>216</v>
      </c>
      <c r="BO305" s="124">
        <v>1.0</v>
      </c>
      <c r="BP305" s="122" t="s">
        <v>204</v>
      </c>
      <c r="BQ305" s="124">
        <v>1.0</v>
      </c>
      <c r="BR305" s="122" t="s">
        <v>211</v>
      </c>
      <c r="BS305" s="124">
        <v>0.5</v>
      </c>
      <c r="BT305" s="112"/>
      <c r="BU305" s="168" t="s">
        <v>236</v>
      </c>
      <c r="BV305" s="168" t="s">
        <v>236</v>
      </c>
      <c r="BW305" s="112"/>
    </row>
    <row r="306">
      <c r="A306" s="66"/>
      <c r="B306" s="69">
        <v>9.0</v>
      </c>
      <c r="C306" s="115" t="s">
        <v>302</v>
      </c>
      <c r="D306" s="115" t="s">
        <v>338</v>
      </c>
      <c r="E306" s="76">
        <v>2014.0</v>
      </c>
      <c r="F306" s="76" t="s">
        <v>30</v>
      </c>
      <c r="G306" s="76" t="s">
        <v>374</v>
      </c>
      <c r="H306" s="76">
        <v>5.0</v>
      </c>
      <c r="I306" s="119" t="s">
        <v>410</v>
      </c>
      <c r="J306" s="119" t="s">
        <v>445</v>
      </c>
      <c r="K306" s="87" t="s">
        <v>39</v>
      </c>
      <c r="L306" s="66"/>
      <c r="M306" s="94"/>
      <c r="N306" s="122" t="s">
        <v>231</v>
      </c>
      <c r="O306" s="124"/>
      <c r="P306" s="124" t="s">
        <v>243</v>
      </c>
      <c r="Q306" s="16" t="s">
        <v>249</v>
      </c>
      <c r="R306" s="122" t="s">
        <v>231</v>
      </c>
      <c r="S306" s="124" t="s">
        <v>454</v>
      </c>
      <c r="T306" s="122" t="s">
        <v>231</v>
      </c>
      <c r="U306" s="124"/>
      <c r="V306" s="16" t="s">
        <v>258</v>
      </c>
      <c r="W306" s="106"/>
      <c r="X306" s="106"/>
      <c r="Y306" s="106"/>
      <c r="Z306" s="122" t="s">
        <v>231</v>
      </c>
      <c r="AA306" s="124"/>
      <c r="AB306" s="122" t="s">
        <v>231</v>
      </c>
      <c r="AC306" s="124" t="s">
        <v>467</v>
      </c>
      <c r="AD306" s="122" t="s">
        <v>241</v>
      </c>
      <c r="AE306" s="124"/>
      <c r="AF306" s="122" t="s">
        <v>241</v>
      </c>
      <c r="AG306" s="124"/>
      <c r="AH306" s="122" t="s">
        <v>231</v>
      </c>
      <c r="AI306" s="124" t="s">
        <v>501</v>
      </c>
      <c r="AJ306" s="108"/>
      <c r="AK306" s="106"/>
      <c r="AL306" s="106"/>
      <c r="AM306" s="122" t="s">
        <v>231</v>
      </c>
      <c r="AN306" s="124" t="s">
        <v>502</v>
      </c>
      <c r="AO306" s="122" t="s">
        <v>231</v>
      </c>
      <c r="AP306" s="124"/>
      <c r="AQ306" s="122" t="s">
        <v>231</v>
      </c>
      <c r="AR306" s="124"/>
      <c r="AS306" s="122" t="s">
        <v>231</v>
      </c>
      <c r="AT306" s="124" t="s">
        <v>524</v>
      </c>
      <c r="AU306" s="224" t="s">
        <v>231</v>
      </c>
      <c r="AV306" s="58"/>
      <c r="AW306" s="122" t="s">
        <v>231</v>
      </c>
      <c r="AX306" s="124" t="s">
        <v>533</v>
      </c>
      <c r="AY306" s="122" t="s">
        <v>231</v>
      </c>
      <c r="AZ306" s="124"/>
      <c r="BA306" s="146" t="s">
        <v>231</v>
      </c>
      <c r="BB306" s="124" t="s">
        <v>544</v>
      </c>
      <c r="BC306" s="146" t="s">
        <v>290</v>
      </c>
      <c r="BD306" s="124" t="s">
        <v>553</v>
      </c>
      <c r="BE306" s="112">
        <f t="shared" si="9"/>
        <v>0.88</v>
      </c>
      <c r="BF306" s="122" t="s">
        <v>192</v>
      </c>
      <c r="BG306" s="160">
        <v>1.0</v>
      </c>
      <c r="BH306" s="122" t="s">
        <v>199</v>
      </c>
      <c r="BI306" s="160">
        <v>1.0</v>
      </c>
      <c r="BJ306" s="122" t="s">
        <v>204</v>
      </c>
      <c r="BK306" s="124">
        <v>1.0</v>
      </c>
      <c r="BL306" s="122" t="s">
        <v>209</v>
      </c>
      <c r="BM306" s="124">
        <v>1.0</v>
      </c>
      <c r="BN306" s="122" t="s">
        <v>217</v>
      </c>
      <c r="BO306" s="124">
        <v>0.66</v>
      </c>
      <c r="BP306" s="122" t="s">
        <v>211</v>
      </c>
      <c r="BQ306" s="124">
        <v>0.5</v>
      </c>
      <c r="BR306" s="122" t="s">
        <v>225</v>
      </c>
      <c r="BS306" s="124">
        <v>1.0</v>
      </c>
      <c r="BT306" s="112"/>
      <c r="BU306" s="168" t="s">
        <v>236</v>
      </c>
      <c r="BV306" s="168" t="s">
        <v>237</v>
      </c>
      <c r="BW306" s="112"/>
    </row>
    <row r="307">
      <c r="A307" s="66"/>
      <c r="B307" s="69">
        <v>10.0</v>
      </c>
      <c r="C307" s="115" t="s">
        <v>303</v>
      </c>
      <c r="D307" s="115" t="s">
        <v>339</v>
      </c>
      <c r="E307" s="76">
        <v>2014.0</v>
      </c>
      <c r="F307" s="76" t="s">
        <v>30</v>
      </c>
      <c r="G307" s="76" t="s">
        <v>375</v>
      </c>
      <c r="H307" s="76">
        <v>4.0</v>
      </c>
      <c r="I307" s="119" t="s">
        <v>411</v>
      </c>
      <c r="J307" s="119" t="s">
        <v>446</v>
      </c>
      <c r="K307" s="87" t="s">
        <v>39</v>
      </c>
      <c r="L307" s="66"/>
      <c r="M307" s="94"/>
      <c r="N307" s="122" t="s">
        <v>231</v>
      </c>
      <c r="O307" s="124"/>
      <c r="P307" s="124" t="s">
        <v>245</v>
      </c>
      <c r="Q307" s="16" t="s">
        <v>250</v>
      </c>
      <c r="R307" s="122" t="s">
        <v>241</v>
      </c>
      <c r="S307" s="124"/>
      <c r="T307" s="122" t="s">
        <v>231</v>
      </c>
      <c r="U307" s="124"/>
      <c r="V307" s="16" t="s">
        <v>260</v>
      </c>
      <c r="W307" s="106"/>
      <c r="X307" s="106"/>
      <c r="Y307" s="106"/>
      <c r="Z307" s="122" t="s">
        <v>231</v>
      </c>
      <c r="AA307" s="124"/>
      <c r="AB307" s="122" t="s">
        <v>231</v>
      </c>
      <c r="AC307" s="124" t="s">
        <v>468</v>
      </c>
      <c r="AD307" s="122" t="s">
        <v>231</v>
      </c>
      <c r="AE307" s="124" t="s">
        <v>489</v>
      </c>
      <c r="AF307" s="122" t="s">
        <v>231</v>
      </c>
      <c r="AG307" s="124"/>
      <c r="AH307" s="122" t="s">
        <v>231</v>
      </c>
      <c r="AI307" s="124"/>
      <c r="AJ307" s="108"/>
      <c r="AK307" s="106"/>
      <c r="AL307" s="106"/>
      <c r="AM307" s="122" t="s">
        <v>231</v>
      </c>
      <c r="AN307" s="124"/>
      <c r="AO307" s="122" t="s">
        <v>231</v>
      </c>
      <c r="AP307" s="124"/>
      <c r="AQ307" s="122" t="s">
        <v>241</v>
      </c>
      <c r="AR307" s="124"/>
      <c r="AS307" s="122" t="s">
        <v>241</v>
      </c>
      <c r="AT307" s="124"/>
      <c r="AU307" s="122" t="s">
        <v>241</v>
      </c>
      <c r="AV307" s="124"/>
      <c r="AW307" s="122" t="s">
        <v>228</v>
      </c>
      <c r="AX307" s="124"/>
      <c r="AY307" s="122" t="s">
        <v>231</v>
      </c>
      <c r="AZ307" s="124"/>
      <c r="BA307" s="146" t="s">
        <v>241</v>
      </c>
      <c r="BB307" s="124"/>
      <c r="BC307" s="146" t="s">
        <v>228</v>
      </c>
      <c r="BD307" s="124"/>
      <c r="BE307" s="112">
        <f t="shared" si="9"/>
        <v>0.7371428571</v>
      </c>
      <c r="BF307" s="122" t="s">
        <v>192</v>
      </c>
      <c r="BG307" s="160">
        <v>1.0</v>
      </c>
      <c r="BH307" s="122" t="s">
        <v>199</v>
      </c>
      <c r="BI307" s="160">
        <v>1.0</v>
      </c>
      <c r="BJ307" s="122" t="s">
        <v>204</v>
      </c>
      <c r="BK307" s="124">
        <v>1.0</v>
      </c>
      <c r="BL307" s="122" t="s">
        <v>211</v>
      </c>
      <c r="BM307" s="124">
        <v>0.5</v>
      </c>
      <c r="BN307" s="122" t="s">
        <v>217</v>
      </c>
      <c r="BO307" s="124">
        <v>0.66</v>
      </c>
      <c r="BP307" s="122" t="s">
        <v>211</v>
      </c>
      <c r="BQ307" s="124">
        <v>0.5</v>
      </c>
      <c r="BR307" s="122" t="s">
        <v>211</v>
      </c>
      <c r="BS307" s="124">
        <v>0.5</v>
      </c>
      <c r="BT307" s="112"/>
      <c r="BU307" s="168" t="s">
        <v>237</v>
      </c>
      <c r="BV307" s="168" t="s">
        <v>236</v>
      </c>
      <c r="BW307" s="112"/>
    </row>
    <row r="308">
      <c r="A308" s="66"/>
      <c r="B308" s="69">
        <v>11.0</v>
      </c>
      <c r="C308" s="115" t="s">
        <v>304</v>
      </c>
      <c r="D308" s="115" t="s">
        <v>340</v>
      </c>
      <c r="E308" s="76">
        <v>2014.0</v>
      </c>
      <c r="F308" s="76" t="s">
        <v>30</v>
      </c>
      <c r="G308" s="76" t="s">
        <v>376</v>
      </c>
      <c r="H308" s="76">
        <v>0.0</v>
      </c>
      <c r="I308" s="119" t="s">
        <v>412</v>
      </c>
      <c r="J308" s="119" t="s">
        <v>447</v>
      </c>
      <c r="K308" s="87" t="s">
        <v>39</v>
      </c>
      <c r="L308" s="66"/>
      <c r="M308" s="94"/>
      <c r="N308" s="122" t="s">
        <v>231</v>
      </c>
      <c r="O308" s="124"/>
      <c r="P308" s="124" t="s">
        <v>243</v>
      </c>
      <c r="Q308" s="16" t="s">
        <v>248</v>
      </c>
      <c r="R308" s="122" t="s">
        <v>241</v>
      </c>
      <c r="S308" s="124"/>
      <c r="T308" s="122" t="s">
        <v>231</v>
      </c>
      <c r="U308" s="124"/>
      <c r="V308" s="16" t="s">
        <v>257</v>
      </c>
      <c r="W308" s="106"/>
      <c r="X308" s="106"/>
      <c r="Y308" s="106"/>
      <c r="Z308" s="122" t="s">
        <v>231</v>
      </c>
      <c r="AA308" s="124"/>
      <c r="AB308" s="122" t="s">
        <v>231</v>
      </c>
      <c r="AC308" s="124" t="s">
        <v>469</v>
      </c>
      <c r="AD308" s="122" t="s">
        <v>231</v>
      </c>
      <c r="AE308" s="124"/>
      <c r="AF308" s="122" t="s">
        <v>241</v>
      </c>
      <c r="AG308" s="124"/>
      <c r="AH308" s="122" t="s">
        <v>241</v>
      </c>
      <c r="AI308" s="124"/>
      <c r="AJ308" s="108"/>
      <c r="AK308" s="106"/>
      <c r="AL308" s="106"/>
      <c r="AM308" s="122" t="s">
        <v>231</v>
      </c>
      <c r="AN308" s="124" t="s">
        <v>503</v>
      </c>
      <c r="AO308" s="122" t="s">
        <v>231</v>
      </c>
      <c r="AP308" s="124" t="s">
        <v>506</v>
      </c>
      <c r="AQ308" s="122" t="s">
        <v>231</v>
      </c>
      <c r="AR308" s="124" t="s">
        <v>516</v>
      </c>
      <c r="AS308" s="122" t="s">
        <v>231</v>
      </c>
      <c r="AT308" s="124"/>
      <c r="AU308" s="122" t="s">
        <v>231</v>
      </c>
      <c r="AV308" s="124"/>
      <c r="AW308" s="224" t="s">
        <v>231</v>
      </c>
      <c r="AX308" s="58"/>
      <c r="AY308" s="122" t="s">
        <v>231</v>
      </c>
      <c r="AZ308" s="124"/>
      <c r="BA308" s="146" t="s">
        <v>241</v>
      </c>
      <c r="BB308" s="124" t="s">
        <v>545</v>
      </c>
      <c r="BC308" s="146" t="s">
        <v>291</v>
      </c>
      <c r="BD308" s="124" t="s">
        <v>554</v>
      </c>
      <c r="BE308" s="112">
        <f t="shared" si="9"/>
        <v>0.8085714286</v>
      </c>
      <c r="BF308" s="122" t="s">
        <v>192</v>
      </c>
      <c r="BG308" s="160">
        <v>1.0</v>
      </c>
      <c r="BH308" s="122" t="s">
        <v>200</v>
      </c>
      <c r="BI308" s="160">
        <v>0.5</v>
      </c>
      <c r="BJ308" s="122" t="s">
        <v>204</v>
      </c>
      <c r="BK308" s="124">
        <v>1.0</v>
      </c>
      <c r="BL308" s="122" t="s">
        <v>209</v>
      </c>
      <c r="BM308" s="124">
        <v>1.0</v>
      </c>
      <c r="BN308" s="122" t="s">
        <v>217</v>
      </c>
      <c r="BO308" s="124">
        <v>0.66</v>
      </c>
      <c r="BP308" s="122" t="s">
        <v>211</v>
      </c>
      <c r="BQ308" s="124">
        <v>0.5</v>
      </c>
      <c r="BR308" s="122" t="s">
        <v>225</v>
      </c>
      <c r="BS308" s="124">
        <v>1.0</v>
      </c>
      <c r="BT308" s="112"/>
      <c r="BU308" s="168" t="s">
        <v>236</v>
      </c>
      <c r="BV308" s="168" t="s">
        <v>236</v>
      </c>
      <c r="BW308" s="112"/>
    </row>
    <row r="309">
      <c r="A309" s="66"/>
      <c r="B309" s="69">
        <v>12.0</v>
      </c>
      <c r="C309" s="115" t="s">
        <v>305</v>
      </c>
      <c r="D309" s="115" t="s">
        <v>341</v>
      </c>
      <c r="E309" s="76">
        <v>2013.0</v>
      </c>
      <c r="F309" s="76" t="s">
        <v>30</v>
      </c>
      <c r="G309" s="76" t="s">
        <v>377</v>
      </c>
      <c r="H309" s="76">
        <v>6.0</v>
      </c>
      <c r="I309" s="119" t="s">
        <v>413</v>
      </c>
      <c r="J309" s="119" t="s">
        <v>448</v>
      </c>
      <c r="K309" s="87" t="s">
        <v>39</v>
      </c>
      <c r="L309" s="66"/>
      <c r="M309" s="94"/>
      <c r="N309" s="122" t="s">
        <v>231</v>
      </c>
      <c r="O309" s="124"/>
      <c r="P309" s="124" t="s">
        <v>243</v>
      </c>
      <c r="Q309" s="16" t="s">
        <v>249</v>
      </c>
      <c r="R309" s="122" t="s">
        <v>231</v>
      </c>
      <c r="S309" s="124" t="s">
        <v>455</v>
      </c>
      <c r="T309" s="122" t="s">
        <v>231</v>
      </c>
      <c r="U309" s="124"/>
      <c r="V309" s="16" t="s">
        <v>257</v>
      </c>
      <c r="W309" s="106"/>
      <c r="X309" s="106"/>
      <c r="Y309" s="106"/>
      <c r="Z309" s="122" t="s">
        <v>231</v>
      </c>
      <c r="AA309" s="124"/>
      <c r="AB309" s="122" t="s">
        <v>231</v>
      </c>
      <c r="AC309" s="124" t="s">
        <v>470</v>
      </c>
      <c r="AD309" s="122" t="s">
        <v>241</v>
      </c>
      <c r="AE309" s="124"/>
      <c r="AF309" s="122" t="s">
        <v>241</v>
      </c>
      <c r="AG309" s="124"/>
      <c r="AH309" s="122" t="s">
        <v>241</v>
      </c>
      <c r="AI309" s="124"/>
      <c r="AJ309" s="108"/>
      <c r="AK309" s="106"/>
      <c r="AL309" s="106"/>
      <c r="AM309" s="122" t="s">
        <v>231</v>
      </c>
      <c r="AN309" s="124"/>
      <c r="AO309" s="122" t="s">
        <v>231</v>
      </c>
      <c r="AP309" s="124"/>
      <c r="AQ309" s="122" t="s">
        <v>231</v>
      </c>
      <c r="AR309" s="124"/>
      <c r="AS309" s="122" t="s">
        <v>231</v>
      </c>
      <c r="AT309" s="124" t="s">
        <v>525</v>
      </c>
      <c r="AU309" s="122" t="s">
        <v>231</v>
      </c>
      <c r="AV309" s="124"/>
      <c r="AW309" s="122" t="s">
        <v>228</v>
      </c>
      <c r="AX309" s="124"/>
      <c r="AY309" s="122" t="s">
        <v>231</v>
      </c>
      <c r="AZ309" s="124"/>
      <c r="BA309" s="146" t="s">
        <v>241</v>
      </c>
      <c r="BB309" s="124"/>
      <c r="BC309" s="146" t="s">
        <v>293</v>
      </c>
      <c r="BD309" s="124" t="s">
        <v>555</v>
      </c>
      <c r="BE309" s="112">
        <f t="shared" si="9"/>
        <v>0.6657142857</v>
      </c>
      <c r="BF309" s="122" t="s">
        <v>192</v>
      </c>
      <c r="BG309" s="160">
        <v>1.0</v>
      </c>
      <c r="BH309" s="122" t="s">
        <v>199</v>
      </c>
      <c r="BI309" s="160">
        <v>1.0</v>
      </c>
      <c r="BJ309" s="122" t="s">
        <v>205</v>
      </c>
      <c r="BK309" s="124">
        <v>0.5</v>
      </c>
      <c r="BL309" s="122" t="s">
        <v>209</v>
      </c>
      <c r="BM309" s="124">
        <v>1.0</v>
      </c>
      <c r="BN309" s="122" t="s">
        <v>217</v>
      </c>
      <c r="BO309" s="124">
        <v>0.66</v>
      </c>
      <c r="BP309" s="122" t="s">
        <v>211</v>
      </c>
      <c r="BQ309" s="124">
        <v>0.5</v>
      </c>
      <c r="BR309" s="122" t="s">
        <v>226</v>
      </c>
      <c r="BS309" s="124">
        <v>0.0</v>
      </c>
      <c r="BT309" s="112"/>
      <c r="BU309" s="168" t="s">
        <v>236</v>
      </c>
      <c r="BV309" s="168" t="s">
        <v>236</v>
      </c>
      <c r="BW309" s="112"/>
    </row>
    <row r="310">
      <c r="A310" s="66"/>
      <c r="B310" s="69">
        <v>13.0</v>
      </c>
      <c r="C310" s="115" t="s">
        <v>306</v>
      </c>
      <c r="D310" s="115" t="s">
        <v>342</v>
      </c>
      <c r="E310" s="76">
        <v>2014.0</v>
      </c>
      <c r="F310" s="76" t="s">
        <v>30</v>
      </c>
      <c r="G310" s="76" t="s">
        <v>378</v>
      </c>
      <c r="H310" s="76">
        <v>0.0</v>
      </c>
      <c r="I310" s="119" t="s">
        <v>414</v>
      </c>
      <c r="J310" s="119" t="s">
        <v>449</v>
      </c>
      <c r="K310" s="87" t="s">
        <v>39</v>
      </c>
      <c r="L310" s="66"/>
      <c r="M310" s="94"/>
      <c r="N310" s="224" t="s">
        <v>231</v>
      </c>
      <c r="O310" s="58"/>
      <c r="P310" s="124" t="s">
        <v>243</v>
      </c>
      <c r="Q310" s="16" t="s">
        <v>248</v>
      </c>
      <c r="R310" s="122" t="s">
        <v>241</v>
      </c>
      <c r="S310" s="124"/>
      <c r="T310" s="122" t="s">
        <v>231</v>
      </c>
      <c r="U310" s="124"/>
      <c r="V310" s="16" t="s">
        <v>258</v>
      </c>
      <c r="W310" s="106"/>
      <c r="X310" s="106"/>
      <c r="Y310" s="106"/>
      <c r="Z310" s="122" t="s">
        <v>231</v>
      </c>
      <c r="AA310" s="124"/>
      <c r="AB310" s="122" t="s">
        <v>231</v>
      </c>
      <c r="AC310" s="124" t="s">
        <v>471</v>
      </c>
      <c r="AD310" s="122" t="s">
        <v>241</v>
      </c>
      <c r="AE310" s="124"/>
      <c r="AF310" s="122" t="s">
        <v>241</v>
      </c>
      <c r="AG310" s="124"/>
      <c r="AH310" s="122" t="s">
        <v>241</v>
      </c>
      <c r="AI310" s="124"/>
      <c r="AJ310" s="108"/>
      <c r="AK310" s="106"/>
      <c r="AL310" s="106"/>
      <c r="AM310" s="122" t="s">
        <v>231</v>
      </c>
      <c r="AN310" s="124"/>
      <c r="AO310" s="122" t="s">
        <v>231</v>
      </c>
      <c r="AP310" s="124" t="s">
        <v>507</v>
      </c>
      <c r="AQ310" s="122" t="s">
        <v>231</v>
      </c>
      <c r="AR310" s="124"/>
      <c r="AS310" s="122" t="s">
        <v>231</v>
      </c>
      <c r="AT310" s="124" t="s">
        <v>526</v>
      </c>
      <c r="AU310" s="122" t="s">
        <v>231</v>
      </c>
      <c r="AV310" s="124"/>
      <c r="AW310" s="122" t="s">
        <v>231</v>
      </c>
      <c r="AX310" s="124"/>
      <c r="AY310" s="224" t="s">
        <v>231</v>
      </c>
      <c r="AZ310" s="58"/>
      <c r="BA310" s="146" t="s">
        <v>241</v>
      </c>
      <c r="BB310" s="124"/>
      <c r="BC310" s="146" t="s">
        <v>293</v>
      </c>
      <c r="BD310" s="124" t="s">
        <v>555</v>
      </c>
      <c r="BE310" s="112">
        <f t="shared" si="9"/>
        <v>0.5</v>
      </c>
      <c r="BF310" s="122" t="s">
        <v>192</v>
      </c>
      <c r="BG310" s="160">
        <v>1.0</v>
      </c>
      <c r="BH310" s="122" t="s">
        <v>200</v>
      </c>
      <c r="BI310" s="160">
        <v>0.5</v>
      </c>
      <c r="BJ310" s="122" t="s">
        <v>205</v>
      </c>
      <c r="BK310" s="124">
        <v>0.5</v>
      </c>
      <c r="BL310" s="122" t="s">
        <v>211</v>
      </c>
      <c r="BM310" s="124">
        <v>0.5</v>
      </c>
      <c r="BN310" s="122" t="s">
        <v>217</v>
      </c>
      <c r="BO310" s="124">
        <v>0.5</v>
      </c>
      <c r="BP310" s="122" t="s">
        <v>211</v>
      </c>
      <c r="BQ310" s="124">
        <v>0.5</v>
      </c>
      <c r="BR310" s="122" t="s">
        <v>226</v>
      </c>
      <c r="BS310" s="124">
        <v>0.0</v>
      </c>
      <c r="BT310" s="112"/>
      <c r="BU310" s="168" t="s">
        <v>237</v>
      </c>
      <c r="BV310" s="168" t="s">
        <v>236</v>
      </c>
      <c r="BW310" s="112"/>
    </row>
    <row r="311">
      <c r="A311" s="66"/>
      <c r="B311" s="69">
        <v>14.0</v>
      </c>
      <c r="C311" s="115" t="s">
        <v>307</v>
      </c>
      <c r="D311" s="115" t="s">
        <v>343</v>
      </c>
      <c r="E311" s="76">
        <v>2014.0</v>
      </c>
      <c r="F311" s="76" t="s">
        <v>30</v>
      </c>
      <c r="G311" s="76" t="s">
        <v>379</v>
      </c>
      <c r="H311" s="76">
        <v>0.0</v>
      </c>
      <c r="I311" s="119" t="s">
        <v>415</v>
      </c>
      <c r="J311" s="119" t="s">
        <v>450</v>
      </c>
      <c r="K311" s="87" t="s">
        <v>39</v>
      </c>
      <c r="L311" s="66"/>
      <c r="M311" s="94"/>
      <c r="N311" s="122" t="s">
        <v>231</v>
      </c>
      <c r="O311" s="124"/>
      <c r="P311" s="124" t="s">
        <v>243</v>
      </c>
      <c r="Q311" s="16" t="s">
        <v>249</v>
      </c>
      <c r="R311" s="122" t="s">
        <v>241</v>
      </c>
      <c r="S311" s="124"/>
      <c r="T311" s="122" t="s">
        <v>231</v>
      </c>
      <c r="U311" s="124"/>
      <c r="V311" s="16" t="s">
        <v>260</v>
      </c>
      <c r="W311" s="106"/>
      <c r="X311" s="106"/>
      <c r="Y311" s="106"/>
      <c r="Z311" s="122" t="s">
        <v>231</v>
      </c>
      <c r="AA311" s="124"/>
      <c r="AB311" s="122" t="s">
        <v>231</v>
      </c>
      <c r="AC311" s="124" t="s">
        <v>472</v>
      </c>
      <c r="AD311" s="122" t="s">
        <v>241</v>
      </c>
      <c r="AE311" s="124"/>
      <c r="AF311" s="122" t="s">
        <v>231</v>
      </c>
      <c r="AG311" s="124" t="s">
        <v>498</v>
      </c>
      <c r="AH311" s="122" t="s">
        <v>241</v>
      </c>
      <c r="AI311" s="124"/>
      <c r="AJ311" s="108"/>
      <c r="AK311" s="106"/>
      <c r="AL311" s="106"/>
      <c r="AM311" s="122" t="s">
        <v>231</v>
      </c>
      <c r="AN311" s="124"/>
      <c r="AO311" s="122" t="s">
        <v>241</v>
      </c>
      <c r="AP311" s="124"/>
      <c r="AQ311" s="122" t="s">
        <v>231</v>
      </c>
      <c r="AR311" s="124" t="s">
        <v>517</v>
      </c>
      <c r="AS311" s="122" t="s">
        <v>231</v>
      </c>
      <c r="AT311" s="124"/>
      <c r="AU311" s="122" t="s">
        <v>231</v>
      </c>
      <c r="AV311" s="124"/>
      <c r="AW311" s="122" t="s">
        <v>231</v>
      </c>
      <c r="AX311" s="124" t="s">
        <v>535</v>
      </c>
      <c r="AY311" s="122" t="s">
        <v>231</v>
      </c>
      <c r="AZ311" s="124"/>
      <c r="BA311" s="146" t="s">
        <v>241</v>
      </c>
      <c r="BB311" s="124"/>
      <c r="BC311" s="146" t="s">
        <v>292</v>
      </c>
      <c r="BD311" s="124"/>
      <c r="BE311" s="112">
        <f t="shared" si="9"/>
        <v>0.6185714286</v>
      </c>
      <c r="BF311" s="122" t="s">
        <v>192</v>
      </c>
      <c r="BG311" s="160">
        <v>1.0</v>
      </c>
      <c r="BH311" s="122" t="s">
        <v>200</v>
      </c>
      <c r="BI311" s="160">
        <v>0.5</v>
      </c>
      <c r="BJ311" s="122" t="s">
        <v>204</v>
      </c>
      <c r="BK311" s="124">
        <v>1.0</v>
      </c>
      <c r="BL311" s="122" t="s">
        <v>209</v>
      </c>
      <c r="BM311" s="124">
        <v>1.0</v>
      </c>
      <c r="BN311" s="122" t="s">
        <v>218</v>
      </c>
      <c r="BO311" s="124">
        <v>0.33</v>
      </c>
      <c r="BP311" s="122" t="s">
        <v>211</v>
      </c>
      <c r="BQ311" s="124">
        <v>0.5</v>
      </c>
      <c r="BR311" s="122" t="s">
        <v>226</v>
      </c>
      <c r="BS311" s="124">
        <v>0.0</v>
      </c>
      <c r="BT311" s="112"/>
      <c r="BU311" s="168" t="s">
        <v>237</v>
      </c>
      <c r="BV311" s="168" t="s">
        <v>236</v>
      </c>
      <c r="BW311" s="112"/>
    </row>
    <row r="312">
      <c r="A312" s="66"/>
      <c r="B312" s="69">
        <v>15.0</v>
      </c>
      <c r="C312" s="115" t="s">
        <v>308</v>
      </c>
      <c r="D312" s="115" t="s">
        <v>344</v>
      </c>
      <c r="E312" s="76">
        <v>2012.0</v>
      </c>
      <c r="F312" s="76" t="s">
        <v>30</v>
      </c>
      <c r="G312" s="76" t="s">
        <v>380</v>
      </c>
      <c r="H312" s="76">
        <v>2.0</v>
      </c>
      <c r="I312" s="119" t="s">
        <v>416</v>
      </c>
      <c r="J312" s="119" t="s">
        <v>451</v>
      </c>
      <c r="K312" s="87" t="s">
        <v>39</v>
      </c>
      <c r="L312" s="66"/>
      <c r="M312" s="94"/>
      <c r="N312" s="122" t="s">
        <v>231</v>
      </c>
      <c r="O312" s="124"/>
      <c r="P312" s="124" t="s">
        <v>243</v>
      </c>
      <c r="Q312" s="16" t="s">
        <v>250</v>
      </c>
      <c r="R312" s="122" t="s">
        <v>241</v>
      </c>
      <c r="S312" s="124"/>
      <c r="T312" s="122" t="s">
        <v>241</v>
      </c>
      <c r="U312" s="124" t="s">
        <v>459</v>
      </c>
      <c r="V312" s="16"/>
      <c r="W312" s="106"/>
      <c r="X312" s="106"/>
      <c r="Y312" s="106"/>
      <c r="Z312" s="122"/>
      <c r="AA312" s="124"/>
      <c r="AB312" s="122"/>
      <c r="AC312" s="124"/>
      <c r="AD312" s="122"/>
      <c r="AE312" s="124"/>
      <c r="AF312" s="122"/>
      <c r="AG312" s="124"/>
      <c r="AH312" s="122"/>
      <c r="AI312" s="124"/>
      <c r="AJ312" s="108"/>
      <c r="AK312" s="106"/>
      <c r="AL312" s="106"/>
      <c r="AM312" s="122"/>
      <c r="AN312" s="124"/>
      <c r="AO312" s="122"/>
      <c r="AP312" s="124"/>
      <c r="AQ312" s="122"/>
      <c r="AR312" s="124"/>
      <c r="AS312" s="122"/>
      <c r="AT312" s="124"/>
      <c r="AU312" s="122"/>
      <c r="AV312" s="124"/>
      <c r="AW312" s="122"/>
      <c r="AX312" s="124"/>
      <c r="AY312" s="122"/>
      <c r="AZ312" s="124"/>
      <c r="BA312" s="225"/>
      <c r="BB312" s="58"/>
      <c r="BC312" s="146"/>
      <c r="BD312" s="124"/>
      <c r="BE312" s="112">
        <f t="shared" si="9"/>
        <v>0</v>
      </c>
      <c r="BF312" s="122" t="s">
        <v>192</v>
      </c>
      <c r="BG312" s="160"/>
      <c r="BH312" s="122" t="s">
        <v>200</v>
      </c>
      <c r="BI312" s="160"/>
      <c r="BJ312" s="122"/>
      <c r="BK312" s="124"/>
      <c r="BL312" s="122"/>
      <c r="BM312" s="124"/>
      <c r="BN312" s="122"/>
      <c r="BO312" s="124"/>
      <c r="BP312" s="122"/>
      <c r="BQ312" s="124"/>
      <c r="BR312" s="122"/>
      <c r="BS312" s="124"/>
      <c r="BT312" s="112"/>
      <c r="BU312" s="168" t="s">
        <v>236</v>
      </c>
      <c r="BV312" s="7"/>
      <c r="BW312" s="112"/>
    </row>
    <row r="313">
      <c r="A313" s="66"/>
      <c r="B313" s="69">
        <v>16.0</v>
      </c>
      <c r="C313" s="115" t="s">
        <v>309</v>
      </c>
      <c r="D313" s="115" t="s">
        <v>345</v>
      </c>
      <c r="E313" s="76">
        <v>2014.0</v>
      </c>
      <c r="F313" s="76" t="s">
        <v>30</v>
      </c>
      <c r="G313" s="76" t="s">
        <v>381</v>
      </c>
      <c r="H313" s="76">
        <v>4.0</v>
      </c>
      <c r="I313" s="119" t="s">
        <v>417</v>
      </c>
      <c r="J313" s="119" t="s">
        <v>452</v>
      </c>
      <c r="K313" s="87" t="s">
        <v>39</v>
      </c>
      <c r="L313" s="66"/>
      <c r="M313" s="94"/>
      <c r="N313" s="122" t="s">
        <v>231</v>
      </c>
      <c r="O313" s="124"/>
      <c r="P313" s="124" t="s">
        <v>243</v>
      </c>
      <c r="Q313" s="16" t="s">
        <v>250</v>
      </c>
      <c r="R313" s="122" t="s">
        <v>241</v>
      </c>
      <c r="S313" s="124"/>
      <c r="T313" s="122" t="s">
        <v>241</v>
      </c>
      <c r="U313" s="124"/>
      <c r="V313" s="16"/>
      <c r="W313" s="106"/>
      <c r="X313" s="106"/>
      <c r="Y313" s="106"/>
      <c r="Z313" s="122"/>
      <c r="AA313" s="124"/>
      <c r="AB313" s="122"/>
      <c r="AC313" s="124"/>
      <c r="AD313" s="122"/>
      <c r="AE313" s="124"/>
      <c r="AF313" s="122"/>
      <c r="AG313" s="124"/>
      <c r="AH313" s="122"/>
      <c r="AI313" s="124"/>
      <c r="AJ313" s="108"/>
      <c r="AK313" s="106"/>
      <c r="AL313" s="106"/>
      <c r="AM313" s="122"/>
      <c r="AN313" s="124"/>
      <c r="AO313" s="122"/>
      <c r="AP313" s="124"/>
      <c r="AQ313" s="122"/>
      <c r="AR313" s="124"/>
      <c r="AS313" s="122"/>
      <c r="AT313" s="124"/>
      <c r="AU313" s="122"/>
      <c r="AV313" s="124"/>
      <c r="AW313" s="122"/>
      <c r="AX313" s="124"/>
      <c r="AY313" s="122"/>
      <c r="AZ313" s="124"/>
      <c r="BA313" s="146"/>
      <c r="BB313" s="124"/>
      <c r="BC313" s="146"/>
      <c r="BD313" s="124"/>
      <c r="BE313" s="112">
        <f t="shared" si="9"/>
        <v>0</v>
      </c>
      <c r="BF313" s="122" t="s">
        <v>192</v>
      </c>
      <c r="BG313" s="160"/>
      <c r="BH313" s="122" t="s">
        <v>199</v>
      </c>
      <c r="BI313" s="160"/>
      <c r="BJ313" s="122"/>
      <c r="BK313" s="124"/>
      <c r="BL313" s="122"/>
      <c r="BM313" s="124"/>
      <c r="BN313" s="122"/>
      <c r="BO313" s="124"/>
      <c r="BP313" s="122"/>
      <c r="BQ313" s="124"/>
      <c r="BR313" s="122"/>
      <c r="BS313" s="124"/>
      <c r="BT313" s="112"/>
      <c r="BU313" s="168" t="s">
        <v>236</v>
      </c>
      <c r="BV313" s="7"/>
      <c r="BW313" s="112"/>
    </row>
    <row r="314">
      <c r="A314" s="66"/>
      <c r="B314" s="69">
        <v>17.0</v>
      </c>
      <c r="C314" s="115" t="s">
        <v>310</v>
      </c>
      <c r="D314" s="115" t="s">
        <v>346</v>
      </c>
      <c r="E314" s="76">
        <v>2013.0</v>
      </c>
      <c r="F314" s="76" t="s">
        <v>30</v>
      </c>
      <c r="G314" s="76" t="s">
        <v>382</v>
      </c>
      <c r="H314" s="76">
        <v>2.0</v>
      </c>
      <c r="I314" s="119" t="s">
        <v>418</v>
      </c>
      <c r="J314" s="119" t="s">
        <v>453</v>
      </c>
      <c r="K314" s="87" t="s">
        <v>39</v>
      </c>
      <c r="L314" s="66"/>
      <c r="M314" s="94"/>
      <c r="N314" s="122" t="s">
        <v>231</v>
      </c>
      <c r="O314" s="124"/>
      <c r="P314" s="124" t="s">
        <v>243</v>
      </c>
      <c r="Q314" s="16" t="s">
        <v>250</v>
      </c>
      <c r="R314" s="224" t="s">
        <v>228</v>
      </c>
      <c r="S314" s="58"/>
      <c r="T314" s="122" t="s">
        <v>231</v>
      </c>
      <c r="U314" s="124"/>
      <c r="V314" s="16" t="s">
        <v>258</v>
      </c>
      <c r="W314" s="106"/>
      <c r="X314" s="106"/>
      <c r="Y314" s="106"/>
      <c r="Z314" s="122" t="s">
        <v>231</v>
      </c>
      <c r="AA314" s="124"/>
      <c r="AB314" s="122" t="s">
        <v>231</v>
      </c>
      <c r="AC314" s="124" t="s">
        <v>473</v>
      </c>
      <c r="AD314" s="122" t="s">
        <v>241</v>
      </c>
      <c r="AE314" s="124"/>
      <c r="AF314" s="122" t="s">
        <v>241</v>
      </c>
      <c r="AG314" s="124"/>
      <c r="AH314" s="122" t="s">
        <v>241</v>
      </c>
      <c r="AI314" s="124"/>
      <c r="AJ314" s="108"/>
      <c r="AK314" s="106"/>
      <c r="AL314" s="106"/>
      <c r="AM314" s="122" t="s">
        <v>231</v>
      </c>
      <c r="AN314" s="124"/>
      <c r="AO314" s="122" t="s">
        <v>231</v>
      </c>
      <c r="AP314" s="124"/>
      <c r="AQ314" s="122" t="s">
        <v>231</v>
      </c>
      <c r="AR314" s="124" t="s">
        <v>518</v>
      </c>
      <c r="AS314" s="122" t="s">
        <v>231</v>
      </c>
      <c r="AT314" s="124" t="s">
        <v>526</v>
      </c>
      <c r="AU314" s="122" t="s">
        <v>231</v>
      </c>
      <c r="AV314" s="124"/>
      <c r="AW314" s="122" t="s">
        <v>231</v>
      </c>
      <c r="AX314" s="124"/>
      <c r="AY314" s="122" t="s">
        <v>231</v>
      </c>
      <c r="AZ314" s="124"/>
      <c r="BA314" s="146" t="s">
        <v>231</v>
      </c>
      <c r="BB314" s="124" t="s">
        <v>546</v>
      </c>
      <c r="BC314" s="225" t="s">
        <v>293</v>
      </c>
      <c r="BD314" s="58"/>
      <c r="BE314" s="112">
        <f t="shared" si="9"/>
        <v>0.5471428571</v>
      </c>
      <c r="BF314" s="122" t="s">
        <v>192</v>
      </c>
      <c r="BG314" s="160">
        <v>1.0</v>
      </c>
      <c r="BH314" s="122" t="s">
        <v>199</v>
      </c>
      <c r="BI314" s="160">
        <v>1.0</v>
      </c>
      <c r="BJ314" s="122" t="s">
        <v>205</v>
      </c>
      <c r="BK314" s="124">
        <v>0.5</v>
      </c>
      <c r="BL314" s="146" t="s">
        <v>211</v>
      </c>
      <c r="BM314" s="124">
        <v>0.5</v>
      </c>
      <c r="BN314" s="122" t="s">
        <v>218</v>
      </c>
      <c r="BO314" s="124">
        <v>0.33</v>
      </c>
      <c r="BP314" s="122" t="s">
        <v>211</v>
      </c>
      <c r="BQ314" s="124">
        <v>0.5</v>
      </c>
      <c r="BR314" s="122" t="s">
        <v>226</v>
      </c>
      <c r="BS314" s="124">
        <v>0.0</v>
      </c>
      <c r="BT314" s="112"/>
      <c r="BU314" s="168" t="s">
        <v>237</v>
      </c>
      <c r="BV314" s="168" t="s">
        <v>237</v>
      </c>
      <c r="BW314" s="112"/>
    </row>
    <row r="315">
      <c r="A315" s="66"/>
      <c r="B315" s="69">
        <v>18.0</v>
      </c>
      <c r="C315" s="71" t="s">
        <v>311</v>
      </c>
      <c r="D315" s="10" t="s">
        <v>347</v>
      </c>
      <c r="E315" s="76">
        <v>2014.0</v>
      </c>
      <c r="F315" s="76" t="s">
        <v>30</v>
      </c>
      <c r="G315" s="76" t="s">
        <v>383</v>
      </c>
      <c r="H315" s="76">
        <v>0.0</v>
      </c>
      <c r="I315" s="119" t="s">
        <v>419</v>
      </c>
      <c r="J315" s="71"/>
      <c r="K315" s="87" t="s">
        <v>39</v>
      </c>
      <c r="L315" s="66"/>
      <c r="M315" s="94"/>
      <c r="N315" s="122" t="s">
        <v>231</v>
      </c>
      <c r="O315" s="124"/>
      <c r="P315" s="124" t="s">
        <v>243</v>
      </c>
      <c r="Q315" s="16" t="s">
        <v>250</v>
      </c>
      <c r="R315" s="122" t="s">
        <v>228</v>
      </c>
      <c r="S315" s="124"/>
      <c r="T315" s="122" t="s">
        <v>231</v>
      </c>
      <c r="U315" s="124"/>
      <c r="V315" s="16" t="s">
        <v>258</v>
      </c>
      <c r="W315" s="106"/>
      <c r="X315" s="106"/>
      <c r="Y315" s="106"/>
      <c r="Z315" s="122" t="s">
        <v>231</v>
      </c>
      <c r="AA315" s="124" t="s">
        <v>460</v>
      </c>
      <c r="AB315" s="122" t="s">
        <v>231</v>
      </c>
      <c r="AC315" s="124"/>
      <c r="AD315" s="122" t="s">
        <v>231</v>
      </c>
      <c r="AE315" s="124"/>
      <c r="AF315" s="122" t="s">
        <v>241</v>
      </c>
      <c r="AG315" s="124"/>
      <c r="AH315" s="122" t="s">
        <v>231</v>
      </c>
      <c r="AI315" s="124"/>
      <c r="AJ315" s="108"/>
      <c r="AK315" s="106"/>
      <c r="AL315" s="106"/>
      <c r="AM315" s="122" t="s">
        <v>231</v>
      </c>
      <c r="AN315" s="124"/>
      <c r="AO315" s="122" t="s">
        <v>231</v>
      </c>
      <c r="AP315" s="124"/>
      <c r="AQ315" s="122" t="s">
        <v>231</v>
      </c>
      <c r="AR315" s="124"/>
      <c r="AS315" s="122" t="s">
        <v>231</v>
      </c>
      <c r="AT315" s="124"/>
      <c r="AU315" s="122" t="s">
        <v>231</v>
      </c>
      <c r="AV315" s="124"/>
      <c r="AW315" s="122" t="s">
        <v>231</v>
      </c>
      <c r="AX315" s="124"/>
      <c r="AY315" s="122" t="s">
        <v>231</v>
      </c>
      <c r="AZ315" s="124"/>
      <c r="BA315" s="146" t="s">
        <v>231</v>
      </c>
      <c r="BB315" s="124" t="s">
        <v>547</v>
      </c>
      <c r="BC315" s="146" t="s">
        <v>290</v>
      </c>
      <c r="BD315" s="124" t="s">
        <v>460</v>
      </c>
      <c r="BE315" s="112">
        <f t="shared" si="9"/>
        <v>0.8571428571</v>
      </c>
      <c r="BF315" s="122" t="s">
        <v>192</v>
      </c>
      <c r="BG315" s="160">
        <v>1.0</v>
      </c>
      <c r="BH315" s="122" t="s">
        <v>200</v>
      </c>
      <c r="BI315" s="160">
        <v>0.5</v>
      </c>
      <c r="BJ315" s="122" t="s">
        <v>204</v>
      </c>
      <c r="BK315" s="124">
        <v>1.0</v>
      </c>
      <c r="BL315" s="146" t="s">
        <v>209</v>
      </c>
      <c r="BM315" s="124">
        <v>1.0</v>
      </c>
      <c r="BN315" s="122" t="s">
        <v>216</v>
      </c>
      <c r="BO315" s="124">
        <v>1.0</v>
      </c>
      <c r="BP315" s="122" t="s">
        <v>204</v>
      </c>
      <c r="BQ315" s="124">
        <v>1.0</v>
      </c>
      <c r="BR315" s="122" t="s">
        <v>211</v>
      </c>
      <c r="BS315" s="124">
        <v>0.5</v>
      </c>
      <c r="BT315" s="112"/>
      <c r="BU315" s="168" t="s">
        <v>236</v>
      </c>
      <c r="BV315" s="168" t="s">
        <v>237</v>
      </c>
      <c r="BW315" s="112"/>
    </row>
    <row r="316">
      <c r="A316" s="66"/>
      <c r="B316" s="69">
        <v>19.0</v>
      </c>
      <c r="C316" s="71" t="s">
        <v>312</v>
      </c>
      <c r="D316" s="10" t="s">
        <v>348</v>
      </c>
      <c r="E316" s="76">
        <v>2014.0</v>
      </c>
      <c r="F316" s="76" t="s">
        <v>30</v>
      </c>
      <c r="G316" s="76" t="s">
        <v>384</v>
      </c>
      <c r="H316" s="76">
        <v>0.0</v>
      </c>
      <c r="I316" s="119" t="s">
        <v>420</v>
      </c>
      <c r="J316" s="71"/>
      <c r="K316" s="87" t="s">
        <v>39</v>
      </c>
      <c r="L316" s="66"/>
      <c r="M316" s="94"/>
      <c r="N316" s="122" t="s">
        <v>231</v>
      </c>
      <c r="O316" s="124"/>
      <c r="P316" s="124" t="s">
        <v>243</v>
      </c>
      <c r="Q316" s="16" t="s">
        <v>249</v>
      </c>
      <c r="R316" s="122" t="s">
        <v>231</v>
      </c>
      <c r="S316" s="124" t="s">
        <v>456</v>
      </c>
      <c r="T316" s="224" t="s">
        <v>231</v>
      </c>
      <c r="U316" s="58"/>
      <c r="V316" s="16" t="s">
        <v>258</v>
      </c>
      <c r="W316" s="106"/>
      <c r="X316" s="106"/>
      <c r="Y316" s="106"/>
      <c r="Z316" s="122" t="s">
        <v>241</v>
      </c>
      <c r="AA316" s="124"/>
      <c r="AB316" s="122"/>
      <c r="AC316" s="124"/>
      <c r="AD316" s="122"/>
      <c r="AE316" s="124"/>
      <c r="AF316" s="122"/>
      <c r="AG316" s="124"/>
      <c r="AH316" s="122"/>
      <c r="AI316" s="124"/>
      <c r="AJ316" s="108"/>
      <c r="AK316" s="106"/>
      <c r="AL316" s="106"/>
      <c r="AM316" s="122" t="s">
        <v>231</v>
      </c>
      <c r="AN316" s="124" t="s">
        <v>504</v>
      </c>
      <c r="AO316" s="122" t="s">
        <v>231</v>
      </c>
      <c r="AP316" s="124" t="s">
        <v>508</v>
      </c>
      <c r="AQ316" s="122" t="s">
        <v>231</v>
      </c>
      <c r="AR316" s="124"/>
      <c r="AS316" s="122" t="s">
        <v>231</v>
      </c>
      <c r="AT316" s="124"/>
      <c r="AU316" s="122" t="s">
        <v>241</v>
      </c>
      <c r="AV316" s="124"/>
      <c r="AW316" s="122" t="s">
        <v>231</v>
      </c>
      <c r="AX316" s="124"/>
      <c r="AY316" s="122" t="s">
        <v>231</v>
      </c>
      <c r="AZ316" s="124"/>
      <c r="BA316" s="146" t="s">
        <v>231</v>
      </c>
      <c r="BB316" s="124"/>
      <c r="BC316" s="146" t="s">
        <v>293</v>
      </c>
      <c r="BD316" s="124"/>
      <c r="BE316" s="111">
        <f t="shared" si="9"/>
        <v>0.8571428571</v>
      </c>
      <c r="BF316" s="58"/>
      <c r="BG316" s="160">
        <v>1.0</v>
      </c>
      <c r="BH316" s="122" t="s">
        <v>200</v>
      </c>
      <c r="BI316" s="160">
        <v>0.5</v>
      </c>
      <c r="BJ316" s="122" t="s">
        <v>204</v>
      </c>
      <c r="BK316" s="124">
        <v>1.0</v>
      </c>
      <c r="BL316" s="146" t="s">
        <v>209</v>
      </c>
      <c r="BM316" s="124">
        <v>1.0</v>
      </c>
      <c r="BN316" s="122" t="s">
        <v>216</v>
      </c>
      <c r="BO316" s="124">
        <v>1.0</v>
      </c>
      <c r="BP316" s="122" t="s">
        <v>211</v>
      </c>
      <c r="BQ316" s="124">
        <v>0.5</v>
      </c>
      <c r="BR316" s="122" t="s">
        <v>225</v>
      </c>
      <c r="BS316" s="124">
        <v>1.0</v>
      </c>
      <c r="BT316" s="112"/>
      <c r="BU316" s="168" t="s">
        <v>237</v>
      </c>
      <c r="BV316" s="168" t="s">
        <v>237</v>
      </c>
      <c r="BW316" s="112"/>
      <c r="BX316" s="10" t="s">
        <v>561</v>
      </c>
    </row>
    <row r="317">
      <c r="A317" s="66"/>
      <c r="B317" s="69">
        <v>20.0</v>
      </c>
      <c r="C317" s="71" t="s">
        <v>313</v>
      </c>
      <c r="D317" s="115" t="s">
        <v>349</v>
      </c>
      <c r="E317" s="76">
        <v>2010.0</v>
      </c>
      <c r="F317" s="76" t="s">
        <v>30</v>
      </c>
      <c r="G317" s="76" t="s">
        <v>385</v>
      </c>
      <c r="H317" s="76">
        <v>7.0</v>
      </c>
      <c r="I317" s="119" t="s">
        <v>421</v>
      </c>
      <c r="J317" s="71"/>
      <c r="K317" s="87" t="s">
        <v>39</v>
      </c>
      <c r="L317" s="66"/>
      <c r="M317" s="94"/>
      <c r="N317" s="122" t="s">
        <v>231</v>
      </c>
      <c r="O317" s="124"/>
      <c r="P317" s="124" t="s">
        <v>243</v>
      </c>
      <c r="Q317" s="16" t="s">
        <v>250</v>
      </c>
      <c r="R317" s="122" t="s">
        <v>228</v>
      </c>
      <c r="S317" s="124"/>
      <c r="T317" s="122" t="s">
        <v>231</v>
      </c>
      <c r="U317" s="124"/>
      <c r="V317" s="16" t="s">
        <v>258</v>
      </c>
      <c r="W317" s="106"/>
      <c r="X317" s="106"/>
      <c r="Y317" s="106"/>
      <c r="Z317" s="122" t="s">
        <v>231</v>
      </c>
      <c r="AA317" s="124"/>
      <c r="AB317" s="122" t="s">
        <v>231</v>
      </c>
      <c r="AC317" s="124"/>
      <c r="AD317" s="122" t="s">
        <v>231</v>
      </c>
      <c r="AE317" s="124"/>
      <c r="AF317" s="122" t="s">
        <v>241</v>
      </c>
      <c r="AG317" s="124"/>
      <c r="AH317" s="122" t="s">
        <v>241</v>
      </c>
      <c r="AI317" s="124"/>
      <c r="AJ317" s="108"/>
      <c r="AK317" s="106"/>
      <c r="AL317" s="106"/>
      <c r="AM317" s="122" t="s">
        <v>231</v>
      </c>
      <c r="AN317" s="124"/>
      <c r="AO317" s="122" t="s">
        <v>241</v>
      </c>
      <c r="AP317" s="124"/>
      <c r="AQ317" s="122" t="s">
        <v>231</v>
      </c>
      <c r="AR317" s="124"/>
      <c r="AS317" s="122" t="s">
        <v>231</v>
      </c>
      <c r="AT317" s="124" t="s">
        <v>527</v>
      </c>
      <c r="AU317" s="122" t="s">
        <v>241</v>
      </c>
      <c r="AV317" s="124"/>
      <c r="AW317" s="122" t="s">
        <v>228</v>
      </c>
      <c r="AX317" s="124"/>
      <c r="AY317" s="122" t="s">
        <v>231</v>
      </c>
      <c r="AZ317" s="124"/>
      <c r="BA317" s="146" t="s">
        <v>241</v>
      </c>
      <c r="BB317" s="124"/>
      <c r="BC317" s="146" t="s">
        <v>293</v>
      </c>
      <c r="BD317" s="124"/>
      <c r="BE317" s="112">
        <f t="shared" si="9"/>
        <v>0.6185714286</v>
      </c>
      <c r="BF317" s="224" t="s">
        <v>192</v>
      </c>
      <c r="BG317" s="58"/>
      <c r="BH317" s="122" t="s">
        <v>199</v>
      </c>
      <c r="BI317" s="160">
        <v>1.0</v>
      </c>
      <c r="BJ317" s="122" t="s">
        <v>204</v>
      </c>
      <c r="BK317" s="124">
        <v>1.0</v>
      </c>
      <c r="BL317" s="146" t="s">
        <v>209</v>
      </c>
      <c r="BM317" s="124">
        <v>1.0</v>
      </c>
      <c r="BN317" s="122" t="s">
        <v>218</v>
      </c>
      <c r="BO317" s="124">
        <v>0.33</v>
      </c>
      <c r="BP317" s="122" t="s">
        <v>211</v>
      </c>
      <c r="BQ317" s="124">
        <v>0.5</v>
      </c>
      <c r="BR317" s="122" t="s">
        <v>211</v>
      </c>
      <c r="BS317" s="124">
        <v>0.5</v>
      </c>
      <c r="BT317" s="112"/>
      <c r="BU317" s="168" t="s">
        <v>236</v>
      </c>
      <c r="BV317" s="168" t="s">
        <v>237</v>
      </c>
      <c r="BW317" s="112"/>
    </row>
    <row r="318">
      <c r="A318" s="66"/>
      <c r="B318" s="69">
        <v>21.0</v>
      </c>
      <c r="C318" s="71" t="s">
        <v>314</v>
      </c>
      <c r="D318" s="71" t="s">
        <v>350</v>
      </c>
      <c r="E318" s="76">
        <v>2010.0</v>
      </c>
      <c r="F318" s="76" t="s">
        <v>30</v>
      </c>
      <c r="G318" s="76" t="s">
        <v>386</v>
      </c>
      <c r="H318" s="76">
        <v>11.0</v>
      </c>
      <c r="I318" s="119" t="s">
        <v>422</v>
      </c>
      <c r="J318" s="71"/>
      <c r="K318" s="87" t="s">
        <v>39</v>
      </c>
      <c r="L318" s="66"/>
      <c r="M318" s="94"/>
      <c r="N318" s="122" t="s">
        <v>231</v>
      </c>
      <c r="O318" s="124"/>
      <c r="P318" s="124" t="s">
        <v>243</v>
      </c>
      <c r="Q318" s="16" t="s">
        <v>248</v>
      </c>
      <c r="R318" s="122" t="s">
        <v>241</v>
      </c>
      <c r="S318" s="124" t="s">
        <v>457</v>
      </c>
      <c r="T318" s="122" t="s">
        <v>231</v>
      </c>
      <c r="U318" s="124"/>
      <c r="V318" s="16" t="s">
        <v>258</v>
      </c>
      <c r="W318" s="106"/>
      <c r="X318" s="106"/>
      <c r="Y318" s="106"/>
      <c r="Z318" s="122" t="s">
        <v>231</v>
      </c>
      <c r="AA318" s="124"/>
      <c r="AB318" s="122" t="s">
        <v>231</v>
      </c>
      <c r="AC318" s="124"/>
      <c r="AD318" s="122" t="s">
        <v>231</v>
      </c>
      <c r="AE318" s="124" t="s">
        <v>490</v>
      </c>
      <c r="AF318" s="122" t="s">
        <v>241</v>
      </c>
      <c r="AG318" s="124"/>
      <c r="AH318" s="122" t="s">
        <v>241</v>
      </c>
      <c r="AI318" s="124"/>
      <c r="AJ318" s="108"/>
      <c r="AK318" s="106"/>
      <c r="AL318" s="106"/>
      <c r="AM318" s="122" t="s">
        <v>231</v>
      </c>
      <c r="AN318" s="124"/>
      <c r="AO318" s="122" t="s">
        <v>231</v>
      </c>
      <c r="AP318" s="124"/>
      <c r="AQ318" s="122" t="s">
        <v>231</v>
      </c>
      <c r="AR318" s="124"/>
      <c r="AS318" s="122" t="s">
        <v>231</v>
      </c>
      <c r="AT318" s="124"/>
      <c r="AU318" s="122" t="s">
        <v>231</v>
      </c>
      <c r="AV318" s="124"/>
      <c r="AW318" s="122" t="s">
        <v>231</v>
      </c>
      <c r="AX318" s="124"/>
      <c r="AY318" s="122" t="s">
        <v>231</v>
      </c>
      <c r="AZ318" s="124"/>
      <c r="BA318" s="146" t="s">
        <v>241</v>
      </c>
      <c r="BB318" s="124"/>
      <c r="BC318" s="146" t="s">
        <v>291</v>
      </c>
      <c r="BD318" s="124"/>
      <c r="BE318" s="112">
        <f t="shared" si="9"/>
        <v>0.8571428571</v>
      </c>
      <c r="BF318" s="122" t="s">
        <v>192</v>
      </c>
      <c r="BG318" s="160">
        <v>1.0</v>
      </c>
      <c r="BH318" s="122" t="s">
        <v>199</v>
      </c>
      <c r="BI318" s="160">
        <v>1.0</v>
      </c>
      <c r="BJ318" s="122" t="s">
        <v>204</v>
      </c>
      <c r="BK318" s="124">
        <v>1.0</v>
      </c>
      <c r="BL318" s="146" t="s">
        <v>209</v>
      </c>
      <c r="BM318" s="124">
        <v>1.0</v>
      </c>
      <c r="BN318" s="122" t="s">
        <v>216</v>
      </c>
      <c r="BO318" s="124">
        <v>1.0</v>
      </c>
      <c r="BP318" s="122" t="s">
        <v>211</v>
      </c>
      <c r="BQ318" s="124">
        <v>0.5</v>
      </c>
      <c r="BR318" s="122" t="s">
        <v>211</v>
      </c>
      <c r="BS318" s="124">
        <v>0.5</v>
      </c>
      <c r="BT318" s="112"/>
      <c r="BU318" s="168" t="s">
        <v>236</v>
      </c>
      <c r="BV318" s="168" t="s">
        <v>237</v>
      </c>
      <c r="BW318" s="112"/>
    </row>
    <row r="319">
      <c r="A319" s="66"/>
      <c r="B319" s="69">
        <v>22.0</v>
      </c>
      <c r="C319" s="71" t="s">
        <v>315</v>
      </c>
      <c r="D319" s="71" t="s">
        <v>351</v>
      </c>
      <c r="E319" s="76">
        <v>2010.0</v>
      </c>
      <c r="F319" s="76" t="s">
        <v>30</v>
      </c>
      <c r="G319" s="76" t="s">
        <v>387</v>
      </c>
      <c r="H319" s="76">
        <v>6.0</v>
      </c>
      <c r="I319" s="119" t="s">
        <v>423</v>
      </c>
      <c r="J319" s="71"/>
      <c r="K319" s="87" t="s">
        <v>39</v>
      </c>
      <c r="L319" s="66"/>
      <c r="M319" s="94"/>
      <c r="N319" s="122" t="s">
        <v>231</v>
      </c>
      <c r="O319" s="124"/>
      <c r="P319" s="124" t="s">
        <v>243</v>
      </c>
      <c r="Q319" s="16" t="s">
        <v>250</v>
      </c>
      <c r="R319" s="122" t="s">
        <v>228</v>
      </c>
      <c r="S319" s="124"/>
      <c r="T319" s="122" t="s">
        <v>241</v>
      </c>
      <c r="U319" s="124"/>
      <c r="V319" s="16"/>
      <c r="W319" s="106"/>
      <c r="X319" s="106"/>
      <c r="Y319" s="106"/>
      <c r="Z319" s="122"/>
      <c r="AA319" s="124"/>
      <c r="AB319" s="122"/>
      <c r="AC319" s="124"/>
      <c r="AD319" s="122"/>
      <c r="AE319" s="124"/>
      <c r="AF319" s="122"/>
      <c r="AG319" s="124"/>
      <c r="AH319" s="122"/>
      <c r="AI319" s="124"/>
      <c r="AJ319" s="108"/>
      <c r="AK319" s="106"/>
      <c r="AL319" s="106"/>
      <c r="AM319" s="122"/>
      <c r="AN319" s="124"/>
      <c r="AO319" s="122"/>
      <c r="AP319" s="124"/>
      <c r="AQ319" s="122"/>
      <c r="AR319" s="124"/>
      <c r="AS319" s="122"/>
      <c r="AT319" s="124"/>
      <c r="AU319" s="122"/>
      <c r="AV319" s="124"/>
      <c r="AW319" s="122"/>
      <c r="AX319" s="124"/>
      <c r="AY319" s="122"/>
      <c r="AZ319" s="124"/>
      <c r="BA319" s="146"/>
      <c r="BB319" s="124"/>
      <c r="BC319" s="146"/>
      <c r="BD319" s="124"/>
      <c r="BE319" s="112">
        <f t="shared" si="9"/>
        <v>0</v>
      </c>
      <c r="BF319" s="122"/>
      <c r="BG319" s="160"/>
      <c r="BH319" s="224"/>
      <c r="BI319" s="58"/>
      <c r="BJ319" s="122"/>
      <c r="BK319" s="124"/>
      <c r="BL319" s="146"/>
      <c r="BM319" s="124"/>
      <c r="BN319" s="122"/>
      <c r="BO319" s="124"/>
      <c r="BP319" s="122"/>
      <c r="BQ319" s="124"/>
      <c r="BR319" s="122"/>
      <c r="BS319" s="124"/>
      <c r="BT319" s="112"/>
      <c r="BU319" s="7"/>
      <c r="BV319" s="7"/>
      <c r="BW319" s="112"/>
    </row>
    <row r="320">
      <c r="A320" s="66"/>
      <c r="B320" s="69">
        <v>23.0</v>
      </c>
      <c r="C320" s="71" t="s">
        <v>316</v>
      </c>
      <c r="D320" s="71" t="s">
        <v>352</v>
      </c>
      <c r="E320" s="76">
        <v>2009.0</v>
      </c>
      <c r="F320" s="76" t="s">
        <v>30</v>
      </c>
      <c r="G320" s="76" t="s">
        <v>388</v>
      </c>
      <c r="H320" s="76">
        <v>11.0</v>
      </c>
      <c r="I320" s="119" t="s">
        <v>424</v>
      </c>
      <c r="J320" s="71"/>
      <c r="K320" s="87" t="s">
        <v>39</v>
      </c>
      <c r="L320" s="66"/>
      <c r="M320" s="94"/>
      <c r="N320" s="122" t="s">
        <v>231</v>
      </c>
      <c r="O320" s="124"/>
      <c r="P320" s="124" t="s">
        <v>243</v>
      </c>
      <c r="Q320" s="16" t="s">
        <v>250</v>
      </c>
      <c r="R320" s="122" t="s">
        <v>228</v>
      </c>
      <c r="S320" s="124"/>
      <c r="T320" s="122" t="s">
        <v>231</v>
      </c>
      <c r="U320" s="124"/>
      <c r="V320" s="16" t="s">
        <v>260</v>
      </c>
      <c r="W320" s="106"/>
      <c r="X320" s="106"/>
      <c r="Y320" s="106"/>
      <c r="Z320" s="122" t="s">
        <v>231</v>
      </c>
      <c r="AA320" s="124"/>
      <c r="AB320" s="122" t="s">
        <v>231</v>
      </c>
      <c r="AC320" s="128" t="s">
        <v>474</v>
      </c>
      <c r="AD320" s="122" t="s">
        <v>231</v>
      </c>
      <c r="AE320" s="124"/>
      <c r="AF320" s="122" t="s">
        <v>231</v>
      </c>
      <c r="AG320" s="124"/>
      <c r="AH320" s="122" t="s">
        <v>231</v>
      </c>
      <c r="AI320" s="124"/>
      <c r="AJ320" s="108"/>
      <c r="AK320" s="106"/>
      <c r="AL320" s="106"/>
      <c r="AM320" s="122" t="s">
        <v>231</v>
      </c>
      <c r="AN320" s="124"/>
      <c r="AO320" s="122" t="s">
        <v>231</v>
      </c>
      <c r="AP320" s="124"/>
      <c r="AQ320" s="122" t="s">
        <v>231</v>
      </c>
      <c r="AR320" s="124"/>
      <c r="AS320" s="122" t="s">
        <v>231</v>
      </c>
      <c r="AT320" s="124" t="s">
        <v>528</v>
      </c>
      <c r="AU320" s="122" t="s">
        <v>231</v>
      </c>
      <c r="AV320" s="124"/>
      <c r="AW320" s="122" t="s">
        <v>231</v>
      </c>
      <c r="AX320" s="124" t="s">
        <v>536</v>
      </c>
      <c r="AY320" s="122" t="s">
        <v>231</v>
      </c>
      <c r="AZ320" s="124"/>
      <c r="BA320" s="146" t="s">
        <v>241</v>
      </c>
      <c r="BB320" s="124"/>
      <c r="BC320" s="146" t="s">
        <v>291</v>
      </c>
      <c r="BD320" s="124"/>
      <c r="BE320" s="112">
        <f t="shared" si="9"/>
        <v>0.9514285714</v>
      </c>
      <c r="BF320" s="122" t="s">
        <v>192</v>
      </c>
      <c r="BG320" s="160">
        <v>1.0</v>
      </c>
      <c r="BH320" s="122" t="s">
        <v>199</v>
      </c>
      <c r="BI320" s="160">
        <v>1.0</v>
      </c>
      <c r="BJ320" s="122" t="s">
        <v>204</v>
      </c>
      <c r="BK320" s="124">
        <v>1.0</v>
      </c>
      <c r="BL320" s="146" t="s">
        <v>209</v>
      </c>
      <c r="BM320" s="124">
        <v>1.0</v>
      </c>
      <c r="BN320" s="122" t="s">
        <v>217</v>
      </c>
      <c r="BO320" s="124">
        <v>0.66</v>
      </c>
      <c r="BP320" s="122" t="s">
        <v>204</v>
      </c>
      <c r="BQ320" s="124">
        <v>1.0</v>
      </c>
      <c r="BR320" s="122" t="s">
        <v>225</v>
      </c>
      <c r="BS320" s="124">
        <v>1.0</v>
      </c>
      <c r="BT320" s="112"/>
      <c r="BU320" s="7"/>
      <c r="BV320" s="7"/>
      <c r="BW320" s="112"/>
    </row>
    <row r="321">
      <c r="A321" s="66"/>
      <c r="B321" s="69">
        <v>24.0</v>
      </c>
      <c r="C321" s="71" t="s">
        <v>317</v>
      </c>
      <c r="D321" s="71" t="s">
        <v>353</v>
      </c>
      <c r="E321" s="76">
        <v>2010.0</v>
      </c>
      <c r="F321" s="76" t="s">
        <v>30</v>
      </c>
      <c r="G321" s="76" t="s">
        <v>389</v>
      </c>
      <c r="H321" s="76">
        <v>6.0</v>
      </c>
      <c r="I321" s="119" t="s">
        <v>425</v>
      </c>
      <c r="J321" s="71"/>
      <c r="K321" s="87" t="s">
        <v>39</v>
      </c>
      <c r="L321" s="66"/>
      <c r="M321" s="94"/>
      <c r="N321" s="122" t="s">
        <v>231</v>
      </c>
      <c r="O321" s="124"/>
      <c r="P321" s="124" t="s">
        <v>243</v>
      </c>
      <c r="Q321" s="16" t="s">
        <v>250</v>
      </c>
      <c r="R321" s="122" t="s">
        <v>228</v>
      </c>
      <c r="S321" s="124"/>
      <c r="T321" s="122" t="s">
        <v>231</v>
      </c>
      <c r="U321" s="124"/>
      <c r="V321" s="16" t="s">
        <v>258</v>
      </c>
      <c r="W321" s="106"/>
      <c r="X321" s="106"/>
      <c r="Y321" s="106"/>
      <c r="Z321" s="122" t="s">
        <v>241</v>
      </c>
      <c r="AA321" s="124"/>
      <c r="AB321" s="122"/>
      <c r="AC321" s="124"/>
      <c r="AD321" s="122"/>
      <c r="AE321" s="124"/>
      <c r="AF321" s="122"/>
      <c r="AG321" s="124"/>
      <c r="AH321" s="122"/>
      <c r="AI321" s="124"/>
      <c r="AJ321" s="108"/>
      <c r="AK321" s="106"/>
      <c r="AL321" s="106"/>
      <c r="AM321" s="122" t="s">
        <v>231</v>
      </c>
      <c r="AN321" s="124"/>
      <c r="AO321" s="122" t="s">
        <v>231</v>
      </c>
      <c r="AP321" s="124"/>
      <c r="AQ321" s="122" t="s">
        <v>231</v>
      </c>
      <c r="AR321" s="124" t="s">
        <v>519</v>
      </c>
      <c r="AS321" s="122" t="s">
        <v>231</v>
      </c>
      <c r="AT321" s="124" t="s">
        <v>530</v>
      </c>
      <c r="AU321" s="122" t="s">
        <v>231</v>
      </c>
      <c r="AV321" s="124"/>
      <c r="AW321" s="122" t="s">
        <v>231</v>
      </c>
      <c r="AX321" s="124"/>
      <c r="AY321" s="122" t="s">
        <v>231</v>
      </c>
      <c r="AZ321" s="124" t="s">
        <v>540</v>
      </c>
      <c r="BA321" s="146" t="s">
        <v>231</v>
      </c>
      <c r="BB321" s="124"/>
      <c r="BC321" s="146" t="s">
        <v>293</v>
      </c>
      <c r="BD321" s="124"/>
      <c r="BE321" s="112">
        <f t="shared" si="9"/>
        <v>0.8571428571</v>
      </c>
      <c r="BF321" s="122" t="s">
        <v>192</v>
      </c>
      <c r="BG321" s="160">
        <v>1.0</v>
      </c>
      <c r="BH321" s="122" t="s">
        <v>199</v>
      </c>
      <c r="BI321" s="160">
        <v>1.0</v>
      </c>
      <c r="BJ321" s="224" t="s">
        <v>204</v>
      </c>
      <c r="BK321" s="58"/>
      <c r="BL321" s="146" t="s">
        <v>209</v>
      </c>
      <c r="BM321" s="124">
        <v>1.0</v>
      </c>
      <c r="BN321" s="122" t="s">
        <v>216</v>
      </c>
      <c r="BO321" s="124">
        <v>1.0</v>
      </c>
      <c r="BP321" s="122" t="s">
        <v>204</v>
      </c>
      <c r="BQ321" s="124">
        <v>1.0</v>
      </c>
      <c r="BR321" s="122" t="s">
        <v>225</v>
      </c>
      <c r="BS321" s="124">
        <v>1.0</v>
      </c>
      <c r="BT321" s="112"/>
      <c r="BU321" s="168" t="s">
        <v>236</v>
      </c>
      <c r="BV321" s="168" t="s">
        <v>237</v>
      </c>
      <c r="BW321" s="112"/>
    </row>
    <row r="322">
      <c r="A322" s="66"/>
      <c r="B322" s="69">
        <v>25.0</v>
      </c>
      <c r="C322" s="71" t="s">
        <v>318</v>
      </c>
      <c r="D322" s="71" t="s">
        <v>354</v>
      </c>
      <c r="E322" s="76">
        <v>2010.0</v>
      </c>
      <c r="F322" s="76" t="s">
        <v>30</v>
      </c>
      <c r="G322" s="76" t="s">
        <v>390</v>
      </c>
      <c r="H322" s="76">
        <v>5.0</v>
      </c>
      <c r="I322" s="119" t="s">
        <v>426</v>
      </c>
      <c r="J322" s="71"/>
      <c r="K322" s="87" t="s">
        <v>39</v>
      </c>
      <c r="L322" s="66"/>
      <c r="M322" s="94"/>
      <c r="N322" s="122" t="s">
        <v>231</v>
      </c>
      <c r="O322" s="124"/>
      <c r="P322" s="124" t="s">
        <v>243</v>
      </c>
      <c r="Q322" s="16" t="s">
        <v>250</v>
      </c>
      <c r="R322" s="122" t="s">
        <v>231</v>
      </c>
      <c r="S322" s="124"/>
      <c r="T322" s="122" t="s">
        <v>231</v>
      </c>
      <c r="U322" s="124"/>
      <c r="V322" s="16" t="s">
        <v>258</v>
      </c>
      <c r="W322" s="106"/>
      <c r="X322" s="106"/>
      <c r="Y322" s="106"/>
      <c r="Z322" s="224" t="s">
        <v>231</v>
      </c>
      <c r="AA322" s="58"/>
      <c r="AB322" s="122" t="s">
        <v>241</v>
      </c>
      <c r="AC322" s="124"/>
      <c r="AD322" s="122" t="s">
        <v>231</v>
      </c>
      <c r="AE322" s="124"/>
      <c r="AF322" s="122" t="s">
        <v>241</v>
      </c>
      <c r="AG322" s="124"/>
      <c r="AH322" s="122" t="s">
        <v>241</v>
      </c>
      <c r="AI322" s="124"/>
      <c r="AJ322" s="108"/>
      <c r="AK322" s="106"/>
      <c r="AL322" s="106"/>
      <c r="AM322" s="122" t="s">
        <v>241</v>
      </c>
      <c r="AN322" s="124"/>
      <c r="AO322" s="122"/>
      <c r="AP322" s="124"/>
      <c r="AQ322" s="122"/>
      <c r="AR322" s="124"/>
      <c r="AS322" s="122"/>
      <c r="AT322" s="124"/>
      <c r="AU322" s="122" t="s">
        <v>231</v>
      </c>
      <c r="AV322" s="124"/>
      <c r="AW322" s="122" t="s">
        <v>231</v>
      </c>
      <c r="AX322" s="124"/>
      <c r="AY322" s="122" t="s">
        <v>231</v>
      </c>
      <c r="AZ322" s="124"/>
      <c r="BA322" s="146" t="s">
        <v>241</v>
      </c>
      <c r="BB322" s="124"/>
      <c r="BC322" s="146" t="s">
        <v>228</v>
      </c>
      <c r="BD322" s="124"/>
      <c r="BE322" s="112">
        <f t="shared" si="9"/>
        <v>0.5714285714</v>
      </c>
      <c r="BF322" s="122" t="s">
        <v>192</v>
      </c>
      <c r="BG322" s="160">
        <v>1.0</v>
      </c>
      <c r="BH322" s="122" t="s">
        <v>200</v>
      </c>
      <c r="BI322" s="160">
        <v>0.5</v>
      </c>
      <c r="BJ322" s="122" t="s">
        <v>204</v>
      </c>
      <c r="BK322" s="226">
        <v>1.0</v>
      </c>
      <c r="BL322" s="63"/>
      <c r="BM322" s="124">
        <v>1.0</v>
      </c>
      <c r="BN322" s="122" t="s">
        <v>219</v>
      </c>
      <c r="BO322" s="124">
        <v>0.0</v>
      </c>
      <c r="BP322" s="122" t="s">
        <v>211</v>
      </c>
      <c r="BQ322" s="124">
        <v>0.5</v>
      </c>
      <c r="BR322" s="122" t="s">
        <v>226</v>
      </c>
      <c r="BS322" s="124">
        <v>0.0</v>
      </c>
      <c r="BT322" s="112"/>
      <c r="BU322" s="168" t="s">
        <v>236</v>
      </c>
      <c r="BV322" s="168" t="s">
        <v>236</v>
      </c>
      <c r="BW322" s="112"/>
    </row>
    <row r="323">
      <c r="A323" s="66"/>
      <c r="B323" s="69">
        <v>26.0</v>
      </c>
      <c r="C323" s="71" t="s">
        <v>319</v>
      </c>
      <c r="D323" s="71" t="s">
        <v>355</v>
      </c>
      <c r="E323" s="76">
        <v>2009.0</v>
      </c>
      <c r="F323" s="76" t="s">
        <v>30</v>
      </c>
      <c r="G323" s="76" t="s">
        <v>391</v>
      </c>
      <c r="H323" s="76">
        <v>6.0</v>
      </c>
      <c r="I323" s="119" t="s">
        <v>427</v>
      </c>
      <c r="J323" s="71"/>
      <c r="K323" s="87" t="s">
        <v>39</v>
      </c>
      <c r="L323" s="66"/>
      <c r="M323" s="94"/>
      <c r="N323" s="122" t="s">
        <v>231</v>
      </c>
      <c r="O323" s="124"/>
      <c r="P323" s="124" t="s">
        <v>243</v>
      </c>
      <c r="Q323" s="16" t="s">
        <v>250</v>
      </c>
      <c r="R323" s="122" t="s">
        <v>228</v>
      </c>
      <c r="S323" s="124"/>
      <c r="T323" s="122" t="s">
        <v>231</v>
      </c>
      <c r="U323" s="124"/>
      <c r="V323" s="16" t="s">
        <v>258</v>
      </c>
      <c r="W323" s="106"/>
      <c r="X323" s="106"/>
      <c r="Y323" s="106"/>
      <c r="Z323" s="122" t="s">
        <v>231</v>
      </c>
      <c r="AA323" s="124"/>
      <c r="AB323" s="122" t="s">
        <v>231</v>
      </c>
      <c r="AC323" s="124"/>
      <c r="AD323" s="122" t="s">
        <v>231</v>
      </c>
      <c r="AE323" s="124"/>
      <c r="AF323" s="122" t="s">
        <v>241</v>
      </c>
      <c r="AG323" s="124"/>
      <c r="AH323" s="122" t="s">
        <v>241</v>
      </c>
      <c r="AI323" s="124"/>
      <c r="AJ323" s="108"/>
      <c r="AK323" s="106"/>
      <c r="AL323" s="106"/>
      <c r="AM323" s="122" t="s">
        <v>231</v>
      </c>
      <c r="AN323" s="124"/>
      <c r="AO323" s="122" t="s">
        <v>241</v>
      </c>
      <c r="AP323" s="124"/>
      <c r="AQ323" s="122" t="s">
        <v>231</v>
      </c>
      <c r="AR323" s="124"/>
      <c r="AS323" s="122" t="s">
        <v>231</v>
      </c>
      <c r="AT323" s="124"/>
      <c r="AU323" s="122" t="s">
        <v>231</v>
      </c>
      <c r="AV323" s="124"/>
      <c r="AW323" s="122" t="s">
        <v>231</v>
      </c>
      <c r="AX323" s="124"/>
      <c r="AY323" s="122" t="s">
        <v>231</v>
      </c>
      <c r="AZ323" s="124"/>
      <c r="BA323" s="146" t="s">
        <v>231</v>
      </c>
      <c r="BB323" s="124"/>
      <c r="BC323" s="146" t="s">
        <v>292</v>
      </c>
      <c r="BD323" s="124"/>
      <c r="BE323" s="112">
        <f t="shared" si="9"/>
        <v>0.5942857143</v>
      </c>
      <c r="BF323" s="122" t="s">
        <v>192</v>
      </c>
      <c r="BG323" s="160">
        <v>1.0</v>
      </c>
      <c r="BH323" s="122" t="s">
        <v>199</v>
      </c>
      <c r="BI323" s="160">
        <v>1.0</v>
      </c>
      <c r="BJ323" s="122" t="s">
        <v>205</v>
      </c>
      <c r="BK323" s="124">
        <v>0.5</v>
      </c>
      <c r="BL323" s="225" t="s">
        <v>209</v>
      </c>
      <c r="BM323" s="58"/>
      <c r="BN323" s="122" t="s">
        <v>217</v>
      </c>
      <c r="BO323" s="124">
        <v>0.66</v>
      </c>
      <c r="BP323" s="122" t="s">
        <v>211</v>
      </c>
      <c r="BQ323" s="124">
        <v>0.5</v>
      </c>
      <c r="BR323" s="122" t="s">
        <v>211</v>
      </c>
      <c r="BS323" s="124">
        <v>0.5</v>
      </c>
      <c r="BT323" s="112"/>
      <c r="BU323" s="168" t="s">
        <v>236</v>
      </c>
      <c r="BV323" s="168" t="s">
        <v>237</v>
      </c>
      <c r="BW323" s="112"/>
    </row>
    <row r="324">
      <c r="A324" s="66"/>
      <c r="B324" s="69">
        <v>27.0</v>
      </c>
      <c r="C324" s="71" t="s">
        <v>320</v>
      </c>
      <c r="D324" s="71" t="s">
        <v>356</v>
      </c>
      <c r="E324" s="76">
        <v>2009.0</v>
      </c>
      <c r="F324" s="76" t="s">
        <v>30</v>
      </c>
      <c r="G324" s="76" t="s">
        <v>392</v>
      </c>
      <c r="H324" s="76">
        <v>8.0</v>
      </c>
      <c r="I324" s="119" t="s">
        <v>428</v>
      </c>
      <c r="J324" s="71"/>
      <c r="K324" s="87" t="s">
        <v>39</v>
      </c>
      <c r="L324" s="66"/>
      <c r="M324" s="94"/>
      <c r="N324" s="122" t="s">
        <v>231</v>
      </c>
      <c r="O324" s="124"/>
      <c r="P324" s="124" t="s">
        <v>243</v>
      </c>
      <c r="Q324" s="16" t="s">
        <v>250</v>
      </c>
      <c r="R324" s="122" t="s">
        <v>228</v>
      </c>
      <c r="S324" s="124"/>
      <c r="T324" s="122" t="s">
        <v>231</v>
      </c>
      <c r="U324" s="124"/>
      <c r="V324" s="16" t="s">
        <v>258</v>
      </c>
      <c r="W324" s="106"/>
      <c r="X324" s="106"/>
      <c r="Y324" s="106"/>
      <c r="Z324" s="122" t="s">
        <v>231</v>
      </c>
      <c r="AA324" s="124"/>
      <c r="AB324" s="224" t="s">
        <v>231</v>
      </c>
      <c r="AC324" s="58"/>
      <c r="AD324" s="122" t="s">
        <v>231</v>
      </c>
      <c r="AE324" s="124"/>
      <c r="AF324" s="122" t="s">
        <v>241</v>
      </c>
      <c r="AG324" s="124"/>
      <c r="AH324" s="122" t="s">
        <v>241</v>
      </c>
      <c r="AI324" s="124"/>
      <c r="AJ324" s="108"/>
      <c r="AK324" s="106"/>
      <c r="AL324" s="106"/>
      <c r="AM324" s="122" t="s">
        <v>231</v>
      </c>
      <c r="AN324" s="124"/>
      <c r="AO324" s="122" t="s">
        <v>231</v>
      </c>
      <c r="AP324" s="124" t="s">
        <v>509</v>
      </c>
      <c r="AQ324" s="122" t="s">
        <v>231</v>
      </c>
      <c r="AR324" s="124"/>
      <c r="AS324" s="122" t="s">
        <v>231</v>
      </c>
      <c r="AT324" s="124"/>
      <c r="AU324" s="122" t="s">
        <v>231</v>
      </c>
      <c r="AV324" s="124"/>
      <c r="AW324" s="122" t="s">
        <v>231</v>
      </c>
      <c r="AX324" s="124"/>
      <c r="AY324" s="122" t="s">
        <v>231</v>
      </c>
      <c r="AZ324" s="124"/>
      <c r="BA324" s="146" t="s">
        <v>231</v>
      </c>
      <c r="BB324" s="124"/>
      <c r="BC324" s="146" t="s">
        <v>293</v>
      </c>
      <c r="BD324" s="124"/>
      <c r="BE324" s="112">
        <f t="shared" si="9"/>
        <v>1</v>
      </c>
      <c r="BF324" s="122" t="s">
        <v>192</v>
      </c>
      <c r="BG324" s="160">
        <v>1.0</v>
      </c>
      <c r="BH324" s="122" t="s">
        <v>199</v>
      </c>
      <c r="BI324" s="160">
        <v>1.0</v>
      </c>
      <c r="BJ324" s="122" t="s">
        <v>204</v>
      </c>
      <c r="BK324" s="124">
        <v>1.0</v>
      </c>
      <c r="BL324" s="146" t="s">
        <v>209</v>
      </c>
      <c r="BM324" s="226">
        <v>1.0</v>
      </c>
      <c r="BN324" s="63"/>
      <c r="BO324" s="124">
        <v>1.0</v>
      </c>
      <c r="BP324" s="122" t="s">
        <v>204</v>
      </c>
      <c r="BQ324" s="124">
        <v>1.0</v>
      </c>
      <c r="BR324" s="122" t="s">
        <v>225</v>
      </c>
      <c r="BS324" s="124">
        <v>1.0</v>
      </c>
      <c r="BT324" s="112"/>
      <c r="BU324" s="168" t="s">
        <v>236</v>
      </c>
      <c r="BV324" s="168" t="s">
        <v>236</v>
      </c>
      <c r="BW324" s="112"/>
    </row>
    <row r="325">
      <c r="A325" s="66"/>
      <c r="B325" s="69">
        <v>28.0</v>
      </c>
      <c r="C325" s="71" t="s">
        <v>321</v>
      </c>
      <c r="D325" s="71" t="s">
        <v>357</v>
      </c>
      <c r="E325" s="76">
        <v>2010.0</v>
      </c>
      <c r="F325" s="76" t="s">
        <v>30</v>
      </c>
      <c r="G325" s="76" t="s">
        <v>393</v>
      </c>
      <c r="H325" s="76">
        <v>11.0</v>
      </c>
      <c r="I325" s="119" t="s">
        <v>429</v>
      </c>
      <c r="J325" s="71"/>
      <c r="K325" s="87" t="s">
        <v>39</v>
      </c>
      <c r="L325" s="66"/>
      <c r="M325" s="94"/>
      <c r="N325" s="122" t="s">
        <v>231</v>
      </c>
      <c r="O325" s="124"/>
      <c r="P325" s="124" t="s">
        <v>243</v>
      </c>
      <c r="Q325" s="16" t="s">
        <v>250</v>
      </c>
      <c r="R325" s="122" t="s">
        <v>228</v>
      </c>
      <c r="S325" s="124"/>
      <c r="T325" s="122" t="s">
        <v>231</v>
      </c>
      <c r="U325" s="124"/>
      <c r="V325" s="16" t="s">
        <v>258</v>
      </c>
      <c r="W325" s="106"/>
      <c r="X325" s="106"/>
      <c r="Y325" s="106"/>
      <c r="Z325" s="122" t="s">
        <v>231</v>
      </c>
      <c r="AA325" s="124"/>
      <c r="AB325" s="122" t="s">
        <v>231</v>
      </c>
      <c r="AC325" s="124" t="s">
        <v>475</v>
      </c>
      <c r="AD325" s="122" t="s">
        <v>241</v>
      </c>
      <c r="AE325" s="124"/>
      <c r="AF325" s="122" t="s">
        <v>241</v>
      </c>
      <c r="AG325" s="124"/>
      <c r="AH325" s="122" t="s">
        <v>241</v>
      </c>
      <c r="AI325" s="124"/>
      <c r="AJ325" s="108"/>
      <c r="AK325" s="106"/>
      <c r="AL325" s="106"/>
      <c r="AM325" s="122" t="s">
        <v>231</v>
      </c>
      <c r="AN325" s="124"/>
      <c r="AO325" s="122" t="s">
        <v>231</v>
      </c>
      <c r="AP325" s="124" t="s">
        <v>510</v>
      </c>
      <c r="AQ325" s="122" t="s">
        <v>231</v>
      </c>
      <c r="AR325" s="124"/>
      <c r="AS325" s="122" t="s">
        <v>231</v>
      </c>
      <c r="AT325" s="124"/>
      <c r="AU325" s="122" t="s">
        <v>231</v>
      </c>
      <c r="AV325" s="124"/>
      <c r="AW325" s="122" t="s">
        <v>231</v>
      </c>
      <c r="AX325" s="124"/>
      <c r="AY325" s="122" t="s">
        <v>231</v>
      </c>
      <c r="AZ325" s="124"/>
      <c r="BA325" s="146" t="s">
        <v>231</v>
      </c>
      <c r="BB325" s="124"/>
      <c r="BC325" s="146" t="s">
        <v>293</v>
      </c>
      <c r="BD325" s="124"/>
      <c r="BE325" s="112">
        <f t="shared" si="9"/>
        <v>0.5714285714</v>
      </c>
      <c r="BF325" s="122" t="s">
        <v>192</v>
      </c>
      <c r="BG325" s="160">
        <v>1.0</v>
      </c>
      <c r="BH325" s="122" t="s">
        <v>199</v>
      </c>
      <c r="BI325" s="160">
        <v>1.0</v>
      </c>
      <c r="BJ325" s="122" t="s">
        <v>204</v>
      </c>
      <c r="BK325" s="124">
        <v>1.0</v>
      </c>
      <c r="BL325" s="146" t="s">
        <v>209</v>
      </c>
      <c r="BM325" s="124">
        <v>1.0</v>
      </c>
      <c r="BN325" s="224" t="s">
        <v>216</v>
      </c>
      <c r="BO325" s="58"/>
      <c r="BP325" s="122" t="s">
        <v>211</v>
      </c>
      <c r="BQ325" s="124">
        <v>0.0</v>
      </c>
      <c r="BR325" s="122" t="s">
        <v>226</v>
      </c>
      <c r="BS325" s="124">
        <v>0.0</v>
      </c>
      <c r="BT325" s="112"/>
      <c r="BU325" s="168" t="s">
        <v>236</v>
      </c>
      <c r="BV325" s="168" t="s">
        <v>236</v>
      </c>
      <c r="BW325" s="112"/>
    </row>
    <row r="326">
      <c r="A326" s="66"/>
      <c r="B326" s="69">
        <v>29.0</v>
      </c>
      <c r="C326" s="71" t="s">
        <v>322</v>
      </c>
      <c r="D326" s="71" t="s">
        <v>358</v>
      </c>
      <c r="E326" s="76">
        <v>2014.0</v>
      </c>
      <c r="F326" s="76" t="s">
        <v>30</v>
      </c>
      <c r="G326" s="76" t="s">
        <v>394</v>
      </c>
      <c r="H326" s="76">
        <v>0.0</v>
      </c>
      <c r="I326" s="119" t="s">
        <v>430</v>
      </c>
      <c r="J326" s="71"/>
      <c r="K326" s="87" t="s">
        <v>39</v>
      </c>
      <c r="L326" s="66"/>
      <c r="M326" s="94"/>
      <c r="N326" s="122" t="s">
        <v>231</v>
      </c>
      <c r="O326" s="124"/>
      <c r="P326" s="124" t="s">
        <v>243</v>
      </c>
      <c r="Q326" s="16" t="s">
        <v>250</v>
      </c>
      <c r="R326" s="122" t="s">
        <v>241</v>
      </c>
      <c r="S326" s="124"/>
      <c r="T326" s="122" t="s">
        <v>231</v>
      </c>
      <c r="U326" s="124"/>
      <c r="V326" s="16" t="s">
        <v>260</v>
      </c>
      <c r="W326" s="106"/>
      <c r="X326" s="106"/>
      <c r="Y326" s="106"/>
      <c r="Z326" s="122" t="s">
        <v>231</v>
      </c>
      <c r="AA326" s="124"/>
      <c r="AB326" s="122" t="s">
        <v>231</v>
      </c>
      <c r="AC326" s="124" t="s">
        <v>476</v>
      </c>
      <c r="AD326" s="224" t="s">
        <v>231</v>
      </c>
      <c r="AE326" s="58"/>
      <c r="AF326" s="122" t="s">
        <v>241</v>
      </c>
      <c r="AG326" s="124"/>
      <c r="AH326" s="122" t="s">
        <v>231</v>
      </c>
      <c r="AI326" s="124"/>
      <c r="AJ326" s="108"/>
      <c r="AK326" s="106"/>
      <c r="AL326" s="106"/>
      <c r="AM326" s="122" t="s">
        <v>231</v>
      </c>
      <c r="AN326" s="124"/>
      <c r="AO326" s="122" t="s">
        <v>231</v>
      </c>
      <c r="AP326" s="124"/>
      <c r="AQ326" s="122" t="s">
        <v>231</v>
      </c>
      <c r="AR326" s="124"/>
      <c r="AS326" s="122" t="s">
        <v>231</v>
      </c>
      <c r="AT326" s="124"/>
      <c r="AU326" s="122" t="s">
        <v>231</v>
      </c>
      <c r="AV326" s="124"/>
      <c r="AW326" s="122" t="s">
        <v>231</v>
      </c>
      <c r="AX326" s="124"/>
      <c r="AY326" s="122" t="s">
        <v>231</v>
      </c>
      <c r="AZ326" s="124"/>
      <c r="BA326" s="146" t="s">
        <v>231</v>
      </c>
      <c r="BB326" s="124"/>
      <c r="BC326" s="146" t="s">
        <v>293</v>
      </c>
      <c r="BD326" s="124"/>
      <c r="BE326" s="112">
        <f t="shared" si="9"/>
        <v>0.9285714286</v>
      </c>
      <c r="BF326" s="122" t="s">
        <v>192</v>
      </c>
      <c r="BG326" s="160">
        <v>1.0</v>
      </c>
      <c r="BH326" s="122" t="s">
        <v>200</v>
      </c>
      <c r="BI326" s="160">
        <v>0.5</v>
      </c>
      <c r="BJ326" s="122" t="s">
        <v>204</v>
      </c>
      <c r="BK326" s="124">
        <v>1.0</v>
      </c>
      <c r="BL326" s="146" t="s">
        <v>209</v>
      </c>
      <c r="BM326" s="124">
        <v>1.0</v>
      </c>
      <c r="BN326" s="122" t="s">
        <v>216</v>
      </c>
      <c r="BO326" s="226">
        <v>1.0</v>
      </c>
      <c r="BP326" s="63"/>
      <c r="BQ326" s="124">
        <v>1.0</v>
      </c>
      <c r="BR326" s="122" t="s">
        <v>225</v>
      </c>
      <c r="BS326" s="124">
        <v>1.0</v>
      </c>
      <c r="BT326" s="112"/>
      <c r="BU326" s="168" t="s">
        <v>236</v>
      </c>
      <c r="BV326" s="168" t="s">
        <v>236</v>
      </c>
      <c r="BW326" s="112"/>
    </row>
    <row r="327">
      <c r="A327" s="66"/>
      <c r="B327" s="69">
        <v>30.0</v>
      </c>
      <c r="C327" s="71" t="s">
        <v>323</v>
      </c>
      <c r="D327" s="71" t="s">
        <v>359</v>
      </c>
      <c r="E327" s="76">
        <v>2010.0</v>
      </c>
      <c r="F327" s="76" t="s">
        <v>30</v>
      </c>
      <c r="G327" s="76" t="s">
        <v>395</v>
      </c>
      <c r="H327" s="76">
        <v>14.0</v>
      </c>
      <c r="I327" s="119" t="s">
        <v>431</v>
      </c>
      <c r="J327" s="71"/>
      <c r="K327" s="87" t="s">
        <v>39</v>
      </c>
      <c r="L327" s="66"/>
      <c r="M327" s="94"/>
      <c r="N327" s="122" t="s">
        <v>231</v>
      </c>
      <c r="O327" s="124"/>
      <c r="P327" s="124" t="s">
        <v>243</v>
      </c>
      <c r="Q327" s="16" t="s">
        <v>250</v>
      </c>
      <c r="R327" s="122" t="s">
        <v>241</v>
      </c>
      <c r="S327" s="124"/>
      <c r="T327" s="122" t="s">
        <v>231</v>
      </c>
      <c r="U327" s="124"/>
      <c r="V327" s="16" t="s">
        <v>258</v>
      </c>
      <c r="W327" s="106"/>
      <c r="X327" s="106"/>
      <c r="Y327" s="106"/>
      <c r="Z327" s="122" t="s">
        <v>241</v>
      </c>
      <c r="AA327" s="124"/>
      <c r="AB327" s="122"/>
      <c r="AC327" s="124"/>
      <c r="AD327" s="122"/>
      <c r="AE327" s="124"/>
      <c r="AF327" s="122"/>
      <c r="AG327" s="124"/>
      <c r="AH327" s="122"/>
      <c r="AI327" s="124"/>
      <c r="AJ327" s="108"/>
      <c r="AK327" s="106"/>
      <c r="AL327" s="106"/>
      <c r="AM327" s="122" t="s">
        <v>231</v>
      </c>
      <c r="AN327" s="124"/>
      <c r="AO327" s="122" t="s">
        <v>231</v>
      </c>
      <c r="AP327" s="124"/>
      <c r="AQ327" s="122" t="s">
        <v>231</v>
      </c>
      <c r="AR327" s="124"/>
      <c r="AS327" s="122" t="s">
        <v>231</v>
      </c>
      <c r="AT327" s="124"/>
      <c r="AU327" s="122" t="s">
        <v>231</v>
      </c>
      <c r="AV327" s="124"/>
      <c r="AW327" s="122" t="s">
        <v>231</v>
      </c>
      <c r="AX327" s="124"/>
      <c r="AY327" s="122" t="s">
        <v>231</v>
      </c>
      <c r="AZ327" s="124"/>
      <c r="BA327" s="146" t="s">
        <v>231</v>
      </c>
      <c r="BB327" s="124"/>
      <c r="BC327" s="146" t="s">
        <v>228</v>
      </c>
      <c r="BD327" s="124" t="s">
        <v>556</v>
      </c>
      <c r="BE327" s="112">
        <f t="shared" si="9"/>
        <v>0.7857142857</v>
      </c>
      <c r="BF327" s="122" t="s">
        <v>192</v>
      </c>
      <c r="BG327" s="160">
        <v>1.0</v>
      </c>
      <c r="BH327" s="122" t="s">
        <v>199</v>
      </c>
      <c r="BI327" s="160">
        <v>1.0</v>
      </c>
      <c r="BJ327" s="122" t="s">
        <v>204</v>
      </c>
      <c r="BK327" s="124">
        <v>1.0</v>
      </c>
      <c r="BL327" s="146" t="s">
        <v>209</v>
      </c>
      <c r="BM327" s="124">
        <v>1.0</v>
      </c>
      <c r="BN327" s="122" t="s">
        <v>216</v>
      </c>
      <c r="BO327" s="124">
        <v>1.0</v>
      </c>
      <c r="BP327" s="224" t="s">
        <v>211</v>
      </c>
      <c r="BQ327" s="58"/>
      <c r="BR327" s="122" t="s">
        <v>211</v>
      </c>
      <c r="BS327" s="124">
        <v>0.5</v>
      </c>
      <c r="BT327" s="112"/>
      <c r="BU327" s="168" t="s">
        <v>237</v>
      </c>
      <c r="BV327" s="168" t="s">
        <v>236</v>
      </c>
      <c r="BW327" s="112"/>
    </row>
    <row r="328">
      <c r="A328" s="66"/>
      <c r="B328" s="69">
        <v>31.0</v>
      </c>
      <c r="C328" s="71" t="s">
        <v>324</v>
      </c>
      <c r="D328" s="115" t="s">
        <v>360</v>
      </c>
      <c r="E328" s="76">
        <v>2011.0</v>
      </c>
      <c r="F328" s="76" t="s">
        <v>30</v>
      </c>
      <c r="G328" s="76" t="s">
        <v>396</v>
      </c>
      <c r="H328" s="76">
        <v>22.0</v>
      </c>
      <c r="I328" s="119" t="s">
        <v>432</v>
      </c>
      <c r="J328" s="71"/>
      <c r="K328" s="87" t="s">
        <v>39</v>
      </c>
      <c r="L328" s="66"/>
      <c r="M328" s="94"/>
      <c r="N328" s="122" t="s">
        <v>231</v>
      </c>
      <c r="O328" s="124"/>
      <c r="P328" s="124" t="s">
        <v>243</v>
      </c>
      <c r="Q328" s="16" t="s">
        <v>248</v>
      </c>
      <c r="R328" s="122" t="s">
        <v>228</v>
      </c>
      <c r="S328" s="124"/>
      <c r="T328" s="122" t="s">
        <v>231</v>
      </c>
      <c r="U328" s="124"/>
      <c r="V328" s="16" t="s">
        <v>257</v>
      </c>
      <c r="W328" s="106"/>
      <c r="X328" s="106"/>
      <c r="Y328" s="106"/>
      <c r="Z328" s="122" t="s">
        <v>231</v>
      </c>
      <c r="AA328" s="124"/>
      <c r="AB328" s="122" t="s">
        <v>231</v>
      </c>
      <c r="AC328" s="124"/>
      <c r="AD328" s="122" t="s">
        <v>231</v>
      </c>
      <c r="AE328" s="124"/>
      <c r="AF328" s="224" t="s">
        <v>241</v>
      </c>
      <c r="AG328" s="58"/>
      <c r="AH328" s="122" t="s">
        <v>241</v>
      </c>
      <c r="AI328" s="124"/>
      <c r="AJ328" s="108"/>
      <c r="AK328" s="106"/>
      <c r="AL328" s="106"/>
      <c r="AM328" s="122" t="s">
        <v>231</v>
      </c>
      <c r="AN328" s="124"/>
      <c r="AO328" s="122" t="s">
        <v>231</v>
      </c>
      <c r="AP328" s="124"/>
      <c r="AQ328" s="122" t="s">
        <v>231</v>
      </c>
      <c r="AR328" s="124"/>
      <c r="AS328" s="122" t="s">
        <v>231</v>
      </c>
      <c r="AT328" s="124"/>
      <c r="AU328" s="122" t="s">
        <v>231</v>
      </c>
      <c r="AV328" s="124"/>
      <c r="AW328" s="122" t="s">
        <v>231</v>
      </c>
      <c r="AX328" s="124" t="s">
        <v>537</v>
      </c>
      <c r="AY328" s="122" t="s">
        <v>231</v>
      </c>
      <c r="AZ328" s="124"/>
      <c r="BA328" s="146" t="s">
        <v>231</v>
      </c>
      <c r="BB328" s="124" t="s">
        <v>548</v>
      </c>
      <c r="BC328" s="146" t="s">
        <v>291</v>
      </c>
      <c r="BD328" s="124" t="s">
        <v>557</v>
      </c>
      <c r="BE328" s="112">
        <f t="shared" si="9"/>
        <v>0.8085714286</v>
      </c>
      <c r="BF328" s="122" t="s">
        <v>192</v>
      </c>
      <c r="BG328" s="160">
        <v>1.0</v>
      </c>
      <c r="BH328" s="122" t="s">
        <v>199</v>
      </c>
      <c r="BI328" s="160">
        <v>1.0</v>
      </c>
      <c r="BJ328" s="122" t="s">
        <v>204</v>
      </c>
      <c r="BK328" s="124">
        <v>1.0</v>
      </c>
      <c r="BL328" s="146" t="s">
        <v>209</v>
      </c>
      <c r="BM328" s="124">
        <v>1.0</v>
      </c>
      <c r="BN328" s="122" t="s">
        <v>217</v>
      </c>
      <c r="BO328" s="124">
        <v>0.66</v>
      </c>
      <c r="BP328" s="122" t="s">
        <v>211</v>
      </c>
      <c r="BQ328" s="226">
        <v>0.5</v>
      </c>
      <c r="BR328" s="63"/>
      <c r="BS328" s="124">
        <v>0.5</v>
      </c>
      <c r="BT328" s="112"/>
      <c r="BU328" s="168" t="s">
        <v>236</v>
      </c>
      <c r="BV328" s="168" t="s">
        <v>236</v>
      </c>
      <c r="BW328" s="112"/>
    </row>
    <row r="329">
      <c r="A329" s="66"/>
      <c r="B329" s="69">
        <v>32.0</v>
      </c>
      <c r="C329" s="71" t="s">
        <v>325</v>
      </c>
      <c r="D329" s="115" t="s">
        <v>361</v>
      </c>
      <c r="E329" s="76">
        <v>2012.0</v>
      </c>
      <c r="F329" s="76" t="s">
        <v>30</v>
      </c>
      <c r="G329" s="76" t="s">
        <v>397</v>
      </c>
      <c r="H329" s="76">
        <v>5.0</v>
      </c>
      <c r="I329" s="119" t="s">
        <v>433</v>
      </c>
      <c r="J329" s="71"/>
      <c r="K329" s="87" t="s">
        <v>39</v>
      </c>
      <c r="L329" s="66"/>
      <c r="M329" s="94"/>
      <c r="N329" s="122" t="s">
        <v>231</v>
      </c>
      <c r="O329" s="124"/>
      <c r="P329" s="124" t="s">
        <v>243</v>
      </c>
      <c r="Q329" s="16" t="s">
        <v>250</v>
      </c>
      <c r="R329" s="122" t="s">
        <v>228</v>
      </c>
      <c r="S329" s="124"/>
      <c r="T329" s="122" t="s">
        <v>241</v>
      </c>
      <c r="U329" s="124"/>
      <c r="V329" s="16" t="s">
        <v>258</v>
      </c>
      <c r="W329" s="106"/>
      <c r="X329" s="106"/>
      <c r="Y329" s="106"/>
      <c r="Z329" s="122" t="s">
        <v>231</v>
      </c>
      <c r="AA329" s="124"/>
      <c r="AB329" s="122" t="s">
        <v>231</v>
      </c>
      <c r="AC329" s="124" t="s">
        <v>477</v>
      </c>
      <c r="AD329" s="122" t="s">
        <v>231</v>
      </c>
      <c r="AE329" s="124" t="s">
        <v>491</v>
      </c>
      <c r="AF329" s="122" t="s">
        <v>241</v>
      </c>
      <c r="AG329" s="124"/>
      <c r="AH329" s="122" t="s">
        <v>228</v>
      </c>
      <c r="AI329" s="124"/>
      <c r="AJ329" s="108"/>
      <c r="AK329" s="106"/>
      <c r="AL329" s="106"/>
      <c r="AM329" s="122" t="s">
        <v>231</v>
      </c>
      <c r="AN329" s="124"/>
      <c r="AO329" s="122" t="s">
        <v>231</v>
      </c>
      <c r="AP329" s="124" t="s">
        <v>511</v>
      </c>
      <c r="AQ329" s="122" t="s">
        <v>231</v>
      </c>
      <c r="AR329" s="124"/>
      <c r="AS329" s="122" t="s">
        <v>231</v>
      </c>
      <c r="AT329" s="124"/>
      <c r="AU329" s="122" t="s">
        <v>231</v>
      </c>
      <c r="AV329" s="124"/>
      <c r="AW329" s="122" t="s">
        <v>231</v>
      </c>
      <c r="AX329" s="124"/>
      <c r="AY329" s="122" t="s">
        <v>231</v>
      </c>
      <c r="AZ329" s="124"/>
      <c r="BA329" s="146" t="s">
        <v>241</v>
      </c>
      <c r="BB329" s="124"/>
      <c r="BC329" s="146" t="s">
        <v>290</v>
      </c>
      <c r="BD329" s="124" t="s">
        <v>558</v>
      </c>
      <c r="BE329" s="112">
        <f t="shared" si="9"/>
        <v>0.6185714286</v>
      </c>
      <c r="BF329" s="122" t="s">
        <v>192</v>
      </c>
      <c r="BG329" s="160">
        <v>1.0</v>
      </c>
      <c r="BH329" s="122" t="s">
        <v>200</v>
      </c>
      <c r="BI329" s="160">
        <v>0.5</v>
      </c>
      <c r="BJ329" s="122" t="s">
        <v>204</v>
      </c>
      <c r="BK329" s="124">
        <v>1.0</v>
      </c>
      <c r="BL329" s="146" t="s">
        <v>209</v>
      </c>
      <c r="BM329" s="124">
        <v>1.0</v>
      </c>
      <c r="BN329" s="122" t="s">
        <v>218</v>
      </c>
      <c r="BO329" s="124">
        <v>0.33</v>
      </c>
      <c r="BP329" s="122" t="s">
        <v>211</v>
      </c>
      <c r="BQ329" s="124">
        <v>0.5</v>
      </c>
      <c r="BR329" s="224" t="s">
        <v>211</v>
      </c>
      <c r="BS329" s="58"/>
      <c r="BT329" s="112"/>
      <c r="BU329" s="168" t="s">
        <v>237</v>
      </c>
      <c r="BV329" s="168" t="s">
        <v>236</v>
      </c>
      <c r="BW329" s="112"/>
    </row>
    <row r="330">
      <c r="A330" s="66"/>
      <c r="B330" s="69">
        <v>33.0</v>
      </c>
      <c r="C330" s="71" t="s">
        <v>326</v>
      </c>
      <c r="D330" s="115" t="s">
        <v>362</v>
      </c>
      <c r="E330" s="76">
        <v>2014.0</v>
      </c>
      <c r="F330" s="76" t="s">
        <v>30</v>
      </c>
      <c r="G330" s="76" t="s">
        <v>398</v>
      </c>
      <c r="H330" s="76">
        <v>5.0</v>
      </c>
      <c r="I330" s="119" t="s">
        <v>434</v>
      </c>
      <c r="J330" s="71"/>
      <c r="K330" s="87" t="s">
        <v>39</v>
      </c>
      <c r="L330" s="66"/>
      <c r="M330" s="94"/>
      <c r="N330" s="122" t="s">
        <v>231</v>
      </c>
      <c r="O330" s="124"/>
      <c r="P330" s="124" t="s">
        <v>243</v>
      </c>
      <c r="Q330" s="16" t="s">
        <v>248</v>
      </c>
      <c r="R330" s="122" t="s">
        <v>228</v>
      </c>
      <c r="S330" s="124"/>
      <c r="T330" s="122" t="s">
        <v>231</v>
      </c>
      <c r="U330" s="124"/>
      <c r="V330" s="16" t="s">
        <v>258</v>
      </c>
      <c r="W330" s="106"/>
      <c r="X330" s="106"/>
      <c r="Y330" s="106"/>
      <c r="Z330" s="122" t="s">
        <v>231</v>
      </c>
      <c r="AA330" s="124"/>
      <c r="AB330" s="122" t="s">
        <v>231</v>
      </c>
      <c r="AC330" s="124" t="s">
        <v>478</v>
      </c>
      <c r="AD330" s="122" t="s">
        <v>231</v>
      </c>
      <c r="AE330" s="124" t="s">
        <v>492</v>
      </c>
      <c r="AF330" s="122" t="s">
        <v>241</v>
      </c>
      <c r="AG330" s="124"/>
      <c r="AH330" s="224" t="s">
        <v>241</v>
      </c>
      <c r="AI330" s="58"/>
      <c r="AJ330" s="108"/>
      <c r="AK330" s="106"/>
      <c r="AL330" s="106"/>
      <c r="AM330" s="122" t="s">
        <v>241</v>
      </c>
      <c r="AN330" s="124"/>
      <c r="AO330" s="122"/>
      <c r="AP330" s="124"/>
      <c r="AQ330" s="122"/>
      <c r="AR330" s="124"/>
      <c r="AS330" s="122"/>
      <c r="AT330" s="124"/>
      <c r="AU330" s="122" t="s">
        <v>241</v>
      </c>
      <c r="AV330" s="124"/>
      <c r="AW330" s="122" t="s">
        <v>231</v>
      </c>
      <c r="AX330" s="124"/>
      <c r="AY330" s="122" t="s">
        <v>231</v>
      </c>
      <c r="AZ330" s="124"/>
      <c r="BA330" s="146" t="s">
        <v>241</v>
      </c>
      <c r="BB330" s="124"/>
      <c r="BC330" s="146" t="s">
        <v>228</v>
      </c>
      <c r="BD330" s="124"/>
      <c r="BE330" s="112">
        <f t="shared" si="9"/>
        <v>0.7614285714</v>
      </c>
      <c r="BF330" s="122" t="s">
        <v>192</v>
      </c>
      <c r="BG330" s="160">
        <v>1.0</v>
      </c>
      <c r="BH330" s="122" t="s">
        <v>199</v>
      </c>
      <c r="BI330" s="160">
        <v>1.0</v>
      </c>
      <c r="BJ330" s="122" t="s">
        <v>204</v>
      </c>
      <c r="BK330" s="124">
        <v>1.0</v>
      </c>
      <c r="BL330" s="146" t="s">
        <v>209</v>
      </c>
      <c r="BM330" s="124">
        <v>1.0</v>
      </c>
      <c r="BN330" s="122" t="s">
        <v>218</v>
      </c>
      <c r="BO330" s="124">
        <v>0.33</v>
      </c>
      <c r="BP330" s="122" t="s">
        <v>222</v>
      </c>
      <c r="BQ330" s="124">
        <v>0.0</v>
      </c>
      <c r="BR330" s="122" t="s">
        <v>225</v>
      </c>
      <c r="BS330" s="226">
        <v>1.0</v>
      </c>
      <c r="BT330" s="63"/>
      <c r="BU330" s="168" t="s">
        <v>236</v>
      </c>
      <c r="BV330" s="168" t="s">
        <v>236</v>
      </c>
      <c r="BW330" s="112"/>
    </row>
    <row r="331">
      <c r="A331" s="66"/>
      <c r="B331" s="69">
        <v>34.0</v>
      </c>
      <c r="C331" s="71" t="s">
        <v>327</v>
      </c>
      <c r="D331" s="115" t="s">
        <v>363</v>
      </c>
      <c r="E331" s="76">
        <v>2014.0</v>
      </c>
      <c r="F331" s="76" t="s">
        <v>30</v>
      </c>
      <c r="G331" s="76" t="s">
        <v>399</v>
      </c>
      <c r="H331" s="76">
        <v>4.0</v>
      </c>
      <c r="I331" s="119" t="s">
        <v>435</v>
      </c>
      <c r="J331" s="71"/>
      <c r="K331" s="87" t="s">
        <v>39</v>
      </c>
      <c r="L331" s="66"/>
      <c r="M331" s="94"/>
      <c r="N331" s="122" t="s">
        <v>231</v>
      </c>
      <c r="O331" s="124"/>
      <c r="P331" s="124" t="s">
        <v>243</v>
      </c>
      <c r="Q331" s="16" t="s">
        <v>248</v>
      </c>
      <c r="R331" s="122" t="s">
        <v>228</v>
      </c>
      <c r="S331" s="124"/>
      <c r="T331" s="122" t="s">
        <v>231</v>
      </c>
      <c r="U331" s="124"/>
      <c r="V331" s="16" t="s">
        <v>257</v>
      </c>
      <c r="W331" s="106"/>
      <c r="X331" s="106"/>
      <c r="Y331" s="106"/>
      <c r="Z331" s="122" t="s">
        <v>231</v>
      </c>
      <c r="AA331" s="124"/>
      <c r="AB331" s="122" t="s">
        <v>231</v>
      </c>
      <c r="AC331" s="124" t="s">
        <v>479</v>
      </c>
      <c r="AD331" s="122" t="s">
        <v>231</v>
      </c>
      <c r="AE331" s="124"/>
      <c r="AF331" s="122" t="s">
        <v>241</v>
      </c>
      <c r="AG331" s="124"/>
      <c r="AH331" s="122" t="s">
        <v>241</v>
      </c>
      <c r="AI331" s="124"/>
      <c r="AJ331" s="108"/>
      <c r="AK331" s="106"/>
      <c r="AL331" s="106"/>
      <c r="AM331" s="122" t="s">
        <v>231</v>
      </c>
      <c r="AN331" s="124"/>
      <c r="AO331" s="122" t="s">
        <v>231</v>
      </c>
      <c r="AP331" s="124" t="s">
        <v>512</v>
      </c>
      <c r="AQ331" s="122" t="s">
        <v>231</v>
      </c>
      <c r="AR331" s="124" t="s">
        <v>460</v>
      </c>
      <c r="AS331" s="122" t="s">
        <v>231</v>
      </c>
      <c r="AT331" s="124"/>
      <c r="AU331" s="122" t="s">
        <v>231</v>
      </c>
      <c r="AV331" s="124"/>
      <c r="AW331" s="122" t="s">
        <v>231</v>
      </c>
      <c r="AX331" s="124"/>
      <c r="AY331" s="122" t="s">
        <v>231</v>
      </c>
      <c r="AZ331" s="124"/>
      <c r="BA331" s="146" t="s">
        <v>231</v>
      </c>
      <c r="BB331" s="124" t="s">
        <v>549</v>
      </c>
      <c r="BC331" s="146" t="s">
        <v>290</v>
      </c>
      <c r="BD331" s="124"/>
      <c r="BE331" s="112">
        <f t="shared" si="9"/>
        <v>1</v>
      </c>
      <c r="BF331" s="122" t="s">
        <v>192</v>
      </c>
      <c r="BG331" s="160">
        <v>1.0</v>
      </c>
      <c r="BH331" s="122" t="s">
        <v>199</v>
      </c>
      <c r="BI331" s="160">
        <v>1.0</v>
      </c>
      <c r="BJ331" s="122" t="s">
        <v>204</v>
      </c>
      <c r="BK331" s="124">
        <v>1.0</v>
      </c>
      <c r="BL331" s="146" t="s">
        <v>209</v>
      </c>
      <c r="BM331" s="124">
        <v>1.0</v>
      </c>
      <c r="BN331" s="122" t="s">
        <v>216</v>
      </c>
      <c r="BO331" s="124">
        <v>1.0</v>
      </c>
      <c r="BP331" s="122" t="s">
        <v>204</v>
      </c>
      <c r="BQ331" s="124">
        <v>1.0</v>
      </c>
      <c r="BR331" s="122" t="s">
        <v>225</v>
      </c>
      <c r="BS331" s="124">
        <v>1.0</v>
      </c>
      <c r="BT331" s="112"/>
      <c r="BU331" s="168" t="s">
        <v>236</v>
      </c>
      <c r="BV331" s="168" t="s">
        <v>236</v>
      </c>
      <c r="BW331" s="112"/>
    </row>
    <row r="332">
      <c r="A332" s="66"/>
      <c r="B332" s="69">
        <v>35.0</v>
      </c>
      <c r="C332" s="71" t="s">
        <v>328</v>
      </c>
      <c r="D332" s="115" t="s">
        <v>364</v>
      </c>
      <c r="E332" s="76">
        <v>2014.0</v>
      </c>
      <c r="F332" s="76" t="s">
        <v>30</v>
      </c>
      <c r="G332" s="76" t="s">
        <v>400</v>
      </c>
      <c r="H332" s="76">
        <v>7.0</v>
      </c>
      <c r="I332" s="119" t="s">
        <v>436</v>
      </c>
      <c r="J332" s="71"/>
      <c r="K332" s="87" t="s">
        <v>39</v>
      </c>
      <c r="L332" s="66"/>
      <c r="M332" s="94"/>
      <c r="N332" s="122" t="s">
        <v>231</v>
      </c>
      <c r="O332" s="124"/>
      <c r="P332" s="124" t="s">
        <v>243</v>
      </c>
      <c r="Q332" s="16" t="s">
        <v>248</v>
      </c>
      <c r="R332" s="122" t="s">
        <v>228</v>
      </c>
      <c r="S332" s="124"/>
      <c r="T332" s="122" t="s">
        <v>231</v>
      </c>
      <c r="U332" s="124"/>
      <c r="V332" s="16" t="s">
        <v>257</v>
      </c>
      <c r="W332" s="106"/>
      <c r="X332" s="106"/>
      <c r="Y332" s="106"/>
      <c r="Z332" s="122" t="s">
        <v>231</v>
      </c>
      <c r="AA332" s="124"/>
      <c r="AB332" s="122" t="s">
        <v>231</v>
      </c>
      <c r="AC332" s="124" t="s">
        <v>480</v>
      </c>
      <c r="AD332" s="122" t="s">
        <v>231</v>
      </c>
      <c r="AE332" s="124"/>
      <c r="AF332" s="122" t="s">
        <v>231</v>
      </c>
      <c r="AG332" s="124"/>
      <c r="AH332" s="122" t="s">
        <v>231</v>
      </c>
      <c r="AI332" s="124"/>
      <c r="AJ332" s="108"/>
      <c r="AK332" s="106"/>
      <c r="AL332" s="106"/>
      <c r="AM332" s="122" t="s">
        <v>231</v>
      </c>
      <c r="AN332" s="124"/>
      <c r="AO332" s="122" t="s">
        <v>231</v>
      </c>
      <c r="AP332" s="124" t="s">
        <v>513</v>
      </c>
      <c r="AQ332" s="122" t="s">
        <v>231</v>
      </c>
      <c r="AR332" s="124"/>
      <c r="AS332" s="122" t="s">
        <v>231</v>
      </c>
      <c r="AT332" s="124"/>
      <c r="AU332" s="122" t="s">
        <v>231</v>
      </c>
      <c r="AV332" s="124"/>
      <c r="AW332" s="122" t="s">
        <v>231</v>
      </c>
      <c r="AX332" s="124"/>
      <c r="AY332" s="122" t="s">
        <v>231</v>
      </c>
      <c r="AZ332" s="124"/>
      <c r="BA332" s="146" t="s">
        <v>241</v>
      </c>
      <c r="BB332" s="124"/>
      <c r="BC332" s="146" t="s">
        <v>290</v>
      </c>
      <c r="BD332" s="124"/>
      <c r="BE332" s="112">
        <f t="shared" si="9"/>
        <v>1</v>
      </c>
      <c r="BF332" s="122" t="s">
        <v>192</v>
      </c>
      <c r="BG332" s="160">
        <v>1.0</v>
      </c>
      <c r="BH332" s="122" t="s">
        <v>199</v>
      </c>
      <c r="BI332" s="160">
        <v>1.0</v>
      </c>
      <c r="BJ332" s="122" t="s">
        <v>204</v>
      </c>
      <c r="BK332" s="124">
        <v>1.0</v>
      </c>
      <c r="BL332" s="146" t="s">
        <v>209</v>
      </c>
      <c r="BM332" s="124">
        <v>1.0</v>
      </c>
      <c r="BN332" s="122" t="s">
        <v>216</v>
      </c>
      <c r="BO332" s="124">
        <v>1.0</v>
      </c>
      <c r="BP332" s="122" t="s">
        <v>204</v>
      </c>
      <c r="BQ332" s="124">
        <v>1.0</v>
      </c>
      <c r="BR332" s="122" t="s">
        <v>225</v>
      </c>
      <c r="BS332" s="124">
        <v>1.0</v>
      </c>
      <c r="BT332" s="112"/>
      <c r="BU332" s="168" t="s">
        <v>236</v>
      </c>
      <c r="BV332" s="168" t="s">
        <v>236</v>
      </c>
      <c r="BW332" s="112"/>
    </row>
    <row r="333">
      <c r="A333" s="66"/>
      <c r="B333" s="69">
        <v>36.0</v>
      </c>
      <c r="C333" s="71" t="s">
        <v>329</v>
      </c>
      <c r="D333" s="115" t="s">
        <v>365</v>
      </c>
      <c r="E333" s="76">
        <v>2011.0</v>
      </c>
      <c r="F333" s="76" t="s">
        <v>30</v>
      </c>
      <c r="G333" s="76" t="s">
        <v>401</v>
      </c>
      <c r="H333" s="76">
        <v>5.0</v>
      </c>
      <c r="I333" s="119" t="s">
        <v>437</v>
      </c>
      <c r="J333" s="71"/>
      <c r="K333" s="87" t="s">
        <v>39</v>
      </c>
      <c r="L333" s="66"/>
      <c r="M333" s="94"/>
      <c r="N333" s="122" t="s">
        <v>231</v>
      </c>
      <c r="O333" s="124"/>
      <c r="P333" s="124" t="s">
        <v>243</v>
      </c>
      <c r="Q333" s="16" t="s">
        <v>250</v>
      </c>
      <c r="R333" s="122" t="s">
        <v>228</v>
      </c>
      <c r="S333" s="124"/>
      <c r="T333" s="122" t="s">
        <v>231</v>
      </c>
      <c r="U333" s="124"/>
      <c r="V333" s="16" t="s">
        <v>257</v>
      </c>
      <c r="W333" s="106"/>
      <c r="X333" s="106"/>
      <c r="Y333" s="106"/>
      <c r="Z333" s="122" t="s">
        <v>231</v>
      </c>
      <c r="AA333" s="124"/>
      <c r="AB333" s="122" t="s">
        <v>231</v>
      </c>
      <c r="AC333" s="124" t="s">
        <v>481</v>
      </c>
      <c r="AD333" s="122" t="s">
        <v>231</v>
      </c>
      <c r="AE333" s="124" t="s">
        <v>493</v>
      </c>
      <c r="AF333" s="122" t="s">
        <v>241</v>
      </c>
      <c r="AG333" s="124"/>
      <c r="AH333" s="122" t="s">
        <v>241</v>
      </c>
      <c r="AI333" s="124"/>
      <c r="AJ333" s="108"/>
      <c r="AK333" s="106"/>
      <c r="AL333" s="106"/>
      <c r="AM333" s="122" t="s">
        <v>231</v>
      </c>
      <c r="AN333" s="124"/>
      <c r="AO333" s="122" t="s">
        <v>231</v>
      </c>
      <c r="AP333" s="124" t="s">
        <v>514</v>
      </c>
      <c r="AQ333" s="122" t="s">
        <v>231</v>
      </c>
      <c r="AR333" s="124"/>
      <c r="AS333" s="122" t="s">
        <v>231</v>
      </c>
      <c r="AT333" s="124"/>
      <c r="AU333" s="122" t="s">
        <v>231</v>
      </c>
      <c r="AV333" s="124"/>
      <c r="AW333" s="122" t="s">
        <v>231</v>
      </c>
      <c r="AX333" s="124"/>
      <c r="AY333" s="122" t="s">
        <v>231</v>
      </c>
      <c r="AZ333" s="124"/>
      <c r="BA333" s="146" t="s">
        <v>241</v>
      </c>
      <c r="BB333" s="124"/>
      <c r="BC333" s="146" t="s">
        <v>293</v>
      </c>
      <c r="BD333" s="124"/>
      <c r="BE333" s="112">
        <f t="shared" si="9"/>
        <v>0.5942857143</v>
      </c>
      <c r="BF333" s="122" t="s">
        <v>192</v>
      </c>
      <c r="BG333" s="160">
        <v>1.0</v>
      </c>
      <c r="BH333" s="122" t="s">
        <v>200</v>
      </c>
      <c r="BI333" s="160">
        <v>0.5</v>
      </c>
      <c r="BJ333" s="122" t="s">
        <v>205</v>
      </c>
      <c r="BK333" s="124">
        <v>0.5</v>
      </c>
      <c r="BL333" s="146" t="s">
        <v>209</v>
      </c>
      <c r="BM333" s="124">
        <v>1.0</v>
      </c>
      <c r="BN333" s="122" t="s">
        <v>217</v>
      </c>
      <c r="BO333" s="124">
        <v>0.66</v>
      </c>
      <c r="BP333" s="122" t="s">
        <v>211</v>
      </c>
      <c r="BQ333" s="124">
        <v>0.5</v>
      </c>
      <c r="BR333" s="122" t="s">
        <v>226</v>
      </c>
      <c r="BS333" s="124">
        <v>0.0</v>
      </c>
      <c r="BT333" s="112"/>
      <c r="BU333" s="168" t="s">
        <v>236</v>
      </c>
      <c r="BV333" s="168" t="s">
        <v>236</v>
      </c>
      <c r="BW333" s="112"/>
    </row>
    <row r="334">
      <c r="A334" s="65" t="s">
        <v>182</v>
      </c>
      <c r="B334" s="68" t="s">
        <v>0</v>
      </c>
      <c r="C334" s="68" t="s">
        <v>183</v>
      </c>
      <c r="D334" s="68" t="s">
        <v>184</v>
      </c>
      <c r="E334" s="75" t="s">
        <v>185</v>
      </c>
      <c r="F334" s="75" t="s">
        <v>91</v>
      </c>
      <c r="G334" s="75" t="s">
        <v>189</v>
      </c>
      <c r="H334" s="75" t="s">
        <v>191</v>
      </c>
      <c r="I334" s="81" t="s">
        <v>193</v>
      </c>
      <c r="J334" s="81"/>
      <c r="K334" s="85" t="s">
        <v>197</v>
      </c>
      <c r="L334" s="65" t="s">
        <v>210</v>
      </c>
      <c r="M334" s="92" t="s">
        <v>3</v>
      </c>
      <c r="N334" s="121" t="s">
        <v>180</v>
      </c>
      <c r="O334" s="220"/>
      <c r="P334" s="19" t="s">
        <v>232</v>
      </c>
      <c r="Q334" s="19" t="s">
        <v>246</v>
      </c>
      <c r="R334" s="125" t="s">
        <v>251</v>
      </c>
      <c r="S334" s="221"/>
      <c r="T334" s="121" t="s">
        <v>253</v>
      </c>
      <c r="U334" s="220"/>
      <c r="V334" s="19" t="s">
        <v>255</v>
      </c>
      <c r="W334" s="104" t="s">
        <v>11</v>
      </c>
      <c r="X334" s="104" t="s">
        <v>13</v>
      </c>
      <c r="Y334" s="104" t="s">
        <v>20</v>
      </c>
      <c r="Z334" s="121" t="s">
        <v>261</v>
      </c>
      <c r="AA334" s="220"/>
      <c r="AB334" s="127" t="s">
        <v>263</v>
      </c>
      <c r="AC334" s="222"/>
      <c r="AD334" s="129" t="s">
        <v>265</v>
      </c>
      <c r="AE334" s="129"/>
      <c r="AF334" s="132" t="s">
        <v>267</v>
      </c>
      <c r="AG334" s="129"/>
      <c r="AH334" s="127" t="s">
        <v>269</v>
      </c>
      <c r="AI334" s="222"/>
      <c r="AJ334" s="104" t="s">
        <v>25</v>
      </c>
      <c r="AK334" s="109" t="s">
        <v>33</v>
      </c>
      <c r="AL334" s="109" t="s">
        <v>40</v>
      </c>
      <c r="AM334" s="133" t="s">
        <v>271</v>
      </c>
      <c r="AN334" s="40"/>
      <c r="AO334" s="127" t="s">
        <v>273</v>
      </c>
      <c r="AP334" s="222"/>
      <c r="AQ334" s="127" t="s">
        <v>275</v>
      </c>
      <c r="AR334" s="222"/>
      <c r="AS334" s="127" t="s">
        <v>277</v>
      </c>
      <c r="AT334" s="222"/>
      <c r="AU334" s="121" t="s">
        <v>279</v>
      </c>
      <c r="AV334" s="220"/>
      <c r="AW334" s="121" t="s">
        <v>281</v>
      </c>
      <c r="AX334" s="220"/>
      <c r="AY334" s="121" t="s">
        <v>284</v>
      </c>
      <c r="AZ334" s="220"/>
      <c r="BA334" s="127" t="s">
        <v>286</v>
      </c>
      <c r="BB334" s="222"/>
      <c r="BC334" s="148" t="s">
        <v>288</v>
      </c>
      <c r="BD334" s="223"/>
      <c r="BE334" s="111" t="s">
        <v>559</v>
      </c>
      <c r="BF334" s="156" t="s">
        <v>188</v>
      </c>
      <c r="BG334" s="84"/>
      <c r="BH334" s="161" t="s">
        <v>196</v>
      </c>
      <c r="BI334" s="84"/>
      <c r="BJ334" s="161" t="s">
        <v>202</v>
      </c>
      <c r="BK334" s="84"/>
      <c r="BL334" s="161" t="s">
        <v>207</v>
      </c>
      <c r="BM334" s="84"/>
      <c r="BN334" s="161" t="s">
        <v>214</v>
      </c>
      <c r="BO334" s="84"/>
      <c r="BP334" s="161" t="s">
        <v>220</v>
      </c>
      <c r="BQ334" s="84"/>
      <c r="BR334" s="161" t="s">
        <v>223</v>
      </c>
      <c r="BS334" s="84"/>
      <c r="BT334" s="111" t="s">
        <v>560</v>
      </c>
      <c r="BU334" s="167" t="s">
        <v>234</v>
      </c>
      <c r="BV334" s="167" t="s">
        <v>239</v>
      </c>
      <c r="BW334" s="111"/>
    </row>
    <row r="335">
      <c r="A335" s="66"/>
      <c r="B335" s="69">
        <v>1.0</v>
      </c>
      <c r="C335" s="113" t="s">
        <v>294</v>
      </c>
      <c r="D335" s="113" t="s">
        <v>330</v>
      </c>
      <c r="E335" s="76">
        <v>2013.0</v>
      </c>
      <c r="F335" s="76" t="s">
        <v>30</v>
      </c>
      <c r="G335" s="76" t="s">
        <v>366</v>
      </c>
      <c r="H335" s="76">
        <v>4.0</v>
      </c>
      <c r="I335" s="116" t="s">
        <v>402</v>
      </c>
      <c r="J335"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335" s="87" t="s">
        <v>39</v>
      </c>
      <c r="L335" s="66"/>
      <c r="M335" s="94"/>
      <c r="N335" s="122" t="s">
        <v>231</v>
      </c>
      <c r="O335" s="124"/>
      <c r="P335" s="124" t="s">
        <v>243</v>
      </c>
      <c r="Q335" s="113" t="s">
        <v>249</v>
      </c>
      <c r="R335" s="122" t="s">
        <v>241</v>
      </c>
      <c r="S335" s="124"/>
      <c r="T335" s="122" t="s">
        <v>231</v>
      </c>
      <c r="U335" s="124"/>
      <c r="V335" s="16" t="s">
        <v>258</v>
      </c>
      <c r="W335" s="106"/>
      <c r="X335" s="106"/>
      <c r="Y335" s="106"/>
      <c r="Z335" s="122" t="s">
        <v>231</v>
      </c>
      <c r="AA335" s="124"/>
      <c r="AB335" s="122" t="s">
        <v>231</v>
      </c>
      <c r="AC335" s="126" t="s">
        <v>461</v>
      </c>
      <c r="AD335" s="122" t="s">
        <v>231</v>
      </c>
      <c r="AE335" s="126" t="s">
        <v>482</v>
      </c>
      <c r="AF335" s="122" t="s">
        <v>231</v>
      </c>
      <c r="AG335" s="126" t="s">
        <v>494</v>
      </c>
      <c r="AH335" s="122" t="s">
        <v>241</v>
      </c>
      <c r="AI335" s="124"/>
      <c r="AJ335" s="108"/>
      <c r="AK335" s="106"/>
      <c r="AL335" s="106"/>
      <c r="AM335" s="224" t="s">
        <v>231</v>
      </c>
      <c r="AN335" s="58"/>
      <c r="AO335" s="122" t="s">
        <v>231</v>
      </c>
      <c r="AP335" s="134" t="s">
        <v>505</v>
      </c>
      <c r="AQ335" s="122" t="s">
        <v>231</v>
      </c>
      <c r="AR335" s="124"/>
      <c r="AS335" s="122" t="s">
        <v>241</v>
      </c>
      <c r="AT335" s="124"/>
      <c r="AU335" s="122" t="s">
        <v>231</v>
      </c>
      <c r="AV335" s="124"/>
      <c r="AW335" s="122" t="s">
        <v>231</v>
      </c>
      <c r="AX335" s="124"/>
      <c r="AY335" s="122" t="s">
        <v>231</v>
      </c>
      <c r="AZ335" s="124"/>
      <c r="BA335" s="146" t="s">
        <v>231</v>
      </c>
      <c r="BB335" s="147" t="s">
        <v>541</v>
      </c>
      <c r="BC335" s="146" t="s">
        <v>293</v>
      </c>
      <c r="BE335" s="112">
        <f t="shared" ref="BE335:BE370" si="10">SUM(BG335,BI335,BK335,BM335,BO335,BQ335,BS335)/7</f>
        <v>0.8085714286</v>
      </c>
      <c r="BF335" s="122" t="s">
        <v>192</v>
      </c>
      <c r="BG335" s="160">
        <v>1.0</v>
      </c>
      <c r="BH335" s="122" t="s">
        <v>199</v>
      </c>
      <c r="BI335" s="160">
        <v>1.0</v>
      </c>
      <c r="BJ335" s="122" t="s">
        <v>204</v>
      </c>
      <c r="BK335" s="124">
        <v>1.0</v>
      </c>
      <c r="BL335" s="122" t="s">
        <v>209</v>
      </c>
      <c r="BM335" s="124">
        <v>1.0</v>
      </c>
      <c r="BN335" s="122" t="s">
        <v>217</v>
      </c>
      <c r="BO335" s="124">
        <v>0.66</v>
      </c>
      <c r="BP335" s="122" t="s">
        <v>211</v>
      </c>
      <c r="BQ335" s="124">
        <v>0.5</v>
      </c>
      <c r="BR335" s="122" t="s">
        <v>211</v>
      </c>
      <c r="BS335" s="124">
        <v>0.5</v>
      </c>
      <c r="BT335" s="112"/>
      <c r="BU335" s="168" t="s">
        <v>236</v>
      </c>
      <c r="BV335" s="168" t="s">
        <v>237</v>
      </c>
      <c r="BW335" s="112"/>
    </row>
    <row r="336">
      <c r="A336" s="66"/>
      <c r="B336" s="69">
        <v>2.0</v>
      </c>
      <c r="C336" s="71" t="s">
        <v>295</v>
      </c>
      <c r="D336" s="71" t="s">
        <v>331</v>
      </c>
      <c r="E336" s="76">
        <v>2012.0</v>
      </c>
      <c r="F336" s="76" t="s">
        <v>30</v>
      </c>
      <c r="G336" s="76" t="s">
        <v>367</v>
      </c>
      <c r="H336" s="76">
        <v>14.0</v>
      </c>
      <c r="I336" s="116" t="s">
        <v>403</v>
      </c>
      <c r="J336" s="116" t="s">
        <v>438</v>
      </c>
      <c r="K336" s="87" t="s">
        <v>39</v>
      </c>
      <c r="L336" s="66"/>
      <c r="M336" s="94"/>
      <c r="N336" s="122" t="s">
        <v>231</v>
      </c>
      <c r="O336" s="124"/>
      <c r="P336" s="124" t="s">
        <v>243</v>
      </c>
      <c r="Q336" s="16" t="s">
        <v>250</v>
      </c>
      <c r="R336" s="122" t="s">
        <v>241</v>
      </c>
      <c r="S336" s="124"/>
      <c r="T336" s="122" t="s">
        <v>231</v>
      </c>
      <c r="U336" s="124"/>
      <c r="V336" s="16" t="s">
        <v>257</v>
      </c>
      <c r="W336" s="106"/>
      <c r="X336" s="106"/>
      <c r="Y336" s="106"/>
      <c r="Z336" s="122" t="s">
        <v>231</v>
      </c>
      <c r="AA336" s="124"/>
      <c r="AB336" s="122" t="s">
        <v>231</v>
      </c>
      <c r="AC336" s="126" t="s">
        <v>462</v>
      </c>
      <c r="AD336" s="122" t="s">
        <v>231</v>
      </c>
      <c r="AE336" s="126" t="s">
        <v>483</v>
      </c>
      <c r="AF336" s="122" t="s">
        <v>231</v>
      </c>
      <c r="AG336" s="126" t="s">
        <v>495</v>
      </c>
      <c r="AH336" s="122" t="s">
        <v>231</v>
      </c>
      <c r="AI336" s="124"/>
      <c r="AJ336" s="108"/>
      <c r="AK336" s="106"/>
      <c r="AL336" s="106"/>
      <c r="AM336" s="122" t="s">
        <v>231</v>
      </c>
      <c r="AN336" s="124"/>
      <c r="AO336" s="122" t="s">
        <v>231</v>
      </c>
      <c r="AP336" s="124"/>
      <c r="AQ336" s="122" t="s">
        <v>231</v>
      </c>
      <c r="AR336" s="124"/>
      <c r="AS336" s="122" t="s">
        <v>231</v>
      </c>
      <c r="AT336" s="124"/>
      <c r="AU336" s="122" t="s">
        <v>231</v>
      </c>
      <c r="AV336" s="124"/>
      <c r="AW336" s="122" t="s">
        <v>231</v>
      </c>
      <c r="AX336" s="124"/>
      <c r="AY336" s="122" t="s">
        <v>241</v>
      </c>
      <c r="AZ336" s="124"/>
      <c r="BA336" s="146" t="s">
        <v>228</v>
      </c>
      <c r="BB336" s="124"/>
      <c r="BC336" s="146" t="s">
        <v>293</v>
      </c>
      <c r="BD336" s="124"/>
      <c r="BE336" s="112">
        <f t="shared" si="10"/>
        <v>0.7371428571</v>
      </c>
      <c r="BF336" s="122" t="s">
        <v>192</v>
      </c>
      <c r="BG336" s="160">
        <v>1.0</v>
      </c>
      <c r="BH336" s="122" t="s">
        <v>199</v>
      </c>
      <c r="BI336" s="160">
        <v>1.0</v>
      </c>
      <c r="BJ336" s="122" t="s">
        <v>204</v>
      </c>
      <c r="BK336" s="124">
        <v>1.0</v>
      </c>
      <c r="BL336" s="122" t="s">
        <v>209</v>
      </c>
      <c r="BM336" s="124">
        <v>1.0</v>
      </c>
      <c r="BN336" s="122" t="s">
        <v>217</v>
      </c>
      <c r="BO336" s="124">
        <v>0.66</v>
      </c>
      <c r="BP336" s="122" t="s">
        <v>211</v>
      </c>
      <c r="BQ336" s="124">
        <v>0.5</v>
      </c>
      <c r="BR336" s="122" t="s">
        <v>226</v>
      </c>
      <c r="BS336" s="124">
        <v>0.0</v>
      </c>
      <c r="BT336" s="112"/>
      <c r="BU336" s="168" t="s">
        <v>236</v>
      </c>
      <c r="BV336" s="168" t="s">
        <v>237</v>
      </c>
      <c r="BW336" s="112"/>
    </row>
    <row r="337">
      <c r="A337" s="66"/>
      <c r="B337" s="69">
        <v>3.0</v>
      </c>
      <c r="C337" s="71" t="s">
        <v>296</v>
      </c>
      <c r="D337" s="71" t="s">
        <v>332</v>
      </c>
      <c r="E337" s="76">
        <v>2013.0</v>
      </c>
      <c r="F337" s="76" t="s">
        <v>30</v>
      </c>
      <c r="G337" s="76" t="s">
        <v>368</v>
      </c>
      <c r="H337" s="76">
        <v>7.0</v>
      </c>
      <c r="I337" s="116" t="s">
        <v>404</v>
      </c>
      <c r="J337" s="116" t="s">
        <v>439</v>
      </c>
      <c r="K337" s="87" t="s">
        <v>39</v>
      </c>
      <c r="L337" s="66"/>
      <c r="M337" s="94"/>
      <c r="N337" s="122" t="s">
        <v>231</v>
      </c>
      <c r="O337" s="124"/>
      <c r="P337" s="124" t="s">
        <v>243</v>
      </c>
      <c r="Q337" s="16" t="s">
        <v>250</v>
      </c>
      <c r="R337" s="122" t="s">
        <v>241</v>
      </c>
      <c r="S337" s="124"/>
      <c r="T337" s="122" t="s">
        <v>231</v>
      </c>
      <c r="U337" s="124"/>
      <c r="V337" s="16" t="s">
        <v>257</v>
      </c>
      <c r="W337" s="106"/>
      <c r="X337" s="106"/>
      <c r="Y337" s="106"/>
      <c r="Z337" s="122" t="s">
        <v>231</v>
      </c>
      <c r="AA337" s="124"/>
      <c r="AB337" s="122" t="s">
        <v>231</v>
      </c>
      <c r="AC337" s="126" t="s">
        <v>463</v>
      </c>
      <c r="AD337" s="122" t="s">
        <v>231</v>
      </c>
      <c r="AE337" s="126" t="s">
        <v>484</v>
      </c>
      <c r="AF337" s="122" t="s">
        <v>231</v>
      </c>
      <c r="AG337" s="126" t="s">
        <v>496</v>
      </c>
      <c r="AH337" s="122" t="s">
        <v>241</v>
      </c>
      <c r="AI337" s="124"/>
      <c r="AJ337" s="108"/>
      <c r="AK337" s="106"/>
      <c r="AL337" s="106"/>
      <c r="AM337" s="122" t="s">
        <v>241</v>
      </c>
      <c r="AN337" s="124"/>
      <c r="AO337" s="224"/>
      <c r="AP337" s="58"/>
      <c r="AQ337" s="122"/>
      <c r="AR337" s="124"/>
      <c r="AS337" s="122"/>
      <c r="AT337" s="124"/>
      <c r="AU337" s="122" t="s">
        <v>241</v>
      </c>
      <c r="AV337" s="124"/>
      <c r="AW337" s="122" t="s">
        <v>231</v>
      </c>
      <c r="AX337" s="124"/>
      <c r="AY337" s="122" t="s">
        <v>231</v>
      </c>
      <c r="AZ337" s="124"/>
      <c r="BA337" s="146" t="s">
        <v>241</v>
      </c>
      <c r="BB337" s="124"/>
      <c r="BC337" s="146" t="s">
        <v>228</v>
      </c>
      <c r="BD337" s="124"/>
      <c r="BE337" s="112">
        <f t="shared" si="10"/>
        <v>0.7614285714</v>
      </c>
      <c r="BF337" s="122" t="s">
        <v>192</v>
      </c>
      <c r="BG337" s="160">
        <v>1.0</v>
      </c>
      <c r="BH337" s="122" t="s">
        <v>199</v>
      </c>
      <c r="BI337" s="160">
        <v>1.0</v>
      </c>
      <c r="BJ337" s="122" t="s">
        <v>204</v>
      </c>
      <c r="BK337" s="124">
        <v>1.0</v>
      </c>
      <c r="BL337" s="122" t="s">
        <v>209</v>
      </c>
      <c r="BM337" s="124">
        <v>1.0</v>
      </c>
      <c r="BN337" s="122" t="s">
        <v>218</v>
      </c>
      <c r="BO337" s="124">
        <v>0.33</v>
      </c>
      <c r="BP337" s="122" t="s">
        <v>211</v>
      </c>
      <c r="BQ337" s="124">
        <v>0.5</v>
      </c>
      <c r="BR337" s="122" t="s">
        <v>211</v>
      </c>
      <c r="BS337" s="124">
        <v>0.5</v>
      </c>
      <c r="BT337" s="112"/>
      <c r="BU337" s="168" t="s">
        <v>236</v>
      </c>
      <c r="BV337" s="168" t="s">
        <v>237</v>
      </c>
      <c r="BW337" s="112"/>
    </row>
    <row r="338">
      <c r="A338" s="66"/>
      <c r="B338" s="69">
        <v>4.0</v>
      </c>
      <c r="C338" s="71" t="s">
        <v>297</v>
      </c>
      <c r="D338" s="71" t="s">
        <v>333</v>
      </c>
      <c r="E338" s="76">
        <v>2011.0</v>
      </c>
      <c r="F338" s="76" t="s">
        <v>30</v>
      </c>
      <c r="G338" s="76" t="s">
        <v>369</v>
      </c>
      <c r="H338" s="76">
        <v>12.0</v>
      </c>
      <c r="I338" s="116" t="s">
        <v>405</v>
      </c>
      <c r="J338" s="116" t="s">
        <v>440</v>
      </c>
      <c r="K338" s="87" t="s">
        <v>39</v>
      </c>
      <c r="L338" s="66"/>
      <c r="M338" s="94"/>
      <c r="N338" s="122" t="s">
        <v>231</v>
      </c>
      <c r="O338" s="124"/>
      <c r="P338" s="124" t="s">
        <v>243</v>
      </c>
      <c r="Q338" s="16" t="s">
        <v>249</v>
      </c>
      <c r="R338" s="122" t="s">
        <v>241</v>
      </c>
      <c r="S338" s="124"/>
      <c r="T338" s="122" t="s">
        <v>231</v>
      </c>
      <c r="U338" s="124"/>
      <c r="V338" s="16" t="s">
        <v>258</v>
      </c>
      <c r="W338" s="106"/>
      <c r="X338" s="106"/>
      <c r="Y338" s="106"/>
      <c r="Z338" s="122" t="s">
        <v>231</v>
      </c>
      <c r="AA338" s="124"/>
      <c r="AB338" s="122" t="s">
        <v>231</v>
      </c>
      <c r="AC338" s="126" t="s">
        <v>463</v>
      </c>
      <c r="AD338" s="122" t="s">
        <v>231</v>
      </c>
      <c r="AE338" s="126" t="s">
        <v>485</v>
      </c>
      <c r="AF338" s="122" t="s">
        <v>241</v>
      </c>
      <c r="AG338" s="124"/>
      <c r="AH338" s="122" t="s">
        <v>231</v>
      </c>
      <c r="AI338" s="126" t="s">
        <v>499</v>
      </c>
      <c r="AJ338" s="108"/>
      <c r="AK338" s="106"/>
      <c r="AL338" s="106"/>
      <c r="AM338" s="122" t="s">
        <v>241</v>
      </c>
      <c r="AN338" s="124"/>
      <c r="AO338" s="122"/>
      <c r="AP338" s="124"/>
      <c r="AQ338" s="122"/>
      <c r="AR338" s="124"/>
      <c r="AS338" s="122"/>
      <c r="AT338" s="124"/>
      <c r="AU338" s="122" t="s">
        <v>241</v>
      </c>
      <c r="AV338" s="124"/>
      <c r="AW338" s="122" t="s">
        <v>231</v>
      </c>
      <c r="AX338" s="124"/>
      <c r="AY338" s="122" t="s">
        <v>231</v>
      </c>
      <c r="AZ338" s="124"/>
      <c r="BA338" s="146" t="s">
        <v>241</v>
      </c>
      <c r="BB338" s="147" t="s">
        <v>542</v>
      </c>
      <c r="BC338" s="146" t="s">
        <v>228</v>
      </c>
      <c r="BD338" s="124"/>
      <c r="BE338" s="112">
        <f t="shared" si="10"/>
        <v>0.7371428571</v>
      </c>
      <c r="BF338" s="122" t="s">
        <v>192</v>
      </c>
      <c r="BG338" s="160">
        <v>1.0</v>
      </c>
      <c r="BH338" s="122" t="s">
        <v>199</v>
      </c>
      <c r="BI338" s="160">
        <v>1.0</v>
      </c>
      <c r="BJ338" s="122" t="s">
        <v>204</v>
      </c>
      <c r="BK338" s="124">
        <v>1.0</v>
      </c>
      <c r="BL338" s="122" t="s">
        <v>209</v>
      </c>
      <c r="BM338" s="124">
        <v>1.0</v>
      </c>
      <c r="BN338" s="122" t="s">
        <v>217</v>
      </c>
      <c r="BO338" s="124">
        <v>0.66</v>
      </c>
      <c r="BP338" s="122" t="s">
        <v>211</v>
      </c>
      <c r="BQ338" s="124">
        <v>0.5</v>
      </c>
      <c r="BR338" s="122" t="s">
        <v>226</v>
      </c>
      <c r="BS338" s="124">
        <v>0.0</v>
      </c>
      <c r="BT338" s="112"/>
      <c r="BU338" s="168" t="s">
        <v>236</v>
      </c>
      <c r="BV338" s="168" t="s">
        <v>237</v>
      </c>
      <c r="BW338" s="112"/>
    </row>
    <row r="339">
      <c r="A339" s="66"/>
      <c r="B339" s="69">
        <v>5.0</v>
      </c>
      <c r="C339" s="71" t="s">
        <v>298</v>
      </c>
      <c r="D339" s="71" t="s">
        <v>334</v>
      </c>
      <c r="E339" s="76">
        <v>2011.0</v>
      </c>
      <c r="F339" s="76" t="s">
        <v>30</v>
      </c>
      <c r="G339" s="76" t="s">
        <v>370</v>
      </c>
      <c r="H339" s="76">
        <v>14.0</v>
      </c>
      <c r="I339" s="117" t="s">
        <v>406</v>
      </c>
      <c r="J339" s="116" t="s">
        <v>441</v>
      </c>
      <c r="K339" s="87" t="s">
        <v>39</v>
      </c>
      <c r="L339" s="66"/>
      <c r="M339" s="94"/>
      <c r="N339" s="122" t="s">
        <v>231</v>
      </c>
      <c r="O339" s="124"/>
      <c r="P339" s="124" t="s">
        <v>243</v>
      </c>
      <c r="Q339" s="16" t="s">
        <v>250</v>
      </c>
      <c r="R339" s="122" t="s">
        <v>241</v>
      </c>
      <c r="S339" s="124"/>
      <c r="T339" s="122" t="s">
        <v>231</v>
      </c>
      <c r="U339" s="124"/>
      <c r="V339" s="16" t="s">
        <v>260</v>
      </c>
      <c r="W339" s="106"/>
      <c r="X339" s="106"/>
      <c r="Y339" s="106"/>
      <c r="Z339" s="122" t="s">
        <v>241</v>
      </c>
      <c r="AA339" s="124"/>
      <c r="AB339" s="122" t="s">
        <v>228</v>
      </c>
      <c r="AC339" s="124"/>
      <c r="AD339" s="122" t="s">
        <v>228</v>
      </c>
      <c r="AE339" s="124"/>
      <c r="AF339" s="122" t="s">
        <v>228</v>
      </c>
      <c r="AG339" s="124"/>
      <c r="AH339" s="122" t="s">
        <v>228</v>
      </c>
      <c r="AI339" s="124"/>
      <c r="AJ339" s="108"/>
      <c r="AK339" s="106"/>
      <c r="AL339" s="106"/>
      <c r="AM339" s="122" t="s">
        <v>241</v>
      </c>
      <c r="AN339" s="124"/>
      <c r="AO339" s="122"/>
      <c r="AP339" s="124"/>
      <c r="AQ339" s="224"/>
      <c r="AR339" s="58"/>
      <c r="AS339" s="122"/>
      <c r="AT339" s="124"/>
      <c r="AU339" s="122" t="s">
        <v>231</v>
      </c>
      <c r="AV339" s="124"/>
      <c r="AW339" s="122" t="s">
        <v>231</v>
      </c>
      <c r="AX339" s="124"/>
      <c r="AY339" s="122" t="s">
        <v>231</v>
      </c>
      <c r="AZ339" s="124"/>
      <c r="BA339" s="146" t="s">
        <v>241</v>
      </c>
      <c r="BB339" s="124"/>
      <c r="BC339" s="146" t="s">
        <v>228</v>
      </c>
      <c r="BD339" s="124"/>
      <c r="BE339" s="112">
        <f t="shared" si="10"/>
        <v>0.7614285714</v>
      </c>
      <c r="BF339" s="122" t="s">
        <v>192</v>
      </c>
      <c r="BG339" s="160">
        <v>1.0</v>
      </c>
      <c r="BH339" s="122" t="s">
        <v>199</v>
      </c>
      <c r="BI339" s="160">
        <v>1.0</v>
      </c>
      <c r="BJ339" s="122" t="s">
        <v>204</v>
      </c>
      <c r="BK339" s="124">
        <v>1.0</v>
      </c>
      <c r="BL339" s="122" t="s">
        <v>209</v>
      </c>
      <c r="BM339" s="124">
        <v>1.0</v>
      </c>
      <c r="BN339" s="122" t="s">
        <v>218</v>
      </c>
      <c r="BO339" s="124">
        <v>0.33</v>
      </c>
      <c r="BP339" s="122" t="s">
        <v>211</v>
      </c>
      <c r="BQ339" s="124">
        <v>0.5</v>
      </c>
      <c r="BR339" s="122" t="s">
        <v>211</v>
      </c>
      <c r="BS339" s="124">
        <v>0.5</v>
      </c>
      <c r="BT339" s="112"/>
      <c r="BU339" s="168" t="s">
        <v>236</v>
      </c>
      <c r="BV339" s="168" t="s">
        <v>237</v>
      </c>
      <c r="BW339" s="112"/>
    </row>
    <row r="340">
      <c r="A340" s="66"/>
      <c r="B340" s="69">
        <v>6.0</v>
      </c>
      <c r="C340" s="71" t="s">
        <v>299</v>
      </c>
      <c r="D340" s="71" t="s">
        <v>335</v>
      </c>
      <c r="E340" s="76">
        <v>2012.0</v>
      </c>
      <c r="F340" s="76" t="s">
        <v>30</v>
      </c>
      <c r="G340" s="76" t="s">
        <v>371</v>
      </c>
      <c r="H340" s="76">
        <v>3.0</v>
      </c>
      <c r="I340" s="117" t="s">
        <v>407</v>
      </c>
      <c r="J340" s="116" t="s">
        <v>442</v>
      </c>
      <c r="K340" s="87" t="s">
        <v>39</v>
      </c>
      <c r="L340" s="66"/>
      <c r="M340" s="94"/>
      <c r="N340" s="122" t="s">
        <v>231</v>
      </c>
      <c r="O340" s="124"/>
      <c r="P340" s="124" t="s">
        <v>243</v>
      </c>
      <c r="Q340" s="16" t="s">
        <v>249</v>
      </c>
      <c r="R340" s="122" t="s">
        <v>241</v>
      </c>
      <c r="S340" s="124"/>
      <c r="T340" s="122" t="s">
        <v>231</v>
      </c>
      <c r="U340" s="126" t="s">
        <v>458</v>
      </c>
      <c r="V340" s="16" t="s">
        <v>257</v>
      </c>
      <c r="W340" s="106"/>
      <c r="X340" s="106"/>
      <c r="Y340" s="106"/>
      <c r="Z340" s="122" t="s">
        <v>231</v>
      </c>
      <c r="AA340" s="124"/>
      <c r="AB340" s="122" t="s">
        <v>231</v>
      </c>
      <c r="AC340" s="126" t="s">
        <v>464</v>
      </c>
      <c r="AD340" s="122" t="s">
        <v>231</v>
      </c>
      <c r="AE340" s="130" t="s">
        <v>486</v>
      </c>
      <c r="AF340" s="122" t="s">
        <v>231</v>
      </c>
      <c r="AG340" s="126" t="s">
        <v>497</v>
      </c>
      <c r="AH340" s="122" t="s">
        <v>231</v>
      </c>
      <c r="AI340" s="126" t="s">
        <v>500</v>
      </c>
      <c r="AJ340" s="108"/>
      <c r="AK340" s="106"/>
      <c r="AL340" s="106"/>
      <c r="AM340" s="122" t="s">
        <v>231</v>
      </c>
      <c r="AN340" s="124"/>
      <c r="AO340" s="122" t="s">
        <v>231</v>
      </c>
      <c r="AP340" s="124"/>
      <c r="AQ340" s="122" t="s">
        <v>231</v>
      </c>
      <c r="AR340" s="124"/>
      <c r="AS340" s="122" t="s">
        <v>231</v>
      </c>
      <c r="AT340" s="124"/>
      <c r="AU340" s="122" t="s">
        <v>231</v>
      </c>
      <c r="AV340" s="124"/>
      <c r="AW340" s="122" t="s">
        <v>231</v>
      </c>
      <c r="AX340" s="124"/>
      <c r="AY340" s="122" t="s">
        <v>241</v>
      </c>
      <c r="AZ340" s="124"/>
      <c r="BA340" s="146" t="s">
        <v>228</v>
      </c>
      <c r="BB340" s="124"/>
      <c r="BC340" s="146" t="s">
        <v>290</v>
      </c>
      <c r="BD340" s="124"/>
      <c r="BE340" s="112">
        <f t="shared" si="10"/>
        <v>0.7371428571</v>
      </c>
      <c r="BF340" s="122" t="s">
        <v>192</v>
      </c>
      <c r="BG340" s="160">
        <v>1.0</v>
      </c>
      <c r="BH340" s="122" t="s">
        <v>200</v>
      </c>
      <c r="BI340" s="160">
        <v>0.5</v>
      </c>
      <c r="BJ340" s="122" t="s">
        <v>204</v>
      </c>
      <c r="BK340" s="124">
        <v>1.0</v>
      </c>
      <c r="BL340" s="122" t="s">
        <v>209</v>
      </c>
      <c r="BM340" s="124">
        <v>1.0</v>
      </c>
      <c r="BN340" s="122" t="s">
        <v>217</v>
      </c>
      <c r="BO340" s="124">
        <v>0.66</v>
      </c>
      <c r="BP340" s="122" t="s">
        <v>211</v>
      </c>
      <c r="BQ340" s="124">
        <v>0.5</v>
      </c>
      <c r="BR340" s="122" t="s">
        <v>211</v>
      </c>
      <c r="BS340" s="124">
        <v>0.5</v>
      </c>
      <c r="BT340" s="112"/>
      <c r="BU340" s="168" t="s">
        <v>236</v>
      </c>
      <c r="BV340" s="168" t="s">
        <v>237</v>
      </c>
      <c r="BW340" s="112"/>
    </row>
    <row r="341">
      <c r="A341" s="66"/>
      <c r="B341" s="69">
        <v>7.0</v>
      </c>
      <c r="C341" s="71" t="s">
        <v>300</v>
      </c>
      <c r="D341" s="71" t="s">
        <v>336</v>
      </c>
      <c r="E341" s="76">
        <v>2011.0</v>
      </c>
      <c r="F341" s="76" t="s">
        <v>30</v>
      </c>
      <c r="G341" s="76" t="s">
        <v>372</v>
      </c>
      <c r="H341" s="76">
        <v>21.0</v>
      </c>
      <c r="I341" s="118" t="s">
        <v>408</v>
      </c>
      <c r="J341" s="116" t="s">
        <v>443</v>
      </c>
      <c r="K341" s="87" t="s">
        <v>39</v>
      </c>
      <c r="L341" s="66"/>
      <c r="M341" s="94"/>
      <c r="N341" s="122" t="s">
        <v>231</v>
      </c>
      <c r="O341" s="124"/>
      <c r="P341" s="124" t="s">
        <v>243</v>
      </c>
      <c r="Q341" s="16" t="s">
        <v>250</v>
      </c>
      <c r="R341" s="122" t="s">
        <v>241</v>
      </c>
      <c r="S341" s="124"/>
      <c r="T341" s="122" t="s">
        <v>231</v>
      </c>
      <c r="U341" s="124"/>
      <c r="V341" s="16" t="s">
        <v>258</v>
      </c>
      <c r="W341" s="106"/>
      <c r="X341" s="106"/>
      <c r="Y341" s="106"/>
      <c r="Z341" s="122" t="s">
        <v>231</v>
      </c>
      <c r="AA341" s="124"/>
      <c r="AB341" s="122" t="s">
        <v>231</v>
      </c>
      <c r="AC341" s="126" t="s">
        <v>465</v>
      </c>
      <c r="AD341" s="122" t="s">
        <v>231</v>
      </c>
      <c r="AE341" s="131" t="s">
        <v>487</v>
      </c>
      <c r="AF341" s="122" t="s">
        <v>241</v>
      </c>
      <c r="AG341" s="124"/>
      <c r="AH341" s="122" t="s">
        <v>241</v>
      </c>
      <c r="AI341" s="124"/>
      <c r="AJ341" s="108"/>
      <c r="AK341" s="106"/>
      <c r="AL341" s="106"/>
      <c r="AM341" s="122" t="s">
        <v>241</v>
      </c>
      <c r="AN341" s="124"/>
      <c r="AO341" s="122"/>
      <c r="AP341" s="124"/>
      <c r="AQ341" s="122"/>
      <c r="AR341" s="124"/>
      <c r="AS341" s="224"/>
      <c r="AT341" s="58"/>
      <c r="AU341" s="122" t="s">
        <v>231</v>
      </c>
      <c r="AV341" s="124"/>
      <c r="AW341" s="122" t="s">
        <v>231</v>
      </c>
      <c r="AX341" s="124" t="s">
        <v>531</v>
      </c>
      <c r="AY341" s="122" t="s">
        <v>231</v>
      </c>
      <c r="AZ341" s="124"/>
      <c r="BA341" s="146" t="s">
        <v>241</v>
      </c>
      <c r="BB341" s="124"/>
      <c r="BC341" s="146" t="s">
        <v>228</v>
      </c>
      <c r="BD341" s="124"/>
      <c r="BE341" s="112">
        <f t="shared" si="10"/>
        <v>0.69</v>
      </c>
      <c r="BF341" s="122" t="s">
        <v>192</v>
      </c>
      <c r="BG341" s="160">
        <v>1.0</v>
      </c>
      <c r="BH341" s="122" t="s">
        <v>199</v>
      </c>
      <c r="BI341" s="160">
        <v>1.0</v>
      </c>
      <c r="BJ341" s="122" t="s">
        <v>204</v>
      </c>
      <c r="BK341" s="124">
        <v>1.0</v>
      </c>
      <c r="BL341" s="122" t="s">
        <v>209</v>
      </c>
      <c r="BM341" s="124">
        <v>1.0</v>
      </c>
      <c r="BN341" s="122" t="s">
        <v>218</v>
      </c>
      <c r="BO341" s="124">
        <v>0.33</v>
      </c>
      <c r="BP341" s="122" t="s">
        <v>211</v>
      </c>
      <c r="BQ341" s="124">
        <v>0.5</v>
      </c>
      <c r="BR341" s="122" t="s">
        <v>226</v>
      </c>
      <c r="BS341" s="124">
        <v>0.0</v>
      </c>
      <c r="BT341" s="112"/>
      <c r="BU341" s="168" t="s">
        <v>236</v>
      </c>
      <c r="BV341" s="168" t="s">
        <v>237</v>
      </c>
      <c r="BW341" s="112"/>
    </row>
    <row r="342">
      <c r="A342" s="66"/>
      <c r="B342" s="69">
        <v>8.0</v>
      </c>
      <c r="C342" s="71" t="s">
        <v>301</v>
      </c>
      <c r="D342" s="71" t="s">
        <v>337</v>
      </c>
      <c r="E342" s="76">
        <v>2014.0</v>
      </c>
      <c r="F342" s="76" t="s">
        <v>30</v>
      </c>
      <c r="G342" s="76" t="s">
        <v>373</v>
      </c>
      <c r="H342" s="76">
        <v>1.0</v>
      </c>
      <c r="I342" s="119" t="s">
        <v>409</v>
      </c>
      <c r="J342" s="119" t="s">
        <v>444</v>
      </c>
      <c r="K342" s="87" t="s">
        <v>39</v>
      </c>
      <c r="L342" s="66"/>
      <c r="M342" s="94"/>
      <c r="N342" s="122" t="s">
        <v>231</v>
      </c>
      <c r="O342" s="124"/>
      <c r="P342" s="124" t="s">
        <v>243</v>
      </c>
      <c r="Q342" s="16" t="s">
        <v>248</v>
      </c>
      <c r="R342" s="122" t="s">
        <v>241</v>
      </c>
      <c r="S342" s="124"/>
      <c r="T342" s="122" t="s">
        <v>231</v>
      </c>
      <c r="U342" s="124"/>
      <c r="V342" s="16" t="s">
        <v>258</v>
      </c>
      <c r="W342" s="106"/>
      <c r="X342" s="106"/>
      <c r="Y342" s="106"/>
      <c r="Z342" s="122" t="s">
        <v>231</v>
      </c>
      <c r="AA342" s="124"/>
      <c r="AB342" s="122" t="s">
        <v>231</v>
      </c>
      <c r="AC342" s="124" t="s">
        <v>466</v>
      </c>
      <c r="AD342" s="122" t="s">
        <v>231</v>
      </c>
      <c r="AE342" s="124" t="s">
        <v>488</v>
      </c>
      <c r="AF342" s="122" t="s">
        <v>231</v>
      </c>
      <c r="AG342" s="124"/>
      <c r="AH342" s="122" t="s">
        <v>241</v>
      </c>
      <c r="AI342" s="124"/>
      <c r="AJ342" s="108"/>
      <c r="AK342" s="106"/>
      <c r="AL342" s="106"/>
      <c r="AM342" s="122" t="s">
        <v>231</v>
      </c>
      <c r="AN342" s="124"/>
      <c r="AO342" s="122" t="s">
        <v>231</v>
      </c>
      <c r="AP342" s="124"/>
      <c r="AQ342" s="122" t="s">
        <v>231</v>
      </c>
      <c r="AR342" s="124" t="s">
        <v>515</v>
      </c>
      <c r="AS342" s="122" t="s">
        <v>231</v>
      </c>
      <c r="AT342" s="124" t="s">
        <v>523</v>
      </c>
      <c r="AU342" s="122" t="s">
        <v>231</v>
      </c>
      <c r="AV342" s="124"/>
      <c r="AW342" s="122" t="s">
        <v>231</v>
      </c>
      <c r="AX342" s="124" t="s">
        <v>532</v>
      </c>
      <c r="AY342" s="122" t="s">
        <v>231</v>
      </c>
      <c r="AZ342" s="124"/>
      <c r="BA342" s="146" t="s">
        <v>231</v>
      </c>
      <c r="BB342" s="124" t="s">
        <v>543</v>
      </c>
      <c r="BC342" s="146" t="s">
        <v>290</v>
      </c>
      <c r="BD342" s="124" t="s">
        <v>552</v>
      </c>
      <c r="BE342" s="112">
        <f t="shared" si="10"/>
        <v>0.9285714286</v>
      </c>
      <c r="BF342" s="122" t="s">
        <v>192</v>
      </c>
      <c r="BG342" s="160">
        <v>1.0</v>
      </c>
      <c r="BH342" s="122" t="s">
        <v>199</v>
      </c>
      <c r="BI342" s="160">
        <v>1.0</v>
      </c>
      <c r="BJ342" s="122" t="s">
        <v>204</v>
      </c>
      <c r="BK342" s="124">
        <v>1.0</v>
      </c>
      <c r="BL342" s="122" t="s">
        <v>209</v>
      </c>
      <c r="BM342" s="124">
        <v>1.0</v>
      </c>
      <c r="BN342" s="122" t="s">
        <v>216</v>
      </c>
      <c r="BO342" s="124">
        <v>1.0</v>
      </c>
      <c r="BP342" s="122" t="s">
        <v>204</v>
      </c>
      <c r="BQ342" s="124">
        <v>1.0</v>
      </c>
      <c r="BR342" s="122" t="s">
        <v>211</v>
      </c>
      <c r="BS342" s="124">
        <v>0.5</v>
      </c>
      <c r="BT342" s="112"/>
      <c r="BU342" s="168" t="s">
        <v>236</v>
      </c>
      <c r="BV342" s="168" t="s">
        <v>236</v>
      </c>
      <c r="BW342" s="112"/>
    </row>
    <row r="343">
      <c r="A343" s="66"/>
      <c r="B343" s="69">
        <v>9.0</v>
      </c>
      <c r="C343" s="115" t="s">
        <v>302</v>
      </c>
      <c r="D343" s="115" t="s">
        <v>338</v>
      </c>
      <c r="E343" s="76">
        <v>2014.0</v>
      </c>
      <c r="F343" s="76" t="s">
        <v>30</v>
      </c>
      <c r="G343" s="76" t="s">
        <v>374</v>
      </c>
      <c r="H343" s="76">
        <v>5.0</v>
      </c>
      <c r="I343" s="119" t="s">
        <v>410</v>
      </c>
      <c r="J343" s="119" t="s">
        <v>445</v>
      </c>
      <c r="K343" s="87" t="s">
        <v>39</v>
      </c>
      <c r="L343" s="66"/>
      <c r="M343" s="94"/>
      <c r="N343" s="122" t="s">
        <v>231</v>
      </c>
      <c r="O343" s="124"/>
      <c r="P343" s="124" t="s">
        <v>243</v>
      </c>
      <c r="Q343" s="16" t="s">
        <v>249</v>
      </c>
      <c r="R343" s="122" t="s">
        <v>231</v>
      </c>
      <c r="S343" s="124" t="s">
        <v>454</v>
      </c>
      <c r="T343" s="122" t="s">
        <v>231</v>
      </c>
      <c r="U343" s="124"/>
      <c r="V343" s="16" t="s">
        <v>258</v>
      </c>
      <c r="W343" s="106"/>
      <c r="X343" s="106"/>
      <c r="Y343" s="106"/>
      <c r="Z343" s="122" t="s">
        <v>231</v>
      </c>
      <c r="AA343" s="124"/>
      <c r="AB343" s="122" t="s">
        <v>231</v>
      </c>
      <c r="AC343" s="124" t="s">
        <v>467</v>
      </c>
      <c r="AD343" s="122" t="s">
        <v>241</v>
      </c>
      <c r="AE343" s="124"/>
      <c r="AF343" s="122" t="s">
        <v>241</v>
      </c>
      <c r="AG343" s="124"/>
      <c r="AH343" s="122" t="s">
        <v>231</v>
      </c>
      <c r="AI343" s="124" t="s">
        <v>501</v>
      </c>
      <c r="AJ343" s="108"/>
      <c r="AK343" s="106"/>
      <c r="AL343" s="106"/>
      <c r="AM343" s="122" t="s">
        <v>231</v>
      </c>
      <c r="AN343" s="124" t="s">
        <v>502</v>
      </c>
      <c r="AO343" s="122" t="s">
        <v>231</v>
      </c>
      <c r="AP343" s="124"/>
      <c r="AQ343" s="122" t="s">
        <v>231</v>
      </c>
      <c r="AR343" s="124"/>
      <c r="AS343" s="122" t="s">
        <v>231</v>
      </c>
      <c r="AT343" s="124" t="s">
        <v>524</v>
      </c>
      <c r="AU343" s="224" t="s">
        <v>231</v>
      </c>
      <c r="AV343" s="58"/>
      <c r="AW343" s="122" t="s">
        <v>231</v>
      </c>
      <c r="AX343" s="124" t="s">
        <v>533</v>
      </c>
      <c r="AY343" s="122" t="s">
        <v>231</v>
      </c>
      <c r="AZ343" s="124"/>
      <c r="BA343" s="146" t="s">
        <v>231</v>
      </c>
      <c r="BB343" s="124" t="s">
        <v>544</v>
      </c>
      <c r="BC343" s="146" t="s">
        <v>290</v>
      </c>
      <c r="BD343" s="124" t="s">
        <v>553</v>
      </c>
      <c r="BE343" s="112">
        <f t="shared" si="10"/>
        <v>0.88</v>
      </c>
      <c r="BF343" s="122" t="s">
        <v>192</v>
      </c>
      <c r="BG343" s="160">
        <v>1.0</v>
      </c>
      <c r="BH343" s="122" t="s">
        <v>199</v>
      </c>
      <c r="BI343" s="160">
        <v>1.0</v>
      </c>
      <c r="BJ343" s="122" t="s">
        <v>204</v>
      </c>
      <c r="BK343" s="124">
        <v>1.0</v>
      </c>
      <c r="BL343" s="122" t="s">
        <v>209</v>
      </c>
      <c r="BM343" s="124">
        <v>1.0</v>
      </c>
      <c r="BN343" s="122" t="s">
        <v>217</v>
      </c>
      <c r="BO343" s="124">
        <v>0.66</v>
      </c>
      <c r="BP343" s="122" t="s">
        <v>211</v>
      </c>
      <c r="BQ343" s="124">
        <v>0.5</v>
      </c>
      <c r="BR343" s="122" t="s">
        <v>225</v>
      </c>
      <c r="BS343" s="124">
        <v>1.0</v>
      </c>
      <c r="BT343" s="112"/>
      <c r="BU343" s="168" t="s">
        <v>236</v>
      </c>
      <c r="BV343" s="168" t="s">
        <v>237</v>
      </c>
      <c r="BW343" s="112"/>
    </row>
    <row r="344">
      <c r="A344" s="66"/>
      <c r="B344" s="69">
        <v>10.0</v>
      </c>
      <c r="C344" s="115" t="s">
        <v>303</v>
      </c>
      <c r="D344" s="115" t="s">
        <v>339</v>
      </c>
      <c r="E344" s="76">
        <v>2014.0</v>
      </c>
      <c r="F344" s="76" t="s">
        <v>30</v>
      </c>
      <c r="G344" s="76" t="s">
        <v>375</v>
      </c>
      <c r="H344" s="76">
        <v>4.0</v>
      </c>
      <c r="I344" s="119" t="s">
        <v>411</v>
      </c>
      <c r="J344" s="119" t="s">
        <v>446</v>
      </c>
      <c r="K344" s="87" t="s">
        <v>39</v>
      </c>
      <c r="L344" s="66"/>
      <c r="M344" s="94"/>
      <c r="N344" s="122" t="s">
        <v>231</v>
      </c>
      <c r="O344" s="124"/>
      <c r="P344" s="124" t="s">
        <v>245</v>
      </c>
      <c r="Q344" s="16" t="s">
        <v>250</v>
      </c>
      <c r="R344" s="122" t="s">
        <v>241</v>
      </c>
      <c r="S344" s="124"/>
      <c r="T344" s="122" t="s">
        <v>231</v>
      </c>
      <c r="U344" s="124"/>
      <c r="V344" s="16" t="s">
        <v>260</v>
      </c>
      <c r="W344" s="106"/>
      <c r="X344" s="106"/>
      <c r="Y344" s="106"/>
      <c r="Z344" s="122" t="s">
        <v>231</v>
      </c>
      <c r="AA344" s="124"/>
      <c r="AB344" s="122" t="s">
        <v>231</v>
      </c>
      <c r="AC344" s="124" t="s">
        <v>468</v>
      </c>
      <c r="AD344" s="122" t="s">
        <v>231</v>
      </c>
      <c r="AE344" s="124" t="s">
        <v>489</v>
      </c>
      <c r="AF344" s="122" t="s">
        <v>231</v>
      </c>
      <c r="AG344" s="124"/>
      <c r="AH344" s="122" t="s">
        <v>231</v>
      </c>
      <c r="AI344" s="124"/>
      <c r="AJ344" s="108"/>
      <c r="AK344" s="106"/>
      <c r="AL344" s="106"/>
      <c r="AM344" s="122" t="s">
        <v>231</v>
      </c>
      <c r="AN344" s="124"/>
      <c r="AO344" s="122" t="s">
        <v>231</v>
      </c>
      <c r="AP344" s="124"/>
      <c r="AQ344" s="122" t="s">
        <v>241</v>
      </c>
      <c r="AR344" s="124"/>
      <c r="AS344" s="122" t="s">
        <v>241</v>
      </c>
      <c r="AT344" s="124"/>
      <c r="AU344" s="122" t="s">
        <v>241</v>
      </c>
      <c r="AV344" s="124"/>
      <c r="AW344" s="122" t="s">
        <v>228</v>
      </c>
      <c r="AX344" s="124"/>
      <c r="AY344" s="122" t="s">
        <v>231</v>
      </c>
      <c r="AZ344" s="124"/>
      <c r="BA344" s="146" t="s">
        <v>241</v>
      </c>
      <c r="BB344" s="124"/>
      <c r="BC344" s="146" t="s">
        <v>228</v>
      </c>
      <c r="BD344" s="124"/>
      <c r="BE344" s="112">
        <f t="shared" si="10"/>
        <v>0.7371428571</v>
      </c>
      <c r="BF344" s="122" t="s">
        <v>192</v>
      </c>
      <c r="BG344" s="160">
        <v>1.0</v>
      </c>
      <c r="BH344" s="122" t="s">
        <v>199</v>
      </c>
      <c r="BI344" s="160">
        <v>1.0</v>
      </c>
      <c r="BJ344" s="122" t="s">
        <v>204</v>
      </c>
      <c r="BK344" s="124">
        <v>1.0</v>
      </c>
      <c r="BL344" s="122" t="s">
        <v>211</v>
      </c>
      <c r="BM344" s="124">
        <v>0.5</v>
      </c>
      <c r="BN344" s="122" t="s">
        <v>217</v>
      </c>
      <c r="BO344" s="124">
        <v>0.66</v>
      </c>
      <c r="BP344" s="122" t="s">
        <v>211</v>
      </c>
      <c r="BQ344" s="124">
        <v>0.5</v>
      </c>
      <c r="BR344" s="122" t="s">
        <v>211</v>
      </c>
      <c r="BS344" s="124">
        <v>0.5</v>
      </c>
      <c r="BT344" s="112"/>
      <c r="BU344" s="168" t="s">
        <v>237</v>
      </c>
      <c r="BV344" s="168" t="s">
        <v>236</v>
      </c>
      <c r="BW344" s="112"/>
    </row>
    <row r="345">
      <c r="A345" s="66"/>
      <c r="B345" s="69">
        <v>11.0</v>
      </c>
      <c r="C345" s="115" t="s">
        <v>304</v>
      </c>
      <c r="D345" s="115" t="s">
        <v>340</v>
      </c>
      <c r="E345" s="76">
        <v>2014.0</v>
      </c>
      <c r="F345" s="76" t="s">
        <v>30</v>
      </c>
      <c r="G345" s="76" t="s">
        <v>376</v>
      </c>
      <c r="H345" s="76">
        <v>0.0</v>
      </c>
      <c r="I345" s="119" t="s">
        <v>412</v>
      </c>
      <c r="J345" s="119" t="s">
        <v>447</v>
      </c>
      <c r="K345" s="87" t="s">
        <v>39</v>
      </c>
      <c r="L345" s="66"/>
      <c r="M345" s="94"/>
      <c r="N345" s="122" t="s">
        <v>231</v>
      </c>
      <c r="O345" s="124"/>
      <c r="P345" s="124" t="s">
        <v>243</v>
      </c>
      <c r="Q345" s="16" t="s">
        <v>248</v>
      </c>
      <c r="R345" s="122" t="s">
        <v>241</v>
      </c>
      <c r="S345" s="124"/>
      <c r="T345" s="122" t="s">
        <v>231</v>
      </c>
      <c r="U345" s="124"/>
      <c r="V345" s="16" t="s">
        <v>257</v>
      </c>
      <c r="W345" s="106"/>
      <c r="X345" s="106"/>
      <c r="Y345" s="106"/>
      <c r="Z345" s="122" t="s">
        <v>231</v>
      </c>
      <c r="AA345" s="124"/>
      <c r="AB345" s="122" t="s">
        <v>231</v>
      </c>
      <c r="AC345" s="124" t="s">
        <v>469</v>
      </c>
      <c r="AD345" s="122" t="s">
        <v>231</v>
      </c>
      <c r="AE345" s="124"/>
      <c r="AF345" s="122" t="s">
        <v>241</v>
      </c>
      <c r="AG345" s="124"/>
      <c r="AH345" s="122" t="s">
        <v>241</v>
      </c>
      <c r="AI345" s="124"/>
      <c r="AJ345" s="108"/>
      <c r="AK345" s="106"/>
      <c r="AL345" s="106"/>
      <c r="AM345" s="122" t="s">
        <v>231</v>
      </c>
      <c r="AN345" s="124" t="s">
        <v>503</v>
      </c>
      <c r="AO345" s="122" t="s">
        <v>231</v>
      </c>
      <c r="AP345" s="124" t="s">
        <v>506</v>
      </c>
      <c r="AQ345" s="122" t="s">
        <v>231</v>
      </c>
      <c r="AR345" s="124" t="s">
        <v>516</v>
      </c>
      <c r="AS345" s="122" t="s">
        <v>231</v>
      </c>
      <c r="AT345" s="124"/>
      <c r="AU345" s="122" t="s">
        <v>231</v>
      </c>
      <c r="AV345" s="124"/>
      <c r="AW345" s="224" t="s">
        <v>231</v>
      </c>
      <c r="AX345" s="58"/>
      <c r="AY345" s="122" t="s">
        <v>231</v>
      </c>
      <c r="AZ345" s="124"/>
      <c r="BA345" s="146" t="s">
        <v>241</v>
      </c>
      <c r="BB345" s="124" t="s">
        <v>545</v>
      </c>
      <c r="BC345" s="146" t="s">
        <v>291</v>
      </c>
      <c r="BD345" s="124" t="s">
        <v>554</v>
      </c>
      <c r="BE345" s="112">
        <f t="shared" si="10"/>
        <v>0.8085714286</v>
      </c>
      <c r="BF345" s="122" t="s">
        <v>192</v>
      </c>
      <c r="BG345" s="160">
        <v>1.0</v>
      </c>
      <c r="BH345" s="122" t="s">
        <v>200</v>
      </c>
      <c r="BI345" s="160">
        <v>0.5</v>
      </c>
      <c r="BJ345" s="122" t="s">
        <v>204</v>
      </c>
      <c r="BK345" s="124">
        <v>1.0</v>
      </c>
      <c r="BL345" s="122" t="s">
        <v>209</v>
      </c>
      <c r="BM345" s="124">
        <v>1.0</v>
      </c>
      <c r="BN345" s="122" t="s">
        <v>217</v>
      </c>
      <c r="BO345" s="124">
        <v>0.66</v>
      </c>
      <c r="BP345" s="122" t="s">
        <v>211</v>
      </c>
      <c r="BQ345" s="124">
        <v>0.5</v>
      </c>
      <c r="BR345" s="122" t="s">
        <v>225</v>
      </c>
      <c r="BS345" s="124">
        <v>1.0</v>
      </c>
      <c r="BT345" s="112"/>
      <c r="BU345" s="168" t="s">
        <v>236</v>
      </c>
      <c r="BV345" s="168" t="s">
        <v>236</v>
      </c>
      <c r="BW345" s="112"/>
    </row>
    <row r="346">
      <c r="A346" s="66"/>
      <c r="B346" s="69">
        <v>12.0</v>
      </c>
      <c r="C346" s="115" t="s">
        <v>305</v>
      </c>
      <c r="D346" s="115" t="s">
        <v>341</v>
      </c>
      <c r="E346" s="76">
        <v>2013.0</v>
      </c>
      <c r="F346" s="76" t="s">
        <v>30</v>
      </c>
      <c r="G346" s="76" t="s">
        <v>377</v>
      </c>
      <c r="H346" s="76">
        <v>6.0</v>
      </c>
      <c r="I346" s="119" t="s">
        <v>413</v>
      </c>
      <c r="J346" s="119" t="s">
        <v>448</v>
      </c>
      <c r="K346" s="87" t="s">
        <v>39</v>
      </c>
      <c r="L346" s="66"/>
      <c r="M346" s="94"/>
      <c r="N346" s="122" t="s">
        <v>231</v>
      </c>
      <c r="O346" s="124"/>
      <c r="P346" s="124" t="s">
        <v>243</v>
      </c>
      <c r="Q346" s="16" t="s">
        <v>249</v>
      </c>
      <c r="R346" s="122" t="s">
        <v>231</v>
      </c>
      <c r="S346" s="124" t="s">
        <v>455</v>
      </c>
      <c r="T346" s="122" t="s">
        <v>231</v>
      </c>
      <c r="U346" s="124"/>
      <c r="V346" s="16" t="s">
        <v>257</v>
      </c>
      <c r="W346" s="106"/>
      <c r="X346" s="106"/>
      <c r="Y346" s="106"/>
      <c r="Z346" s="122" t="s">
        <v>231</v>
      </c>
      <c r="AA346" s="124"/>
      <c r="AB346" s="122" t="s">
        <v>231</v>
      </c>
      <c r="AC346" s="124" t="s">
        <v>470</v>
      </c>
      <c r="AD346" s="122" t="s">
        <v>241</v>
      </c>
      <c r="AE346" s="124"/>
      <c r="AF346" s="122" t="s">
        <v>241</v>
      </c>
      <c r="AG346" s="124"/>
      <c r="AH346" s="122" t="s">
        <v>241</v>
      </c>
      <c r="AI346" s="124"/>
      <c r="AJ346" s="108"/>
      <c r="AK346" s="106"/>
      <c r="AL346" s="106"/>
      <c r="AM346" s="122" t="s">
        <v>231</v>
      </c>
      <c r="AN346" s="124"/>
      <c r="AO346" s="122" t="s">
        <v>231</v>
      </c>
      <c r="AP346" s="124"/>
      <c r="AQ346" s="122" t="s">
        <v>231</v>
      </c>
      <c r="AR346" s="124"/>
      <c r="AS346" s="122" t="s">
        <v>231</v>
      </c>
      <c r="AT346" s="124" t="s">
        <v>525</v>
      </c>
      <c r="AU346" s="122" t="s">
        <v>231</v>
      </c>
      <c r="AV346" s="124"/>
      <c r="AW346" s="122" t="s">
        <v>228</v>
      </c>
      <c r="AX346" s="124"/>
      <c r="AY346" s="122" t="s">
        <v>231</v>
      </c>
      <c r="AZ346" s="124"/>
      <c r="BA346" s="146" t="s">
        <v>241</v>
      </c>
      <c r="BB346" s="124"/>
      <c r="BC346" s="146" t="s">
        <v>293</v>
      </c>
      <c r="BD346" s="124" t="s">
        <v>555</v>
      </c>
      <c r="BE346" s="112">
        <f t="shared" si="10"/>
        <v>0.6657142857</v>
      </c>
      <c r="BF346" s="122" t="s">
        <v>192</v>
      </c>
      <c r="BG346" s="160">
        <v>1.0</v>
      </c>
      <c r="BH346" s="122" t="s">
        <v>199</v>
      </c>
      <c r="BI346" s="160">
        <v>1.0</v>
      </c>
      <c r="BJ346" s="122" t="s">
        <v>205</v>
      </c>
      <c r="BK346" s="124">
        <v>0.5</v>
      </c>
      <c r="BL346" s="122" t="s">
        <v>209</v>
      </c>
      <c r="BM346" s="124">
        <v>1.0</v>
      </c>
      <c r="BN346" s="122" t="s">
        <v>217</v>
      </c>
      <c r="BO346" s="124">
        <v>0.66</v>
      </c>
      <c r="BP346" s="122" t="s">
        <v>211</v>
      </c>
      <c r="BQ346" s="124">
        <v>0.5</v>
      </c>
      <c r="BR346" s="122" t="s">
        <v>226</v>
      </c>
      <c r="BS346" s="124">
        <v>0.0</v>
      </c>
      <c r="BT346" s="112"/>
      <c r="BU346" s="168" t="s">
        <v>236</v>
      </c>
      <c r="BV346" s="168" t="s">
        <v>236</v>
      </c>
      <c r="BW346" s="112"/>
    </row>
    <row r="347">
      <c r="A347" s="66"/>
      <c r="B347" s="69">
        <v>13.0</v>
      </c>
      <c r="C347" s="115" t="s">
        <v>306</v>
      </c>
      <c r="D347" s="115" t="s">
        <v>342</v>
      </c>
      <c r="E347" s="76">
        <v>2014.0</v>
      </c>
      <c r="F347" s="76" t="s">
        <v>30</v>
      </c>
      <c r="G347" s="76" t="s">
        <v>378</v>
      </c>
      <c r="H347" s="76">
        <v>0.0</v>
      </c>
      <c r="I347" s="119" t="s">
        <v>414</v>
      </c>
      <c r="J347" s="119" t="s">
        <v>449</v>
      </c>
      <c r="K347" s="87" t="s">
        <v>39</v>
      </c>
      <c r="L347" s="66"/>
      <c r="M347" s="94"/>
      <c r="N347" s="224" t="s">
        <v>231</v>
      </c>
      <c r="O347" s="58"/>
      <c r="P347" s="124" t="s">
        <v>243</v>
      </c>
      <c r="Q347" s="16" t="s">
        <v>248</v>
      </c>
      <c r="R347" s="122" t="s">
        <v>241</v>
      </c>
      <c r="S347" s="124"/>
      <c r="T347" s="122" t="s">
        <v>231</v>
      </c>
      <c r="U347" s="124"/>
      <c r="V347" s="16" t="s">
        <v>258</v>
      </c>
      <c r="W347" s="106"/>
      <c r="X347" s="106"/>
      <c r="Y347" s="106"/>
      <c r="Z347" s="122" t="s">
        <v>231</v>
      </c>
      <c r="AA347" s="124"/>
      <c r="AB347" s="122" t="s">
        <v>231</v>
      </c>
      <c r="AC347" s="124" t="s">
        <v>471</v>
      </c>
      <c r="AD347" s="122" t="s">
        <v>241</v>
      </c>
      <c r="AE347" s="124"/>
      <c r="AF347" s="122" t="s">
        <v>241</v>
      </c>
      <c r="AG347" s="124"/>
      <c r="AH347" s="122" t="s">
        <v>241</v>
      </c>
      <c r="AI347" s="124"/>
      <c r="AJ347" s="108"/>
      <c r="AK347" s="106"/>
      <c r="AL347" s="106"/>
      <c r="AM347" s="122" t="s">
        <v>231</v>
      </c>
      <c r="AN347" s="124"/>
      <c r="AO347" s="122" t="s">
        <v>231</v>
      </c>
      <c r="AP347" s="124" t="s">
        <v>507</v>
      </c>
      <c r="AQ347" s="122" t="s">
        <v>231</v>
      </c>
      <c r="AR347" s="124"/>
      <c r="AS347" s="122" t="s">
        <v>231</v>
      </c>
      <c r="AT347" s="124" t="s">
        <v>526</v>
      </c>
      <c r="AU347" s="122" t="s">
        <v>231</v>
      </c>
      <c r="AV347" s="124"/>
      <c r="AW347" s="122" t="s">
        <v>231</v>
      </c>
      <c r="AX347" s="124"/>
      <c r="AY347" s="224" t="s">
        <v>231</v>
      </c>
      <c r="AZ347" s="58"/>
      <c r="BA347" s="146" t="s">
        <v>241</v>
      </c>
      <c r="BB347" s="124"/>
      <c r="BC347" s="146" t="s">
        <v>293</v>
      </c>
      <c r="BD347" s="124" t="s">
        <v>555</v>
      </c>
      <c r="BE347" s="112">
        <f t="shared" si="10"/>
        <v>0.5</v>
      </c>
      <c r="BF347" s="122" t="s">
        <v>192</v>
      </c>
      <c r="BG347" s="160">
        <v>1.0</v>
      </c>
      <c r="BH347" s="122" t="s">
        <v>200</v>
      </c>
      <c r="BI347" s="160">
        <v>0.5</v>
      </c>
      <c r="BJ347" s="122" t="s">
        <v>205</v>
      </c>
      <c r="BK347" s="124">
        <v>0.5</v>
      </c>
      <c r="BL347" s="122" t="s">
        <v>211</v>
      </c>
      <c r="BM347" s="124">
        <v>0.5</v>
      </c>
      <c r="BN347" s="122" t="s">
        <v>217</v>
      </c>
      <c r="BO347" s="124">
        <v>0.5</v>
      </c>
      <c r="BP347" s="122" t="s">
        <v>211</v>
      </c>
      <c r="BQ347" s="124">
        <v>0.5</v>
      </c>
      <c r="BR347" s="122" t="s">
        <v>226</v>
      </c>
      <c r="BS347" s="124">
        <v>0.0</v>
      </c>
      <c r="BT347" s="112"/>
      <c r="BU347" s="168" t="s">
        <v>237</v>
      </c>
      <c r="BV347" s="168" t="s">
        <v>236</v>
      </c>
      <c r="BW347" s="112"/>
    </row>
    <row r="348">
      <c r="A348" s="66"/>
      <c r="B348" s="69">
        <v>14.0</v>
      </c>
      <c r="C348" s="115" t="s">
        <v>307</v>
      </c>
      <c r="D348" s="115" t="s">
        <v>343</v>
      </c>
      <c r="E348" s="76">
        <v>2014.0</v>
      </c>
      <c r="F348" s="76" t="s">
        <v>30</v>
      </c>
      <c r="G348" s="76" t="s">
        <v>379</v>
      </c>
      <c r="H348" s="76">
        <v>0.0</v>
      </c>
      <c r="I348" s="119" t="s">
        <v>415</v>
      </c>
      <c r="J348" s="119" t="s">
        <v>450</v>
      </c>
      <c r="K348" s="87" t="s">
        <v>39</v>
      </c>
      <c r="L348" s="66"/>
      <c r="M348" s="94"/>
      <c r="N348" s="122" t="s">
        <v>231</v>
      </c>
      <c r="O348" s="124"/>
      <c r="P348" s="124" t="s">
        <v>243</v>
      </c>
      <c r="Q348" s="16" t="s">
        <v>249</v>
      </c>
      <c r="R348" s="122" t="s">
        <v>241</v>
      </c>
      <c r="S348" s="124"/>
      <c r="T348" s="122" t="s">
        <v>231</v>
      </c>
      <c r="U348" s="124"/>
      <c r="V348" s="16" t="s">
        <v>260</v>
      </c>
      <c r="W348" s="106"/>
      <c r="X348" s="106"/>
      <c r="Y348" s="106"/>
      <c r="Z348" s="122" t="s">
        <v>231</v>
      </c>
      <c r="AA348" s="124"/>
      <c r="AB348" s="122" t="s">
        <v>231</v>
      </c>
      <c r="AC348" s="124" t="s">
        <v>472</v>
      </c>
      <c r="AD348" s="122" t="s">
        <v>241</v>
      </c>
      <c r="AE348" s="124"/>
      <c r="AF348" s="122" t="s">
        <v>231</v>
      </c>
      <c r="AG348" s="124" t="s">
        <v>498</v>
      </c>
      <c r="AH348" s="122" t="s">
        <v>241</v>
      </c>
      <c r="AI348" s="124"/>
      <c r="AJ348" s="108"/>
      <c r="AK348" s="106"/>
      <c r="AL348" s="106"/>
      <c r="AM348" s="122" t="s">
        <v>231</v>
      </c>
      <c r="AN348" s="124"/>
      <c r="AO348" s="122" t="s">
        <v>241</v>
      </c>
      <c r="AP348" s="124"/>
      <c r="AQ348" s="122" t="s">
        <v>231</v>
      </c>
      <c r="AR348" s="124" t="s">
        <v>517</v>
      </c>
      <c r="AS348" s="122" t="s">
        <v>231</v>
      </c>
      <c r="AT348" s="124"/>
      <c r="AU348" s="122" t="s">
        <v>231</v>
      </c>
      <c r="AV348" s="124"/>
      <c r="AW348" s="122" t="s">
        <v>231</v>
      </c>
      <c r="AX348" s="124" t="s">
        <v>535</v>
      </c>
      <c r="AY348" s="122" t="s">
        <v>231</v>
      </c>
      <c r="AZ348" s="124"/>
      <c r="BA348" s="146" t="s">
        <v>241</v>
      </c>
      <c r="BB348" s="124"/>
      <c r="BC348" s="146" t="s">
        <v>292</v>
      </c>
      <c r="BD348" s="124"/>
      <c r="BE348" s="112">
        <f t="shared" si="10"/>
        <v>0.6185714286</v>
      </c>
      <c r="BF348" s="122" t="s">
        <v>192</v>
      </c>
      <c r="BG348" s="160">
        <v>1.0</v>
      </c>
      <c r="BH348" s="122" t="s">
        <v>200</v>
      </c>
      <c r="BI348" s="160">
        <v>0.5</v>
      </c>
      <c r="BJ348" s="122" t="s">
        <v>204</v>
      </c>
      <c r="BK348" s="124">
        <v>1.0</v>
      </c>
      <c r="BL348" s="122" t="s">
        <v>209</v>
      </c>
      <c r="BM348" s="124">
        <v>1.0</v>
      </c>
      <c r="BN348" s="122" t="s">
        <v>218</v>
      </c>
      <c r="BO348" s="124">
        <v>0.33</v>
      </c>
      <c r="BP348" s="122" t="s">
        <v>211</v>
      </c>
      <c r="BQ348" s="124">
        <v>0.5</v>
      </c>
      <c r="BR348" s="122" t="s">
        <v>226</v>
      </c>
      <c r="BS348" s="124">
        <v>0.0</v>
      </c>
      <c r="BT348" s="112"/>
      <c r="BU348" s="168" t="s">
        <v>237</v>
      </c>
      <c r="BV348" s="168" t="s">
        <v>236</v>
      </c>
      <c r="BW348" s="112"/>
    </row>
    <row r="349">
      <c r="A349" s="66"/>
      <c r="B349" s="69">
        <v>15.0</v>
      </c>
      <c r="C349" s="115" t="s">
        <v>308</v>
      </c>
      <c r="D349" s="115" t="s">
        <v>344</v>
      </c>
      <c r="E349" s="76">
        <v>2012.0</v>
      </c>
      <c r="F349" s="76" t="s">
        <v>30</v>
      </c>
      <c r="G349" s="76" t="s">
        <v>380</v>
      </c>
      <c r="H349" s="76">
        <v>2.0</v>
      </c>
      <c r="I349" s="119" t="s">
        <v>416</v>
      </c>
      <c r="J349" s="119" t="s">
        <v>451</v>
      </c>
      <c r="K349" s="87" t="s">
        <v>39</v>
      </c>
      <c r="L349" s="66"/>
      <c r="M349" s="94"/>
      <c r="N349" s="122" t="s">
        <v>231</v>
      </c>
      <c r="O349" s="124"/>
      <c r="P349" s="124" t="s">
        <v>243</v>
      </c>
      <c r="Q349" s="16" t="s">
        <v>250</v>
      </c>
      <c r="R349" s="122" t="s">
        <v>241</v>
      </c>
      <c r="S349" s="124"/>
      <c r="T349" s="122" t="s">
        <v>241</v>
      </c>
      <c r="U349" s="124" t="s">
        <v>459</v>
      </c>
      <c r="V349" s="16"/>
      <c r="W349" s="106"/>
      <c r="X349" s="106"/>
      <c r="Y349" s="106"/>
      <c r="Z349" s="122"/>
      <c r="AA349" s="124"/>
      <c r="AB349" s="122"/>
      <c r="AC349" s="124"/>
      <c r="AD349" s="122"/>
      <c r="AE349" s="124"/>
      <c r="AF349" s="122"/>
      <c r="AG349" s="124"/>
      <c r="AH349" s="122"/>
      <c r="AI349" s="124"/>
      <c r="AJ349" s="108"/>
      <c r="AK349" s="106"/>
      <c r="AL349" s="106"/>
      <c r="AM349" s="122"/>
      <c r="AN349" s="124"/>
      <c r="AO349" s="122"/>
      <c r="AP349" s="124"/>
      <c r="AQ349" s="122"/>
      <c r="AR349" s="124"/>
      <c r="AS349" s="122"/>
      <c r="AT349" s="124"/>
      <c r="AU349" s="122"/>
      <c r="AV349" s="124"/>
      <c r="AW349" s="122"/>
      <c r="AX349" s="124"/>
      <c r="AY349" s="122"/>
      <c r="AZ349" s="124"/>
      <c r="BA349" s="225"/>
      <c r="BB349" s="58"/>
      <c r="BC349" s="146"/>
      <c r="BD349" s="124"/>
      <c r="BE349" s="112">
        <f t="shared" si="10"/>
        <v>0</v>
      </c>
      <c r="BF349" s="122" t="s">
        <v>192</v>
      </c>
      <c r="BG349" s="160"/>
      <c r="BH349" s="122" t="s">
        <v>200</v>
      </c>
      <c r="BI349" s="160"/>
      <c r="BJ349" s="122"/>
      <c r="BK349" s="124"/>
      <c r="BL349" s="122"/>
      <c r="BM349" s="124"/>
      <c r="BN349" s="122"/>
      <c r="BO349" s="124"/>
      <c r="BP349" s="122"/>
      <c r="BQ349" s="124"/>
      <c r="BR349" s="122"/>
      <c r="BS349" s="124"/>
      <c r="BT349" s="112"/>
      <c r="BU349" s="168" t="s">
        <v>236</v>
      </c>
      <c r="BV349" s="7"/>
      <c r="BW349" s="112"/>
    </row>
    <row r="350">
      <c r="A350" s="66"/>
      <c r="B350" s="69">
        <v>16.0</v>
      </c>
      <c r="C350" s="115" t="s">
        <v>309</v>
      </c>
      <c r="D350" s="115" t="s">
        <v>345</v>
      </c>
      <c r="E350" s="76">
        <v>2014.0</v>
      </c>
      <c r="F350" s="76" t="s">
        <v>30</v>
      </c>
      <c r="G350" s="76" t="s">
        <v>381</v>
      </c>
      <c r="H350" s="76">
        <v>4.0</v>
      </c>
      <c r="I350" s="119" t="s">
        <v>417</v>
      </c>
      <c r="J350" s="119" t="s">
        <v>452</v>
      </c>
      <c r="K350" s="87" t="s">
        <v>39</v>
      </c>
      <c r="L350" s="66"/>
      <c r="M350" s="94"/>
      <c r="N350" s="122" t="s">
        <v>231</v>
      </c>
      <c r="O350" s="124"/>
      <c r="P350" s="124" t="s">
        <v>243</v>
      </c>
      <c r="Q350" s="16" t="s">
        <v>250</v>
      </c>
      <c r="R350" s="122" t="s">
        <v>241</v>
      </c>
      <c r="S350" s="124"/>
      <c r="T350" s="122" t="s">
        <v>241</v>
      </c>
      <c r="U350" s="124"/>
      <c r="V350" s="16"/>
      <c r="W350" s="106"/>
      <c r="X350" s="106"/>
      <c r="Y350" s="106"/>
      <c r="Z350" s="122"/>
      <c r="AA350" s="124"/>
      <c r="AB350" s="122"/>
      <c r="AC350" s="124"/>
      <c r="AD350" s="122"/>
      <c r="AE350" s="124"/>
      <c r="AF350" s="122"/>
      <c r="AG350" s="124"/>
      <c r="AH350" s="122"/>
      <c r="AI350" s="124"/>
      <c r="AJ350" s="108"/>
      <c r="AK350" s="106"/>
      <c r="AL350" s="106"/>
      <c r="AM350" s="122"/>
      <c r="AN350" s="124"/>
      <c r="AO350" s="122"/>
      <c r="AP350" s="124"/>
      <c r="AQ350" s="122"/>
      <c r="AR350" s="124"/>
      <c r="AS350" s="122"/>
      <c r="AT350" s="124"/>
      <c r="AU350" s="122"/>
      <c r="AV350" s="124"/>
      <c r="AW350" s="122"/>
      <c r="AX350" s="124"/>
      <c r="AY350" s="122"/>
      <c r="AZ350" s="124"/>
      <c r="BA350" s="146"/>
      <c r="BB350" s="124"/>
      <c r="BC350" s="146"/>
      <c r="BD350" s="124"/>
      <c r="BE350" s="112">
        <f t="shared" si="10"/>
        <v>0</v>
      </c>
      <c r="BF350" s="122" t="s">
        <v>192</v>
      </c>
      <c r="BG350" s="160"/>
      <c r="BH350" s="122" t="s">
        <v>199</v>
      </c>
      <c r="BI350" s="160"/>
      <c r="BJ350" s="122"/>
      <c r="BK350" s="124"/>
      <c r="BL350" s="122"/>
      <c r="BM350" s="124"/>
      <c r="BN350" s="122"/>
      <c r="BO350" s="124"/>
      <c r="BP350" s="122"/>
      <c r="BQ350" s="124"/>
      <c r="BR350" s="122"/>
      <c r="BS350" s="124"/>
      <c r="BT350" s="112"/>
      <c r="BU350" s="168" t="s">
        <v>236</v>
      </c>
      <c r="BV350" s="7"/>
      <c r="BW350" s="112"/>
    </row>
    <row r="351">
      <c r="A351" s="66"/>
      <c r="B351" s="69">
        <v>17.0</v>
      </c>
      <c r="C351" s="115" t="s">
        <v>310</v>
      </c>
      <c r="D351" s="115" t="s">
        <v>346</v>
      </c>
      <c r="E351" s="76">
        <v>2013.0</v>
      </c>
      <c r="F351" s="76" t="s">
        <v>30</v>
      </c>
      <c r="G351" s="76" t="s">
        <v>382</v>
      </c>
      <c r="H351" s="76">
        <v>2.0</v>
      </c>
      <c r="I351" s="119" t="s">
        <v>418</v>
      </c>
      <c r="J351" s="119" t="s">
        <v>453</v>
      </c>
      <c r="K351" s="87" t="s">
        <v>39</v>
      </c>
      <c r="L351" s="66"/>
      <c r="M351" s="94"/>
      <c r="N351" s="122" t="s">
        <v>231</v>
      </c>
      <c r="O351" s="124"/>
      <c r="P351" s="124" t="s">
        <v>243</v>
      </c>
      <c r="Q351" s="16" t="s">
        <v>250</v>
      </c>
      <c r="R351" s="224" t="s">
        <v>228</v>
      </c>
      <c r="S351" s="58"/>
      <c r="T351" s="122" t="s">
        <v>231</v>
      </c>
      <c r="U351" s="124"/>
      <c r="V351" s="16" t="s">
        <v>258</v>
      </c>
      <c r="W351" s="106"/>
      <c r="X351" s="106"/>
      <c r="Y351" s="106"/>
      <c r="Z351" s="122" t="s">
        <v>231</v>
      </c>
      <c r="AA351" s="124"/>
      <c r="AB351" s="122" t="s">
        <v>231</v>
      </c>
      <c r="AC351" s="124" t="s">
        <v>473</v>
      </c>
      <c r="AD351" s="122" t="s">
        <v>241</v>
      </c>
      <c r="AE351" s="124"/>
      <c r="AF351" s="122" t="s">
        <v>241</v>
      </c>
      <c r="AG351" s="124"/>
      <c r="AH351" s="122" t="s">
        <v>241</v>
      </c>
      <c r="AI351" s="124"/>
      <c r="AJ351" s="108"/>
      <c r="AK351" s="106"/>
      <c r="AL351" s="106"/>
      <c r="AM351" s="122" t="s">
        <v>231</v>
      </c>
      <c r="AN351" s="124"/>
      <c r="AO351" s="122" t="s">
        <v>231</v>
      </c>
      <c r="AP351" s="124"/>
      <c r="AQ351" s="122" t="s">
        <v>231</v>
      </c>
      <c r="AR351" s="124" t="s">
        <v>518</v>
      </c>
      <c r="AS351" s="122" t="s">
        <v>231</v>
      </c>
      <c r="AT351" s="124" t="s">
        <v>526</v>
      </c>
      <c r="AU351" s="122" t="s">
        <v>231</v>
      </c>
      <c r="AV351" s="124"/>
      <c r="AW351" s="122" t="s">
        <v>231</v>
      </c>
      <c r="AX351" s="124"/>
      <c r="AY351" s="122" t="s">
        <v>231</v>
      </c>
      <c r="AZ351" s="124"/>
      <c r="BA351" s="146" t="s">
        <v>231</v>
      </c>
      <c r="BB351" s="124" t="s">
        <v>546</v>
      </c>
      <c r="BC351" s="225" t="s">
        <v>293</v>
      </c>
      <c r="BD351" s="58"/>
      <c r="BE351" s="112">
        <f t="shared" si="10"/>
        <v>0.5471428571</v>
      </c>
      <c r="BF351" s="122" t="s">
        <v>192</v>
      </c>
      <c r="BG351" s="160">
        <v>1.0</v>
      </c>
      <c r="BH351" s="122" t="s">
        <v>199</v>
      </c>
      <c r="BI351" s="160">
        <v>1.0</v>
      </c>
      <c r="BJ351" s="122" t="s">
        <v>205</v>
      </c>
      <c r="BK351" s="124">
        <v>0.5</v>
      </c>
      <c r="BL351" s="146" t="s">
        <v>211</v>
      </c>
      <c r="BM351" s="124">
        <v>0.5</v>
      </c>
      <c r="BN351" s="122" t="s">
        <v>218</v>
      </c>
      <c r="BO351" s="124">
        <v>0.33</v>
      </c>
      <c r="BP351" s="122" t="s">
        <v>211</v>
      </c>
      <c r="BQ351" s="124">
        <v>0.5</v>
      </c>
      <c r="BR351" s="122" t="s">
        <v>226</v>
      </c>
      <c r="BS351" s="124">
        <v>0.0</v>
      </c>
      <c r="BT351" s="112"/>
      <c r="BU351" s="168" t="s">
        <v>237</v>
      </c>
      <c r="BV351" s="168" t="s">
        <v>237</v>
      </c>
      <c r="BW351" s="112"/>
    </row>
    <row r="352">
      <c r="A352" s="66"/>
      <c r="B352" s="69">
        <v>18.0</v>
      </c>
      <c r="C352" s="71" t="s">
        <v>311</v>
      </c>
      <c r="D352" s="10" t="s">
        <v>347</v>
      </c>
      <c r="E352" s="76">
        <v>2014.0</v>
      </c>
      <c r="F352" s="76" t="s">
        <v>30</v>
      </c>
      <c r="G352" s="76" t="s">
        <v>383</v>
      </c>
      <c r="H352" s="76">
        <v>0.0</v>
      </c>
      <c r="I352" s="119" t="s">
        <v>419</v>
      </c>
      <c r="J352" s="71"/>
      <c r="K352" s="87" t="s">
        <v>39</v>
      </c>
      <c r="L352" s="66"/>
      <c r="M352" s="94"/>
      <c r="N352" s="122" t="s">
        <v>231</v>
      </c>
      <c r="O352" s="124"/>
      <c r="P352" s="124" t="s">
        <v>243</v>
      </c>
      <c r="Q352" s="16" t="s">
        <v>250</v>
      </c>
      <c r="R352" s="122" t="s">
        <v>228</v>
      </c>
      <c r="S352" s="124"/>
      <c r="T352" s="122" t="s">
        <v>231</v>
      </c>
      <c r="U352" s="124"/>
      <c r="V352" s="16" t="s">
        <v>258</v>
      </c>
      <c r="W352" s="106"/>
      <c r="X352" s="106"/>
      <c r="Y352" s="106"/>
      <c r="Z352" s="122" t="s">
        <v>231</v>
      </c>
      <c r="AA352" s="124" t="s">
        <v>460</v>
      </c>
      <c r="AB352" s="122" t="s">
        <v>231</v>
      </c>
      <c r="AC352" s="124"/>
      <c r="AD352" s="122" t="s">
        <v>231</v>
      </c>
      <c r="AE352" s="124"/>
      <c r="AF352" s="122" t="s">
        <v>241</v>
      </c>
      <c r="AG352" s="124"/>
      <c r="AH352" s="122" t="s">
        <v>231</v>
      </c>
      <c r="AI352" s="124"/>
      <c r="AJ352" s="108"/>
      <c r="AK352" s="106"/>
      <c r="AL352" s="106"/>
      <c r="AM352" s="122" t="s">
        <v>231</v>
      </c>
      <c r="AN352" s="124"/>
      <c r="AO352" s="122" t="s">
        <v>231</v>
      </c>
      <c r="AP352" s="124"/>
      <c r="AQ352" s="122" t="s">
        <v>231</v>
      </c>
      <c r="AR352" s="124"/>
      <c r="AS352" s="122" t="s">
        <v>231</v>
      </c>
      <c r="AT352" s="124"/>
      <c r="AU352" s="122" t="s">
        <v>231</v>
      </c>
      <c r="AV352" s="124"/>
      <c r="AW352" s="122" t="s">
        <v>231</v>
      </c>
      <c r="AX352" s="124"/>
      <c r="AY352" s="122" t="s">
        <v>231</v>
      </c>
      <c r="AZ352" s="124"/>
      <c r="BA352" s="146" t="s">
        <v>231</v>
      </c>
      <c r="BB352" s="124" t="s">
        <v>547</v>
      </c>
      <c r="BC352" s="146" t="s">
        <v>290</v>
      </c>
      <c r="BD352" s="124" t="s">
        <v>460</v>
      </c>
      <c r="BE352" s="112">
        <f t="shared" si="10"/>
        <v>0.8571428571</v>
      </c>
      <c r="BF352" s="122" t="s">
        <v>192</v>
      </c>
      <c r="BG352" s="160">
        <v>1.0</v>
      </c>
      <c r="BH352" s="122" t="s">
        <v>200</v>
      </c>
      <c r="BI352" s="160">
        <v>0.5</v>
      </c>
      <c r="BJ352" s="122" t="s">
        <v>204</v>
      </c>
      <c r="BK352" s="124">
        <v>1.0</v>
      </c>
      <c r="BL352" s="146" t="s">
        <v>209</v>
      </c>
      <c r="BM352" s="124">
        <v>1.0</v>
      </c>
      <c r="BN352" s="122" t="s">
        <v>216</v>
      </c>
      <c r="BO352" s="124">
        <v>1.0</v>
      </c>
      <c r="BP352" s="122" t="s">
        <v>204</v>
      </c>
      <c r="BQ352" s="124">
        <v>1.0</v>
      </c>
      <c r="BR352" s="122" t="s">
        <v>211</v>
      </c>
      <c r="BS352" s="124">
        <v>0.5</v>
      </c>
      <c r="BT352" s="112"/>
      <c r="BU352" s="168" t="s">
        <v>236</v>
      </c>
      <c r="BV352" s="168" t="s">
        <v>237</v>
      </c>
      <c r="BW352" s="112"/>
    </row>
    <row r="353">
      <c r="A353" s="66"/>
      <c r="B353" s="69">
        <v>19.0</v>
      </c>
      <c r="C353" s="71" t="s">
        <v>312</v>
      </c>
      <c r="D353" s="10" t="s">
        <v>348</v>
      </c>
      <c r="E353" s="76">
        <v>2014.0</v>
      </c>
      <c r="F353" s="76" t="s">
        <v>30</v>
      </c>
      <c r="G353" s="76" t="s">
        <v>384</v>
      </c>
      <c r="H353" s="76">
        <v>0.0</v>
      </c>
      <c r="I353" s="119" t="s">
        <v>420</v>
      </c>
      <c r="J353" s="71"/>
      <c r="K353" s="87" t="s">
        <v>39</v>
      </c>
      <c r="L353" s="66"/>
      <c r="M353" s="94"/>
      <c r="N353" s="122" t="s">
        <v>231</v>
      </c>
      <c r="O353" s="124"/>
      <c r="P353" s="124" t="s">
        <v>243</v>
      </c>
      <c r="Q353" s="16" t="s">
        <v>249</v>
      </c>
      <c r="R353" s="122" t="s">
        <v>231</v>
      </c>
      <c r="S353" s="124" t="s">
        <v>456</v>
      </c>
      <c r="T353" s="224" t="s">
        <v>231</v>
      </c>
      <c r="U353" s="58"/>
      <c r="V353" s="16" t="s">
        <v>258</v>
      </c>
      <c r="W353" s="106"/>
      <c r="X353" s="106"/>
      <c r="Y353" s="106"/>
      <c r="Z353" s="122" t="s">
        <v>241</v>
      </c>
      <c r="AA353" s="124"/>
      <c r="AB353" s="122"/>
      <c r="AC353" s="124"/>
      <c r="AD353" s="122"/>
      <c r="AE353" s="124"/>
      <c r="AF353" s="122"/>
      <c r="AG353" s="124"/>
      <c r="AH353" s="122"/>
      <c r="AI353" s="124"/>
      <c r="AJ353" s="108"/>
      <c r="AK353" s="106"/>
      <c r="AL353" s="106"/>
      <c r="AM353" s="122" t="s">
        <v>231</v>
      </c>
      <c r="AN353" s="124" t="s">
        <v>504</v>
      </c>
      <c r="AO353" s="122" t="s">
        <v>231</v>
      </c>
      <c r="AP353" s="124" t="s">
        <v>508</v>
      </c>
      <c r="AQ353" s="122" t="s">
        <v>231</v>
      </c>
      <c r="AR353" s="124"/>
      <c r="AS353" s="122" t="s">
        <v>231</v>
      </c>
      <c r="AT353" s="124"/>
      <c r="AU353" s="122" t="s">
        <v>241</v>
      </c>
      <c r="AV353" s="124"/>
      <c r="AW353" s="122" t="s">
        <v>231</v>
      </c>
      <c r="AX353" s="124"/>
      <c r="AY353" s="122" t="s">
        <v>231</v>
      </c>
      <c r="AZ353" s="124"/>
      <c r="BA353" s="146" t="s">
        <v>231</v>
      </c>
      <c r="BB353" s="124"/>
      <c r="BC353" s="146" t="s">
        <v>293</v>
      </c>
      <c r="BD353" s="124"/>
      <c r="BE353" s="111">
        <f t="shared" si="10"/>
        <v>0.8571428571</v>
      </c>
      <c r="BF353" s="58"/>
      <c r="BG353" s="160">
        <v>1.0</v>
      </c>
      <c r="BH353" s="122" t="s">
        <v>200</v>
      </c>
      <c r="BI353" s="160">
        <v>0.5</v>
      </c>
      <c r="BJ353" s="122" t="s">
        <v>204</v>
      </c>
      <c r="BK353" s="124">
        <v>1.0</v>
      </c>
      <c r="BL353" s="146" t="s">
        <v>209</v>
      </c>
      <c r="BM353" s="124">
        <v>1.0</v>
      </c>
      <c r="BN353" s="122" t="s">
        <v>216</v>
      </c>
      <c r="BO353" s="124">
        <v>1.0</v>
      </c>
      <c r="BP353" s="122" t="s">
        <v>211</v>
      </c>
      <c r="BQ353" s="124">
        <v>0.5</v>
      </c>
      <c r="BR353" s="122" t="s">
        <v>225</v>
      </c>
      <c r="BS353" s="124">
        <v>1.0</v>
      </c>
      <c r="BT353" s="112"/>
      <c r="BU353" s="168" t="s">
        <v>237</v>
      </c>
      <c r="BV353" s="168" t="s">
        <v>237</v>
      </c>
      <c r="BW353" s="112"/>
      <c r="BX353" s="10" t="s">
        <v>561</v>
      </c>
    </row>
    <row r="354">
      <c r="A354" s="66"/>
      <c r="B354" s="69">
        <v>20.0</v>
      </c>
      <c r="C354" s="71" t="s">
        <v>313</v>
      </c>
      <c r="D354" s="115" t="s">
        <v>349</v>
      </c>
      <c r="E354" s="76">
        <v>2010.0</v>
      </c>
      <c r="F354" s="76" t="s">
        <v>30</v>
      </c>
      <c r="G354" s="76" t="s">
        <v>385</v>
      </c>
      <c r="H354" s="76">
        <v>7.0</v>
      </c>
      <c r="I354" s="119" t="s">
        <v>421</v>
      </c>
      <c r="J354" s="71"/>
      <c r="K354" s="87" t="s">
        <v>39</v>
      </c>
      <c r="L354" s="66"/>
      <c r="M354" s="94"/>
      <c r="N354" s="122" t="s">
        <v>231</v>
      </c>
      <c r="O354" s="124"/>
      <c r="P354" s="124" t="s">
        <v>243</v>
      </c>
      <c r="Q354" s="16" t="s">
        <v>250</v>
      </c>
      <c r="R354" s="122" t="s">
        <v>228</v>
      </c>
      <c r="S354" s="124"/>
      <c r="T354" s="122" t="s">
        <v>231</v>
      </c>
      <c r="U354" s="124"/>
      <c r="V354" s="16" t="s">
        <v>258</v>
      </c>
      <c r="W354" s="106"/>
      <c r="X354" s="106"/>
      <c r="Y354" s="106"/>
      <c r="Z354" s="122" t="s">
        <v>231</v>
      </c>
      <c r="AA354" s="124"/>
      <c r="AB354" s="122" t="s">
        <v>231</v>
      </c>
      <c r="AC354" s="124"/>
      <c r="AD354" s="122" t="s">
        <v>231</v>
      </c>
      <c r="AE354" s="124"/>
      <c r="AF354" s="122" t="s">
        <v>241</v>
      </c>
      <c r="AG354" s="124"/>
      <c r="AH354" s="122" t="s">
        <v>241</v>
      </c>
      <c r="AI354" s="124"/>
      <c r="AJ354" s="108"/>
      <c r="AK354" s="106"/>
      <c r="AL354" s="106"/>
      <c r="AM354" s="122" t="s">
        <v>231</v>
      </c>
      <c r="AN354" s="124"/>
      <c r="AO354" s="122" t="s">
        <v>241</v>
      </c>
      <c r="AP354" s="124"/>
      <c r="AQ354" s="122" t="s">
        <v>231</v>
      </c>
      <c r="AR354" s="124"/>
      <c r="AS354" s="122" t="s">
        <v>231</v>
      </c>
      <c r="AT354" s="124" t="s">
        <v>527</v>
      </c>
      <c r="AU354" s="122" t="s">
        <v>241</v>
      </c>
      <c r="AV354" s="124"/>
      <c r="AW354" s="122" t="s">
        <v>228</v>
      </c>
      <c r="AX354" s="124"/>
      <c r="AY354" s="122" t="s">
        <v>231</v>
      </c>
      <c r="AZ354" s="124"/>
      <c r="BA354" s="146" t="s">
        <v>241</v>
      </c>
      <c r="BB354" s="124"/>
      <c r="BC354" s="146" t="s">
        <v>293</v>
      </c>
      <c r="BD354" s="124"/>
      <c r="BE354" s="112">
        <f t="shared" si="10"/>
        <v>0.6185714286</v>
      </c>
      <c r="BF354" s="224" t="s">
        <v>192</v>
      </c>
      <c r="BG354" s="58"/>
      <c r="BH354" s="122" t="s">
        <v>199</v>
      </c>
      <c r="BI354" s="160">
        <v>1.0</v>
      </c>
      <c r="BJ354" s="122" t="s">
        <v>204</v>
      </c>
      <c r="BK354" s="124">
        <v>1.0</v>
      </c>
      <c r="BL354" s="146" t="s">
        <v>209</v>
      </c>
      <c r="BM354" s="124">
        <v>1.0</v>
      </c>
      <c r="BN354" s="122" t="s">
        <v>218</v>
      </c>
      <c r="BO354" s="124">
        <v>0.33</v>
      </c>
      <c r="BP354" s="122" t="s">
        <v>211</v>
      </c>
      <c r="BQ354" s="124">
        <v>0.5</v>
      </c>
      <c r="BR354" s="122" t="s">
        <v>211</v>
      </c>
      <c r="BS354" s="124">
        <v>0.5</v>
      </c>
      <c r="BT354" s="112"/>
      <c r="BU354" s="168" t="s">
        <v>236</v>
      </c>
      <c r="BV354" s="168" t="s">
        <v>237</v>
      </c>
      <c r="BW354" s="112"/>
    </row>
    <row r="355">
      <c r="A355" s="66"/>
      <c r="B355" s="69">
        <v>21.0</v>
      </c>
      <c r="C355" s="71" t="s">
        <v>314</v>
      </c>
      <c r="D355" s="71" t="s">
        <v>350</v>
      </c>
      <c r="E355" s="76">
        <v>2010.0</v>
      </c>
      <c r="F355" s="76" t="s">
        <v>30</v>
      </c>
      <c r="G355" s="76" t="s">
        <v>386</v>
      </c>
      <c r="H355" s="76">
        <v>11.0</v>
      </c>
      <c r="I355" s="119" t="s">
        <v>422</v>
      </c>
      <c r="J355" s="71"/>
      <c r="K355" s="87" t="s">
        <v>39</v>
      </c>
      <c r="L355" s="66"/>
      <c r="M355" s="94"/>
      <c r="N355" s="122" t="s">
        <v>231</v>
      </c>
      <c r="O355" s="124"/>
      <c r="P355" s="124" t="s">
        <v>243</v>
      </c>
      <c r="Q355" s="16" t="s">
        <v>248</v>
      </c>
      <c r="R355" s="122" t="s">
        <v>241</v>
      </c>
      <c r="S355" s="124" t="s">
        <v>457</v>
      </c>
      <c r="T355" s="122" t="s">
        <v>231</v>
      </c>
      <c r="U355" s="124"/>
      <c r="V355" s="16" t="s">
        <v>258</v>
      </c>
      <c r="W355" s="106"/>
      <c r="X355" s="106"/>
      <c r="Y355" s="106"/>
      <c r="Z355" s="122" t="s">
        <v>231</v>
      </c>
      <c r="AA355" s="124"/>
      <c r="AB355" s="122" t="s">
        <v>231</v>
      </c>
      <c r="AC355" s="124"/>
      <c r="AD355" s="122" t="s">
        <v>231</v>
      </c>
      <c r="AE355" s="124" t="s">
        <v>490</v>
      </c>
      <c r="AF355" s="122" t="s">
        <v>241</v>
      </c>
      <c r="AG355" s="124"/>
      <c r="AH355" s="122" t="s">
        <v>241</v>
      </c>
      <c r="AI355" s="124"/>
      <c r="AJ355" s="108"/>
      <c r="AK355" s="106"/>
      <c r="AL355" s="106"/>
      <c r="AM355" s="122" t="s">
        <v>231</v>
      </c>
      <c r="AN355" s="124"/>
      <c r="AO355" s="122" t="s">
        <v>231</v>
      </c>
      <c r="AP355" s="124"/>
      <c r="AQ355" s="122" t="s">
        <v>231</v>
      </c>
      <c r="AR355" s="124"/>
      <c r="AS355" s="122" t="s">
        <v>231</v>
      </c>
      <c r="AT355" s="124"/>
      <c r="AU355" s="122" t="s">
        <v>231</v>
      </c>
      <c r="AV355" s="124"/>
      <c r="AW355" s="122" t="s">
        <v>231</v>
      </c>
      <c r="AX355" s="124"/>
      <c r="AY355" s="122" t="s">
        <v>231</v>
      </c>
      <c r="AZ355" s="124"/>
      <c r="BA355" s="146" t="s">
        <v>241</v>
      </c>
      <c r="BB355" s="124"/>
      <c r="BC355" s="146" t="s">
        <v>291</v>
      </c>
      <c r="BD355" s="124"/>
      <c r="BE355" s="112">
        <f t="shared" si="10"/>
        <v>0.8571428571</v>
      </c>
      <c r="BF355" s="122" t="s">
        <v>192</v>
      </c>
      <c r="BG355" s="160">
        <v>1.0</v>
      </c>
      <c r="BH355" s="122" t="s">
        <v>199</v>
      </c>
      <c r="BI355" s="160">
        <v>1.0</v>
      </c>
      <c r="BJ355" s="122" t="s">
        <v>204</v>
      </c>
      <c r="BK355" s="124">
        <v>1.0</v>
      </c>
      <c r="BL355" s="146" t="s">
        <v>209</v>
      </c>
      <c r="BM355" s="124">
        <v>1.0</v>
      </c>
      <c r="BN355" s="122" t="s">
        <v>216</v>
      </c>
      <c r="BO355" s="124">
        <v>1.0</v>
      </c>
      <c r="BP355" s="122" t="s">
        <v>211</v>
      </c>
      <c r="BQ355" s="124">
        <v>0.5</v>
      </c>
      <c r="BR355" s="122" t="s">
        <v>211</v>
      </c>
      <c r="BS355" s="124">
        <v>0.5</v>
      </c>
      <c r="BT355" s="112"/>
      <c r="BU355" s="168" t="s">
        <v>236</v>
      </c>
      <c r="BV355" s="168" t="s">
        <v>237</v>
      </c>
      <c r="BW355" s="112"/>
    </row>
    <row r="356">
      <c r="A356" s="66"/>
      <c r="B356" s="69">
        <v>22.0</v>
      </c>
      <c r="C356" s="71" t="s">
        <v>315</v>
      </c>
      <c r="D356" s="71" t="s">
        <v>351</v>
      </c>
      <c r="E356" s="76">
        <v>2010.0</v>
      </c>
      <c r="F356" s="76" t="s">
        <v>30</v>
      </c>
      <c r="G356" s="76" t="s">
        <v>387</v>
      </c>
      <c r="H356" s="76">
        <v>6.0</v>
      </c>
      <c r="I356" s="119" t="s">
        <v>423</v>
      </c>
      <c r="J356" s="71"/>
      <c r="K356" s="87" t="s">
        <v>39</v>
      </c>
      <c r="L356" s="66"/>
      <c r="M356" s="94"/>
      <c r="N356" s="122" t="s">
        <v>231</v>
      </c>
      <c r="O356" s="124"/>
      <c r="P356" s="124" t="s">
        <v>243</v>
      </c>
      <c r="Q356" s="16" t="s">
        <v>250</v>
      </c>
      <c r="R356" s="122" t="s">
        <v>228</v>
      </c>
      <c r="S356" s="124"/>
      <c r="T356" s="122" t="s">
        <v>241</v>
      </c>
      <c r="U356" s="124"/>
      <c r="V356" s="16"/>
      <c r="W356" s="106"/>
      <c r="X356" s="106"/>
      <c r="Y356" s="106"/>
      <c r="Z356" s="122"/>
      <c r="AA356" s="124"/>
      <c r="AB356" s="122"/>
      <c r="AC356" s="124"/>
      <c r="AD356" s="122"/>
      <c r="AE356" s="124"/>
      <c r="AF356" s="122"/>
      <c r="AG356" s="124"/>
      <c r="AH356" s="122"/>
      <c r="AI356" s="124"/>
      <c r="AJ356" s="108"/>
      <c r="AK356" s="106"/>
      <c r="AL356" s="106"/>
      <c r="AM356" s="122"/>
      <c r="AN356" s="124"/>
      <c r="AO356" s="122"/>
      <c r="AP356" s="124"/>
      <c r="AQ356" s="122"/>
      <c r="AR356" s="124"/>
      <c r="AS356" s="122"/>
      <c r="AT356" s="124"/>
      <c r="AU356" s="122"/>
      <c r="AV356" s="124"/>
      <c r="AW356" s="122"/>
      <c r="AX356" s="124"/>
      <c r="AY356" s="122"/>
      <c r="AZ356" s="124"/>
      <c r="BA356" s="146"/>
      <c r="BB356" s="124"/>
      <c r="BC356" s="146"/>
      <c r="BD356" s="124"/>
      <c r="BE356" s="112">
        <f t="shared" si="10"/>
        <v>0</v>
      </c>
      <c r="BF356" s="122"/>
      <c r="BG356" s="160"/>
      <c r="BH356" s="224"/>
      <c r="BI356" s="58"/>
      <c r="BJ356" s="122"/>
      <c r="BK356" s="124"/>
      <c r="BL356" s="146"/>
      <c r="BM356" s="124"/>
      <c r="BN356" s="122"/>
      <c r="BO356" s="124"/>
      <c r="BP356" s="122"/>
      <c r="BQ356" s="124"/>
      <c r="BR356" s="122"/>
      <c r="BS356" s="124"/>
      <c r="BT356" s="112"/>
      <c r="BU356" s="7"/>
      <c r="BV356" s="7"/>
      <c r="BW356" s="112"/>
    </row>
    <row r="357">
      <c r="A357" s="66"/>
      <c r="B357" s="69">
        <v>23.0</v>
      </c>
      <c r="C357" s="71" t="s">
        <v>316</v>
      </c>
      <c r="D357" s="71" t="s">
        <v>352</v>
      </c>
      <c r="E357" s="76">
        <v>2009.0</v>
      </c>
      <c r="F357" s="76" t="s">
        <v>30</v>
      </c>
      <c r="G357" s="76" t="s">
        <v>388</v>
      </c>
      <c r="H357" s="76">
        <v>11.0</v>
      </c>
      <c r="I357" s="119" t="s">
        <v>424</v>
      </c>
      <c r="J357" s="71"/>
      <c r="K357" s="87" t="s">
        <v>39</v>
      </c>
      <c r="L357" s="66"/>
      <c r="M357" s="94"/>
      <c r="N357" s="122" t="s">
        <v>231</v>
      </c>
      <c r="O357" s="124"/>
      <c r="P357" s="124" t="s">
        <v>243</v>
      </c>
      <c r="Q357" s="16" t="s">
        <v>250</v>
      </c>
      <c r="R357" s="122" t="s">
        <v>228</v>
      </c>
      <c r="S357" s="124"/>
      <c r="T357" s="122" t="s">
        <v>231</v>
      </c>
      <c r="U357" s="124"/>
      <c r="V357" s="16" t="s">
        <v>260</v>
      </c>
      <c r="W357" s="106"/>
      <c r="X357" s="106"/>
      <c r="Y357" s="106"/>
      <c r="Z357" s="122" t="s">
        <v>231</v>
      </c>
      <c r="AA357" s="124"/>
      <c r="AB357" s="122" t="s">
        <v>231</v>
      </c>
      <c r="AC357" s="128" t="s">
        <v>474</v>
      </c>
      <c r="AD357" s="122" t="s">
        <v>231</v>
      </c>
      <c r="AE357" s="124"/>
      <c r="AF357" s="122" t="s">
        <v>231</v>
      </c>
      <c r="AG357" s="124"/>
      <c r="AH357" s="122" t="s">
        <v>231</v>
      </c>
      <c r="AI357" s="124"/>
      <c r="AJ357" s="108"/>
      <c r="AK357" s="106"/>
      <c r="AL357" s="106"/>
      <c r="AM357" s="122" t="s">
        <v>231</v>
      </c>
      <c r="AN357" s="124"/>
      <c r="AO357" s="122" t="s">
        <v>231</v>
      </c>
      <c r="AP357" s="124"/>
      <c r="AQ357" s="122" t="s">
        <v>231</v>
      </c>
      <c r="AR357" s="124"/>
      <c r="AS357" s="122" t="s">
        <v>231</v>
      </c>
      <c r="AT357" s="124" t="s">
        <v>528</v>
      </c>
      <c r="AU357" s="122" t="s">
        <v>231</v>
      </c>
      <c r="AV357" s="124"/>
      <c r="AW357" s="122" t="s">
        <v>231</v>
      </c>
      <c r="AX357" s="124" t="s">
        <v>536</v>
      </c>
      <c r="AY357" s="122" t="s">
        <v>231</v>
      </c>
      <c r="AZ357" s="124"/>
      <c r="BA357" s="146" t="s">
        <v>241</v>
      </c>
      <c r="BB357" s="124"/>
      <c r="BC357" s="146" t="s">
        <v>291</v>
      </c>
      <c r="BD357" s="124"/>
      <c r="BE357" s="112">
        <f t="shared" si="10"/>
        <v>0.9514285714</v>
      </c>
      <c r="BF357" s="122" t="s">
        <v>192</v>
      </c>
      <c r="BG357" s="160">
        <v>1.0</v>
      </c>
      <c r="BH357" s="122" t="s">
        <v>199</v>
      </c>
      <c r="BI357" s="160">
        <v>1.0</v>
      </c>
      <c r="BJ357" s="122" t="s">
        <v>204</v>
      </c>
      <c r="BK357" s="124">
        <v>1.0</v>
      </c>
      <c r="BL357" s="146" t="s">
        <v>209</v>
      </c>
      <c r="BM357" s="124">
        <v>1.0</v>
      </c>
      <c r="BN357" s="122" t="s">
        <v>217</v>
      </c>
      <c r="BO357" s="124">
        <v>0.66</v>
      </c>
      <c r="BP357" s="122" t="s">
        <v>204</v>
      </c>
      <c r="BQ357" s="124">
        <v>1.0</v>
      </c>
      <c r="BR357" s="122" t="s">
        <v>225</v>
      </c>
      <c r="BS357" s="124">
        <v>1.0</v>
      </c>
      <c r="BT357" s="112"/>
      <c r="BU357" s="7"/>
      <c r="BV357" s="7"/>
      <c r="BW357" s="112"/>
    </row>
    <row r="358">
      <c r="A358" s="66"/>
      <c r="B358" s="69">
        <v>24.0</v>
      </c>
      <c r="C358" s="71" t="s">
        <v>317</v>
      </c>
      <c r="D358" s="71" t="s">
        <v>353</v>
      </c>
      <c r="E358" s="76">
        <v>2010.0</v>
      </c>
      <c r="F358" s="76" t="s">
        <v>30</v>
      </c>
      <c r="G358" s="76" t="s">
        <v>389</v>
      </c>
      <c r="H358" s="76">
        <v>6.0</v>
      </c>
      <c r="I358" s="119" t="s">
        <v>425</v>
      </c>
      <c r="J358" s="71"/>
      <c r="K358" s="87" t="s">
        <v>39</v>
      </c>
      <c r="L358" s="66"/>
      <c r="M358" s="94"/>
      <c r="N358" s="122" t="s">
        <v>231</v>
      </c>
      <c r="O358" s="124"/>
      <c r="P358" s="124" t="s">
        <v>243</v>
      </c>
      <c r="Q358" s="16" t="s">
        <v>250</v>
      </c>
      <c r="R358" s="122" t="s">
        <v>228</v>
      </c>
      <c r="S358" s="124"/>
      <c r="T358" s="122" t="s">
        <v>231</v>
      </c>
      <c r="U358" s="124"/>
      <c r="V358" s="16" t="s">
        <v>258</v>
      </c>
      <c r="W358" s="106"/>
      <c r="X358" s="106"/>
      <c r="Y358" s="106"/>
      <c r="Z358" s="122" t="s">
        <v>241</v>
      </c>
      <c r="AA358" s="124"/>
      <c r="AB358" s="122"/>
      <c r="AC358" s="124"/>
      <c r="AD358" s="122"/>
      <c r="AE358" s="124"/>
      <c r="AF358" s="122"/>
      <c r="AG358" s="124"/>
      <c r="AH358" s="122"/>
      <c r="AI358" s="124"/>
      <c r="AJ358" s="108"/>
      <c r="AK358" s="106"/>
      <c r="AL358" s="106"/>
      <c r="AM358" s="122" t="s">
        <v>231</v>
      </c>
      <c r="AN358" s="124"/>
      <c r="AO358" s="122" t="s">
        <v>231</v>
      </c>
      <c r="AP358" s="124"/>
      <c r="AQ358" s="122" t="s">
        <v>231</v>
      </c>
      <c r="AR358" s="124" t="s">
        <v>519</v>
      </c>
      <c r="AS358" s="122" t="s">
        <v>231</v>
      </c>
      <c r="AT358" s="124" t="s">
        <v>530</v>
      </c>
      <c r="AU358" s="122" t="s">
        <v>231</v>
      </c>
      <c r="AV358" s="124"/>
      <c r="AW358" s="122" t="s">
        <v>231</v>
      </c>
      <c r="AX358" s="124"/>
      <c r="AY358" s="122" t="s">
        <v>231</v>
      </c>
      <c r="AZ358" s="124" t="s">
        <v>540</v>
      </c>
      <c r="BA358" s="146" t="s">
        <v>231</v>
      </c>
      <c r="BB358" s="124"/>
      <c r="BC358" s="146" t="s">
        <v>293</v>
      </c>
      <c r="BD358" s="124"/>
      <c r="BE358" s="112">
        <f t="shared" si="10"/>
        <v>0.8571428571</v>
      </c>
      <c r="BF358" s="122" t="s">
        <v>192</v>
      </c>
      <c r="BG358" s="160">
        <v>1.0</v>
      </c>
      <c r="BH358" s="122" t="s">
        <v>199</v>
      </c>
      <c r="BI358" s="160">
        <v>1.0</v>
      </c>
      <c r="BJ358" s="224" t="s">
        <v>204</v>
      </c>
      <c r="BK358" s="58"/>
      <c r="BL358" s="146" t="s">
        <v>209</v>
      </c>
      <c r="BM358" s="124">
        <v>1.0</v>
      </c>
      <c r="BN358" s="122" t="s">
        <v>216</v>
      </c>
      <c r="BO358" s="124">
        <v>1.0</v>
      </c>
      <c r="BP358" s="122" t="s">
        <v>204</v>
      </c>
      <c r="BQ358" s="124">
        <v>1.0</v>
      </c>
      <c r="BR358" s="122" t="s">
        <v>225</v>
      </c>
      <c r="BS358" s="124">
        <v>1.0</v>
      </c>
      <c r="BT358" s="112"/>
      <c r="BU358" s="168" t="s">
        <v>236</v>
      </c>
      <c r="BV358" s="168" t="s">
        <v>237</v>
      </c>
      <c r="BW358" s="112"/>
    </row>
    <row r="359">
      <c r="A359" s="66"/>
      <c r="B359" s="69">
        <v>25.0</v>
      </c>
      <c r="C359" s="71" t="s">
        <v>318</v>
      </c>
      <c r="D359" s="71" t="s">
        <v>354</v>
      </c>
      <c r="E359" s="76">
        <v>2010.0</v>
      </c>
      <c r="F359" s="76" t="s">
        <v>30</v>
      </c>
      <c r="G359" s="76" t="s">
        <v>390</v>
      </c>
      <c r="H359" s="76">
        <v>5.0</v>
      </c>
      <c r="I359" s="119" t="s">
        <v>426</v>
      </c>
      <c r="J359" s="71"/>
      <c r="K359" s="87" t="s">
        <v>39</v>
      </c>
      <c r="L359" s="66"/>
      <c r="M359" s="94"/>
      <c r="N359" s="122" t="s">
        <v>231</v>
      </c>
      <c r="O359" s="124"/>
      <c r="P359" s="124" t="s">
        <v>243</v>
      </c>
      <c r="Q359" s="16" t="s">
        <v>250</v>
      </c>
      <c r="R359" s="122" t="s">
        <v>231</v>
      </c>
      <c r="S359" s="124"/>
      <c r="T359" s="122" t="s">
        <v>231</v>
      </c>
      <c r="U359" s="124"/>
      <c r="V359" s="16" t="s">
        <v>258</v>
      </c>
      <c r="W359" s="106"/>
      <c r="X359" s="106"/>
      <c r="Y359" s="106"/>
      <c r="Z359" s="224" t="s">
        <v>231</v>
      </c>
      <c r="AA359" s="58"/>
      <c r="AB359" s="122" t="s">
        <v>241</v>
      </c>
      <c r="AC359" s="124"/>
      <c r="AD359" s="122" t="s">
        <v>231</v>
      </c>
      <c r="AE359" s="124"/>
      <c r="AF359" s="122" t="s">
        <v>241</v>
      </c>
      <c r="AG359" s="124"/>
      <c r="AH359" s="122" t="s">
        <v>241</v>
      </c>
      <c r="AI359" s="124"/>
      <c r="AJ359" s="108"/>
      <c r="AK359" s="106"/>
      <c r="AL359" s="106"/>
      <c r="AM359" s="122" t="s">
        <v>241</v>
      </c>
      <c r="AN359" s="124"/>
      <c r="AO359" s="122"/>
      <c r="AP359" s="124"/>
      <c r="AQ359" s="122"/>
      <c r="AR359" s="124"/>
      <c r="AS359" s="122"/>
      <c r="AT359" s="124"/>
      <c r="AU359" s="122" t="s">
        <v>231</v>
      </c>
      <c r="AV359" s="124"/>
      <c r="AW359" s="122" t="s">
        <v>231</v>
      </c>
      <c r="AX359" s="124"/>
      <c r="AY359" s="122" t="s">
        <v>231</v>
      </c>
      <c r="AZ359" s="124"/>
      <c r="BA359" s="146" t="s">
        <v>241</v>
      </c>
      <c r="BB359" s="124"/>
      <c r="BC359" s="146" t="s">
        <v>228</v>
      </c>
      <c r="BD359" s="124"/>
      <c r="BE359" s="112">
        <f t="shared" si="10"/>
        <v>0.5714285714</v>
      </c>
      <c r="BF359" s="122" t="s">
        <v>192</v>
      </c>
      <c r="BG359" s="160">
        <v>1.0</v>
      </c>
      <c r="BH359" s="122" t="s">
        <v>200</v>
      </c>
      <c r="BI359" s="160">
        <v>0.5</v>
      </c>
      <c r="BJ359" s="122" t="s">
        <v>204</v>
      </c>
      <c r="BK359" s="226">
        <v>1.0</v>
      </c>
      <c r="BL359" s="63"/>
      <c r="BM359" s="124">
        <v>1.0</v>
      </c>
      <c r="BN359" s="122" t="s">
        <v>219</v>
      </c>
      <c r="BO359" s="124">
        <v>0.0</v>
      </c>
      <c r="BP359" s="122" t="s">
        <v>211</v>
      </c>
      <c r="BQ359" s="124">
        <v>0.5</v>
      </c>
      <c r="BR359" s="122" t="s">
        <v>226</v>
      </c>
      <c r="BS359" s="124">
        <v>0.0</v>
      </c>
      <c r="BT359" s="112"/>
      <c r="BU359" s="168" t="s">
        <v>236</v>
      </c>
      <c r="BV359" s="168" t="s">
        <v>236</v>
      </c>
      <c r="BW359" s="112"/>
    </row>
    <row r="360">
      <c r="A360" s="66"/>
      <c r="B360" s="69">
        <v>26.0</v>
      </c>
      <c r="C360" s="71" t="s">
        <v>319</v>
      </c>
      <c r="D360" s="71" t="s">
        <v>355</v>
      </c>
      <c r="E360" s="76">
        <v>2009.0</v>
      </c>
      <c r="F360" s="76" t="s">
        <v>30</v>
      </c>
      <c r="G360" s="76" t="s">
        <v>391</v>
      </c>
      <c r="H360" s="76">
        <v>6.0</v>
      </c>
      <c r="I360" s="119" t="s">
        <v>427</v>
      </c>
      <c r="J360" s="71"/>
      <c r="K360" s="87" t="s">
        <v>39</v>
      </c>
      <c r="L360" s="66"/>
      <c r="M360" s="94"/>
      <c r="N360" s="122" t="s">
        <v>231</v>
      </c>
      <c r="O360" s="124"/>
      <c r="P360" s="124" t="s">
        <v>243</v>
      </c>
      <c r="Q360" s="16" t="s">
        <v>250</v>
      </c>
      <c r="R360" s="122" t="s">
        <v>228</v>
      </c>
      <c r="S360" s="124"/>
      <c r="T360" s="122" t="s">
        <v>231</v>
      </c>
      <c r="U360" s="124"/>
      <c r="V360" s="16" t="s">
        <v>258</v>
      </c>
      <c r="W360" s="106"/>
      <c r="X360" s="106"/>
      <c r="Y360" s="106"/>
      <c r="Z360" s="122" t="s">
        <v>231</v>
      </c>
      <c r="AA360" s="124"/>
      <c r="AB360" s="122" t="s">
        <v>231</v>
      </c>
      <c r="AC360" s="124"/>
      <c r="AD360" s="122" t="s">
        <v>231</v>
      </c>
      <c r="AE360" s="124"/>
      <c r="AF360" s="122" t="s">
        <v>241</v>
      </c>
      <c r="AG360" s="124"/>
      <c r="AH360" s="122" t="s">
        <v>241</v>
      </c>
      <c r="AI360" s="124"/>
      <c r="AJ360" s="108"/>
      <c r="AK360" s="106"/>
      <c r="AL360" s="106"/>
      <c r="AM360" s="122" t="s">
        <v>231</v>
      </c>
      <c r="AN360" s="124"/>
      <c r="AO360" s="122" t="s">
        <v>241</v>
      </c>
      <c r="AP360" s="124"/>
      <c r="AQ360" s="122" t="s">
        <v>231</v>
      </c>
      <c r="AR360" s="124"/>
      <c r="AS360" s="122" t="s">
        <v>231</v>
      </c>
      <c r="AT360" s="124"/>
      <c r="AU360" s="122" t="s">
        <v>231</v>
      </c>
      <c r="AV360" s="124"/>
      <c r="AW360" s="122" t="s">
        <v>231</v>
      </c>
      <c r="AX360" s="124"/>
      <c r="AY360" s="122" t="s">
        <v>231</v>
      </c>
      <c r="AZ360" s="124"/>
      <c r="BA360" s="146" t="s">
        <v>231</v>
      </c>
      <c r="BB360" s="124"/>
      <c r="BC360" s="146" t="s">
        <v>292</v>
      </c>
      <c r="BD360" s="124"/>
      <c r="BE360" s="112">
        <f t="shared" si="10"/>
        <v>0.5942857143</v>
      </c>
      <c r="BF360" s="122" t="s">
        <v>192</v>
      </c>
      <c r="BG360" s="160">
        <v>1.0</v>
      </c>
      <c r="BH360" s="122" t="s">
        <v>199</v>
      </c>
      <c r="BI360" s="160">
        <v>1.0</v>
      </c>
      <c r="BJ360" s="122" t="s">
        <v>205</v>
      </c>
      <c r="BK360" s="124">
        <v>0.5</v>
      </c>
      <c r="BL360" s="225" t="s">
        <v>209</v>
      </c>
      <c r="BM360" s="58"/>
      <c r="BN360" s="122" t="s">
        <v>217</v>
      </c>
      <c r="BO360" s="124">
        <v>0.66</v>
      </c>
      <c r="BP360" s="122" t="s">
        <v>211</v>
      </c>
      <c r="BQ360" s="124">
        <v>0.5</v>
      </c>
      <c r="BR360" s="122" t="s">
        <v>211</v>
      </c>
      <c r="BS360" s="124">
        <v>0.5</v>
      </c>
      <c r="BT360" s="112"/>
      <c r="BU360" s="168" t="s">
        <v>236</v>
      </c>
      <c r="BV360" s="168" t="s">
        <v>237</v>
      </c>
      <c r="BW360" s="112"/>
    </row>
    <row r="361">
      <c r="A361" s="66"/>
      <c r="B361" s="69">
        <v>27.0</v>
      </c>
      <c r="C361" s="71" t="s">
        <v>320</v>
      </c>
      <c r="D361" s="71" t="s">
        <v>356</v>
      </c>
      <c r="E361" s="76">
        <v>2009.0</v>
      </c>
      <c r="F361" s="76" t="s">
        <v>30</v>
      </c>
      <c r="G361" s="76" t="s">
        <v>392</v>
      </c>
      <c r="H361" s="76">
        <v>8.0</v>
      </c>
      <c r="I361" s="119" t="s">
        <v>428</v>
      </c>
      <c r="J361" s="71"/>
      <c r="K361" s="87" t="s">
        <v>39</v>
      </c>
      <c r="L361" s="66"/>
      <c r="M361" s="94"/>
      <c r="N361" s="122" t="s">
        <v>231</v>
      </c>
      <c r="O361" s="124"/>
      <c r="P361" s="124" t="s">
        <v>243</v>
      </c>
      <c r="Q361" s="16" t="s">
        <v>250</v>
      </c>
      <c r="R361" s="122" t="s">
        <v>228</v>
      </c>
      <c r="S361" s="124"/>
      <c r="T361" s="122" t="s">
        <v>231</v>
      </c>
      <c r="U361" s="124"/>
      <c r="V361" s="16" t="s">
        <v>258</v>
      </c>
      <c r="W361" s="106"/>
      <c r="X361" s="106"/>
      <c r="Y361" s="106"/>
      <c r="Z361" s="122" t="s">
        <v>231</v>
      </c>
      <c r="AA361" s="124"/>
      <c r="AB361" s="224" t="s">
        <v>231</v>
      </c>
      <c r="AC361" s="58"/>
      <c r="AD361" s="122" t="s">
        <v>231</v>
      </c>
      <c r="AE361" s="124"/>
      <c r="AF361" s="122" t="s">
        <v>241</v>
      </c>
      <c r="AG361" s="124"/>
      <c r="AH361" s="122" t="s">
        <v>241</v>
      </c>
      <c r="AI361" s="124"/>
      <c r="AJ361" s="108"/>
      <c r="AK361" s="106"/>
      <c r="AL361" s="106"/>
      <c r="AM361" s="122" t="s">
        <v>231</v>
      </c>
      <c r="AN361" s="124"/>
      <c r="AO361" s="122" t="s">
        <v>231</v>
      </c>
      <c r="AP361" s="124" t="s">
        <v>509</v>
      </c>
      <c r="AQ361" s="122" t="s">
        <v>231</v>
      </c>
      <c r="AR361" s="124"/>
      <c r="AS361" s="122" t="s">
        <v>231</v>
      </c>
      <c r="AT361" s="124"/>
      <c r="AU361" s="122" t="s">
        <v>231</v>
      </c>
      <c r="AV361" s="124"/>
      <c r="AW361" s="122" t="s">
        <v>231</v>
      </c>
      <c r="AX361" s="124"/>
      <c r="AY361" s="122" t="s">
        <v>231</v>
      </c>
      <c r="AZ361" s="124"/>
      <c r="BA361" s="146" t="s">
        <v>231</v>
      </c>
      <c r="BB361" s="124"/>
      <c r="BC361" s="146" t="s">
        <v>293</v>
      </c>
      <c r="BD361" s="124"/>
      <c r="BE361" s="112">
        <f t="shared" si="10"/>
        <v>1</v>
      </c>
      <c r="BF361" s="122" t="s">
        <v>192</v>
      </c>
      <c r="BG361" s="160">
        <v>1.0</v>
      </c>
      <c r="BH361" s="122" t="s">
        <v>199</v>
      </c>
      <c r="BI361" s="160">
        <v>1.0</v>
      </c>
      <c r="BJ361" s="122" t="s">
        <v>204</v>
      </c>
      <c r="BK361" s="124">
        <v>1.0</v>
      </c>
      <c r="BL361" s="146" t="s">
        <v>209</v>
      </c>
      <c r="BM361" s="226">
        <v>1.0</v>
      </c>
      <c r="BN361" s="63"/>
      <c r="BO361" s="124">
        <v>1.0</v>
      </c>
      <c r="BP361" s="122" t="s">
        <v>204</v>
      </c>
      <c r="BQ361" s="124">
        <v>1.0</v>
      </c>
      <c r="BR361" s="122" t="s">
        <v>225</v>
      </c>
      <c r="BS361" s="124">
        <v>1.0</v>
      </c>
      <c r="BT361" s="112"/>
      <c r="BU361" s="168" t="s">
        <v>236</v>
      </c>
      <c r="BV361" s="168" t="s">
        <v>236</v>
      </c>
      <c r="BW361" s="112"/>
    </row>
    <row r="362">
      <c r="A362" s="66"/>
      <c r="B362" s="69">
        <v>28.0</v>
      </c>
      <c r="C362" s="71" t="s">
        <v>321</v>
      </c>
      <c r="D362" s="71" t="s">
        <v>357</v>
      </c>
      <c r="E362" s="76">
        <v>2010.0</v>
      </c>
      <c r="F362" s="76" t="s">
        <v>30</v>
      </c>
      <c r="G362" s="76" t="s">
        <v>393</v>
      </c>
      <c r="H362" s="76">
        <v>11.0</v>
      </c>
      <c r="I362" s="119" t="s">
        <v>429</v>
      </c>
      <c r="J362" s="71"/>
      <c r="K362" s="87" t="s">
        <v>39</v>
      </c>
      <c r="L362" s="66"/>
      <c r="M362" s="94"/>
      <c r="N362" s="122" t="s">
        <v>231</v>
      </c>
      <c r="O362" s="124"/>
      <c r="P362" s="124" t="s">
        <v>243</v>
      </c>
      <c r="Q362" s="16" t="s">
        <v>250</v>
      </c>
      <c r="R362" s="122" t="s">
        <v>228</v>
      </c>
      <c r="S362" s="124"/>
      <c r="T362" s="122" t="s">
        <v>231</v>
      </c>
      <c r="U362" s="124"/>
      <c r="V362" s="16" t="s">
        <v>258</v>
      </c>
      <c r="W362" s="106"/>
      <c r="X362" s="106"/>
      <c r="Y362" s="106"/>
      <c r="Z362" s="122" t="s">
        <v>231</v>
      </c>
      <c r="AA362" s="124"/>
      <c r="AB362" s="122" t="s">
        <v>231</v>
      </c>
      <c r="AC362" s="124" t="s">
        <v>475</v>
      </c>
      <c r="AD362" s="122" t="s">
        <v>241</v>
      </c>
      <c r="AE362" s="124"/>
      <c r="AF362" s="122" t="s">
        <v>241</v>
      </c>
      <c r="AG362" s="124"/>
      <c r="AH362" s="122" t="s">
        <v>241</v>
      </c>
      <c r="AI362" s="124"/>
      <c r="AJ362" s="108"/>
      <c r="AK362" s="106"/>
      <c r="AL362" s="106"/>
      <c r="AM362" s="122" t="s">
        <v>231</v>
      </c>
      <c r="AN362" s="124"/>
      <c r="AO362" s="122" t="s">
        <v>231</v>
      </c>
      <c r="AP362" s="124" t="s">
        <v>510</v>
      </c>
      <c r="AQ362" s="122" t="s">
        <v>231</v>
      </c>
      <c r="AR362" s="124"/>
      <c r="AS362" s="122" t="s">
        <v>231</v>
      </c>
      <c r="AT362" s="124"/>
      <c r="AU362" s="122" t="s">
        <v>231</v>
      </c>
      <c r="AV362" s="124"/>
      <c r="AW362" s="122" t="s">
        <v>231</v>
      </c>
      <c r="AX362" s="124"/>
      <c r="AY362" s="122" t="s">
        <v>231</v>
      </c>
      <c r="AZ362" s="124"/>
      <c r="BA362" s="146" t="s">
        <v>231</v>
      </c>
      <c r="BB362" s="124"/>
      <c r="BC362" s="146" t="s">
        <v>293</v>
      </c>
      <c r="BD362" s="124"/>
      <c r="BE362" s="112">
        <f t="shared" si="10"/>
        <v>0.5714285714</v>
      </c>
      <c r="BF362" s="122" t="s">
        <v>192</v>
      </c>
      <c r="BG362" s="160">
        <v>1.0</v>
      </c>
      <c r="BH362" s="122" t="s">
        <v>199</v>
      </c>
      <c r="BI362" s="160">
        <v>1.0</v>
      </c>
      <c r="BJ362" s="122" t="s">
        <v>204</v>
      </c>
      <c r="BK362" s="124">
        <v>1.0</v>
      </c>
      <c r="BL362" s="146" t="s">
        <v>209</v>
      </c>
      <c r="BM362" s="124">
        <v>1.0</v>
      </c>
      <c r="BN362" s="224" t="s">
        <v>216</v>
      </c>
      <c r="BO362" s="58"/>
      <c r="BP362" s="122" t="s">
        <v>211</v>
      </c>
      <c r="BQ362" s="124">
        <v>0.0</v>
      </c>
      <c r="BR362" s="122" t="s">
        <v>226</v>
      </c>
      <c r="BS362" s="124">
        <v>0.0</v>
      </c>
      <c r="BT362" s="112"/>
      <c r="BU362" s="168" t="s">
        <v>236</v>
      </c>
      <c r="BV362" s="168" t="s">
        <v>236</v>
      </c>
      <c r="BW362" s="112"/>
    </row>
    <row r="363">
      <c r="A363" s="66"/>
      <c r="B363" s="69">
        <v>29.0</v>
      </c>
      <c r="C363" s="71" t="s">
        <v>322</v>
      </c>
      <c r="D363" s="71" t="s">
        <v>358</v>
      </c>
      <c r="E363" s="76">
        <v>2014.0</v>
      </c>
      <c r="F363" s="76" t="s">
        <v>30</v>
      </c>
      <c r="G363" s="76" t="s">
        <v>394</v>
      </c>
      <c r="H363" s="76">
        <v>0.0</v>
      </c>
      <c r="I363" s="119" t="s">
        <v>430</v>
      </c>
      <c r="J363" s="71"/>
      <c r="K363" s="87" t="s">
        <v>39</v>
      </c>
      <c r="L363" s="66"/>
      <c r="M363" s="94"/>
      <c r="N363" s="122" t="s">
        <v>231</v>
      </c>
      <c r="O363" s="124"/>
      <c r="P363" s="124" t="s">
        <v>243</v>
      </c>
      <c r="Q363" s="16" t="s">
        <v>250</v>
      </c>
      <c r="R363" s="122" t="s">
        <v>241</v>
      </c>
      <c r="S363" s="124"/>
      <c r="T363" s="122" t="s">
        <v>231</v>
      </c>
      <c r="U363" s="124"/>
      <c r="V363" s="16" t="s">
        <v>260</v>
      </c>
      <c r="W363" s="106"/>
      <c r="X363" s="106"/>
      <c r="Y363" s="106"/>
      <c r="Z363" s="122" t="s">
        <v>231</v>
      </c>
      <c r="AA363" s="124"/>
      <c r="AB363" s="122" t="s">
        <v>231</v>
      </c>
      <c r="AC363" s="124" t="s">
        <v>476</v>
      </c>
      <c r="AD363" s="224" t="s">
        <v>231</v>
      </c>
      <c r="AE363" s="58"/>
      <c r="AF363" s="122" t="s">
        <v>241</v>
      </c>
      <c r="AG363" s="124"/>
      <c r="AH363" s="122" t="s">
        <v>231</v>
      </c>
      <c r="AI363" s="124"/>
      <c r="AJ363" s="108"/>
      <c r="AK363" s="106"/>
      <c r="AL363" s="106"/>
      <c r="AM363" s="122" t="s">
        <v>231</v>
      </c>
      <c r="AN363" s="124"/>
      <c r="AO363" s="122" t="s">
        <v>231</v>
      </c>
      <c r="AP363" s="124"/>
      <c r="AQ363" s="122" t="s">
        <v>231</v>
      </c>
      <c r="AR363" s="124"/>
      <c r="AS363" s="122" t="s">
        <v>231</v>
      </c>
      <c r="AT363" s="124"/>
      <c r="AU363" s="122" t="s">
        <v>231</v>
      </c>
      <c r="AV363" s="124"/>
      <c r="AW363" s="122" t="s">
        <v>231</v>
      </c>
      <c r="AX363" s="124"/>
      <c r="AY363" s="122" t="s">
        <v>231</v>
      </c>
      <c r="AZ363" s="124"/>
      <c r="BA363" s="146" t="s">
        <v>231</v>
      </c>
      <c r="BB363" s="124"/>
      <c r="BC363" s="146" t="s">
        <v>293</v>
      </c>
      <c r="BD363" s="124"/>
      <c r="BE363" s="112">
        <f t="shared" si="10"/>
        <v>0.9285714286</v>
      </c>
      <c r="BF363" s="122" t="s">
        <v>192</v>
      </c>
      <c r="BG363" s="160">
        <v>1.0</v>
      </c>
      <c r="BH363" s="122" t="s">
        <v>200</v>
      </c>
      <c r="BI363" s="160">
        <v>0.5</v>
      </c>
      <c r="BJ363" s="122" t="s">
        <v>204</v>
      </c>
      <c r="BK363" s="124">
        <v>1.0</v>
      </c>
      <c r="BL363" s="146" t="s">
        <v>209</v>
      </c>
      <c r="BM363" s="124">
        <v>1.0</v>
      </c>
      <c r="BN363" s="122" t="s">
        <v>216</v>
      </c>
      <c r="BO363" s="226">
        <v>1.0</v>
      </c>
      <c r="BP363" s="63"/>
      <c r="BQ363" s="124">
        <v>1.0</v>
      </c>
      <c r="BR363" s="122" t="s">
        <v>225</v>
      </c>
      <c r="BS363" s="124">
        <v>1.0</v>
      </c>
      <c r="BT363" s="112"/>
      <c r="BU363" s="168" t="s">
        <v>236</v>
      </c>
      <c r="BV363" s="168" t="s">
        <v>236</v>
      </c>
      <c r="BW363" s="112"/>
    </row>
    <row r="364">
      <c r="A364" s="66"/>
      <c r="B364" s="69">
        <v>30.0</v>
      </c>
      <c r="C364" s="71" t="s">
        <v>323</v>
      </c>
      <c r="D364" s="71" t="s">
        <v>359</v>
      </c>
      <c r="E364" s="76">
        <v>2010.0</v>
      </c>
      <c r="F364" s="76" t="s">
        <v>30</v>
      </c>
      <c r="G364" s="76" t="s">
        <v>395</v>
      </c>
      <c r="H364" s="76">
        <v>14.0</v>
      </c>
      <c r="I364" s="119" t="s">
        <v>431</v>
      </c>
      <c r="J364" s="71"/>
      <c r="K364" s="87" t="s">
        <v>39</v>
      </c>
      <c r="L364" s="66"/>
      <c r="M364" s="94"/>
      <c r="N364" s="122" t="s">
        <v>231</v>
      </c>
      <c r="O364" s="124"/>
      <c r="P364" s="124" t="s">
        <v>243</v>
      </c>
      <c r="Q364" s="16" t="s">
        <v>250</v>
      </c>
      <c r="R364" s="122" t="s">
        <v>241</v>
      </c>
      <c r="S364" s="124"/>
      <c r="T364" s="122" t="s">
        <v>231</v>
      </c>
      <c r="U364" s="124"/>
      <c r="V364" s="16" t="s">
        <v>258</v>
      </c>
      <c r="W364" s="106"/>
      <c r="X364" s="106"/>
      <c r="Y364" s="106"/>
      <c r="Z364" s="122" t="s">
        <v>241</v>
      </c>
      <c r="AA364" s="124"/>
      <c r="AB364" s="122"/>
      <c r="AC364" s="124"/>
      <c r="AD364" s="122"/>
      <c r="AE364" s="124"/>
      <c r="AF364" s="122"/>
      <c r="AG364" s="124"/>
      <c r="AH364" s="122"/>
      <c r="AI364" s="124"/>
      <c r="AJ364" s="108"/>
      <c r="AK364" s="106"/>
      <c r="AL364" s="106"/>
      <c r="AM364" s="122" t="s">
        <v>231</v>
      </c>
      <c r="AN364" s="124"/>
      <c r="AO364" s="122" t="s">
        <v>231</v>
      </c>
      <c r="AP364" s="124"/>
      <c r="AQ364" s="122" t="s">
        <v>231</v>
      </c>
      <c r="AR364" s="124"/>
      <c r="AS364" s="122" t="s">
        <v>231</v>
      </c>
      <c r="AT364" s="124"/>
      <c r="AU364" s="122" t="s">
        <v>231</v>
      </c>
      <c r="AV364" s="124"/>
      <c r="AW364" s="122" t="s">
        <v>231</v>
      </c>
      <c r="AX364" s="124"/>
      <c r="AY364" s="122" t="s">
        <v>231</v>
      </c>
      <c r="AZ364" s="124"/>
      <c r="BA364" s="146" t="s">
        <v>231</v>
      </c>
      <c r="BB364" s="124"/>
      <c r="BC364" s="146" t="s">
        <v>228</v>
      </c>
      <c r="BD364" s="124" t="s">
        <v>556</v>
      </c>
      <c r="BE364" s="112">
        <f t="shared" si="10"/>
        <v>0.7857142857</v>
      </c>
      <c r="BF364" s="122" t="s">
        <v>192</v>
      </c>
      <c r="BG364" s="160">
        <v>1.0</v>
      </c>
      <c r="BH364" s="122" t="s">
        <v>199</v>
      </c>
      <c r="BI364" s="160">
        <v>1.0</v>
      </c>
      <c r="BJ364" s="122" t="s">
        <v>204</v>
      </c>
      <c r="BK364" s="124">
        <v>1.0</v>
      </c>
      <c r="BL364" s="146" t="s">
        <v>209</v>
      </c>
      <c r="BM364" s="124">
        <v>1.0</v>
      </c>
      <c r="BN364" s="122" t="s">
        <v>216</v>
      </c>
      <c r="BO364" s="124">
        <v>1.0</v>
      </c>
      <c r="BP364" s="224" t="s">
        <v>211</v>
      </c>
      <c r="BQ364" s="58"/>
      <c r="BR364" s="122" t="s">
        <v>211</v>
      </c>
      <c r="BS364" s="124">
        <v>0.5</v>
      </c>
      <c r="BT364" s="112"/>
      <c r="BU364" s="168" t="s">
        <v>237</v>
      </c>
      <c r="BV364" s="168" t="s">
        <v>236</v>
      </c>
      <c r="BW364" s="112"/>
    </row>
    <row r="365">
      <c r="A365" s="66"/>
      <c r="B365" s="69">
        <v>31.0</v>
      </c>
      <c r="C365" s="71" t="s">
        <v>324</v>
      </c>
      <c r="D365" s="115" t="s">
        <v>360</v>
      </c>
      <c r="E365" s="76">
        <v>2011.0</v>
      </c>
      <c r="F365" s="76" t="s">
        <v>30</v>
      </c>
      <c r="G365" s="76" t="s">
        <v>396</v>
      </c>
      <c r="H365" s="76">
        <v>22.0</v>
      </c>
      <c r="I365" s="119" t="s">
        <v>432</v>
      </c>
      <c r="J365" s="71"/>
      <c r="K365" s="87" t="s">
        <v>39</v>
      </c>
      <c r="L365" s="66"/>
      <c r="M365" s="94"/>
      <c r="N365" s="122" t="s">
        <v>231</v>
      </c>
      <c r="O365" s="124"/>
      <c r="P365" s="124" t="s">
        <v>243</v>
      </c>
      <c r="Q365" s="16" t="s">
        <v>248</v>
      </c>
      <c r="R365" s="122" t="s">
        <v>228</v>
      </c>
      <c r="S365" s="124"/>
      <c r="T365" s="122" t="s">
        <v>231</v>
      </c>
      <c r="U365" s="124"/>
      <c r="V365" s="16" t="s">
        <v>257</v>
      </c>
      <c r="W365" s="106"/>
      <c r="X365" s="106"/>
      <c r="Y365" s="106"/>
      <c r="Z365" s="122" t="s">
        <v>231</v>
      </c>
      <c r="AA365" s="124"/>
      <c r="AB365" s="122" t="s">
        <v>231</v>
      </c>
      <c r="AC365" s="124"/>
      <c r="AD365" s="122" t="s">
        <v>231</v>
      </c>
      <c r="AE365" s="124"/>
      <c r="AF365" s="224" t="s">
        <v>241</v>
      </c>
      <c r="AG365" s="58"/>
      <c r="AH365" s="122" t="s">
        <v>241</v>
      </c>
      <c r="AI365" s="124"/>
      <c r="AJ365" s="108"/>
      <c r="AK365" s="106"/>
      <c r="AL365" s="106"/>
      <c r="AM365" s="122" t="s">
        <v>231</v>
      </c>
      <c r="AN365" s="124"/>
      <c r="AO365" s="122" t="s">
        <v>231</v>
      </c>
      <c r="AP365" s="124"/>
      <c r="AQ365" s="122" t="s">
        <v>231</v>
      </c>
      <c r="AR365" s="124"/>
      <c r="AS365" s="122" t="s">
        <v>231</v>
      </c>
      <c r="AT365" s="124"/>
      <c r="AU365" s="122" t="s">
        <v>231</v>
      </c>
      <c r="AV365" s="124"/>
      <c r="AW365" s="122" t="s">
        <v>231</v>
      </c>
      <c r="AX365" s="124" t="s">
        <v>537</v>
      </c>
      <c r="AY365" s="122" t="s">
        <v>231</v>
      </c>
      <c r="AZ365" s="124"/>
      <c r="BA365" s="146" t="s">
        <v>231</v>
      </c>
      <c r="BB365" s="124" t="s">
        <v>548</v>
      </c>
      <c r="BC365" s="146" t="s">
        <v>291</v>
      </c>
      <c r="BD365" s="124" t="s">
        <v>557</v>
      </c>
      <c r="BE365" s="112">
        <f t="shared" si="10"/>
        <v>0.8085714286</v>
      </c>
      <c r="BF365" s="122" t="s">
        <v>192</v>
      </c>
      <c r="BG365" s="160">
        <v>1.0</v>
      </c>
      <c r="BH365" s="122" t="s">
        <v>199</v>
      </c>
      <c r="BI365" s="160">
        <v>1.0</v>
      </c>
      <c r="BJ365" s="122" t="s">
        <v>204</v>
      </c>
      <c r="BK365" s="124">
        <v>1.0</v>
      </c>
      <c r="BL365" s="146" t="s">
        <v>209</v>
      </c>
      <c r="BM365" s="124">
        <v>1.0</v>
      </c>
      <c r="BN365" s="122" t="s">
        <v>217</v>
      </c>
      <c r="BO365" s="124">
        <v>0.66</v>
      </c>
      <c r="BP365" s="122" t="s">
        <v>211</v>
      </c>
      <c r="BQ365" s="226">
        <v>0.5</v>
      </c>
      <c r="BR365" s="63"/>
      <c r="BS365" s="124">
        <v>0.5</v>
      </c>
      <c r="BT365" s="112"/>
      <c r="BU365" s="168" t="s">
        <v>236</v>
      </c>
      <c r="BV365" s="168" t="s">
        <v>236</v>
      </c>
      <c r="BW365" s="112"/>
    </row>
    <row r="366">
      <c r="A366" s="66"/>
      <c r="B366" s="69">
        <v>32.0</v>
      </c>
      <c r="C366" s="71" t="s">
        <v>325</v>
      </c>
      <c r="D366" s="115" t="s">
        <v>361</v>
      </c>
      <c r="E366" s="76">
        <v>2012.0</v>
      </c>
      <c r="F366" s="76" t="s">
        <v>30</v>
      </c>
      <c r="G366" s="76" t="s">
        <v>397</v>
      </c>
      <c r="H366" s="76">
        <v>5.0</v>
      </c>
      <c r="I366" s="119" t="s">
        <v>433</v>
      </c>
      <c r="J366" s="71"/>
      <c r="K366" s="87" t="s">
        <v>39</v>
      </c>
      <c r="L366" s="66"/>
      <c r="M366" s="94"/>
      <c r="N366" s="122" t="s">
        <v>231</v>
      </c>
      <c r="O366" s="124"/>
      <c r="P366" s="124" t="s">
        <v>243</v>
      </c>
      <c r="Q366" s="16" t="s">
        <v>250</v>
      </c>
      <c r="R366" s="122" t="s">
        <v>228</v>
      </c>
      <c r="S366" s="124"/>
      <c r="T366" s="122" t="s">
        <v>241</v>
      </c>
      <c r="U366" s="124"/>
      <c r="V366" s="16" t="s">
        <v>258</v>
      </c>
      <c r="W366" s="106"/>
      <c r="X366" s="106"/>
      <c r="Y366" s="106"/>
      <c r="Z366" s="122" t="s">
        <v>231</v>
      </c>
      <c r="AA366" s="124"/>
      <c r="AB366" s="122" t="s">
        <v>231</v>
      </c>
      <c r="AC366" s="124" t="s">
        <v>477</v>
      </c>
      <c r="AD366" s="122" t="s">
        <v>231</v>
      </c>
      <c r="AE366" s="124" t="s">
        <v>491</v>
      </c>
      <c r="AF366" s="122" t="s">
        <v>241</v>
      </c>
      <c r="AG366" s="124"/>
      <c r="AH366" s="122" t="s">
        <v>228</v>
      </c>
      <c r="AI366" s="124"/>
      <c r="AJ366" s="108"/>
      <c r="AK366" s="106"/>
      <c r="AL366" s="106"/>
      <c r="AM366" s="122" t="s">
        <v>231</v>
      </c>
      <c r="AN366" s="124"/>
      <c r="AO366" s="122" t="s">
        <v>231</v>
      </c>
      <c r="AP366" s="124" t="s">
        <v>511</v>
      </c>
      <c r="AQ366" s="122" t="s">
        <v>231</v>
      </c>
      <c r="AR366" s="124"/>
      <c r="AS366" s="122" t="s">
        <v>231</v>
      </c>
      <c r="AT366" s="124"/>
      <c r="AU366" s="122" t="s">
        <v>231</v>
      </c>
      <c r="AV366" s="124"/>
      <c r="AW366" s="122" t="s">
        <v>231</v>
      </c>
      <c r="AX366" s="124"/>
      <c r="AY366" s="122" t="s">
        <v>231</v>
      </c>
      <c r="AZ366" s="124"/>
      <c r="BA366" s="146" t="s">
        <v>241</v>
      </c>
      <c r="BB366" s="124"/>
      <c r="BC366" s="146" t="s">
        <v>290</v>
      </c>
      <c r="BD366" s="124" t="s">
        <v>558</v>
      </c>
      <c r="BE366" s="112">
        <f t="shared" si="10"/>
        <v>0.6185714286</v>
      </c>
      <c r="BF366" s="122" t="s">
        <v>192</v>
      </c>
      <c r="BG366" s="160">
        <v>1.0</v>
      </c>
      <c r="BH366" s="122" t="s">
        <v>200</v>
      </c>
      <c r="BI366" s="160">
        <v>0.5</v>
      </c>
      <c r="BJ366" s="122" t="s">
        <v>204</v>
      </c>
      <c r="BK366" s="124">
        <v>1.0</v>
      </c>
      <c r="BL366" s="146" t="s">
        <v>209</v>
      </c>
      <c r="BM366" s="124">
        <v>1.0</v>
      </c>
      <c r="BN366" s="122" t="s">
        <v>218</v>
      </c>
      <c r="BO366" s="124">
        <v>0.33</v>
      </c>
      <c r="BP366" s="122" t="s">
        <v>211</v>
      </c>
      <c r="BQ366" s="124">
        <v>0.5</v>
      </c>
      <c r="BR366" s="224" t="s">
        <v>211</v>
      </c>
      <c r="BS366" s="58"/>
      <c r="BT366" s="112"/>
      <c r="BU366" s="168" t="s">
        <v>237</v>
      </c>
      <c r="BV366" s="168" t="s">
        <v>236</v>
      </c>
      <c r="BW366" s="112"/>
    </row>
    <row r="367">
      <c r="A367" s="66"/>
      <c r="B367" s="69">
        <v>33.0</v>
      </c>
      <c r="C367" s="71" t="s">
        <v>326</v>
      </c>
      <c r="D367" s="115" t="s">
        <v>362</v>
      </c>
      <c r="E367" s="76">
        <v>2014.0</v>
      </c>
      <c r="F367" s="76" t="s">
        <v>30</v>
      </c>
      <c r="G367" s="76" t="s">
        <v>398</v>
      </c>
      <c r="H367" s="76">
        <v>5.0</v>
      </c>
      <c r="I367" s="119" t="s">
        <v>434</v>
      </c>
      <c r="J367" s="71"/>
      <c r="K367" s="87" t="s">
        <v>39</v>
      </c>
      <c r="L367" s="66"/>
      <c r="M367" s="94"/>
      <c r="N367" s="122" t="s">
        <v>231</v>
      </c>
      <c r="O367" s="124"/>
      <c r="P367" s="124" t="s">
        <v>243</v>
      </c>
      <c r="Q367" s="16" t="s">
        <v>248</v>
      </c>
      <c r="R367" s="122" t="s">
        <v>228</v>
      </c>
      <c r="S367" s="124"/>
      <c r="T367" s="122" t="s">
        <v>231</v>
      </c>
      <c r="U367" s="124"/>
      <c r="V367" s="16" t="s">
        <v>258</v>
      </c>
      <c r="W367" s="106"/>
      <c r="X367" s="106"/>
      <c r="Y367" s="106"/>
      <c r="Z367" s="122" t="s">
        <v>231</v>
      </c>
      <c r="AA367" s="124"/>
      <c r="AB367" s="122" t="s">
        <v>231</v>
      </c>
      <c r="AC367" s="124" t="s">
        <v>478</v>
      </c>
      <c r="AD367" s="122" t="s">
        <v>231</v>
      </c>
      <c r="AE367" s="124" t="s">
        <v>492</v>
      </c>
      <c r="AF367" s="122" t="s">
        <v>241</v>
      </c>
      <c r="AG367" s="124"/>
      <c r="AH367" s="224" t="s">
        <v>241</v>
      </c>
      <c r="AI367" s="58"/>
      <c r="AJ367" s="108"/>
      <c r="AK367" s="106"/>
      <c r="AL367" s="106"/>
      <c r="AM367" s="122" t="s">
        <v>241</v>
      </c>
      <c r="AN367" s="124"/>
      <c r="AO367" s="122"/>
      <c r="AP367" s="124"/>
      <c r="AQ367" s="122"/>
      <c r="AR367" s="124"/>
      <c r="AS367" s="122"/>
      <c r="AT367" s="124"/>
      <c r="AU367" s="122" t="s">
        <v>241</v>
      </c>
      <c r="AV367" s="124"/>
      <c r="AW367" s="122" t="s">
        <v>231</v>
      </c>
      <c r="AX367" s="124"/>
      <c r="AY367" s="122" t="s">
        <v>231</v>
      </c>
      <c r="AZ367" s="124"/>
      <c r="BA367" s="146" t="s">
        <v>241</v>
      </c>
      <c r="BB367" s="124"/>
      <c r="BC367" s="146" t="s">
        <v>228</v>
      </c>
      <c r="BD367" s="124"/>
      <c r="BE367" s="112">
        <f t="shared" si="10"/>
        <v>0.7614285714</v>
      </c>
      <c r="BF367" s="122" t="s">
        <v>192</v>
      </c>
      <c r="BG367" s="160">
        <v>1.0</v>
      </c>
      <c r="BH367" s="122" t="s">
        <v>199</v>
      </c>
      <c r="BI367" s="160">
        <v>1.0</v>
      </c>
      <c r="BJ367" s="122" t="s">
        <v>204</v>
      </c>
      <c r="BK367" s="124">
        <v>1.0</v>
      </c>
      <c r="BL367" s="146" t="s">
        <v>209</v>
      </c>
      <c r="BM367" s="124">
        <v>1.0</v>
      </c>
      <c r="BN367" s="122" t="s">
        <v>218</v>
      </c>
      <c r="BO367" s="124">
        <v>0.33</v>
      </c>
      <c r="BP367" s="122" t="s">
        <v>222</v>
      </c>
      <c r="BQ367" s="124">
        <v>0.0</v>
      </c>
      <c r="BR367" s="122" t="s">
        <v>225</v>
      </c>
      <c r="BS367" s="226">
        <v>1.0</v>
      </c>
      <c r="BT367" s="63"/>
      <c r="BU367" s="168" t="s">
        <v>236</v>
      </c>
      <c r="BV367" s="168" t="s">
        <v>236</v>
      </c>
      <c r="BW367" s="112"/>
    </row>
    <row r="368">
      <c r="A368" s="66"/>
      <c r="B368" s="69">
        <v>34.0</v>
      </c>
      <c r="C368" s="71" t="s">
        <v>327</v>
      </c>
      <c r="D368" s="115" t="s">
        <v>363</v>
      </c>
      <c r="E368" s="76">
        <v>2014.0</v>
      </c>
      <c r="F368" s="76" t="s">
        <v>30</v>
      </c>
      <c r="G368" s="76" t="s">
        <v>399</v>
      </c>
      <c r="H368" s="76">
        <v>4.0</v>
      </c>
      <c r="I368" s="119" t="s">
        <v>435</v>
      </c>
      <c r="J368" s="71"/>
      <c r="K368" s="87" t="s">
        <v>39</v>
      </c>
      <c r="L368" s="66"/>
      <c r="M368" s="94"/>
      <c r="N368" s="122" t="s">
        <v>231</v>
      </c>
      <c r="O368" s="124"/>
      <c r="P368" s="124" t="s">
        <v>243</v>
      </c>
      <c r="Q368" s="16" t="s">
        <v>248</v>
      </c>
      <c r="R368" s="122" t="s">
        <v>228</v>
      </c>
      <c r="S368" s="124"/>
      <c r="T368" s="122" t="s">
        <v>231</v>
      </c>
      <c r="U368" s="124"/>
      <c r="V368" s="16" t="s">
        <v>257</v>
      </c>
      <c r="W368" s="106"/>
      <c r="X368" s="106"/>
      <c r="Y368" s="106"/>
      <c r="Z368" s="122" t="s">
        <v>231</v>
      </c>
      <c r="AA368" s="124"/>
      <c r="AB368" s="122" t="s">
        <v>231</v>
      </c>
      <c r="AC368" s="124" t="s">
        <v>479</v>
      </c>
      <c r="AD368" s="122" t="s">
        <v>231</v>
      </c>
      <c r="AE368" s="124"/>
      <c r="AF368" s="122" t="s">
        <v>241</v>
      </c>
      <c r="AG368" s="124"/>
      <c r="AH368" s="122" t="s">
        <v>241</v>
      </c>
      <c r="AI368" s="124"/>
      <c r="AJ368" s="108"/>
      <c r="AK368" s="106"/>
      <c r="AL368" s="106"/>
      <c r="AM368" s="122" t="s">
        <v>231</v>
      </c>
      <c r="AN368" s="124"/>
      <c r="AO368" s="122" t="s">
        <v>231</v>
      </c>
      <c r="AP368" s="124" t="s">
        <v>512</v>
      </c>
      <c r="AQ368" s="122" t="s">
        <v>231</v>
      </c>
      <c r="AR368" s="124" t="s">
        <v>460</v>
      </c>
      <c r="AS368" s="122" t="s">
        <v>231</v>
      </c>
      <c r="AT368" s="124"/>
      <c r="AU368" s="122" t="s">
        <v>231</v>
      </c>
      <c r="AV368" s="124"/>
      <c r="AW368" s="122" t="s">
        <v>231</v>
      </c>
      <c r="AX368" s="124"/>
      <c r="AY368" s="122" t="s">
        <v>231</v>
      </c>
      <c r="AZ368" s="124"/>
      <c r="BA368" s="146" t="s">
        <v>231</v>
      </c>
      <c r="BB368" s="124" t="s">
        <v>549</v>
      </c>
      <c r="BC368" s="146" t="s">
        <v>290</v>
      </c>
      <c r="BD368" s="124"/>
      <c r="BE368" s="112">
        <f t="shared" si="10"/>
        <v>1</v>
      </c>
      <c r="BF368" s="122" t="s">
        <v>192</v>
      </c>
      <c r="BG368" s="160">
        <v>1.0</v>
      </c>
      <c r="BH368" s="122" t="s">
        <v>199</v>
      </c>
      <c r="BI368" s="160">
        <v>1.0</v>
      </c>
      <c r="BJ368" s="122" t="s">
        <v>204</v>
      </c>
      <c r="BK368" s="124">
        <v>1.0</v>
      </c>
      <c r="BL368" s="146" t="s">
        <v>209</v>
      </c>
      <c r="BM368" s="124">
        <v>1.0</v>
      </c>
      <c r="BN368" s="122" t="s">
        <v>216</v>
      </c>
      <c r="BO368" s="124">
        <v>1.0</v>
      </c>
      <c r="BP368" s="122" t="s">
        <v>204</v>
      </c>
      <c r="BQ368" s="124">
        <v>1.0</v>
      </c>
      <c r="BR368" s="122" t="s">
        <v>225</v>
      </c>
      <c r="BS368" s="124">
        <v>1.0</v>
      </c>
      <c r="BT368" s="112"/>
      <c r="BU368" s="168" t="s">
        <v>236</v>
      </c>
      <c r="BV368" s="168" t="s">
        <v>236</v>
      </c>
      <c r="BW368" s="112"/>
    </row>
    <row r="369">
      <c r="A369" s="66"/>
      <c r="B369" s="69">
        <v>35.0</v>
      </c>
      <c r="C369" s="71" t="s">
        <v>328</v>
      </c>
      <c r="D369" s="115" t="s">
        <v>364</v>
      </c>
      <c r="E369" s="76">
        <v>2014.0</v>
      </c>
      <c r="F369" s="76" t="s">
        <v>30</v>
      </c>
      <c r="G369" s="76" t="s">
        <v>400</v>
      </c>
      <c r="H369" s="76">
        <v>7.0</v>
      </c>
      <c r="I369" s="119" t="s">
        <v>436</v>
      </c>
      <c r="J369" s="71"/>
      <c r="K369" s="87" t="s">
        <v>39</v>
      </c>
      <c r="L369" s="66"/>
      <c r="M369" s="94"/>
      <c r="N369" s="122" t="s">
        <v>231</v>
      </c>
      <c r="O369" s="124"/>
      <c r="P369" s="124" t="s">
        <v>243</v>
      </c>
      <c r="Q369" s="16" t="s">
        <v>248</v>
      </c>
      <c r="R369" s="122" t="s">
        <v>228</v>
      </c>
      <c r="S369" s="124"/>
      <c r="T369" s="122" t="s">
        <v>231</v>
      </c>
      <c r="U369" s="124"/>
      <c r="V369" s="16" t="s">
        <v>257</v>
      </c>
      <c r="W369" s="106"/>
      <c r="X369" s="106"/>
      <c r="Y369" s="106"/>
      <c r="Z369" s="122" t="s">
        <v>231</v>
      </c>
      <c r="AA369" s="124"/>
      <c r="AB369" s="122" t="s">
        <v>231</v>
      </c>
      <c r="AC369" s="124" t="s">
        <v>480</v>
      </c>
      <c r="AD369" s="122" t="s">
        <v>231</v>
      </c>
      <c r="AE369" s="124"/>
      <c r="AF369" s="122" t="s">
        <v>231</v>
      </c>
      <c r="AG369" s="124"/>
      <c r="AH369" s="122" t="s">
        <v>231</v>
      </c>
      <c r="AI369" s="124"/>
      <c r="AJ369" s="108"/>
      <c r="AK369" s="106"/>
      <c r="AL369" s="106"/>
      <c r="AM369" s="122" t="s">
        <v>231</v>
      </c>
      <c r="AN369" s="124"/>
      <c r="AO369" s="122" t="s">
        <v>231</v>
      </c>
      <c r="AP369" s="124" t="s">
        <v>513</v>
      </c>
      <c r="AQ369" s="122" t="s">
        <v>231</v>
      </c>
      <c r="AR369" s="124"/>
      <c r="AS369" s="122" t="s">
        <v>231</v>
      </c>
      <c r="AT369" s="124"/>
      <c r="AU369" s="122" t="s">
        <v>231</v>
      </c>
      <c r="AV369" s="124"/>
      <c r="AW369" s="122" t="s">
        <v>231</v>
      </c>
      <c r="AX369" s="124"/>
      <c r="AY369" s="122" t="s">
        <v>231</v>
      </c>
      <c r="AZ369" s="124"/>
      <c r="BA369" s="146" t="s">
        <v>241</v>
      </c>
      <c r="BB369" s="124"/>
      <c r="BC369" s="146" t="s">
        <v>290</v>
      </c>
      <c r="BD369" s="124"/>
      <c r="BE369" s="112">
        <f t="shared" si="10"/>
        <v>1</v>
      </c>
      <c r="BF369" s="122" t="s">
        <v>192</v>
      </c>
      <c r="BG369" s="160">
        <v>1.0</v>
      </c>
      <c r="BH369" s="122" t="s">
        <v>199</v>
      </c>
      <c r="BI369" s="160">
        <v>1.0</v>
      </c>
      <c r="BJ369" s="122" t="s">
        <v>204</v>
      </c>
      <c r="BK369" s="124">
        <v>1.0</v>
      </c>
      <c r="BL369" s="146" t="s">
        <v>209</v>
      </c>
      <c r="BM369" s="124">
        <v>1.0</v>
      </c>
      <c r="BN369" s="122" t="s">
        <v>216</v>
      </c>
      <c r="BO369" s="124">
        <v>1.0</v>
      </c>
      <c r="BP369" s="122" t="s">
        <v>204</v>
      </c>
      <c r="BQ369" s="124">
        <v>1.0</v>
      </c>
      <c r="BR369" s="122" t="s">
        <v>225</v>
      </c>
      <c r="BS369" s="124">
        <v>1.0</v>
      </c>
      <c r="BT369" s="112"/>
      <c r="BU369" s="168" t="s">
        <v>236</v>
      </c>
      <c r="BV369" s="168" t="s">
        <v>236</v>
      </c>
      <c r="BW369" s="112"/>
    </row>
    <row r="370">
      <c r="A370" s="66"/>
      <c r="B370" s="69">
        <v>36.0</v>
      </c>
      <c r="C370" s="71" t="s">
        <v>329</v>
      </c>
      <c r="D370" s="115" t="s">
        <v>365</v>
      </c>
      <c r="E370" s="76">
        <v>2011.0</v>
      </c>
      <c r="F370" s="76" t="s">
        <v>30</v>
      </c>
      <c r="G370" s="76" t="s">
        <v>401</v>
      </c>
      <c r="H370" s="76">
        <v>5.0</v>
      </c>
      <c r="I370" s="119" t="s">
        <v>437</v>
      </c>
      <c r="J370" s="71"/>
      <c r="K370" s="87" t="s">
        <v>39</v>
      </c>
      <c r="L370" s="66"/>
      <c r="M370" s="94"/>
      <c r="N370" s="122" t="s">
        <v>231</v>
      </c>
      <c r="O370" s="124"/>
      <c r="P370" s="124" t="s">
        <v>243</v>
      </c>
      <c r="Q370" s="16" t="s">
        <v>250</v>
      </c>
      <c r="R370" s="122" t="s">
        <v>228</v>
      </c>
      <c r="S370" s="124"/>
      <c r="T370" s="122" t="s">
        <v>231</v>
      </c>
      <c r="U370" s="124"/>
      <c r="V370" s="16" t="s">
        <v>257</v>
      </c>
      <c r="W370" s="106"/>
      <c r="X370" s="106"/>
      <c r="Y370" s="106"/>
      <c r="Z370" s="122" t="s">
        <v>231</v>
      </c>
      <c r="AA370" s="124"/>
      <c r="AB370" s="122" t="s">
        <v>231</v>
      </c>
      <c r="AC370" s="124" t="s">
        <v>481</v>
      </c>
      <c r="AD370" s="122" t="s">
        <v>231</v>
      </c>
      <c r="AE370" s="124" t="s">
        <v>493</v>
      </c>
      <c r="AF370" s="122" t="s">
        <v>241</v>
      </c>
      <c r="AG370" s="124"/>
      <c r="AH370" s="122" t="s">
        <v>241</v>
      </c>
      <c r="AI370" s="124"/>
      <c r="AJ370" s="108"/>
      <c r="AK370" s="106"/>
      <c r="AL370" s="106"/>
      <c r="AM370" s="122" t="s">
        <v>231</v>
      </c>
      <c r="AN370" s="124"/>
      <c r="AO370" s="122" t="s">
        <v>231</v>
      </c>
      <c r="AP370" s="124" t="s">
        <v>514</v>
      </c>
      <c r="AQ370" s="122" t="s">
        <v>231</v>
      </c>
      <c r="AR370" s="124"/>
      <c r="AS370" s="122" t="s">
        <v>231</v>
      </c>
      <c r="AT370" s="124"/>
      <c r="AU370" s="122" t="s">
        <v>231</v>
      </c>
      <c r="AV370" s="124"/>
      <c r="AW370" s="122" t="s">
        <v>231</v>
      </c>
      <c r="AX370" s="124"/>
      <c r="AY370" s="122" t="s">
        <v>231</v>
      </c>
      <c r="AZ370" s="124"/>
      <c r="BA370" s="146" t="s">
        <v>241</v>
      </c>
      <c r="BB370" s="124"/>
      <c r="BC370" s="146" t="s">
        <v>293</v>
      </c>
      <c r="BD370" s="124"/>
      <c r="BE370" s="112">
        <f t="shared" si="10"/>
        <v>0.5942857143</v>
      </c>
      <c r="BF370" s="122" t="s">
        <v>192</v>
      </c>
      <c r="BG370" s="160">
        <v>1.0</v>
      </c>
      <c r="BH370" s="122" t="s">
        <v>200</v>
      </c>
      <c r="BI370" s="160">
        <v>0.5</v>
      </c>
      <c r="BJ370" s="122" t="s">
        <v>205</v>
      </c>
      <c r="BK370" s="124">
        <v>0.5</v>
      </c>
      <c r="BL370" s="146" t="s">
        <v>209</v>
      </c>
      <c r="BM370" s="124">
        <v>1.0</v>
      </c>
      <c r="BN370" s="122" t="s">
        <v>217</v>
      </c>
      <c r="BO370" s="124">
        <v>0.66</v>
      </c>
      <c r="BP370" s="122" t="s">
        <v>211</v>
      </c>
      <c r="BQ370" s="124">
        <v>0.5</v>
      </c>
      <c r="BR370" s="122" t="s">
        <v>226</v>
      </c>
      <c r="BS370" s="124">
        <v>0.0</v>
      </c>
      <c r="BT370" s="112"/>
      <c r="BU370" s="168" t="s">
        <v>236</v>
      </c>
      <c r="BV370" s="168" t="s">
        <v>236</v>
      </c>
      <c r="BW370" s="112"/>
    </row>
    <row r="371">
      <c r="A371" s="65" t="s">
        <v>182</v>
      </c>
      <c r="B371" s="68" t="s">
        <v>0</v>
      </c>
      <c r="C371" s="68" t="s">
        <v>183</v>
      </c>
      <c r="D371" s="68" t="s">
        <v>184</v>
      </c>
      <c r="E371" s="75" t="s">
        <v>185</v>
      </c>
      <c r="F371" s="75" t="s">
        <v>91</v>
      </c>
      <c r="G371" s="75" t="s">
        <v>189</v>
      </c>
      <c r="H371" s="75" t="s">
        <v>191</v>
      </c>
      <c r="I371" s="81" t="s">
        <v>193</v>
      </c>
      <c r="J371" s="81"/>
      <c r="K371" s="85" t="s">
        <v>197</v>
      </c>
      <c r="L371" s="65" t="s">
        <v>210</v>
      </c>
      <c r="M371" s="92" t="s">
        <v>3</v>
      </c>
      <c r="N371" s="121" t="s">
        <v>180</v>
      </c>
      <c r="O371" s="220"/>
      <c r="P371" s="19" t="s">
        <v>232</v>
      </c>
      <c r="Q371" s="19" t="s">
        <v>246</v>
      </c>
      <c r="R371" s="125" t="s">
        <v>251</v>
      </c>
      <c r="S371" s="221"/>
      <c r="T371" s="121" t="s">
        <v>253</v>
      </c>
      <c r="U371" s="220"/>
      <c r="V371" s="19" t="s">
        <v>255</v>
      </c>
      <c r="W371" s="104" t="s">
        <v>11</v>
      </c>
      <c r="X371" s="104" t="s">
        <v>13</v>
      </c>
      <c r="Y371" s="104" t="s">
        <v>20</v>
      </c>
      <c r="Z371" s="121" t="s">
        <v>261</v>
      </c>
      <c r="AA371" s="220"/>
      <c r="AB371" s="127" t="s">
        <v>263</v>
      </c>
      <c r="AC371" s="222"/>
      <c r="AD371" s="129" t="s">
        <v>265</v>
      </c>
      <c r="AE371" s="129"/>
      <c r="AF371" s="132" t="s">
        <v>267</v>
      </c>
      <c r="AG371" s="129"/>
      <c r="AH371" s="127" t="s">
        <v>269</v>
      </c>
      <c r="AI371" s="222"/>
      <c r="AJ371" s="104" t="s">
        <v>25</v>
      </c>
      <c r="AK371" s="109" t="s">
        <v>33</v>
      </c>
      <c r="AL371" s="109" t="s">
        <v>40</v>
      </c>
      <c r="AM371" s="133" t="s">
        <v>271</v>
      </c>
      <c r="AN371" s="40"/>
      <c r="AO371" s="127" t="s">
        <v>273</v>
      </c>
      <c r="AP371" s="222"/>
      <c r="AQ371" s="127" t="s">
        <v>275</v>
      </c>
      <c r="AR371" s="222"/>
      <c r="AS371" s="127" t="s">
        <v>277</v>
      </c>
      <c r="AT371" s="222"/>
      <c r="AU371" s="121" t="s">
        <v>279</v>
      </c>
      <c r="AV371" s="220"/>
      <c r="AW371" s="121" t="s">
        <v>281</v>
      </c>
      <c r="AX371" s="220"/>
      <c r="AY371" s="121" t="s">
        <v>284</v>
      </c>
      <c r="AZ371" s="220"/>
      <c r="BA371" s="127" t="s">
        <v>286</v>
      </c>
      <c r="BB371" s="222"/>
      <c r="BC371" s="148" t="s">
        <v>288</v>
      </c>
      <c r="BD371" s="223"/>
      <c r="BE371" s="111" t="s">
        <v>559</v>
      </c>
      <c r="BF371" s="156" t="s">
        <v>188</v>
      </c>
      <c r="BG371" s="84"/>
      <c r="BH371" s="161" t="s">
        <v>196</v>
      </c>
      <c r="BI371" s="84"/>
      <c r="BJ371" s="161" t="s">
        <v>202</v>
      </c>
      <c r="BK371" s="84"/>
      <c r="BL371" s="161" t="s">
        <v>207</v>
      </c>
      <c r="BM371" s="84"/>
      <c r="BN371" s="161" t="s">
        <v>214</v>
      </c>
      <c r="BO371" s="84"/>
      <c r="BP371" s="161" t="s">
        <v>220</v>
      </c>
      <c r="BQ371" s="84"/>
      <c r="BR371" s="161" t="s">
        <v>223</v>
      </c>
      <c r="BS371" s="84"/>
      <c r="BT371" s="111" t="s">
        <v>560</v>
      </c>
      <c r="BU371" s="167" t="s">
        <v>234</v>
      </c>
      <c r="BV371" s="167" t="s">
        <v>239</v>
      </c>
      <c r="BW371" s="111"/>
    </row>
    <row r="372">
      <c r="A372" s="66"/>
      <c r="B372" s="69">
        <v>1.0</v>
      </c>
      <c r="C372" s="113" t="s">
        <v>294</v>
      </c>
      <c r="D372" s="113" t="s">
        <v>330</v>
      </c>
      <c r="E372" s="76">
        <v>2013.0</v>
      </c>
      <c r="F372" s="76" t="s">
        <v>30</v>
      </c>
      <c r="G372" s="76" t="s">
        <v>366</v>
      </c>
      <c r="H372" s="76">
        <v>4.0</v>
      </c>
      <c r="I372" s="116" t="s">
        <v>402</v>
      </c>
      <c r="J372"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372" s="87" t="s">
        <v>39</v>
      </c>
      <c r="L372" s="66"/>
      <c r="M372" s="94"/>
      <c r="N372" s="122" t="s">
        <v>231</v>
      </c>
      <c r="O372" s="124"/>
      <c r="P372" s="124" t="s">
        <v>243</v>
      </c>
      <c r="Q372" s="113" t="s">
        <v>249</v>
      </c>
      <c r="R372" s="122" t="s">
        <v>241</v>
      </c>
      <c r="S372" s="124"/>
      <c r="T372" s="122" t="s">
        <v>231</v>
      </c>
      <c r="U372" s="124"/>
      <c r="V372" s="16" t="s">
        <v>258</v>
      </c>
      <c r="W372" s="106"/>
      <c r="X372" s="106"/>
      <c r="Y372" s="106"/>
      <c r="Z372" s="122" t="s">
        <v>231</v>
      </c>
      <c r="AA372" s="124"/>
      <c r="AB372" s="122" t="s">
        <v>231</v>
      </c>
      <c r="AC372" s="126" t="s">
        <v>461</v>
      </c>
      <c r="AD372" s="122" t="s">
        <v>231</v>
      </c>
      <c r="AE372" s="126" t="s">
        <v>482</v>
      </c>
      <c r="AF372" s="122" t="s">
        <v>231</v>
      </c>
      <c r="AG372" s="126" t="s">
        <v>494</v>
      </c>
      <c r="AH372" s="122" t="s">
        <v>241</v>
      </c>
      <c r="AI372" s="124"/>
      <c r="AJ372" s="108"/>
      <c r="AK372" s="106"/>
      <c r="AL372" s="106"/>
      <c r="AM372" s="224" t="s">
        <v>231</v>
      </c>
      <c r="AN372" s="58"/>
      <c r="AO372" s="122" t="s">
        <v>231</v>
      </c>
      <c r="AP372" s="134" t="s">
        <v>505</v>
      </c>
      <c r="AQ372" s="122" t="s">
        <v>231</v>
      </c>
      <c r="AR372" s="124"/>
      <c r="AS372" s="122" t="s">
        <v>241</v>
      </c>
      <c r="AT372" s="124"/>
      <c r="AU372" s="122" t="s">
        <v>231</v>
      </c>
      <c r="AV372" s="124"/>
      <c r="AW372" s="122" t="s">
        <v>231</v>
      </c>
      <c r="AX372" s="124"/>
      <c r="AY372" s="122" t="s">
        <v>231</v>
      </c>
      <c r="AZ372" s="124"/>
      <c r="BA372" s="146" t="s">
        <v>231</v>
      </c>
      <c r="BB372" s="147" t="s">
        <v>541</v>
      </c>
      <c r="BC372" s="146" t="s">
        <v>293</v>
      </c>
      <c r="BE372" s="112">
        <f t="shared" ref="BE372:BE407" si="11">SUM(BG372,BI372,BK372,BM372,BO372,BQ372,BS372)/7</f>
        <v>0.8085714286</v>
      </c>
      <c r="BF372" s="122" t="s">
        <v>192</v>
      </c>
      <c r="BG372" s="160">
        <v>1.0</v>
      </c>
      <c r="BH372" s="122" t="s">
        <v>199</v>
      </c>
      <c r="BI372" s="160">
        <v>1.0</v>
      </c>
      <c r="BJ372" s="122" t="s">
        <v>204</v>
      </c>
      <c r="BK372" s="124">
        <v>1.0</v>
      </c>
      <c r="BL372" s="122" t="s">
        <v>209</v>
      </c>
      <c r="BM372" s="124">
        <v>1.0</v>
      </c>
      <c r="BN372" s="122" t="s">
        <v>217</v>
      </c>
      <c r="BO372" s="124">
        <v>0.66</v>
      </c>
      <c r="BP372" s="122" t="s">
        <v>211</v>
      </c>
      <c r="BQ372" s="124">
        <v>0.5</v>
      </c>
      <c r="BR372" s="122" t="s">
        <v>211</v>
      </c>
      <c r="BS372" s="124">
        <v>0.5</v>
      </c>
      <c r="BT372" s="112"/>
      <c r="BU372" s="168" t="s">
        <v>236</v>
      </c>
      <c r="BV372" s="168" t="s">
        <v>237</v>
      </c>
      <c r="BW372" s="112"/>
    </row>
    <row r="373">
      <c r="A373" s="66"/>
      <c r="B373" s="69">
        <v>2.0</v>
      </c>
      <c r="C373" s="71" t="s">
        <v>295</v>
      </c>
      <c r="D373" s="71" t="s">
        <v>331</v>
      </c>
      <c r="E373" s="76">
        <v>2012.0</v>
      </c>
      <c r="F373" s="76" t="s">
        <v>30</v>
      </c>
      <c r="G373" s="76" t="s">
        <v>367</v>
      </c>
      <c r="H373" s="76">
        <v>14.0</v>
      </c>
      <c r="I373" s="116" t="s">
        <v>403</v>
      </c>
      <c r="J373" s="116" t="s">
        <v>438</v>
      </c>
      <c r="K373" s="87" t="s">
        <v>39</v>
      </c>
      <c r="L373" s="66"/>
      <c r="M373" s="94"/>
      <c r="N373" s="122" t="s">
        <v>231</v>
      </c>
      <c r="O373" s="124"/>
      <c r="P373" s="124" t="s">
        <v>243</v>
      </c>
      <c r="Q373" s="16" t="s">
        <v>250</v>
      </c>
      <c r="R373" s="122" t="s">
        <v>241</v>
      </c>
      <c r="S373" s="124"/>
      <c r="T373" s="122" t="s">
        <v>231</v>
      </c>
      <c r="U373" s="124"/>
      <c r="V373" s="16" t="s">
        <v>257</v>
      </c>
      <c r="W373" s="106"/>
      <c r="X373" s="106"/>
      <c r="Y373" s="106"/>
      <c r="Z373" s="122" t="s">
        <v>231</v>
      </c>
      <c r="AA373" s="124"/>
      <c r="AB373" s="122" t="s">
        <v>231</v>
      </c>
      <c r="AC373" s="126" t="s">
        <v>462</v>
      </c>
      <c r="AD373" s="122" t="s">
        <v>231</v>
      </c>
      <c r="AE373" s="126" t="s">
        <v>483</v>
      </c>
      <c r="AF373" s="122" t="s">
        <v>231</v>
      </c>
      <c r="AG373" s="126" t="s">
        <v>495</v>
      </c>
      <c r="AH373" s="122" t="s">
        <v>231</v>
      </c>
      <c r="AI373" s="124"/>
      <c r="AJ373" s="108"/>
      <c r="AK373" s="106"/>
      <c r="AL373" s="106"/>
      <c r="AM373" s="122" t="s">
        <v>231</v>
      </c>
      <c r="AN373" s="124"/>
      <c r="AO373" s="122" t="s">
        <v>231</v>
      </c>
      <c r="AP373" s="124"/>
      <c r="AQ373" s="122" t="s">
        <v>231</v>
      </c>
      <c r="AR373" s="124"/>
      <c r="AS373" s="122" t="s">
        <v>231</v>
      </c>
      <c r="AT373" s="124"/>
      <c r="AU373" s="122" t="s">
        <v>231</v>
      </c>
      <c r="AV373" s="124"/>
      <c r="AW373" s="122" t="s">
        <v>231</v>
      </c>
      <c r="AX373" s="124"/>
      <c r="AY373" s="122" t="s">
        <v>241</v>
      </c>
      <c r="AZ373" s="124"/>
      <c r="BA373" s="146" t="s">
        <v>228</v>
      </c>
      <c r="BB373" s="124"/>
      <c r="BC373" s="146" t="s">
        <v>293</v>
      </c>
      <c r="BD373" s="124"/>
      <c r="BE373" s="112">
        <f t="shared" si="11"/>
        <v>0.7371428571</v>
      </c>
      <c r="BF373" s="122" t="s">
        <v>192</v>
      </c>
      <c r="BG373" s="160">
        <v>1.0</v>
      </c>
      <c r="BH373" s="122" t="s">
        <v>199</v>
      </c>
      <c r="BI373" s="160">
        <v>1.0</v>
      </c>
      <c r="BJ373" s="122" t="s">
        <v>204</v>
      </c>
      <c r="BK373" s="124">
        <v>1.0</v>
      </c>
      <c r="BL373" s="122" t="s">
        <v>209</v>
      </c>
      <c r="BM373" s="124">
        <v>1.0</v>
      </c>
      <c r="BN373" s="122" t="s">
        <v>217</v>
      </c>
      <c r="BO373" s="124">
        <v>0.66</v>
      </c>
      <c r="BP373" s="122" t="s">
        <v>211</v>
      </c>
      <c r="BQ373" s="124">
        <v>0.5</v>
      </c>
      <c r="BR373" s="122" t="s">
        <v>226</v>
      </c>
      <c r="BS373" s="124">
        <v>0.0</v>
      </c>
      <c r="BT373" s="112"/>
      <c r="BU373" s="168" t="s">
        <v>236</v>
      </c>
      <c r="BV373" s="168" t="s">
        <v>237</v>
      </c>
      <c r="BW373" s="112"/>
    </row>
    <row r="374">
      <c r="A374" s="66"/>
      <c r="B374" s="69">
        <v>3.0</v>
      </c>
      <c r="C374" s="71" t="s">
        <v>296</v>
      </c>
      <c r="D374" s="71" t="s">
        <v>332</v>
      </c>
      <c r="E374" s="76">
        <v>2013.0</v>
      </c>
      <c r="F374" s="76" t="s">
        <v>30</v>
      </c>
      <c r="G374" s="76" t="s">
        <v>368</v>
      </c>
      <c r="H374" s="76">
        <v>7.0</v>
      </c>
      <c r="I374" s="116" t="s">
        <v>404</v>
      </c>
      <c r="J374" s="116" t="s">
        <v>439</v>
      </c>
      <c r="K374" s="87" t="s">
        <v>39</v>
      </c>
      <c r="L374" s="66"/>
      <c r="M374" s="94"/>
      <c r="N374" s="122" t="s">
        <v>231</v>
      </c>
      <c r="O374" s="124"/>
      <c r="P374" s="124" t="s">
        <v>243</v>
      </c>
      <c r="Q374" s="16" t="s">
        <v>250</v>
      </c>
      <c r="R374" s="122" t="s">
        <v>241</v>
      </c>
      <c r="S374" s="124"/>
      <c r="T374" s="122" t="s">
        <v>231</v>
      </c>
      <c r="U374" s="124"/>
      <c r="V374" s="16" t="s">
        <v>257</v>
      </c>
      <c r="W374" s="106"/>
      <c r="X374" s="106"/>
      <c r="Y374" s="106"/>
      <c r="Z374" s="122" t="s">
        <v>231</v>
      </c>
      <c r="AA374" s="124"/>
      <c r="AB374" s="122" t="s">
        <v>231</v>
      </c>
      <c r="AC374" s="126" t="s">
        <v>463</v>
      </c>
      <c r="AD374" s="122" t="s">
        <v>231</v>
      </c>
      <c r="AE374" s="126" t="s">
        <v>484</v>
      </c>
      <c r="AF374" s="122" t="s">
        <v>231</v>
      </c>
      <c r="AG374" s="126" t="s">
        <v>496</v>
      </c>
      <c r="AH374" s="122" t="s">
        <v>241</v>
      </c>
      <c r="AI374" s="124"/>
      <c r="AJ374" s="108"/>
      <c r="AK374" s="106"/>
      <c r="AL374" s="106"/>
      <c r="AM374" s="122" t="s">
        <v>241</v>
      </c>
      <c r="AN374" s="124"/>
      <c r="AO374" s="224"/>
      <c r="AP374" s="58"/>
      <c r="AQ374" s="122"/>
      <c r="AR374" s="124"/>
      <c r="AS374" s="122"/>
      <c r="AT374" s="124"/>
      <c r="AU374" s="122" t="s">
        <v>241</v>
      </c>
      <c r="AV374" s="124"/>
      <c r="AW374" s="122" t="s">
        <v>231</v>
      </c>
      <c r="AX374" s="124"/>
      <c r="AY374" s="122" t="s">
        <v>231</v>
      </c>
      <c r="AZ374" s="124"/>
      <c r="BA374" s="146" t="s">
        <v>241</v>
      </c>
      <c r="BB374" s="124"/>
      <c r="BC374" s="146" t="s">
        <v>228</v>
      </c>
      <c r="BD374" s="124"/>
      <c r="BE374" s="112">
        <f t="shared" si="11"/>
        <v>0.7614285714</v>
      </c>
      <c r="BF374" s="122" t="s">
        <v>192</v>
      </c>
      <c r="BG374" s="160">
        <v>1.0</v>
      </c>
      <c r="BH374" s="122" t="s">
        <v>199</v>
      </c>
      <c r="BI374" s="160">
        <v>1.0</v>
      </c>
      <c r="BJ374" s="122" t="s">
        <v>204</v>
      </c>
      <c r="BK374" s="124">
        <v>1.0</v>
      </c>
      <c r="BL374" s="122" t="s">
        <v>209</v>
      </c>
      <c r="BM374" s="124">
        <v>1.0</v>
      </c>
      <c r="BN374" s="122" t="s">
        <v>218</v>
      </c>
      <c r="BO374" s="124">
        <v>0.33</v>
      </c>
      <c r="BP374" s="122" t="s">
        <v>211</v>
      </c>
      <c r="BQ374" s="124">
        <v>0.5</v>
      </c>
      <c r="BR374" s="122" t="s">
        <v>211</v>
      </c>
      <c r="BS374" s="124">
        <v>0.5</v>
      </c>
      <c r="BT374" s="112"/>
      <c r="BU374" s="168" t="s">
        <v>236</v>
      </c>
      <c r="BV374" s="168" t="s">
        <v>237</v>
      </c>
      <c r="BW374" s="112"/>
    </row>
    <row r="375">
      <c r="A375" s="66"/>
      <c r="B375" s="69">
        <v>4.0</v>
      </c>
      <c r="C375" s="71" t="s">
        <v>297</v>
      </c>
      <c r="D375" s="71" t="s">
        <v>333</v>
      </c>
      <c r="E375" s="76">
        <v>2011.0</v>
      </c>
      <c r="F375" s="76" t="s">
        <v>30</v>
      </c>
      <c r="G375" s="76" t="s">
        <v>369</v>
      </c>
      <c r="H375" s="76">
        <v>12.0</v>
      </c>
      <c r="I375" s="116" t="s">
        <v>405</v>
      </c>
      <c r="J375" s="116" t="s">
        <v>440</v>
      </c>
      <c r="K375" s="87" t="s">
        <v>39</v>
      </c>
      <c r="L375" s="66"/>
      <c r="M375" s="94"/>
      <c r="N375" s="122" t="s">
        <v>231</v>
      </c>
      <c r="O375" s="124"/>
      <c r="P375" s="124" t="s">
        <v>243</v>
      </c>
      <c r="Q375" s="16" t="s">
        <v>249</v>
      </c>
      <c r="R375" s="122" t="s">
        <v>241</v>
      </c>
      <c r="S375" s="124"/>
      <c r="T375" s="122" t="s">
        <v>231</v>
      </c>
      <c r="U375" s="124"/>
      <c r="V375" s="16" t="s">
        <v>258</v>
      </c>
      <c r="W375" s="106"/>
      <c r="X375" s="106"/>
      <c r="Y375" s="106"/>
      <c r="Z375" s="122" t="s">
        <v>231</v>
      </c>
      <c r="AA375" s="124"/>
      <c r="AB375" s="122" t="s">
        <v>231</v>
      </c>
      <c r="AC375" s="126" t="s">
        <v>463</v>
      </c>
      <c r="AD375" s="122" t="s">
        <v>231</v>
      </c>
      <c r="AE375" s="126" t="s">
        <v>485</v>
      </c>
      <c r="AF375" s="122" t="s">
        <v>241</v>
      </c>
      <c r="AG375" s="124"/>
      <c r="AH375" s="122" t="s">
        <v>231</v>
      </c>
      <c r="AI375" s="126" t="s">
        <v>499</v>
      </c>
      <c r="AJ375" s="108"/>
      <c r="AK375" s="106"/>
      <c r="AL375" s="106"/>
      <c r="AM375" s="122" t="s">
        <v>241</v>
      </c>
      <c r="AN375" s="124"/>
      <c r="AO375" s="122"/>
      <c r="AP375" s="124"/>
      <c r="AQ375" s="122"/>
      <c r="AR375" s="124"/>
      <c r="AS375" s="122"/>
      <c r="AT375" s="124"/>
      <c r="AU375" s="122" t="s">
        <v>241</v>
      </c>
      <c r="AV375" s="124"/>
      <c r="AW375" s="122" t="s">
        <v>231</v>
      </c>
      <c r="AX375" s="124"/>
      <c r="AY375" s="122" t="s">
        <v>231</v>
      </c>
      <c r="AZ375" s="124"/>
      <c r="BA375" s="146" t="s">
        <v>241</v>
      </c>
      <c r="BB375" s="147" t="s">
        <v>542</v>
      </c>
      <c r="BC375" s="146" t="s">
        <v>228</v>
      </c>
      <c r="BD375" s="124"/>
      <c r="BE375" s="112">
        <f t="shared" si="11"/>
        <v>0.7371428571</v>
      </c>
      <c r="BF375" s="122" t="s">
        <v>192</v>
      </c>
      <c r="BG375" s="160">
        <v>1.0</v>
      </c>
      <c r="BH375" s="122" t="s">
        <v>199</v>
      </c>
      <c r="BI375" s="160">
        <v>1.0</v>
      </c>
      <c r="BJ375" s="122" t="s">
        <v>204</v>
      </c>
      <c r="BK375" s="124">
        <v>1.0</v>
      </c>
      <c r="BL375" s="122" t="s">
        <v>209</v>
      </c>
      <c r="BM375" s="124">
        <v>1.0</v>
      </c>
      <c r="BN375" s="122" t="s">
        <v>217</v>
      </c>
      <c r="BO375" s="124">
        <v>0.66</v>
      </c>
      <c r="BP375" s="122" t="s">
        <v>211</v>
      </c>
      <c r="BQ375" s="124">
        <v>0.5</v>
      </c>
      <c r="BR375" s="122" t="s">
        <v>226</v>
      </c>
      <c r="BS375" s="124">
        <v>0.0</v>
      </c>
      <c r="BT375" s="112"/>
      <c r="BU375" s="168" t="s">
        <v>236</v>
      </c>
      <c r="BV375" s="168" t="s">
        <v>237</v>
      </c>
      <c r="BW375" s="112"/>
    </row>
    <row r="376">
      <c r="A376" s="66"/>
      <c r="B376" s="69">
        <v>5.0</v>
      </c>
      <c r="C376" s="71" t="s">
        <v>298</v>
      </c>
      <c r="D376" s="71" t="s">
        <v>334</v>
      </c>
      <c r="E376" s="76">
        <v>2011.0</v>
      </c>
      <c r="F376" s="76" t="s">
        <v>30</v>
      </c>
      <c r="G376" s="76" t="s">
        <v>370</v>
      </c>
      <c r="H376" s="76">
        <v>14.0</v>
      </c>
      <c r="I376" s="117" t="s">
        <v>406</v>
      </c>
      <c r="J376" s="116" t="s">
        <v>441</v>
      </c>
      <c r="K376" s="87" t="s">
        <v>39</v>
      </c>
      <c r="L376" s="66"/>
      <c r="M376" s="94"/>
      <c r="N376" s="122" t="s">
        <v>231</v>
      </c>
      <c r="O376" s="124"/>
      <c r="P376" s="124" t="s">
        <v>243</v>
      </c>
      <c r="Q376" s="16" t="s">
        <v>250</v>
      </c>
      <c r="R376" s="122" t="s">
        <v>241</v>
      </c>
      <c r="S376" s="124"/>
      <c r="T376" s="122" t="s">
        <v>231</v>
      </c>
      <c r="U376" s="124"/>
      <c r="V376" s="16" t="s">
        <v>260</v>
      </c>
      <c r="W376" s="106"/>
      <c r="X376" s="106"/>
      <c r="Y376" s="106"/>
      <c r="Z376" s="122" t="s">
        <v>241</v>
      </c>
      <c r="AA376" s="124"/>
      <c r="AB376" s="122" t="s">
        <v>228</v>
      </c>
      <c r="AC376" s="124"/>
      <c r="AD376" s="122" t="s">
        <v>228</v>
      </c>
      <c r="AE376" s="124"/>
      <c r="AF376" s="122" t="s">
        <v>228</v>
      </c>
      <c r="AG376" s="124"/>
      <c r="AH376" s="122" t="s">
        <v>228</v>
      </c>
      <c r="AI376" s="124"/>
      <c r="AJ376" s="108"/>
      <c r="AK376" s="106"/>
      <c r="AL376" s="106"/>
      <c r="AM376" s="122" t="s">
        <v>241</v>
      </c>
      <c r="AN376" s="124"/>
      <c r="AO376" s="122"/>
      <c r="AP376" s="124"/>
      <c r="AQ376" s="224"/>
      <c r="AR376" s="58"/>
      <c r="AS376" s="122"/>
      <c r="AT376" s="124"/>
      <c r="AU376" s="122" t="s">
        <v>231</v>
      </c>
      <c r="AV376" s="124"/>
      <c r="AW376" s="122" t="s">
        <v>231</v>
      </c>
      <c r="AX376" s="124"/>
      <c r="AY376" s="122" t="s">
        <v>231</v>
      </c>
      <c r="AZ376" s="124"/>
      <c r="BA376" s="146" t="s">
        <v>241</v>
      </c>
      <c r="BB376" s="124"/>
      <c r="BC376" s="146" t="s">
        <v>228</v>
      </c>
      <c r="BD376" s="124"/>
      <c r="BE376" s="112">
        <f t="shared" si="11"/>
        <v>0.7614285714</v>
      </c>
      <c r="BF376" s="122" t="s">
        <v>192</v>
      </c>
      <c r="BG376" s="160">
        <v>1.0</v>
      </c>
      <c r="BH376" s="122" t="s">
        <v>199</v>
      </c>
      <c r="BI376" s="160">
        <v>1.0</v>
      </c>
      <c r="BJ376" s="122" t="s">
        <v>204</v>
      </c>
      <c r="BK376" s="124">
        <v>1.0</v>
      </c>
      <c r="BL376" s="122" t="s">
        <v>209</v>
      </c>
      <c r="BM376" s="124">
        <v>1.0</v>
      </c>
      <c r="BN376" s="122" t="s">
        <v>218</v>
      </c>
      <c r="BO376" s="124">
        <v>0.33</v>
      </c>
      <c r="BP376" s="122" t="s">
        <v>211</v>
      </c>
      <c r="BQ376" s="124">
        <v>0.5</v>
      </c>
      <c r="BR376" s="122" t="s">
        <v>211</v>
      </c>
      <c r="BS376" s="124">
        <v>0.5</v>
      </c>
      <c r="BT376" s="112"/>
      <c r="BU376" s="168" t="s">
        <v>236</v>
      </c>
      <c r="BV376" s="168" t="s">
        <v>237</v>
      </c>
      <c r="BW376" s="112"/>
    </row>
    <row r="377">
      <c r="A377" s="66"/>
      <c r="B377" s="69">
        <v>6.0</v>
      </c>
      <c r="C377" s="71" t="s">
        <v>299</v>
      </c>
      <c r="D377" s="71" t="s">
        <v>335</v>
      </c>
      <c r="E377" s="76">
        <v>2012.0</v>
      </c>
      <c r="F377" s="76" t="s">
        <v>30</v>
      </c>
      <c r="G377" s="76" t="s">
        <v>371</v>
      </c>
      <c r="H377" s="76">
        <v>3.0</v>
      </c>
      <c r="I377" s="117" t="s">
        <v>407</v>
      </c>
      <c r="J377" s="116" t="s">
        <v>442</v>
      </c>
      <c r="K377" s="87" t="s">
        <v>39</v>
      </c>
      <c r="L377" s="66"/>
      <c r="M377" s="94"/>
      <c r="N377" s="122" t="s">
        <v>231</v>
      </c>
      <c r="O377" s="124"/>
      <c r="P377" s="124" t="s">
        <v>243</v>
      </c>
      <c r="Q377" s="16" t="s">
        <v>249</v>
      </c>
      <c r="R377" s="122" t="s">
        <v>241</v>
      </c>
      <c r="S377" s="124"/>
      <c r="T377" s="122" t="s">
        <v>231</v>
      </c>
      <c r="U377" s="126" t="s">
        <v>458</v>
      </c>
      <c r="V377" s="16" t="s">
        <v>257</v>
      </c>
      <c r="W377" s="106"/>
      <c r="X377" s="106"/>
      <c r="Y377" s="106"/>
      <c r="Z377" s="122" t="s">
        <v>231</v>
      </c>
      <c r="AA377" s="124"/>
      <c r="AB377" s="122" t="s">
        <v>231</v>
      </c>
      <c r="AC377" s="126" t="s">
        <v>464</v>
      </c>
      <c r="AD377" s="122" t="s">
        <v>231</v>
      </c>
      <c r="AE377" s="130" t="s">
        <v>486</v>
      </c>
      <c r="AF377" s="122" t="s">
        <v>231</v>
      </c>
      <c r="AG377" s="126" t="s">
        <v>497</v>
      </c>
      <c r="AH377" s="122" t="s">
        <v>231</v>
      </c>
      <c r="AI377" s="126" t="s">
        <v>500</v>
      </c>
      <c r="AJ377" s="108"/>
      <c r="AK377" s="106"/>
      <c r="AL377" s="106"/>
      <c r="AM377" s="122" t="s">
        <v>231</v>
      </c>
      <c r="AN377" s="124"/>
      <c r="AO377" s="122" t="s">
        <v>231</v>
      </c>
      <c r="AP377" s="124"/>
      <c r="AQ377" s="122" t="s">
        <v>231</v>
      </c>
      <c r="AR377" s="124"/>
      <c r="AS377" s="122" t="s">
        <v>231</v>
      </c>
      <c r="AT377" s="124"/>
      <c r="AU377" s="122" t="s">
        <v>231</v>
      </c>
      <c r="AV377" s="124"/>
      <c r="AW377" s="122" t="s">
        <v>231</v>
      </c>
      <c r="AX377" s="124"/>
      <c r="AY377" s="122" t="s">
        <v>241</v>
      </c>
      <c r="AZ377" s="124"/>
      <c r="BA377" s="146" t="s">
        <v>228</v>
      </c>
      <c r="BB377" s="124"/>
      <c r="BC377" s="146" t="s">
        <v>290</v>
      </c>
      <c r="BD377" s="124"/>
      <c r="BE377" s="112">
        <f t="shared" si="11"/>
        <v>0.7371428571</v>
      </c>
      <c r="BF377" s="122" t="s">
        <v>192</v>
      </c>
      <c r="BG377" s="160">
        <v>1.0</v>
      </c>
      <c r="BH377" s="122" t="s">
        <v>200</v>
      </c>
      <c r="BI377" s="160">
        <v>0.5</v>
      </c>
      <c r="BJ377" s="122" t="s">
        <v>204</v>
      </c>
      <c r="BK377" s="124">
        <v>1.0</v>
      </c>
      <c r="BL377" s="122" t="s">
        <v>209</v>
      </c>
      <c r="BM377" s="124">
        <v>1.0</v>
      </c>
      <c r="BN377" s="122" t="s">
        <v>217</v>
      </c>
      <c r="BO377" s="124">
        <v>0.66</v>
      </c>
      <c r="BP377" s="122" t="s">
        <v>211</v>
      </c>
      <c r="BQ377" s="124">
        <v>0.5</v>
      </c>
      <c r="BR377" s="122" t="s">
        <v>211</v>
      </c>
      <c r="BS377" s="124">
        <v>0.5</v>
      </c>
      <c r="BT377" s="112"/>
      <c r="BU377" s="168" t="s">
        <v>236</v>
      </c>
      <c r="BV377" s="168" t="s">
        <v>237</v>
      </c>
      <c r="BW377" s="112"/>
    </row>
    <row r="378">
      <c r="A378" s="66"/>
      <c r="B378" s="69">
        <v>7.0</v>
      </c>
      <c r="C378" s="71" t="s">
        <v>300</v>
      </c>
      <c r="D378" s="71" t="s">
        <v>336</v>
      </c>
      <c r="E378" s="76">
        <v>2011.0</v>
      </c>
      <c r="F378" s="76" t="s">
        <v>30</v>
      </c>
      <c r="G378" s="76" t="s">
        <v>372</v>
      </c>
      <c r="H378" s="76">
        <v>21.0</v>
      </c>
      <c r="I378" s="118" t="s">
        <v>408</v>
      </c>
      <c r="J378" s="116" t="s">
        <v>443</v>
      </c>
      <c r="K378" s="87" t="s">
        <v>39</v>
      </c>
      <c r="L378" s="66"/>
      <c r="M378" s="94"/>
      <c r="N378" s="122" t="s">
        <v>231</v>
      </c>
      <c r="O378" s="124"/>
      <c r="P378" s="124" t="s">
        <v>243</v>
      </c>
      <c r="Q378" s="16" t="s">
        <v>250</v>
      </c>
      <c r="R378" s="122" t="s">
        <v>241</v>
      </c>
      <c r="S378" s="124"/>
      <c r="T378" s="122" t="s">
        <v>231</v>
      </c>
      <c r="U378" s="124"/>
      <c r="V378" s="16" t="s">
        <v>258</v>
      </c>
      <c r="W378" s="106"/>
      <c r="X378" s="106"/>
      <c r="Y378" s="106"/>
      <c r="Z378" s="122" t="s">
        <v>231</v>
      </c>
      <c r="AA378" s="124"/>
      <c r="AB378" s="122" t="s">
        <v>231</v>
      </c>
      <c r="AC378" s="126" t="s">
        <v>465</v>
      </c>
      <c r="AD378" s="122" t="s">
        <v>231</v>
      </c>
      <c r="AE378" s="131" t="s">
        <v>487</v>
      </c>
      <c r="AF378" s="122" t="s">
        <v>241</v>
      </c>
      <c r="AG378" s="124"/>
      <c r="AH378" s="122" t="s">
        <v>241</v>
      </c>
      <c r="AI378" s="124"/>
      <c r="AJ378" s="108"/>
      <c r="AK378" s="106"/>
      <c r="AL378" s="106"/>
      <c r="AM378" s="122" t="s">
        <v>241</v>
      </c>
      <c r="AN378" s="124"/>
      <c r="AO378" s="122"/>
      <c r="AP378" s="124"/>
      <c r="AQ378" s="122"/>
      <c r="AR378" s="124"/>
      <c r="AS378" s="224"/>
      <c r="AT378" s="58"/>
      <c r="AU378" s="122" t="s">
        <v>231</v>
      </c>
      <c r="AV378" s="124"/>
      <c r="AW378" s="122" t="s">
        <v>231</v>
      </c>
      <c r="AX378" s="124" t="s">
        <v>531</v>
      </c>
      <c r="AY378" s="122" t="s">
        <v>231</v>
      </c>
      <c r="AZ378" s="124"/>
      <c r="BA378" s="146" t="s">
        <v>241</v>
      </c>
      <c r="BB378" s="124"/>
      <c r="BC378" s="146" t="s">
        <v>228</v>
      </c>
      <c r="BD378" s="124"/>
      <c r="BE378" s="112">
        <f t="shared" si="11"/>
        <v>0.69</v>
      </c>
      <c r="BF378" s="122" t="s">
        <v>192</v>
      </c>
      <c r="BG378" s="160">
        <v>1.0</v>
      </c>
      <c r="BH378" s="122" t="s">
        <v>199</v>
      </c>
      <c r="BI378" s="160">
        <v>1.0</v>
      </c>
      <c r="BJ378" s="122" t="s">
        <v>204</v>
      </c>
      <c r="BK378" s="124">
        <v>1.0</v>
      </c>
      <c r="BL378" s="122" t="s">
        <v>209</v>
      </c>
      <c r="BM378" s="124">
        <v>1.0</v>
      </c>
      <c r="BN378" s="122" t="s">
        <v>218</v>
      </c>
      <c r="BO378" s="124">
        <v>0.33</v>
      </c>
      <c r="BP378" s="122" t="s">
        <v>211</v>
      </c>
      <c r="BQ378" s="124">
        <v>0.5</v>
      </c>
      <c r="BR378" s="122" t="s">
        <v>226</v>
      </c>
      <c r="BS378" s="124">
        <v>0.0</v>
      </c>
      <c r="BT378" s="112"/>
      <c r="BU378" s="168" t="s">
        <v>236</v>
      </c>
      <c r="BV378" s="168" t="s">
        <v>237</v>
      </c>
      <c r="BW378" s="112"/>
    </row>
    <row r="379">
      <c r="A379" s="66"/>
      <c r="B379" s="69">
        <v>8.0</v>
      </c>
      <c r="C379" s="71" t="s">
        <v>301</v>
      </c>
      <c r="D379" s="71" t="s">
        <v>337</v>
      </c>
      <c r="E379" s="76">
        <v>2014.0</v>
      </c>
      <c r="F379" s="76" t="s">
        <v>30</v>
      </c>
      <c r="G379" s="76" t="s">
        <v>373</v>
      </c>
      <c r="H379" s="76">
        <v>1.0</v>
      </c>
      <c r="I379" s="119" t="s">
        <v>409</v>
      </c>
      <c r="J379" s="119" t="s">
        <v>444</v>
      </c>
      <c r="K379" s="87" t="s">
        <v>39</v>
      </c>
      <c r="L379" s="66"/>
      <c r="M379" s="94"/>
      <c r="N379" s="122" t="s">
        <v>231</v>
      </c>
      <c r="O379" s="124"/>
      <c r="P379" s="124" t="s">
        <v>243</v>
      </c>
      <c r="Q379" s="16" t="s">
        <v>248</v>
      </c>
      <c r="R379" s="122" t="s">
        <v>241</v>
      </c>
      <c r="S379" s="124"/>
      <c r="T379" s="122" t="s">
        <v>231</v>
      </c>
      <c r="U379" s="124"/>
      <c r="V379" s="16" t="s">
        <v>258</v>
      </c>
      <c r="W379" s="106"/>
      <c r="X379" s="106"/>
      <c r="Y379" s="106"/>
      <c r="Z379" s="122" t="s">
        <v>231</v>
      </c>
      <c r="AA379" s="124"/>
      <c r="AB379" s="122" t="s">
        <v>231</v>
      </c>
      <c r="AC379" s="124" t="s">
        <v>466</v>
      </c>
      <c r="AD379" s="122" t="s">
        <v>231</v>
      </c>
      <c r="AE379" s="124" t="s">
        <v>488</v>
      </c>
      <c r="AF379" s="122" t="s">
        <v>231</v>
      </c>
      <c r="AG379" s="124"/>
      <c r="AH379" s="122" t="s">
        <v>241</v>
      </c>
      <c r="AI379" s="124"/>
      <c r="AJ379" s="108"/>
      <c r="AK379" s="106"/>
      <c r="AL379" s="106"/>
      <c r="AM379" s="122" t="s">
        <v>231</v>
      </c>
      <c r="AN379" s="124"/>
      <c r="AO379" s="122" t="s">
        <v>231</v>
      </c>
      <c r="AP379" s="124"/>
      <c r="AQ379" s="122" t="s">
        <v>231</v>
      </c>
      <c r="AR379" s="124" t="s">
        <v>515</v>
      </c>
      <c r="AS379" s="122" t="s">
        <v>231</v>
      </c>
      <c r="AT379" s="124" t="s">
        <v>523</v>
      </c>
      <c r="AU379" s="122" t="s">
        <v>231</v>
      </c>
      <c r="AV379" s="124"/>
      <c r="AW379" s="122" t="s">
        <v>231</v>
      </c>
      <c r="AX379" s="124" t="s">
        <v>532</v>
      </c>
      <c r="AY379" s="122" t="s">
        <v>231</v>
      </c>
      <c r="AZ379" s="124"/>
      <c r="BA379" s="146" t="s">
        <v>231</v>
      </c>
      <c r="BB379" s="124" t="s">
        <v>543</v>
      </c>
      <c r="BC379" s="146" t="s">
        <v>290</v>
      </c>
      <c r="BD379" s="124" t="s">
        <v>552</v>
      </c>
      <c r="BE379" s="112">
        <f t="shared" si="11"/>
        <v>0.9285714286</v>
      </c>
      <c r="BF379" s="122" t="s">
        <v>192</v>
      </c>
      <c r="BG379" s="160">
        <v>1.0</v>
      </c>
      <c r="BH379" s="122" t="s">
        <v>199</v>
      </c>
      <c r="BI379" s="160">
        <v>1.0</v>
      </c>
      <c r="BJ379" s="122" t="s">
        <v>204</v>
      </c>
      <c r="BK379" s="124">
        <v>1.0</v>
      </c>
      <c r="BL379" s="122" t="s">
        <v>209</v>
      </c>
      <c r="BM379" s="124">
        <v>1.0</v>
      </c>
      <c r="BN379" s="122" t="s">
        <v>216</v>
      </c>
      <c r="BO379" s="124">
        <v>1.0</v>
      </c>
      <c r="BP379" s="122" t="s">
        <v>204</v>
      </c>
      <c r="BQ379" s="124">
        <v>1.0</v>
      </c>
      <c r="BR379" s="122" t="s">
        <v>211</v>
      </c>
      <c r="BS379" s="124">
        <v>0.5</v>
      </c>
      <c r="BT379" s="112"/>
      <c r="BU379" s="168" t="s">
        <v>236</v>
      </c>
      <c r="BV379" s="168" t="s">
        <v>236</v>
      </c>
      <c r="BW379" s="112"/>
    </row>
    <row r="380">
      <c r="A380" s="66"/>
      <c r="B380" s="69">
        <v>9.0</v>
      </c>
      <c r="C380" s="115" t="s">
        <v>302</v>
      </c>
      <c r="D380" s="115" t="s">
        <v>338</v>
      </c>
      <c r="E380" s="76">
        <v>2014.0</v>
      </c>
      <c r="F380" s="76" t="s">
        <v>30</v>
      </c>
      <c r="G380" s="76" t="s">
        <v>374</v>
      </c>
      <c r="H380" s="76">
        <v>5.0</v>
      </c>
      <c r="I380" s="119" t="s">
        <v>410</v>
      </c>
      <c r="J380" s="119" t="s">
        <v>445</v>
      </c>
      <c r="K380" s="87" t="s">
        <v>39</v>
      </c>
      <c r="L380" s="66"/>
      <c r="M380" s="94"/>
      <c r="N380" s="122" t="s">
        <v>231</v>
      </c>
      <c r="O380" s="124"/>
      <c r="P380" s="124" t="s">
        <v>243</v>
      </c>
      <c r="Q380" s="16" t="s">
        <v>249</v>
      </c>
      <c r="R380" s="122" t="s">
        <v>231</v>
      </c>
      <c r="S380" s="124" t="s">
        <v>454</v>
      </c>
      <c r="T380" s="122" t="s">
        <v>231</v>
      </c>
      <c r="U380" s="124"/>
      <c r="V380" s="16" t="s">
        <v>258</v>
      </c>
      <c r="W380" s="106"/>
      <c r="X380" s="106"/>
      <c r="Y380" s="106"/>
      <c r="Z380" s="122" t="s">
        <v>231</v>
      </c>
      <c r="AA380" s="124"/>
      <c r="AB380" s="122" t="s">
        <v>231</v>
      </c>
      <c r="AC380" s="124" t="s">
        <v>467</v>
      </c>
      <c r="AD380" s="122" t="s">
        <v>241</v>
      </c>
      <c r="AE380" s="124"/>
      <c r="AF380" s="122" t="s">
        <v>241</v>
      </c>
      <c r="AG380" s="124"/>
      <c r="AH380" s="122" t="s">
        <v>231</v>
      </c>
      <c r="AI380" s="124" t="s">
        <v>501</v>
      </c>
      <c r="AJ380" s="108"/>
      <c r="AK380" s="106"/>
      <c r="AL380" s="106"/>
      <c r="AM380" s="122" t="s">
        <v>231</v>
      </c>
      <c r="AN380" s="124" t="s">
        <v>502</v>
      </c>
      <c r="AO380" s="122" t="s">
        <v>231</v>
      </c>
      <c r="AP380" s="124"/>
      <c r="AQ380" s="122" t="s">
        <v>231</v>
      </c>
      <c r="AR380" s="124"/>
      <c r="AS380" s="122" t="s">
        <v>231</v>
      </c>
      <c r="AT380" s="124" t="s">
        <v>524</v>
      </c>
      <c r="AU380" s="224" t="s">
        <v>231</v>
      </c>
      <c r="AV380" s="58"/>
      <c r="AW380" s="122" t="s">
        <v>231</v>
      </c>
      <c r="AX380" s="124" t="s">
        <v>533</v>
      </c>
      <c r="AY380" s="122" t="s">
        <v>231</v>
      </c>
      <c r="AZ380" s="124"/>
      <c r="BA380" s="146" t="s">
        <v>231</v>
      </c>
      <c r="BB380" s="124" t="s">
        <v>544</v>
      </c>
      <c r="BC380" s="146" t="s">
        <v>290</v>
      </c>
      <c r="BD380" s="124" t="s">
        <v>553</v>
      </c>
      <c r="BE380" s="112">
        <f t="shared" si="11"/>
        <v>0.88</v>
      </c>
      <c r="BF380" s="122" t="s">
        <v>192</v>
      </c>
      <c r="BG380" s="160">
        <v>1.0</v>
      </c>
      <c r="BH380" s="122" t="s">
        <v>199</v>
      </c>
      <c r="BI380" s="160">
        <v>1.0</v>
      </c>
      <c r="BJ380" s="122" t="s">
        <v>204</v>
      </c>
      <c r="BK380" s="124">
        <v>1.0</v>
      </c>
      <c r="BL380" s="122" t="s">
        <v>209</v>
      </c>
      <c r="BM380" s="124">
        <v>1.0</v>
      </c>
      <c r="BN380" s="122" t="s">
        <v>217</v>
      </c>
      <c r="BO380" s="124">
        <v>0.66</v>
      </c>
      <c r="BP380" s="122" t="s">
        <v>211</v>
      </c>
      <c r="BQ380" s="124">
        <v>0.5</v>
      </c>
      <c r="BR380" s="122" t="s">
        <v>225</v>
      </c>
      <c r="BS380" s="124">
        <v>1.0</v>
      </c>
      <c r="BT380" s="112"/>
      <c r="BU380" s="168" t="s">
        <v>236</v>
      </c>
      <c r="BV380" s="168" t="s">
        <v>237</v>
      </c>
      <c r="BW380" s="112"/>
    </row>
    <row r="381">
      <c r="A381" s="66"/>
      <c r="B381" s="69">
        <v>10.0</v>
      </c>
      <c r="C381" s="115" t="s">
        <v>303</v>
      </c>
      <c r="D381" s="115" t="s">
        <v>339</v>
      </c>
      <c r="E381" s="76">
        <v>2014.0</v>
      </c>
      <c r="F381" s="76" t="s">
        <v>30</v>
      </c>
      <c r="G381" s="76" t="s">
        <v>375</v>
      </c>
      <c r="H381" s="76">
        <v>4.0</v>
      </c>
      <c r="I381" s="119" t="s">
        <v>411</v>
      </c>
      <c r="J381" s="119" t="s">
        <v>446</v>
      </c>
      <c r="K381" s="87" t="s">
        <v>39</v>
      </c>
      <c r="L381" s="66"/>
      <c r="M381" s="94"/>
      <c r="N381" s="122" t="s">
        <v>231</v>
      </c>
      <c r="O381" s="124"/>
      <c r="P381" s="124" t="s">
        <v>245</v>
      </c>
      <c r="Q381" s="16" t="s">
        <v>250</v>
      </c>
      <c r="R381" s="122" t="s">
        <v>241</v>
      </c>
      <c r="S381" s="124"/>
      <c r="T381" s="122" t="s">
        <v>231</v>
      </c>
      <c r="U381" s="124"/>
      <c r="V381" s="16" t="s">
        <v>260</v>
      </c>
      <c r="W381" s="106"/>
      <c r="X381" s="106"/>
      <c r="Y381" s="106"/>
      <c r="Z381" s="122" t="s">
        <v>231</v>
      </c>
      <c r="AA381" s="124"/>
      <c r="AB381" s="122" t="s">
        <v>231</v>
      </c>
      <c r="AC381" s="124" t="s">
        <v>468</v>
      </c>
      <c r="AD381" s="122" t="s">
        <v>231</v>
      </c>
      <c r="AE381" s="124" t="s">
        <v>489</v>
      </c>
      <c r="AF381" s="122" t="s">
        <v>231</v>
      </c>
      <c r="AG381" s="124"/>
      <c r="AH381" s="122" t="s">
        <v>231</v>
      </c>
      <c r="AI381" s="124"/>
      <c r="AJ381" s="108"/>
      <c r="AK381" s="106"/>
      <c r="AL381" s="106"/>
      <c r="AM381" s="122" t="s">
        <v>231</v>
      </c>
      <c r="AN381" s="124"/>
      <c r="AO381" s="122" t="s">
        <v>231</v>
      </c>
      <c r="AP381" s="124"/>
      <c r="AQ381" s="122" t="s">
        <v>241</v>
      </c>
      <c r="AR381" s="124"/>
      <c r="AS381" s="122" t="s">
        <v>241</v>
      </c>
      <c r="AT381" s="124"/>
      <c r="AU381" s="122" t="s">
        <v>241</v>
      </c>
      <c r="AV381" s="124"/>
      <c r="AW381" s="122" t="s">
        <v>228</v>
      </c>
      <c r="AX381" s="124"/>
      <c r="AY381" s="122" t="s">
        <v>231</v>
      </c>
      <c r="AZ381" s="124"/>
      <c r="BA381" s="146" t="s">
        <v>241</v>
      </c>
      <c r="BB381" s="124"/>
      <c r="BC381" s="146" t="s">
        <v>228</v>
      </c>
      <c r="BD381" s="124"/>
      <c r="BE381" s="112">
        <f t="shared" si="11"/>
        <v>0.7371428571</v>
      </c>
      <c r="BF381" s="122" t="s">
        <v>192</v>
      </c>
      <c r="BG381" s="160">
        <v>1.0</v>
      </c>
      <c r="BH381" s="122" t="s">
        <v>199</v>
      </c>
      <c r="BI381" s="160">
        <v>1.0</v>
      </c>
      <c r="BJ381" s="122" t="s">
        <v>204</v>
      </c>
      <c r="BK381" s="124">
        <v>1.0</v>
      </c>
      <c r="BL381" s="122" t="s">
        <v>211</v>
      </c>
      <c r="BM381" s="124">
        <v>0.5</v>
      </c>
      <c r="BN381" s="122" t="s">
        <v>217</v>
      </c>
      <c r="BO381" s="124">
        <v>0.66</v>
      </c>
      <c r="BP381" s="122" t="s">
        <v>211</v>
      </c>
      <c r="BQ381" s="124">
        <v>0.5</v>
      </c>
      <c r="BR381" s="122" t="s">
        <v>211</v>
      </c>
      <c r="BS381" s="124">
        <v>0.5</v>
      </c>
      <c r="BT381" s="112"/>
      <c r="BU381" s="168" t="s">
        <v>237</v>
      </c>
      <c r="BV381" s="168" t="s">
        <v>236</v>
      </c>
      <c r="BW381" s="112"/>
    </row>
    <row r="382">
      <c r="A382" s="66"/>
      <c r="B382" s="69">
        <v>11.0</v>
      </c>
      <c r="C382" s="115" t="s">
        <v>304</v>
      </c>
      <c r="D382" s="115" t="s">
        <v>340</v>
      </c>
      <c r="E382" s="76">
        <v>2014.0</v>
      </c>
      <c r="F382" s="76" t="s">
        <v>30</v>
      </c>
      <c r="G382" s="76" t="s">
        <v>376</v>
      </c>
      <c r="H382" s="76">
        <v>0.0</v>
      </c>
      <c r="I382" s="119" t="s">
        <v>412</v>
      </c>
      <c r="J382" s="119" t="s">
        <v>447</v>
      </c>
      <c r="K382" s="87" t="s">
        <v>39</v>
      </c>
      <c r="L382" s="66"/>
      <c r="M382" s="94"/>
      <c r="N382" s="122" t="s">
        <v>231</v>
      </c>
      <c r="O382" s="124"/>
      <c r="P382" s="124" t="s">
        <v>243</v>
      </c>
      <c r="Q382" s="16" t="s">
        <v>248</v>
      </c>
      <c r="R382" s="122" t="s">
        <v>241</v>
      </c>
      <c r="S382" s="124"/>
      <c r="T382" s="122" t="s">
        <v>231</v>
      </c>
      <c r="U382" s="124"/>
      <c r="V382" s="16" t="s">
        <v>257</v>
      </c>
      <c r="W382" s="106"/>
      <c r="X382" s="106"/>
      <c r="Y382" s="106"/>
      <c r="Z382" s="122" t="s">
        <v>231</v>
      </c>
      <c r="AA382" s="124"/>
      <c r="AB382" s="122" t="s">
        <v>231</v>
      </c>
      <c r="AC382" s="124" t="s">
        <v>469</v>
      </c>
      <c r="AD382" s="122" t="s">
        <v>231</v>
      </c>
      <c r="AE382" s="124"/>
      <c r="AF382" s="122" t="s">
        <v>241</v>
      </c>
      <c r="AG382" s="124"/>
      <c r="AH382" s="122" t="s">
        <v>241</v>
      </c>
      <c r="AI382" s="124"/>
      <c r="AJ382" s="108"/>
      <c r="AK382" s="106"/>
      <c r="AL382" s="106"/>
      <c r="AM382" s="122" t="s">
        <v>231</v>
      </c>
      <c r="AN382" s="124" t="s">
        <v>503</v>
      </c>
      <c r="AO382" s="122" t="s">
        <v>231</v>
      </c>
      <c r="AP382" s="124" t="s">
        <v>506</v>
      </c>
      <c r="AQ382" s="122" t="s">
        <v>231</v>
      </c>
      <c r="AR382" s="124" t="s">
        <v>516</v>
      </c>
      <c r="AS382" s="122" t="s">
        <v>231</v>
      </c>
      <c r="AT382" s="124"/>
      <c r="AU382" s="122" t="s">
        <v>231</v>
      </c>
      <c r="AV382" s="124"/>
      <c r="AW382" s="224" t="s">
        <v>231</v>
      </c>
      <c r="AX382" s="58"/>
      <c r="AY382" s="122" t="s">
        <v>231</v>
      </c>
      <c r="AZ382" s="124"/>
      <c r="BA382" s="146" t="s">
        <v>241</v>
      </c>
      <c r="BB382" s="124" t="s">
        <v>545</v>
      </c>
      <c r="BC382" s="146" t="s">
        <v>291</v>
      </c>
      <c r="BD382" s="124" t="s">
        <v>554</v>
      </c>
      <c r="BE382" s="112">
        <f t="shared" si="11"/>
        <v>0.8085714286</v>
      </c>
      <c r="BF382" s="122" t="s">
        <v>192</v>
      </c>
      <c r="BG382" s="160">
        <v>1.0</v>
      </c>
      <c r="BH382" s="122" t="s">
        <v>200</v>
      </c>
      <c r="BI382" s="160">
        <v>0.5</v>
      </c>
      <c r="BJ382" s="122" t="s">
        <v>204</v>
      </c>
      <c r="BK382" s="124">
        <v>1.0</v>
      </c>
      <c r="BL382" s="122" t="s">
        <v>209</v>
      </c>
      <c r="BM382" s="124">
        <v>1.0</v>
      </c>
      <c r="BN382" s="122" t="s">
        <v>217</v>
      </c>
      <c r="BO382" s="124">
        <v>0.66</v>
      </c>
      <c r="BP382" s="122" t="s">
        <v>211</v>
      </c>
      <c r="BQ382" s="124">
        <v>0.5</v>
      </c>
      <c r="BR382" s="122" t="s">
        <v>225</v>
      </c>
      <c r="BS382" s="124">
        <v>1.0</v>
      </c>
      <c r="BT382" s="112"/>
      <c r="BU382" s="168" t="s">
        <v>236</v>
      </c>
      <c r="BV382" s="168" t="s">
        <v>236</v>
      </c>
      <c r="BW382" s="112"/>
    </row>
    <row r="383">
      <c r="A383" s="66"/>
      <c r="B383" s="69">
        <v>12.0</v>
      </c>
      <c r="C383" s="115" t="s">
        <v>305</v>
      </c>
      <c r="D383" s="115" t="s">
        <v>341</v>
      </c>
      <c r="E383" s="76">
        <v>2013.0</v>
      </c>
      <c r="F383" s="76" t="s">
        <v>30</v>
      </c>
      <c r="G383" s="76" t="s">
        <v>377</v>
      </c>
      <c r="H383" s="76">
        <v>6.0</v>
      </c>
      <c r="I383" s="119" t="s">
        <v>413</v>
      </c>
      <c r="J383" s="119" t="s">
        <v>448</v>
      </c>
      <c r="K383" s="87" t="s">
        <v>39</v>
      </c>
      <c r="L383" s="66"/>
      <c r="M383" s="94"/>
      <c r="N383" s="122" t="s">
        <v>231</v>
      </c>
      <c r="O383" s="124"/>
      <c r="P383" s="124" t="s">
        <v>243</v>
      </c>
      <c r="Q383" s="16" t="s">
        <v>249</v>
      </c>
      <c r="R383" s="122" t="s">
        <v>231</v>
      </c>
      <c r="S383" s="124" t="s">
        <v>455</v>
      </c>
      <c r="T383" s="122" t="s">
        <v>231</v>
      </c>
      <c r="U383" s="124"/>
      <c r="V383" s="16" t="s">
        <v>257</v>
      </c>
      <c r="W383" s="106"/>
      <c r="X383" s="106"/>
      <c r="Y383" s="106"/>
      <c r="Z383" s="122" t="s">
        <v>231</v>
      </c>
      <c r="AA383" s="124"/>
      <c r="AB383" s="122" t="s">
        <v>231</v>
      </c>
      <c r="AC383" s="124" t="s">
        <v>470</v>
      </c>
      <c r="AD383" s="122" t="s">
        <v>241</v>
      </c>
      <c r="AE383" s="124"/>
      <c r="AF383" s="122" t="s">
        <v>241</v>
      </c>
      <c r="AG383" s="124"/>
      <c r="AH383" s="122" t="s">
        <v>241</v>
      </c>
      <c r="AI383" s="124"/>
      <c r="AJ383" s="108"/>
      <c r="AK383" s="106"/>
      <c r="AL383" s="106"/>
      <c r="AM383" s="122" t="s">
        <v>231</v>
      </c>
      <c r="AN383" s="124"/>
      <c r="AO383" s="122" t="s">
        <v>231</v>
      </c>
      <c r="AP383" s="124"/>
      <c r="AQ383" s="122" t="s">
        <v>231</v>
      </c>
      <c r="AR383" s="124"/>
      <c r="AS383" s="122" t="s">
        <v>231</v>
      </c>
      <c r="AT383" s="124" t="s">
        <v>525</v>
      </c>
      <c r="AU383" s="122" t="s">
        <v>231</v>
      </c>
      <c r="AV383" s="124"/>
      <c r="AW383" s="122" t="s">
        <v>228</v>
      </c>
      <c r="AX383" s="124"/>
      <c r="AY383" s="122" t="s">
        <v>231</v>
      </c>
      <c r="AZ383" s="124"/>
      <c r="BA383" s="146" t="s">
        <v>241</v>
      </c>
      <c r="BB383" s="124"/>
      <c r="BC383" s="146" t="s">
        <v>293</v>
      </c>
      <c r="BD383" s="124" t="s">
        <v>555</v>
      </c>
      <c r="BE383" s="112">
        <f t="shared" si="11"/>
        <v>0.6657142857</v>
      </c>
      <c r="BF383" s="122" t="s">
        <v>192</v>
      </c>
      <c r="BG383" s="160">
        <v>1.0</v>
      </c>
      <c r="BH383" s="122" t="s">
        <v>199</v>
      </c>
      <c r="BI383" s="160">
        <v>1.0</v>
      </c>
      <c r="BJ383" s="122" t="s">
        <v>205</v>
      </c>
      <c r="BK383" s="124">
        <v>0.5</v>
      </c>
      <c r="BL383" s="122" t="s">
        <v>209</v>
      </c>
      <c r="BM383" s="124">
        <v>1.0</v>
      </c>
      <c r="BN383" s="122" t="s">
        <v>217</v>
      </c>
      <c r="BO383" s="124">
        <v>0.66</v>
      </c>
      <c r="BP383" s="122" t="s">
        <v>211</v>
      </c>
      <c r="BQ383" s="124">
        <v>0.5</v>
      </c>
      <c r="BR383" s="122" t="s">
        <v>226</v>
      </c>
      <c r="BS383" s="124">
        <v>0.0</v>
      </c>
      <c r="BT383" s="112"/>
      <c r="BU383" s="168" t="s">
        <v>236</v>
      </c>
      <c r="BV383" s="168" t="s">
        <v>236</v>
      </c>
      <c r="BW383" s="112"/>
    </row>
    <row r="384">
      <c r="A384" s="66"/>
      <c r="B384" s="69">
        <v>13.0</v>
      </c>
      <c r="C384" s="115" t="s">
        <v>306</v>
      </c>
      <c r="D384" s="115" t="s">
        <v>342</v>
      </c>
      <c r="E384" s="76">
        <v>2014.0</v>
      </c>
      <c r="F384" s="76" t="s">
        <v>30</v>
      </c>
      <c r="G384" s="76" t="s">
        <v>378</v>
      </c>
      <c r="H384" s="76">
        <v>0.0</v>
      </c>
      <c r="I384" s="119" t="s">
        <v>414</v>
      </c>
      <c r="J384" s="119" t="s">
        <v>449</v>
      </c>
      <c r="K384" s="87" t="s">
        <v>39</v>
      </c>
      <c r="L384" s="66"/>
      <c r="M384" s="94"/>
      <c r="N384" s="224" t="s">
        <v>231</v>
      </c>
      <c r="O384" s="58"/>
      <c r="P384" s="124" t="s">
        <v>243</v>
      </c>
      <c r="Q384" s="16" t="s">
        <v>248</v>
      </c>
      <c r="R384" s="122" t="s">
        <v>241</v>
      </c>
      <c r="S384" s="124"/>
      <c r="T384" s="122" t="s">
        <v>231</v>
      </c>
      <c r="U384" s="124"/>
      <c r="V384" s="16" t="s">
        <v>258</v>
      </c>
      <c r="W384" s="106"/>
      <c r="X384" s="106"/>
      <c r="Y384" s="106"/>
      <c r="Z384" s="122" t="s">
        <v>231</v>
      </c>
      <c r="AA384" s="124"/>
      <c r="AB384" s="122" t="s">
        <v>231</v>
      </c>
      <c r="AC384" s="124" t="s">
        <v>471</v>
      </c>
      <c r="AD384" s="122" t="s">
        <v>241</v>
      </c>
      <c r="AE384" s="124"/>
      <c r="AF384" s="122" t="s">
        <v>241</v>
      </c>
      <c r="AG384" s="124"/>
      <c r="AH384" s="122" t="s">
        <v>241</v>
      </c>
      <c r="AI384" s="124"/>
      <c r="AJ384" s="108"/>
      <c r="AK384" s="106"/>
      <c r="AL384" s="106"/>
      <c r="AM384" s="122" t="s">
        <v>231</v>
      </c>
      <c r="AN384" s="124"/>
      <c r="AO384" s="122" t="s">
        <v>231</v>
      </c>
      <c r="AP384" s="124" t="s">
        <v>507</v>
      </c>
      <c r="AQ384" s="122" t="s">
        <v>231</v>
      </c>
      <c r="AR384" s="124"/>
      <c r="AS384" s="122" t="s">
        <v>231</v>
      </c>
      <c r="AT384" s="124" t="s">
        <v>526</v>
      </c>
      <c r="AU384" s="122" t="s">
        <v>231</v>
      </c>
      <c r="AV384" s="124"/>
      <c r="AW384" s="122" t="s">
        <v>231</v>
      </c>
      <c r="AX384" s="124"/>
      <c r="AY384" s="224" t="s">
        <v>231</v>
      </c>
      <c r="AZ384" s="58"/>
      <c r="BA384" s="146" t="s">
        <v>241</v>
      </c>
      <c r="BB384" s="124"/>
      <c r="BC384" s="146" t="s">
        <v>293</v>
      </c>
      <c r="BD384" s="124" t="s">
        <v>555</v>
      </c>
      <c r="BE384" s="112">
        <f t="shared" si="11"/>
        <v>0.5</v>
      </c>
      <c r="BF384" s="122" t="s">
        <v>192</v>
      </c>
      <c r="BG384" s="160">
        <v>1.0</v>
      </c>
      <c r="BH384" s="122" t="s">
        <v>200</v>
      </c>
      <c r="BI384" s="160">
        <v>0.5</v>
      </c>
      <c r="BJ384" s="122" t="s">
        <v>205</v>
      </c>
      <c r="BK384" s="124">
        <v>0.5</v>
      </c>
      <c r="BL384" s="122" t="s">
        <v>211</v>
      </c>
      <c r="BM384" s="124">
        <v>0.5</v>
      </c>
      <c r="BN384" s="122" t="s">
        <v>217</v>
      </c>
      <c r="BO384" s="124">
        <v>0.5</v>
      </c>
      <c r="BP384" s="122" t="s">
        <v>211</v>
      </c>
      <c r="BQ384" s="124">
        <v>0.5</v>
      </c>
      <c r="BR384" s="122" t="s">
        <v>226</v>
      </c>
      <c r="BS384" s="124">
        <v>0.0</v>
      </c>
      <c r="BT384" s="112"/>
      <c r="BU384" s="168" t="s">
        <v>237</v>
      </c>
      <c r="BV384" s="168" t="s">
        <v>236</v>
      </c>
      <c r="BW384" s="112"/>
    </row>
    <row r="385">
      <c r="A385" s="66"/>
      <c r="B385" s="69">
        <v>14.0</v>
      </c>
      <c r="C385" s="115" t="s">
        <v>307</v>
      </c>
      <c r="D385" s="115" t="s">
        <v>343</v>
      </c>
      <c r="E385" s="76">
        <v>2014.0</v>
      </c>
      <c r="F385" s="76" t="s">
        <v>30</v>
      </c>
      <c r="G385" s="76" t="s">
        <v>379</v>
      </c>
      <c r="H385" s="76">
        <v>0.0</v>
      </c>
      <c r="I385" s="119" t="s">
        <v>415</v>
      </c>
      <c r="J385" s="119" t="s">
        <v>450</v>
      </c>
      <c r="K385" s="87" t="s">
        <v>39</v>
      </c>
      <c r="L385" s="66"/>
      <c r="M385" s="94"/>
      <c r="N385" s="122" t="s">
        <v>231</v>
      </c>
      <c r="O385" s="124"/>
      <c r="P385" s="124" t="s">
        <v>243</v>
      </c>
      <c r="Q385" s="16" t="s">
        <v>249</v>
      </c>
      <c r="R385" s="122" t="s">
        <v>241</v>
      </c>
      <c r="S385" s="124"/>
      <c r="T385" s="122" t="s">
        <v>231</v>
      </c>
      <c r="U385" s="124"/>
      <c r="V385" s="16" t="s">
        <v>260</v>
      </c>
      <c r="W385" s="106"/>
      <c r="X385" s="106"/>
      <c r="Y385" s="106"/>
      <c r="Z385" s="122" t="s">
        <v>231</v>
      </c>
      <c r="AA385" s="124"/>
      <c r="AB385" s="122" t="s">
        <v>231</v>
      </c>
      <c r="AC385" s="124" t="s">
        <v>472</v>
      </c>
      <c r="AD385" s="122" t="s">
        <v>241</v>
      </c>
      <c r="AE385" s="124"/>
      <c r="AF385" s="122" t="s">
        <v>231</v>
      </c>
      <c r="AG385" s="124" t="s">
        <v>498</v>
      </c>
      <c r="AH385" s="122" t="s">
        <v>241</v>
      </c>
      <c r="AI385" s="124"/>
      <c r="AJ385" s="108"/>
      <c r="AK385" s="106"/>
      <c r="AL385" s="106"/>
      <c r="AM385" s="122" t="s">
        <v>231</v>
      </c>
      <c r="AN385" s="124"/>
      <c r="AO385" s="122" t="s">
        <v>241</v>
      </c>
      <c r="AP385" s="124"/>
      <c r="AQ385" s="122" t="s">
        <v>231</v>
      </c>
      <c r="AR385" s="124" t="s">
        <v>517</v>
      </c>
      <c r="AS385" s="122" t="s">
        <v>231</v>
      </c>
      <c r="AT385" s="124"/>
      <c r="AU385" s="122" t="s">
        <v>231</v>
      </c>
      <c r="AV385" s="124"/>
      <c r="AW385" s="122" t="s">
        <v>231</v>
      </c>
      <c r="AX385" s="124" t="s">
        <v>535</v>
      </c>
      <c r="AY385" s="122" t="s">
        <v>231</v>
      </c>
      <c r="AZ385" s="124"/>
      <c r="BA385" s="146" t="s">
        <v>241</v>
      </c>
      <c r="BB385" s="124"/>
      <c r="BC385" s="146" t="s">
        <v>292</v>
      </c>
      <c r="BD385" s="124"/>
      <c r="BE385" s="112">
        <f t="shared" si="11"/>
        <v>0.6185714286</v>
      </c>
      <c r="BF385" s="122" t="s">
        <v>192</v>
      </c>
      <c r="BG385" s="160">
        <v>1.0</v>
      </c>
      <c r="BH385" s="122" t="s">
        <v>200</v>
      </c>
      <c r="BI385" s="160">
        <v>0.5</v>
      </c>
      <c r="BJ385" s="122" t="s">
        <v>204</v>
      </c>
      <c r="BK385" s="124">
        <v>1.0</v>
      </c>
      <c r="BL385" s="122" t="s">
        <v>209</v>
      </c>
      <c r="BM385" s="124">
        <v>1.0</v>
      </c>
      <c r="BN385" s="122" t="s">
        <v>218</v>
      </c>
      <c r="BO385" s="124">
        <v>0.33</v>
      </c>
      <c r="BP385" s="122" t="s">
        <v>211</v>
      </c>
      <c r="BQ385" s="124">
        <v>0.5</v>
      </c>
      <c r="BR385" s="122" t="s">
        <v>226</v>
      </c>
      <c r="BS385" s="124">
        <v>0.0</v>
      </c>
      <c r="BT385" s="112"/>
      <c r="BU385" s="168" t="s">
        <v>237</v>
      </c>
      <c r="BV385" s="168" t="s">
        <v>236</v>
      </c>
      <c r="BW385" s="112"/>
    </row>
    <row r="386">
      <c r="A386" s="66"/>
      <c r="B386" s="69">
        <v>15.0</v>
      </c>
      <c r="C386" s="115" t="s">
        <v>308</v>
      </c>
      <c r="D386" s="115" t="s">
        <v>344</v>
      </c>
      <c r="E386" s="76">
        <v>2012.0</v>
      </c>
      <c r="F386" s="76" t="s">
        <v>30</v>
      </c>
      <c r="G386" s="76" t="s">
        <v>380</v>
      </c>
      <c r="H386" s="76">
        <v>2.0</v>
      </c>
      <c r="I386" s="119" t="s">
        <v>416</v>
      </c>
      <c r="J386" s="119" t="s">
        <v>451</v>
      </c>
      <c r="K386" s="87" t="s">
        <v>39</v>
      </c>
      <c r="L386" s="66"/>
      <c r="M386" s="94"/>
      <c r="N386" s="122" t="s">
        <v>231</v>
      </c>
      <c r="O386" s="124"/>
      <c r="P386" s="124" t="s">
        <v>243</v>
      </c>
      <c r="Q386" s="16" t="s">
        <v>250</v>
      </c>
      <c r="R386" s="122" t="s">
        <v>241</v>
      </c>
      <c r="S386" s="124"/>
      <c r="T386" s="122" t="s">
        <v>241</v>
      </c>
      <c r="U386" s="124" t="s">
        <v>459</v>
      </c>
      <c r="V386" s="16"/>
      <c r="W386" s="106"/>
      <c r="X386" s="106"/>
      <c r="Y386" s="106"/>
      <c r="Z386" s="122"/>
      <c r="AA386" s="124"/>
      <c r="AB386" s="122"/>
      <c r="AC386" s="124"/>
      <c r="AD386" s="122"/>
      <c r="AE386" s="124"/>
      <c r="AF386" s="122"/>
      <c r="AG386" s="124"/>
      <c r="AH386" s="122"/>
      <c r="AI386" s="124"/>
      <c r="AJ386" s="108"/>
      <c r="AK386" s="106"/>
      <c r="AL386" s="106"/>
      <c r="AM386" s="122"/>
      <c r="AN386" s="124"/>
      <c r="AO386" s="122"/>
      <c r="AP386" s="124"/>
      <c r="AQ386" s="122"/>
      <c r="AR386" s="124"/>
      <c r="AS386" s="122"/>
      <c r="AT386" s="124"/>
      <c r="AU386" s="122"/>
      <c r="AV386" s="124"/>
      <c r="AW386" s="122"/>
      <c r="AX386" s="124"/>
      <c r="AY386" s="122"/>
      <c r="AZ386" s="124"/>
      <c r="BA386" s="225"/>
      <c r="BB386" s="58"/>
      <c r="BC386" s="146"/>
      <c r="BD386" s="124"/>
      <c r="BE386" s="112">
        <f t="shared" si="11"/>
        <v>0</v>
      </c>
      <c r="BF386" s="122" t="s">
        <v>192</v>
      </c>
      <c r="BG386" s="160"/>
      <c r="BH386" s="122" t="s">
        <v>200</v>
      </c>
      <c r="BI386" s="160"/>
      <c r="BJ386" s="122"/>
      <c r="BK386" s="124"/>
      <c r="BL386" s="122"/>
      <c r="BM386" s="124"/>
      <c r="BN386" s="122"/>
      <c r="BO386" s="124"/>
      <c r="BP386" s="122"/>
      <c r="BQ386" s="124"/>
      <c r="BR386" s="122"/>
      <c r="BS386" s="124"/>
      <c r="BT386" s="112"/>
      <c r="BU386" s="168" t="s">
        <v>236</v>
      </c>
      <c r="BV386" s="7"/>
      <c r="BW386" s="112"/>
    </row>
    <row r="387">
      <c r="A387" s="66"/>
      <c r="B387" s="69">
        <v>16.0</v>
      </c>
      <c r="C387" s="115" t="s">
        <v>309</v>
      </c>
      <c r="D387" s="115" t="s">
        <v>345</v>
      </c>
      <c r="E387" s="76">
        <v>2014.0</v>
      </c>
      <c r="F387" s="76" t="s">
        <v>30</v>
      </c>
      <c r="G387" s="76" t="s">
        <v>381</v>
      </c>
      <c r="H387" s="76">
        <v>4.0</v>
      </c>
      <c r="I387" s="119" t="s">
        <v>417</v>
      </c>
      <c r="J387" s="119" t="s">
        <v>452</v>
      </c>
      <c r="K387" s="87" t="s">
        <v>39</v>
      </c>
      <c r="L387" s="66"/>
      <c r="M387" s="94"/>
      <c r="N387" s="122" t="s">
        <v>231</v>
      </c>
      <c r="O387" s="124"/>
      <c r="P387" s="124" t="s">
        <v>243</v>
      </c>
      <c r="Q387" s="16" t="s">
        <v>250</v>
      </c>
      <c r="R387" s="122" t="s">
        <v>241</v>
      </c>
      <c r="S387" s="124"/>
      <c r="T387" s="122" t="s">
        <v>241</v>
      </c>
      <c r="U387" s="124"/>
      <c r="V387" s="16"/>
      <c r="W387" s="106"/>
      <c r="X387" s="106"/>
      <c r="Y387" s="106"/>
      <c r="Z387" s="122"/>
      <c r="AA387" s="124"/>
      <c r="AB387" s="122"/>
      <c r="AC387" s="124"/>
      <c r="AD387" s="122"/>
      <c r="AE387" s="124"/>
      <c r="AF387" s="122"/>
      <c r="AG387" s="124"/>
      <c r="AH387" s="122"/>
      <c r="AI387" s="124"/>
      <c r="AJ387" s="108"/>
      <c r="AK387" s="106"/>
      <c r="AL387" s="106"/>
      <c r="AM387" s="122"/>
      <c r="AN387" s="124"/>
      <c r="AO387" s="122"/>
      <c r="AP387" s="124"/>
      <c r="AQ387" s="122"/>
      <c r="AR387" s="124"/>
      <c r="AS387" s="122"/>
      <c r="AT387" s="124"/>
      <c r="AU387" s="122"/>
      <c r="AV387" s="124"/>
      <c r="AW387" s="122"/>
      <c r="AX387" s="124"/>
      <c r="AY387" s="122"/>
      <c r="AZ387" s="124"/>
      <c r="BA387" s="146"/>
      <c r="BB387" s="124"/>
      <c r="BC387" s="146"/>
      <c r="BD387" s="124"/>
      <c r="BE387" s="112">
        <f t="shared" si="11"/>
        <v>0</v>
      </c>
      <c r="BF387" s="122" t="s">
        <v>192</v>
      </c>
      <c r="BG387" s="160"/>
      <c r="BH387" s="122" t="s">
        <v>199</v>
      </c>
      <c r="BI387" s="160"/>
      <c r="BJ387" s="122"/>
      <c r="BK387" s="124"/>
      <c r="BL387" s="122"/>
      <c r="BM387" s="124"/>
      <c r="BN387" s="122"/>
      <c r="BO387" s="124"/>
      <c r="BP387" s="122"/>
      <c r="BQ387" s="124"/>
      <c r="BR387" s="122"/>
      <c r="BS387" s="124"/>
      <c r="BT387" s="112"/>
      <c r="BU387" s="168" t="s">
        <v>236</v>
      </c>
      <c r="BV387" s="7"/>
      <c r="BW387" s="112"/>
    </row>
    <row r="388">
      <c r="A388" s="66"/>
      <c r="B388" s="69">
        <v>17.0</v>
      </c>
      <c r="C388" s="115" t="s">
        <v>310</v>
      </c>
      <c r="D388" s="115" t="s">
        <v>346</v>
      </c>
      <c r="E388" s="76">
        <v>2013.0</v>
      </c>
      <c r="F388" s="76" t="s">
        <v>30</v>
      </c>
      <c r="G388" s="76" t="s">
        <v>382</v>
      </c>
      <c r="H388" s="76">
        <v>2.0</v>
      </c>
      <c r="I388" s="119" t="s">
        <v>418</v>
      </c>
      <c r="J388" s="119" t="s">
        <v>453</v>
      </c>
      <c r="K388" s="87" t="s">
        <v>39</v>
      </c>
      <c r="L388" s="66"/>
      <c r="M388" s="94"/>
      <c r="N388" s="122" t="s">
        <v>231</v>
      </c>
      <c r="O388" s="124"/>
      <c r="P388" s="124" t="s">
        <v>243</v>
      </c>
      <c r="Q388" s="16" t="s">
        <v>250</v>
      </c>
      <c r="R388" s="224" t="s">
        <v>228</v>
      </c>
      <c r="S388" s="58"/>
      <c r="T388" s="122" t="s">
        <v>231</v>
      </c>
      <c r="U388" s="124"/>
      <c r="V388" s="16" t="s">
        <v>258</v>
      </c>
      <c r="W388" s="106"/>
      <c r="X388" s="106"/>
      <c r="Y388" s="106"/>
      <c r="Z388" s="122" t="s">
        <v>231</v>
      </c>
      <c r="AA388" s="124"/>
      <c r="AB388" s="122" t="s">
        <v>231</v>
      </c>
      <c r="AC388" s="124" t="s">
        <v>473</v>
      </c>
      <c r="AD388" s="122" t="s">
        <v>241</v>
      </c>
      <c r="AE388" s="124"/>
      <c r="AF388" s="122" t="s">
        <v>241</v>
      </c>
      <c r="AG388" s="124"/>
      <c r="AH388" s="122" t="s">
        <v>241</v>
      </c>
      <c r="AI388" s="124"/>
      <c r="AJ388" s="108"/>
      <c r="AK388" s="106"/>
      <c r="AL388" s="106"/>
      <c r="AM388" s="122" t="s">
        <v>231</v>
      </c>
      <c r="AN388" s="124"/>
      <c r="AO388" s="122" t="s">
        <v>231</v>
      </c>
      <c r="AP388" s="124"/>
      <c r="AQ388" s="122" t="s">
        <v>231</v>
      </c>
      <c r="AR388" s="124" t="s">
        <v>518</v>
      </c>
      <c r="AS388" s="122" t="s">
        <v>231</v>
      </c>
      <c r="AT388" s="124" t="s">
        <v>526</v>
      </c>
      <c r="AU388" s="122" t="s">
        <v>231</v>
      </c>
      <c r="AV388" s="124"/>
      <c r="AW388" s="122" t="s">
        <v>231</v>
      </c>
      <c r="AX388" s="124"/>
      <c r="AY388" s="122" t="s">
        <v>231</v>
      </c>
      <c r="AZ388" s="124"/>
      <c r="BA388" s="146" t="s">
        <v>231</v>
      </c>
      <c r="BB388" s="124" t="s">
        <v>546</v>
      </c>
      <c r="BC388" s="225" t="s">
        <v>293</v>
      </c>
      <c r="BD388" s="58"/>
      <c r="BE388" s="112">
        <f t="shared" si="11"/>
        <v>0.5471428571</v>
      </c>
      <c r="BF388" s="122" t="s">
        <v>192</v>
      </c>
      <c r="BG388" s="160">
        <v>1.0</v>
      </c>
      <c r="BH388" s="122" t="s">
        <v>199</v>
      </c>
      <c r="BI388" s="160">
        <v>1.0</v>
      </c>
      <c r="BJ388" s="122" t="s">
        <v>205</v>
      </c>
      <c r="BK388" s="124">
        <v>0.5</v>
      </c>
      <c r="BL388" s="146" t="s">
        <v>211</v>
      </c>
      <c r="BM388" s="124">
        <v>0.5</v>
      </c>
      <c r="BN388" s="122" t="s">
        <v>218</v>
      </c>
      <c r="BO388" s="124">
        <v>0.33</v>
      </c>
      <c r="BP388" s="122" t="s">
        <v>211</v>
      </c>
      <c r="BQ388" s="124">
        <v>0.5</v>
      </c>
      <c r="BR388" s="122" t="s">
        <v>226</v>
      </c>
      <c r="BS388" s="124">
        <v>0.0</v>
      </c>
      <c r="BT388" s="112"/>
      <c r="BU388" s="168" t="s">
        <v>237</v>
      </c>
      <c r="BV388" s="168" t="s">
        <v>237</v>
      </c>
      <c r="BW388" s="112"/>
    </row>
    <row r="389">
      <c r="A389" s="66"/>
      <c r="B389" s="69">
        <v>18.0</v>
      </c>
      <c r="C389" s="71" t="s">
        <v>311</v>
      </c>
      <c r="D389" s="10" t="s">
        <v>347</v>
      </c>
      <c r="E389" s="76">
        <v>2014.0</v>
      </c>
      <c r="F389" s="76" t="s">
        <v>30</v>
      </c>
      <c r="G389" s="76" t="s">
        <v>383</v>
      </c>
      <c r="H389" s="76">
        <v>0.0</v>
      </c>
      <c r="I389" s="119" t="s">
        <v>419</v>
      </c>
      <c r="J389" s="71"/>
      <c r="K389" s="87" t="s">
        <v>39</v>
      </c>
      <c r="L389" s="66"/>
      <c r="M389" s="94"/>
      <c r="N389" s="122" t="s">
        <v>231</v>
      </c>
      <c r="O389" s="124"/>
      <c r="P389" s="124" t="s">
        <v>243</v>
      </c>
      <c r="Q389" s="16" t="s">
        <v>250</v>
      </c>
      <c r="R389" s="122" t="s">
        <v>228</v>
      </c>
      <c r="S389" s="124"/>
      <c r="T389" s="122" t="s">
        <v>231</v>
      </c>
      <c r="U389" s="124"/>
      <c r="V389" s="16" t="s">
        <v>258</v>
      </c>
      <c r="W389" s="106"/>
      <c r="X389" s="106"/>
      <c r="Y389" s="106"/>
      <c r="Z389" s="122" t="s">
        <v>231</v>
      </c>
      <c r="AA389" s="124" t="s">
        <v>460</v>
      </c>
      <c r="AB389" s="122" t="s">
        <v>231</v>
      </c>
      <c r="AC389" s="124"/>
      <c r="AD389" s="122" t="s">
        <v>231</v>
      </c>
      <c r="AE389" s="124"/>
      <c r="AF389" s="122" t="s">
        <v>241</v>
      </c>
      <c r="AG389" s="124"/>
      <c r="AH389" s="122" t="s">
        <v>231</v>
      </c>
      <c r="AI389" s="124"/>
      <c r="AJ389" s="108"/>
      <c r="AK389" s="106"/>
      <c r="AL389" s="106"/>
      <c r="AM389" s="122" t="s">
        <v>231</v>
      </c>
      <c r="AN389" s="124"/>
      <c r="AO389" s="122" t="s">
        <v>231</v>
      </c>
      <c r="AP389" s="124"/>
      <c r="AQ389" s="122" t="s">
        <v>231</v>
      </c>
      <c r="AR389" s="124"/>
      <c r="AS389" s="122" t="s">
        <v>231</v>
      </c>
      <c r="AT389" s="124"/>
      <c r="AU389" s="122" t="s">
        <v>231</v>
      </c>
      <c r="AV389" s="124"/>
      <c r="AW389" s="122" t="s">
        <v>231</v>
      </c>
      <c r="AX389" s="124"/>
      <c r="AY389" s="122" t="s">
        <v>231</v>
      </c>
      <c r="AZ389" s="124"/>
      <c r="BA389" s="146" t="s">
        <v>231</v>
      </c>
      <c r="BB389" s="124" t="s">
        <v>547</v>
      </c>
      <c r="BC389" s="146" t="s">
        <v>290</v>
      </c>
      <c r="BD389" s="124" t="s">
        <v>460</v>
      </c>
      <c r="BE389" s="112">
        <f t="shared" si="11"/>
        <v>0.8571428571</v>
      </c>
      <c r="BF389" s="122" t="s">
        <v>192</v>
      </c>
      <c r="BG389" s="160">
        <v>1.0</v>
      </c>
      <c r="BH389" s="122" t="s">
        <v>200</v>
      </c>
      <c r="BI389" s="160">
        <v>0.5</v>
      </c>
      <c r="BJ389" s="122" t="s">
        <v>204</v>
      </c>
      <c r="BK389" s="124">
        <v>1.0</v>
      </c>
      <c r="BL389" s="146" t="s">
        <v>209</v>
      </c>
      <c r="BM389" s="124">
        <v>1.0</v>
      </c>
      <c r="BN389" s="122" t="s">
        <v>216</v>
      </c>
      <c r="BO389" s="124">
        <v>1.0</v>
      </c>
      <c r="BP389" s="122" t="s">
        <v>204</v>
      </c>
      <c r="BQ389" s="124">
        <v>1.0</v>
      </c>
      <c r="BR389" s="122" t="s">
        <v>211</v>
      </c>
      <c r="BS389" s="124">
        <v>0.5</v>
      </c>
      <c r="BT389" s="112"/>
      <c r="BU389" s="168" t="s">
        <v>236</v>
      </c>
      <c r="BV389" s="168" t="s">
        <v>237</v>
      </c>
      <c r="BW389" s="112"/>
    </row>
    <row r="390">
      <c r="A390" s="66"/>
      <c r="B390" s="69">
        <v>19.0</v>
      </c>
      <c r="C390" s="71" t="s">
        <v>312</v>
      </c>
      <c r="D390" s="10" t="s">
        <v>348</v>
      </c>
      <c r="E390" s="76">
        <v>2014.0</v>
      </c>
      <c r="F390" s="76" t="s">
        <v>30</v>
      </c>
      <c r="G390" s="76" t="s">
        <v>384</v>
      </c>
      <c r="H390" s="76">
        <v>0.0</v>
      </c>
      <c r="I390" s="119" t="s">
        <v>420</v>
      </c>
      <c r="J390" s="71"/>
      <c r="K390" s="87" t="s">
        <v>39</v>
      </c>
      <c r="L390" s="66"/>
      <c r="M390" s="94"/>
      <c r="N390" s="122" t="s">
        <v>231</v>
      </c>
      <c r="O390" s="124"/>
      <c r="P390" s="124" t="s">
        <v>243</v>
      </c>
      <c r="Q390" s="16" t="s">
        <v>249</v>
      </c>
      <c r="R390" s="122" t="s">
        <v>231</v>
      </c>
      <c r="S390" s="124" t="s">
        <v>456</v>
      </c>
      <c r="T390" s="224" t="s">
        <v>231</v>
      </c>
      <c r="U390" s="58"/>
      <c r="V390" s="16" t="s">
        <v>258</v>
      </c>
      <c r="W390" s="106"/>
      <c r="X390" s="106"/>
      <c r="Y390" s="106"/>
      <c r="Z390" s="122" t="s">
        <v>241</v>
      </c>
      <c r="AA390" s="124"/>
      <c r="AB390" s="122"/>
      <c r="AC390" s="124"/>
      <c r="AD390" s="122"/>
      <c r="AE390" s="124"/>
      <c r="AF390" s="122"/>
      <c r="AG390" s="124"/>
      <c r="AH390" s="122"/>
      <c r="AI390" s="124"/>
      <c r="AJ390" s="108"/>
      <c r="AK390" s="106"/>
      <c r="AL390" s="106"/>
      <c r="AM390" s="122" t="s">
        <v>231</v>
      </c>
      <c r="AN390" s="124" t="s">
        <v>504</v>
      </c>
      <c r="AO390" s="122" t="s">
        <v>231</v>
      </c>
      <c r="AP390" s="124" t="s">
        <v>508</v>
      </c>
      <c r="AQ390" s="122" t="s">
        <v>231</v>
      </c>
      <c r="AR390" s="124"/>
      <c r="AS390" s="122" t="s">
        <v>231</v>
      </c>
      <c r="AT390" s="124"/>
      <c r="AU390" s="122" t="s">
        <v>241</v>
      </c>
      <c r="AV390" s="124"/>
      <c r="AW390" s="122" t="s">
        <v>231</v>
      </c>
      <c r="AX390" s="124"/>
      <c r="AY390" s="122" t="s">
        <v>231</v>
      </c>
      <c r="AZ390" s="124"/>
      <c r="BA390" s="146" t="s">
        <v>231</v>
      </c>
      <c r="BB390" s="124"/>
      <c r="BC390" s="146" t="s">
        <v>293</v>
      </c>
      <c r="BD390" s="124"/>
      <c r="BE390" s="111">
        <f t="shared" si="11"/>
        <v>0.8571428571</v>
      </c>
      <c r="BF390" s="58"/>
      <c r="BG390" s="160">
        <v>1.0</v>
      </c>
      <c r="BH390" s="122" t="s">
        <v>200</v>
      </c>
      <c r="BI390" s="160">
        <v>0.5</v>
      </c>
      <c r="BJ390" s="122" t="s">
        <v>204</v>
      </c>
      <c r="BK390" s="124">
        <v>1.0</v>
      </c>
      <c r="BL390" s="146" t="s">
        <v>209</v>
      </c>
      <c r="BM390" s="124">
        <v>1.0</v>
      </c>
      <c r="BN390" s="122" t="s">
        <v>216</v>
      </c>
      <c r="BO390" s="124">
        <v>1.0</v>
      </c>
      <c r="BP390" s="122" t="s">
        <v>211</v>
      </c>
      <c r="BQ390" s="124">
        <v>0.5</v>
      </c>
      <c r="BR390" s="122" t="s">
        <v>225</v>
      </c>
      <c r="BS390" s="124">
        <v>1.0</v>
      </c>
      <c r="BT390" s="112"/>
      <c r="BU390" s="168" t="s">
        <v>237</v>
      </c>
      <c r="BV390" s="168" t="s">
        <v>237</v>
      </c>
      <c r="BW390" s="112"/>
      <c r="BX390" s="10" t="s">
        <v>561</v>
      </c>
    </row>
    <row r="391">
      <c r="A391" s="66"/>
      <c r="B391" s="69">
        <v>20.0</v>
      </c>
      <c r="C391" s="71" t="s">
        <v>313</v>
      </c>
      <c r="D391" s="115" t="s">
        <v>349</v>
      </c>
      <c r="E391" s="76">
        <v>2010.0</v>
      </c>
      <c r="F391" s="76" t="s">
        <v>30</v>
      </c>
      <c r="G391" s="76" t="s">
        <v>385</v>
      </c>
      <c r="H391" s="76">
        <v>7.0</v>
      </c>
      <c r="I391" s="119" t="s">
        <v>421</v>
      </c>
      <c r="J391" s="71"/>
      <c r="K391" s="87" t="s">
        <v>39</v>
      </c>
      <c r="L391" s="66"/>
      <c r="M391" s="94"/>
      <c r="N391" s="122" t="s">
        <v>231</v>
      </c>
      <c r="O391" s="124"/>
      <c r="P391" s="124" t="s">
        <v>243</v>
      </c>
      <c r="Q391" s="16" t="s">
        <v>250</v>
      </c>
      <c r="R391" s="122" t="s">
        <v>228</v>
      </c>
      <c r="S391" s="124"/>
      <c r="T391" s="122" t="s">
        <v>231</v>
      </c>
      <c r="U391" s="124"/>
      <c r="V391" s="16" t="s">
        <v>258</v>
      </c>
      <c r="W391" s="106"/>
      <c r="X391" s="106"/>
      <c r="Y391" s="106"/>
      <c r="Z391" s="122" t="s">
        <v>231</v>
      </c>
      <c r="AA391" s="124"/>
      <c r="AB391" s="122" t="s">
        <v>231</v>
      </c>
      <c r="AC391" s="124"/>
      <c r="AD391" s="122" t="s">
        <v>231</v>
      </c>
      <c r="AE391" s="124"/>
      <c r="AF391" s="122" t="s">
        <v>241</v>
      </c>
      <c r="AG391" s="124"/>
      <c r="AH391" s="122" t="s">
        <v>241</v>
      </c>
      <c r="AI391" s="124"/>
      <c r="AJ391" s="108"/>
      <c r="AK391" s="106"/>
      <c r="AL391" s="106"/>
      <c r="AM391" s="122" t="s">
        <v>231</v>
      </c>
      <c r="AN391" s="124"/>
      <c r="AO391" s="122" t="s">
        <v>241</v>
      </c>
      <c r="AP391" s="124"/>
      <c r="AQ391" s="122" t="s">
        <v>231</v>
      </c>
      <c r="AR391" s="124"/>
      <c r="AS391" s="122" t="s">
        <v>231</v>
      </c>
      <c r="AT391" s="124" t="s">
        <v>527</v>
      </c>
      <c r="AU391" s="122" t="s">
        <v>241</v>
      </c>
      <c r="AV391" s="124"/>
      <c r="AW391" s="122" t="s">
        <v>228</v>
      </c>
      <c r="AX391" s="124"/>
      <c r="AY391" s="122" t="s">
        <v>231</v>
      </c>
      <c r="AZ391" s="124"/>
      <c r="BA391" s="146" t="s">
        <v>241</v>
      </c>
      <c r="BB391" s="124"/>
      <c r="BC391" s="146" t="s">
        <v>293</v>
      </c>
      <c r="BD391" s="124"/>
      <c r="BE391" s="112">
        <f t="shared" si="11"/>
        <v>0.6185714286</v>
      </c>
      <c r="BF391" s="224" t="s">
        <v>192</v>
      </c>
      <c r="BG391" s="58"/>
      <c r="BH391" s="122" t="s">
        <v>199</v>
      </c>
      <c r="BI391" s="160">
        <v>1.0</v>
      </c>
      <c r="BJ391" s="122" t="s">
        <v>204</v>
      </c>
      <c r="BK391" s="124">
        <v>1.0</v>
      </c>
      <c r="BL391" s="146" t="s">
        <v>209</v>
      </c>
      <c r="BM391" s="124">
        <v>1.0</v>
      </c>
      <c r="BN391" s="122" t="s">
        <v>218</v>
      </c>
      <c r="BO391" s="124">
        <v>0.33</v>
      </c>
      <c r="BP391" s="122" t="s">
        <v>211</v>
      </c>
      <c r="BQ391" s="124">
        <v>0.5</v>
      </c>
      <c r="BR391" s="122" t="s">
        <v>211</v>
      </c>
      <c r="BS391" s="124">
        <v>0.5</v>
      </c>
      <c r="BT391" s="112"/>
      <c r="BU391" s="168" t="s">
        <v>236</v>
      </c>
      <c r="BV391" s="168" t="s">
        <v>237</v>
      </c>
      <c r="BW391" s="112"/>
    </row>
    <row r="392">
      <c r="A392" s="66"/>
      <c r="B392" s="69">
        <v>21.0</v>
      </c>
      <c r="C392" s="71" t="s">
        <v>314</v>
      </c>
      <c r="D392" s="71" t="s">
        <v>350</v>
      </c>
      <c r="E392" s="76">
        <v>2010.0</v>
      </c>
      <c r="F392" s="76" t="s">
        <v>30</v>
      </c>
      <c r="G392" s="76" t="s">
        <v>386</v>
      </c>
      <c r="H392" s="76">
        <v>11.0</v>
      </c>
      <c r="I392" s="119" t="s">
        <v>422</v>
      </c>
      <c r="J392" s="71"/>
      <c r="K392" s="87" t="s">
        <v>39</v>
      </c>
      <c r="L392" s="66"/>
      <c r="M392" s="94"/>
      <c r="N392" s="122" t="s">
        <v>231</v>
      </c>
      <c r="O392" s="124"/>
      <c r="P392" s="124" t="s">
        <v>243</v>
      </c>
      <c r="Q392" s="16" t="s">
        <v>248</v>
      </c>
      <c r="R392" s="122" t="s">
        <v>241</v>
      </c>
      <c r="S392" s="124" t="s">
        <v>457</v>
      </c>
      <c r="T392" s="122" t="s">
        <v>231</v>
      </c>
      <c r="U392" s="124"/>
      <c r="V392" s="16" t="s">
        <v>258</v>
      </c>
      <c r="W392" s="106"/>
      <c r="X392" s="106"/>
      <c r="Y392" s="106"/>
      <c r="Z392" s="122" t="s">
        <v>231</v>
      </c>
      <c r="AA392" s="124"/>
      <c r="AB392" s="122" t="s">
        <v>231</v>
      </c>
      <c r="AC392" s="124"/>
      <c r="AD392" s="122" t="s">
        <v>231</v>
      </c>
      <c r="AE392" s="124" t="s">
        <v>490</v>
      </c>
      <c r="AF392" s="122" t="s">
        <v>241</v>
      </c>
      <c r="AG392" s="124"/>
      <c r="AH392" s="122" t="s">
        <v>241</v>
      </c>
      <c r="AI392" s="124"/>
      <c r="AJ392" s="108"/>
      <c r="AK392" s="106"/>
      <c r="AL392" s="106"/>
      <c r="AM392" s="122" t="s">
        <v>231</v>
      </c>
      <c r="AN392" s="124"/>
      <c r="AO392" s="122" t="s">
        <v>231</v>
      </c>
      <c r="AP392" s="124"/>
      <c r="AQ392" s="122" t="s">
        <v>231</v>
      </c>
      <c r="AR392" s="124"/>
      <c r="AS392" s="122" t="s">
        <v>231</v>
      </c>
      <c r="AT392" s="124"/>
      <c r="AU392" s="122" t="s">
        <v>231</v>
      </c>
      <c r="AV392" s="124"/>
      <c r="AW392" s="122" t="s">
        <v>231</v>
      </c>
      <c r="AX392" s="124"/>
      <c r="AY392" s="122" t="s">
        <v>231</v>
      </c>
      <c r="AZ392" s="124"/>
      <c r="BA392" s="146" t="s">
        <v>241</v>
      </c>
      <c r="BB392" s="124"/>
      <c r="BC392" s="146" t="s">
        <v>291</v>
      </c>
      <c r="BD392" s="124"/>
      <c r="BE392" s="112">
        <f t="shared" si="11"/>
        <v>0.8571428571</v>
      </c>
      <c r="BF392" s="122" t="s">
        <v>192</v>
      </c>
      <c r="BG392" s="160">
        <v>1.0</v>
      </c>
      <c r="BH392" s="122" t="s">
        <v>199</v>
      </c>
      <c r="BI392" s="160">
        <v>1.0</v>
      </c>
      <c r="BJ392" s="122" t="s">
        <v>204</v>
      </c>
      <c r="BK392" s="124">
        <v>1.0</v>
      </c>
      <c r="BL392" s="146" t="s">
        <v>209</v>
      </c>
      <c r="BM392" s="124">
        <v>1.0</v>
      </c>
      <c r="BN392" s="122" t="s">
        <v>216</v>
      </c>
      <c r="BO392" s="124">
        <v>1.0</v>
      </c>
      <c r="BP392" s="122" t="s">
        <v>211</v>
      </c>
      <c r="BQ392" s="124">
        <v>0.5</v>
      </c>
      <c r="BR392" s="122" t="s">
        <v>211</v>
      </c>
      <c r="BS392" s="124">
        <v>0.5</v>
      </c>
      <c r="BT392" s="112"/>
      <c r="BU392" s="168" t="s">
        <v>236</v>
      </c>
      <c r="BV392" s="168" t="s">
        <v>237</v>
      </c>
      <c r="BW392" s="112"/>
    </row>
    <row r="393">
      <c r="A393" s="66"/>
      <c r="B393" s="69">
        <v>22.0</v>
      </c>
      <c r="C393" s="71" t="s">
        <v>315</v>
      </c>
      <c r="D393" s="71" t="s">
        <v>351</v>
      </c>
      <c r="E393" s="76">
        <v>2010.0</v>
      </c>
      <c r="F393" s="76" t="s">
        <v>30</v>
      </c>
      <c r="G393" s="76" t="s">
        <v>387</v>
      </c>
      <c r="H393" s="76">
        <v>6.0</v>
      </c>
      <c r="I393" s="119" t="s">
        <v>423</v>
      </c>
      <c r="J393" s="71"/>
      <c r="K393" s="87" t="s">
        <v>39</v>
      </c>
      <c r="L393" s="66"/>
      <c r="M393" s="94"/>
      <c r="N393" s="122" t="s">
        <v>231</v>
      </c>
      <c r="O393" s="124"/>
      <c r="P393" s="124" t="s">
        <v>243</v>
      </c>
      <c r="Q393" s="16" t="s">
        <v>250</v>
      </c>
      <c r="R393" s="122" t="s">
        <v>228</v>
      </c>
      <c r="S393" s="124"/>
      <c r="T393" s="122" t="s">
        <v>241</v>
      </c>
      <c r="U393" s="124"/>
      <c r="V393" s="16"/>
      <c r="W393" s="106"/>
      <c r="X393" s="106"/>
      <c r="Y393" s="106"/>
      <c r="Z393" s="122"/>
      <c r="AA393" s="124"/>
      <c r="AB393" s="122"/>
      <c r="AC393" s="124"/>
      <c r="AD393" s="122"/>
      <c r="AE393" s="124"/>
      <c r="AF393" s="122"/>
      <c r="AG393" s="124"/>
      <c r="AH393" s="122"/>
      <c r="AI393" s="124"/>
      <c r="AJ393" s="108"/>
      <c r="AK393" s="106"/>
      <c r="AL393" s="106"/>
      <c r="AM393" s="122"/>
      <c r="AN393" s="124"/>
      <c r="AO393" s="122"/>
      <c r="AP393" s="124"/>
      <c r="AQ393" s="122"/>
      <c r="AR393" s="124"/>
      <c r="AS393" s="122"/>
      <c r="AT393" s="124"/>
      <c r="AU393" s="122"/>
      <c r="AV393" s="124"/>
      <c r="AW393" s="122"/>
      <c r="AX393" s="124"/>
      <c r="AY393" s="122"/>
      <c r="AZ393" s="124"/>
      <c r="BA393" s="146"/>
      <c r="BB393" s="124"/>
      <c r="BC393" s="146"/>
      <c r="BD393" s="124"/>
      <c r="BE393" s="112">
        <f t="shared" si="11"/>
        <v>0</v>
      </c>
      <c r="BF393" s="122"/>
      <c r="BG393" s="160"/>
      <c r="BH393" s="224"/>
      <c r="BI393" s="58"/>
      <c r="BJ393" s="122"/>
      <c r="BK393" s="124"/>
      <c r="BL393" s="146"/>
      <c r="BM393" s="124"/>
      <c r="BN393" s="122"/>
      <c r="BO393" s="124"/>
      <c r="BP393" s="122"/>
      <c r="BQ393" s="124"/>
      <c r="BR393" s="122"/>
      <c r="BS393" s="124"/>
      <c r="BT393" s="112"/>
      <c r="BU393" s="7"/>
      <c r="BV393" s="7"/>
      <c r="BW393" s="112"/>
    </row>
    <row r="394">
      <c r="A394" s="66"/>
      <c r="B394" s="69">
        <v>23.0</v>
      </c>
      <c r="C394" s="71" t="s">
        <v>316</v>
      </c>
      <c r="D394" s="71" t="s">
        <v>352</v>
      </c>
      <c r="E394" s="76">
        <v>2009.0</v>
      </c>
      <c r="F394" s="76" t="s">
        <v>30</v>
      </c>
      <c r="G394" s="76" t="s">
        <v>388</v>
      </c>
      <c r="H394" s="76">
        <v>11.0</v>
      </c>
      <c r="I394" s="119" t="s">
        <v>424</v>
      </c>
      <c r="J394" s="71"/>
      <c r="K394" s="87" t="s">
        <v>39</v>
      </c>
      <c r="L394" s="66"/>
      <c r="M394" s="94"/>
      <c r="N394" s="122" t="s">
        <v>231</v>
      </c>
      <c r="O394" s="124"/>
      <c r="P394" s="124" t="s">
        <v>243</v>
      </c>
      <c r="Q394" s="16" t="s">
        <v>250</v>
      </c>
      <c r="R394" s="122" t="s">
        <v>228</v>
      </c>
      <c r="S394" s="124"/>
      <c r="T394" s="122" t="s">
        <v>231</v>
      </c>
      <c r="U394" s="124"/>
      <c r="V394" s="16" t="s">
        <v>260</v>
      </c>
      <c r="W394" s="106"/>
      <c r="X394" s="106"/>
      <c r="Y394" s="106"/>
      <c r="Z394" s="122" t="s">
        <v>231</v>
      </c>
      <c r="AA394" s="124"/>
      <c r="AB394" s="122" t="s">
        <v>231</v>
      </c>
      <c r="AC394" s="128" t="s">
        <v>474</v>
      </c>
      <c r="AD394" s="122" t="s">
        <v>231</v>
      </c>
      <c r="AE394" s="124"/>
      <c r="AF394" s="122" t="s">
        <v>231</v>
      </c>
      <c r="AG394" s="124"/>
      <c r="AH394" s="122" t="s">
        <v>231</v>
      </c>
      <c r="AI394" s="124"/>
      <c r="AJ394" s="108"/>
      <c r="AK394" s="106"/>
      <c r="AL394" s="106"/>
      <c r="AM394" s="122" t="s">
        <v>231</v>
      </c>
      <c r="AN394" s="124"/>
      <c r="AO394" s="122" t="s">
        <v>231</v>
      </c>
      <c r="AP394" s="124"/>
      <c r="AQ394" s="122" t="s">
        <v>231</v>
      </c>
      <c r="AR394" s="124"/>
      <c r="AS394" s="122" t="s">
        <v>231</v>
      </c>
      <c r="AT394" s="124" t="s">
        <v>528</v>
      </c>
      <c r="AU394" s="122" t="s">
        <v>231</v>
      </c>
      <c r="AV394" s="124"/>
      <c r="AW394" s="122" t="s">
        <v>231</v>
      </c>
      <c r="AX394" s="124" t="s">
        <v>536</v>
      </c>
      <c r="AY394" s="122" t="s">
        <v>231</v>
      </c>
      <c r="AZ394" s="124"/>
      <c r="BA394" s="146" t="s">
        <v>241</v>
      </c>
      <c r="BB394" s="124"/>
      <c r="BC394" s="146" t="s">
        <v>291</v>
      </c>
      <c r="BD394" s="124"/>
      <c r="BE394" s="112">
        <f t="shared" si="11"/>
        <v>0.9514285714</v>
      </c>
      <c r="BF394" s="122" t="s">
        <v>192</v>
      </c>
      <c r="BG394" s="160">
        <v>1.0</v>
      </c>
      <c r="BH394" s="122" t="s">
        <v>199</v>
      </c>
      <c r="BI394" s="160">
        <v>1.0</v>
      </c>
      <c r="BJ394" s="122" t="s">
        <v>204</v>
      </c>
      <c r="BK394" s="124">
        <v>1.0</v>
      </c>
      <c r="BL394" s="146" t="s">
        <v>209</v>
      </c>
      <c r="BM394" s="124">
        <v>1.0</v>
      </c>
      <c r="BN394" s="122" t="s">
        <v>217</v>
      </c>
      <c r="BO394" s="124">
        <v>0.66</v>
      </c>
      <c r="BP394" s="122" t="s">
        <v>204</v>
      </c>
      <c r="BQ394" s="124">
        <v>1.0</v>
      </c>
      <c r="BR394" s="122" t="s">
        <v>225</v>
      </c>
      <c r="BS394" s="124">
        <v>1.0</v>
      </c>
      <c r="BT394" s="112"/>
      <c r="BU394" s="7"/>
      <c r="BV394" s="7"/>
      <c r="BW394" s="112"/>
    </row>
    <row r="395">
      <c r="A395" s="66"/>
      <c r="B395" s="69">
        <v>24.0</v>
      </c>
      <c r="C395" s="71" t="s">
        <v>317</v>
      </c>
      <c r="D395" s="71" t="s">
        <v>353</v>
      </c>
      <c r="E395" s="76">
        <v>2010.0</v>
      </c>
      <c r="F395" s="76" t="s">
        <v>30</v>
      </c>
      <c r="G395" s="76" t="s">
        <v>389</v>
      </c>
      <c r="H395" s="76">
        <v>6.0</v>
      </c>
      <c r="I395" s="119" t="s">
        <v>425</v>
      </c>
      <c r="J395" s="71"/>
      <c r="K395" s="87" t="s">
        <v>39</v>
      </c>
      <c r="L395" s="66"/>
      <c r="M395" s="94"/>
      <c r="N395" s="122" t="s">
        <v>231</v>
      </c>
      <c r="O395" s="124"/>
      <c r="P395" s="124" t="s">
        <v>243</v>
      </c>
      <c r="Q395" s="16" t="s">
        <v>250</v>
      </c>
      <c r="R395" s="122" t="s">
        <v>228</v>
      </c>
      <c r="S395" s="124"/>
      <c r="T395" s="122" t="s">
        <v>231</v>
      </c>
      <c r="U395" s="124"/>
      <c r="V395" s="16" t="s">
        <v>258</v>
      </c>
      <c r="W395" s="106"/>
      <c r="X395" s="106"/>
      <c r="Y395" s="106"/>
      <c r="Z395" s="122" t="s">
        <v>241</v>
      </c>
      <c r="AA395" s="124"/>
      <c r="AB395" s="122"/>
      <c r="AC395" s="124"/>
      <c r="AD395" s="122"/>
      <c r="AE395" s="124"/>
      <c r="AF395" s="122"/>
      <c r="AG395" s="124"/>
      <c r="AH395" s="122"/>
      <c r="AI395" s="124"/>
      <c r="AJ395" s="108"/>
      <c r="AK395" s="106"/>
      <c r="AL395" s="106"/>
      <c r="AM395" s="122" t="s">
        <v>231</v>
      </c>
      <c r="AN395" s="124"/>
      <c r="AO395" s="122" t="s">
        <v>231</v>
      </c>
      <c r="AP395" s="124"/>
      <c r="AQ395" s="122" t="s">
        <v>231</v>
      </c>
      <c r="AR395" s="124" t="s">
        <v>519</v>
      </c>
      <c r="AS395" s="122" t="s">
        <v>231</v>
      </c>
      <c r="AT395" s="124" t="s">
        <v>530</v>
      </c>
      <c r="AU395" s="122" t="s">
        <v>231</v>
      </c>
      <c r="AV395" s="124"/>
      <c r="AW395" s="122" t="s">
        <v>231</v>
      </c>
      <c r="AX395" s="124"/>
      <c r="AY395" s="122" t="s">
        <v>231</v>
      </c>
      <c r="AZ395" s="124" t="s">
        <v>540</v>
      </c>
      <c r="BA395" s="146" t="s">
        <v>231</v>
      </c>
      <c r="BB395" s="124"/>
      <c r="BC395" s="146" t="s">
        <v>293</v>
      </c>
      <c r="BD395" s="124"/>
      <c r="BE395" s="112">
        <f t="shared" si="11"/>
        <v>0.8571428571</v>
      </c>
      <c r="BF395" s="122" t="s">
        <v>192</v>
      </c>
      <c r="BG395" s="160">
        <v>1.0</v>
      </c>
      <c r="BH395" s="122" t="s">
        <v>199</v>
      </c>
      <c r="BI395" s="160">
        <v>1.0</v>
      </c>
      <c r="BJ395" s="224" t="s">
        <v>204</v>
      </c>
      <c r="BK395" s="58"/>
      <c r="BL395" s="146" t="s">
        <v>209</v>
      </c>
      <c r="BM395" s="124">
        <v>1.0</v>
      </c>
      <c r="BN395" s="122" t="s">
        <v>216</v>
      </c>
      <c r="BO395" s="124">
        <v>1.0</v>
      </c>
      <c r="BP395" s="122" t="s">
        <v>204</v>
      </c>
      <c r="BQ395" s="124">
        <v>1.0</v>
      </c>
      <c r="BR395" s="122" t="s">
        <v>225</v>
      </c>
      <c r="BS395" s="124">
        <v>1.0</v>
      </c>
      <c r="BT395" s="112"/>
      <c r="BU395" s="168" t="s">
        <v>236</v>
      </c>
      <c r="BV395" s="168" t="s">
        <v>237</v>
      </c>
      <c r="BW395" s="112"/>
    </row>
    <row r="396">
      <c r="A396" s="66"/>
      <c r="B396" s="69">
        <v>25.0</v>
      </c>
      <c r="C396" s="71" t="s">
        <v>318</v>
      </c>
      <c r="D396" s="71" t="s">
        <v>354</v>
      </c>
      <c r="E396" s="76">
        <v>2010.0</v>
      </c>
      <c r="F396" s="76" t="s">
        <v>30</v>
      </c>
      <c r="G396" s="76" t="s">
        <v>390</v>
      </c>
      <c r="H396" s="76">
        <v>5.0</v>
      </c>
      <c r="I396" s="119" t="s">
        <v>426</v>
      </c>
      <c r="J396" s="71"/>
      <c r="K396" s="87" t="s">
        <v>39</v>
      </c>
      <c r="L396" s="66"/>
      <c r="M396" s="94"/>
      <c r="N396" s="122" t="s">
        <v>231</v>
      </c>
      <c r="O396" s="124"/>
      <c r="P396" s="124" t="s">
        <v>243</v>
      </c>
      <c r="Q396" s="16" t="s">
        <v>250</v>
      </c>
      <c r="R396" s="122" t="s">
        <v>231</v>
      </c>
      <c r="S396" s="124"/>
      <c r="T396" s="122" t="s">
        <v>231</v>
      </c>
      <c r="U396" s="124"/>
      <c r="V396" s="16" t="s">
        <v>258</v>
      </c>
      <c r="W396" s="106"/>
      <c r="X396" s="106"/>
      <c r="Y396" s="106"/>
      <c r="Z396" s="224" t="s">
        <v>231</v>
      </c>
      <c r="AA396" s="58"/>
      <c r="AB396" s="122" t="s">
        <v>241</v>
      </c>
      <c r="AC396" s="124"/>
      <c r="AD396" s="122" t="s">
        <v>231</v>
      </c>
      <c r="AE396" s="124"/>
      <c r="AF396" s="122" t="s">
        <v>241</v>
      </c>
      <c r="AG396" s="124"/>
      <c r="AH396" s="122" t="s">
        <v>241</v>
      </c>
      <c r="AI396" s="124"/>
      <c r="AJ396" s="108"/>
      <c r="AK396" s="106"/>
      <c r="AL396" s="106"/>
      <c r="AM396" s="122" t="s">
        <v>241</v>
      </c>
      <c r="AN396" s="124"/>
      <c r="AO396" s="122"/>
      <c r="AP396" s="124"/>
      <c r="AQ396" s="122"/>
      <c r="AR396" s="124"/>
      <c r="AS396" s="122"/>
      <c r="AT396" s="124"/>
      <c r="AU396" s="122" t="s">
        <v>231</v>
      </c>
      <c r="AV396" s="124"/>
      <c r="AW396" s="122" t="s">
        <v>231</v>
      </c>
      <c r="AX396" s="124"/>
      <c r="AY396" s="122" t="s">
        <v>231</v>
      </c>
      <c r="AZ396" s="124"/>
      <c r="BA396" s="146" t="s">
        <v>241</v>
      </c>
      <c r="BB396" s="124"/>
      <c r="BC396" s="146" t="s">
        <v>228</v>
      </c>
      <c r="BD396" s="124"/>
      <c r="BE396" s="112">
        <f t="shared" si="11"/>
        <v>0.5714285714</v>
      </c>
      <c r="BF396" s="122" t="s">
        <v>192</v>
      </c>
      <c r="BG396" s="160">
        <v>1.0</v>
      </c>
      <c r="BH396" s="122" t="s">
        <v>200</v>
      </c>
      <c r="BI396" s="160">
        <v>0.5</v>
      </c>
      <c r="BJ396" s="122" t="s">
        <v>204</v>
      </c>
      <c r="BK396" s="226">
        <v>1.0</v>
      </c>
      <c r="BL396" s="63"/>
      <c r="BM396" s="124">
        <v>1.0</v>
      </c>
      <c r="BN396" s="122" t="s">
        <v>219</v>
      </c>
      <c r="BO396" s="124">
        <v>0.0</v>
      </c>
      <c r="BP396" s="122" t="s">
        <v>211</v>
      </c>
      <c r="BQ396" s="124">
        <v>0.5</v>
      </c>
      <c r="BR396" s="122" t="s">
        <v>226</v>
      </c>
      <c r="BS396" s="124">
        <v>0.0</v>
      </c>
      <c r="BT396" s="112"/>
      <c r="BU396" s="168" t="s">
        <v>236</v>
      </c>
      <c r="BV396" s="168" t="s">
        <v>236</v>
      </c>
      <c r="BW396" s="112"/>
    </row>
    <row r="397">
      <c r="A397" s="66"/>
      <c r="B397" s="69">
        <v>26.0</v>
      </c>
      <c r="C397" s="71" t="s">
        <v>319</v>
      </c>
      <c r="D397" s="71" t="s">
        <v>355</v>
      </c>
      <c r="E397" s="76">
        <v>2009.0</v>
      </c>
      <c r="F397" s="76" t="s">
        <v>30</v>
      </c>
      <c r="G397" s="76" t="s">
        <v>391</v>
      </c>
      <c r="H397" s="76">
        <v>6.0</v>
      </c>
      <c r="I397" s="119" t="s">
        <v>427</v>
      </c>
      <c r="J397" s="71"/>
      <c r="K397" s="87" t="s">
        <v>39</v>
      </c>
      <c r="L397" s="66"/>
      <c r="M397" s="94"/>
      <c r="N397" s="122" t="s">
        <v>231</v>
      </c>
      <c r="O397" s="124"/>
      <c r="P397" s="124" t="s">
        <v>243</v>
      </c>
      <c r="Q397" s="16" t="s">
        <v>250</v>
      </c>
      <c r="R397" s="122" t="s">
        <v>228</v>
      </c>
      <c r="S397" s="124"/>
      <c r="T397" s="122" t="s">
        <v>231</v>
      </c>
      <c r="U397" s="124"/>
      <c r="V397" s="16" t="s">
        <v>258</v>
      </c>
      <c r="W397" s="106"/>
      <c r="X397" s="106"/>
      <c r="Y397" s="106"/>
      <c r="Z397" s="122" t="s">
        <v>231</v>
      </c>
      <c r="AA397" s="124"/>
      <c r="AB397" s="122" t="s">
        <v>231</v>
      </c>
      <c r="AC397" s="124"/>
      <c r="AD397" s="122" t="s">
        <v>231</v>
      </c>
      <c r="AE397" s="124"/>
      <c r="AF397" s="122" t="s">
        <v>241</v>
      </c>
      <c r="AG397" s="124"/>
      <c r="AH397" s="122" t="s">
        <v>241</v>
      </c>
      <c r="AI397" s="124"/>
      <c r="AJ397" s="108"/>
      <c r="AK397" s="106"/>
      <c r="AL397" s="106"/>
      <c r="AM397" s="122" t="s">
        <v>231</v>
      </c>
      <c r="AN397" s="124"/>
      <c r="AO397" s="122" t="s">
        <v>241</v>
      </c>
      <c r="AP397" s="124"/>
      <c r="AQ397" s="122" t="s">
        <v>231</v>
      </c>
      <c r="AR397" s="124"/>
      <c r="AS397" s="122" t="s">
        <v>231</v>
      </c>
      <c r="AT397" s="124"/>
      <c r="AU397" s="122" t="s">
        <v>231</v>
      </c>
      <c r="AV397" s="124"/>
      <c r="AW397" s="122" t="s">
        <v>231</v>
      </c>
      <c r="AX397" s="124"/>
      <c r="AY397" s="122" t="s">
        <v>231</v>
      </c>
      <c r="AZ397" s="124"/>
      <c r="BA397" s="146" t="s">
        <v>231</v>
      </c>
      <c r="BB397" s="124"/>
      <c r="BC397" s="146" t="s">
        <v>292</v>
      </c>
      <c r="BD397" s="124"/>
      <c r="BE397" s="112">
        <f t="shared" si="11"/>
        <v>0.5942857143</v>
      </c>
      <c r="BF397" s="122" t="s">
        <v>192</v>
      </c>
      <c r="BG397" s="160">
        <v>1.0</v>
      </c>
      <c r="BH397" s="122" t="s">
        <v>199</v>
      </c>
      <c r="BI397" s="160">
        <v>1.0</v>
      </c>
      <c r="BJ397" s="122" t="s">
        <v>205</v>
      </c>
      <c r="BK397" s="124">
        <v>0.5</v>
      </c>
      <c r="BL397" s="225" t="s">
        <v>209</v>
      </c>
      <c r="BM397" s="58"/>
      <c r="BN397" s="122" t="s">
        <v>217</v>
      </c>
      <c r="BO397" s="124">
        <v>0.66</v>
      </c>
      <c r="BP397" s="122" t="s">
        <v>211</v>
      </c>
      <c r="BQ397" s="124">
        <v>0.5</v>
      </c>
      <c r="BR397" s="122" t="s">
        <v>211</v>
      </c>
      <c r="BS397" s="124">
        <v>0.5</v>
      </c>
      <c r="BT397" s="112"/>
      <c r="BU397" s="168" t="s">
        <v>236</v>
      </c>
      <c r="BV397" s="168" t="s">
        <v>237</v>
      </c>
      <c r="BW397" s="112"/>
    </row>
    <row r="398">
      <c r="A398" s="66"/>
      <c r="B398" s="69">
        <v>27.0</v>
      </c>
      <c r="C398" s="71" t="s">
        <v>320</v>
      </c>
      <c r="D398" s="71" t="s">
        <v>356</v>
      </c>
      <c r="E398" s="76">
        <v>2009.0</v>
      </c>
      <c r="F398" s="76" t="s">
        <v>30</v>
      </c>
      <c r="G398" s="76" t="s">
        <v>392</v>
      </c>
      <c r="H398" s="76">
        <v>8.0</v>
      </c>
      <c r="I398" s="119" t="s">
        <v>428</v>
      </c>
      <c r="J398" s="71"/>
      <c r="K398" s="87" t="s">
        <v>39</v>
      </c>
      <c r="L398" s="66"/>
      <c r="M398" s="94"/>
      <c r="N398" s="122" t="s">
        <v>231</v>
      </c>
      <c r="O398" s="124"/>
      <c r="P398" s="124" t="s">
        <v>243</v>
      </c>
      <c r="Q398" s="16" t="s">
        <v>250</v>
      </c>
      <c r="R398" s="122" t="s">
        <v>228</v>
      </c>
      <c r="S398" s="124"/>
      <c r="T398" s="122" t="s">
        <v>231</v>
      </c>
      <c r="U398" s="124"/>
      <c r="V398" s="16" t="s">
        <v>258</v>
      </c>
      <c r="W398" s="106"/>
      <c r="X398" s="106"/>
      <c r="Y398" s="106"/>
      <c r="Z398" s="122" t="s">
        <v>231</v>
      </c>
      <c r="AA398" s="124"/>
      <c r="AB398" s="224" t="s">
        <v>231</v>
      </c>
      <c r="AC398" s="58"/>
      <c r="AD398" s="122" t="s">
        <v>231</v>
      </c>
      <c r="AE398" s="124"/>
      <c r="AF398" s="122" t="s">
        <v>241</v>
      </c>
      <c r="AG398" s="124"/>
      <c r="AH398" s="122" t="s">
        <v>241</v>
      </c>
      <c r="AI398" s="124"/>
      <c r="AJ398" s="108"/>
      <c r="AK398" s="106"/>
      <c r="AL398" s="106"/>
      <c r="AM398" s="122" t="s">
        <v>231</v>
      </c>
      <c r="AN398" s="124"/>
      <c r="AO398" s="122" t="s">
        <v>231</v>
      </c>
      <c r="AP398" s="124" t="s">
        <v>509</v>
      </c>
      <c r="AQ398" s="122" t="s">
        <v>231</v>
      </c>
      <c r="AR398" s="124"/>
      <c r="AS398" s="122" t="s">
        <v>231</v>
      </c>
      <c r="AT398" s="124"/>
      <c r="AU398" s="122" t="s">
        <v>231</v>
      </c>
      <c r="AV398" s="124"/>
      <c r="AW398" s="122" t="s">
        <v>231</v>
      </c>
      <c r="AX398" s="124"/>
      <c r="AY398" s="122" t="s">
        <v>231</v>
      </c>
      <c r="AZ398" s="124"/>
      <c r="BA398" s="146" t="s">
        <v>231</v>
      </c>
      <c r="BB398" s="124"/>
      <c r="BC398" s="146" t="s">
        <v>293</v>
      </c>
      <c r="BD398" s="124"/>
      <c r="BE398" s="112">
        <f t="shared" si="11"/>
        <v>1</v>
      </c>
      <c r="BF398" s="122" t="s">
        <v>192</v>
      </c>
      <c r="BG398" s="160">
        <v>1.0</v>
      </c>
      <c r="BH398" s="122" t="s">
        <v>199</v>
      </c>
      <c r="BI398" s="160">
        <v>1.0</v>
      </c>
      <c r="BJ398" s="122" t="s">
        <v>204</v>
      </c>
      <c r="BK398" s="124">
        <v>1.0</v>
      </c>
      <c r="BL398" s="146" t="s">
        <v>209</v>
      </c>
      <c r="BM398" s="226">
        <v>1.0</v>
      </c>
      <c r="BN398" s="63"/>
      <c r="BO398" s="124">
        <v>1.0</v>
      </c>
      <c r="BP398" s="122" t="s">
        <v>204</v>
      </c>
      <c r="BQ398" s="124">
        <v>1.0</v>
      </c>
      <c r="BR398" s="122" t="s">
        <v>225</v>
      </c>
      <c r="BS398" s="124">
        <v>1.0</v>
      </c>
      <c r="BT398" s="112"/>
      <c r="BU398" s="168" t="s">
        <v>236</v>
      </c>
      <c r="BV398" s="168" t="s">
        <v>236</v>
      </c>
      <c r="BW398" s="112"/>
    </row>
    <row r="399">
      <c r="A399" s="66"/>
      <c r="B399" s="69">
        <v>28.0</v>
      </c>
      <c r="C399" s="71" t="s">
        <v>321</v>
      </c>
      <c r="D399" s="71" t="s">
        <v>357</v>
      </c>
      <c r="E399" s="76">
        <v>2010.0</v>
      </c>
      <c r="F399" s="76" t="s">
        <v>30</v>
      </c>
      <c r="G399" s="76" t="s">
        <v>393</v>
      </c>
      <c r="H399" s="76">
        <v>11.0</v>
      </c>
      <c r="I399" s="119" t="s">
        <v>429</v>
      </c>
      <c r="J399" s="71"/>
      <c r="K399" s="87" t="s">
        <v>39</v>
      </c>
      <c r="L399" s="66"/>
      <c r="M399" s="94"/>
      <c r="N399" s="122" t="s">
        <v>231</v>
      </c>
      <c r="O399" s="124"/>
      <c r="P399" s="124" t="s">
        <v>243</v>
      </c>
      <c r="Q399" s="16" t="s">
        <v>250</v>
      </c>
      <c r="R399" s="122" t="s">
        <v>228</v>
      </c>
      <c r="S399" s="124"/>
      <c r="T399" s="122" t="s">
        <v>231</v>
      </c>
      <c r="U399" s="124"/>
      <c r="V399" s="16" t="s">
        <v>258</v>
      </c>
      <c r="W399" s="106"/>
      <c r="X399" s="106"/>
      <c r="Y399" s="106"/>
      <c r="Z399" s="122" t="s">
        <v>231</v>
      </c>
      <c r="AA399" s="124"/>
      <c r="AB399" s="122" t="s">
        <v>231</v>
      </c>
      <c r="AC399" s="124" t="s">
        <v>475</v>
      </c>
      <c r="AD399" s="122" t="s">
        <v>241</v>
      </c>
      <c r="AE399" s="124"/>
      <c r="AF399" s="122" t="s">
        <v>241</v>
      </c>
      <c r="AG399" s="124"/>
      <c r="AH399" s="122" t="s">
        <v>241</v>
      </c>
      <c r="AI399" s="124"/>
      <c r="AJ399" s="108"/>
      <c r="AK399" s="106"/>
      <c r="AL399" s="106"/>
      <c r="AM399" s="122" t="s">
        <v>231</v>
      </c>
      <c r="AN399" s="124"/>
      <c r="AO399" s="122" t="s">
        <v>231</v>
      </c>
      <c r="AP399" s="124" t="s">
        <v>510</v>
      </c>
      <c r="AQ399" s="122" t="s">
        <v>231</v>
      </c>
      <c r="AR399" s="124"/>
      <c r="AS399" s="122" t="s">
        <v>231</v>
      </c>
      <c r="AT399" s="124"/>
      <c r="AU399" s="122" t="s">
        <v>231</v>
      </c>
      <c r="AV399" s="124"/>
      <c r="AW399" s="122" t="s">
        <v>231</v>
      </c>
      <c r="AX399" s="124"/>
      <c r="AY399" s="122" t="s">
        <v>231</v>
      </c>
      <c r="AZ399" s="124"/>
      <c r="BA399" s="146" t="s">
        <v>231</v>
      </c>
      <c r="BB399" s="124"/>
      <c r="BC399" s="146" t="s">
        <v>293</v>
      </c>
      <c r="BD399" s="124"/>
      <c r="BE399" s="112">
        <f t="shared" si="11"/>
        <v>0.5714285714</v>
      </c>
      <c r="BF399" s="122" t="s">
        <v>192</v>
      </c>
      <c r="BG399" s="160">
        <v>1.0</v>
      </c>
      <c r="BH399" s="122" t="s">
        <v>199</v>
      </c>
      <c r="BI399" s="160">
        <v>1.0</v>
      </c>
      <c r="BJ399" s="122" t="s">
        <v>204</v>
      </c>
      <c r="BK399" s="124">
        <v>1.0</v>
      </c>
      <c r="BL399" s="146" t="s">
        <v>209</v>
      </c>
      <c r="BM399" s="124">
        <v>1.0</v>
      </c>
      <c r="BN399" s="224" t="s">
        <v>216</v>
      </c>
      <c r="BO399" s="58"/>
      <c r="BP399" s="122" t="s">
        <v>211</v>
      </c>
      <c r="BQ399" s="124">
        <v>0.0</v>
      </c>
      <c r="BR399" s="122" t="s">
        <v>226</v>
      </c>
      <c r="BS399" s="124">
        <v>0.0</v>
      </c>
      <c r="BT399" s="112"/>
      <c r="BU399" s="168" t="s">
        <v>236</v>
      </c>
      <c r="BV399" s="168" t="s">
        <v>236</v>
      </c>
      <c r="BW399" s="112"/>
    </row>
    <row r="400">
      <c r="A400" s="66"/>
      <c r="B400" s="69">
        <v>29.0</v>
      </c>
      <c r="C400" s="71" t="s">
        <v>322</v>
      </c>
      <c r="D400" s="71" t="s">
        <v>358</v>
      </c>
      <c r="E400" s="76">
        <v>2014.0</v>
      </c>
      <c r="F400" s="76" t="s">
        <v>30</v>
      </c>
      <c r="G400" s="76" t="s">
        <v>394</v>
      </c>
      <c r="H400" s="76">
        <v>0.0</v>
      </c>
      <c r="I400" s="119" t="s">
        <v>430</v>
      </c>
      <c r="J400" s="71"/>
      <c r="K400" s="87" t="s">
        <v>39</v>
      </c>
      <c r="L400" s="66"/>
      <c r="M400" s="94"/>
      <c r="N400" s="122" t="s">
        <v>231</v>
      </c>
      <c r="O400" s="124"/>
      <c r="P400" s="124" t="s">
        <v>243</v>
      </c>
      <c r="Q400" s="16" t="s">
        <v>250</v>
      </c>
      <c r="R400" s="122" t="s">
        <v>241</v>
      </c>
      <c r="S400" s="124"/>
      <c r="T400" s="122" t="s">
        <v>231</v>
      </c>
      <c r="U400" s="124"/>
      <c r="V400" s="16" t="s">
        <v>260</v>
      </c>
      <c r="W400" s="106"/>
      <c r="X400" s="106"/>
      <c r="Y400" s="106"/>
      <c r="Z400" s="122" t="s">
        <v>231</v>
      </c>
      <c r="AA400" s="124"/>
      <c r="AB400" s="122" t="s">
        <v>231</v>
      </c>
      <c r="AC400" s="124" t="s">
        <v>476</v>
      </c>
      <c r="AD400" s="224" t="s">
        <v>231</v>
      </c>
      <c r="AE400" s="58"/>
      <c r="AF400" s="122" t="s">
        <v>241</v>
      </c>
      <c r="AG400" s="124"/>
      <c r="AH400" s="122" t="s">
        <v>231</v>
      </c>
      <c r="AI400" s="124"/>
      <c r="AJ400" s="108"/>
      <c r="AK400" s="106"/>
      <c r="AL400" s="106"/>
      <c r="AM400" s="122" t="s">
        <v>231</v>
      </c>
      <c r="AN400" s="124"/>
      <c r="AO400" s="122" t="s">
        <v>231</v>
      </c>
      <c r="AP400" s="124"/>
      <c r="AQ400" s="122" t="s">
        <v>231</v>
      </c>
      <c r="AR400" s="124"/>
      <c r="AS400" s="122" t="s">
        <v>231</v>
      </c>
      <c r="AT400" s="124"/>
      <c r="AU400" s="122" t="s">
        <v>231</v>
      </c>
      <c r="AV400" s="124"/>
      <c r="AW400" s="122" t="s">
        <v>231</v>
      </c>
      <c r="AX400" s="124"/>
      <c r="AY400" s="122" t="s">
        <v>231</v>
      </c>
      <c r="AZ400" s="124"/>
      <c r="BA400" s="146" t="s">
        <v>231</v>
      </c>
      <c r="BB400" s="124"/>
      <c r="BC400" s="146" t="s">
        <v>293</v>
      </c>
      <c r="BD400" s="124"/>
      <c r="BE400" s="112">
        <f t="shared" si="11"/>
        <v>0.9285714286</v>
      </c>
      <c r="BF400" s="122" t="s">
        <v>192</v>
      </c>
      <c r="BG400" s="160">
        <v>1.0</v>
      </c>
      <c r="BH400" s="122" t="s">
        <v>200</v>
      </c>
      <c r="BI400" s="160">
        <v>0.5</v>
      </c>
      <c r="BJ400" s="122" t="s">
        <v>204</v>
      </c>
      <c r="BK400" s="124">
        <v>1.0</v>
      </c>
      <c r="BL400" s="146" t="s">
        <v>209</v>
      </c>
      <c r="BM400" s="124">
        <v>1.0</v>
      </c>
      <c r="BN400" s="122" t="s">
        <v>216</v>
      </c>
      <c r="BO400" s="226">
        <v>1.0</v>
      </c>
      <c r="BP400" s="63"/>
      <c r="BQ400" s="124">
        <v>1.0</v>
      </c>
      <c r="BR400" s="122" t="s">
        <v>225</v>
      </c>
      <c r="BS400" s="124">
        <v>1.0</v>
      </c>
      <c r="BT400" s="112"/>
      <c r="BU400" s="168" t="s">
        <v>236</v>
      </c>
      <c r="BV400" s="168" t="s">
        <v>236</v>
      </c>
      <c r="BW400" s="112"/>
    </row>
    <row r="401">
      <c r="A401" s="66"/>
      <c r="B401" s="69">
        <v>30.0</v>
      </c>
      <c r="C401" s="71" t="s">
        <v>323</v>
      </c>
      <c r="D401" s="71" t="s">
        <v>359</v>
      </c>
      <c r="E401" s="76">
        <v>2010.0</v>
      </c>
      <c r="F401" s="76" t="s">
        <v>30</v>
      </c>
      <c r="G401" s="76" t="s">
        <v>395</v>
      </c>
      <c r="H401" s="76">
        <v>14.0</v>
      </c>
      <c r="I401" s="119" t="s">
        <v>431</v>
      </c>
      <c r="J401" s="71"/>
      <c r="K401" s="87" t="s">
        <v>39</v>
      </c>
      <c r="L401" s="66"/>
      <c r="M401" s="94"/>
      <c r="N401" s="122" t="s">
        <v>231</v>
      </c>
      <c r="O401" s="124"/>
      <c r="P401" s="124" t="s">
        <v>243</v>
      </c>
      <c r="Q401" s="16" t="s">
        <v>250</v>
      </c>
      <c r="R401" s="122" t="s">
        <v>241</v>
      </c>
      <c r="S401" s="124"/>
      <c r="T401" s="122" t="s">
        <v>231</v>
      </c>
      <c r="U401" s="124"/>
      <c r="V401" s="16" t="s">
        <v>258</v>
      </c>
      <c r="W401" s="106"/>
      <c r="X401" s="106"/>
      <c r="Y401" s="106"/>
      <c r="Z401" s="122" t="s">
        <v>241</v>
      </c>
      <c r="AA401" s="124"/>
      <c r="AB401" s="122"/>
      <c r="AC401" s="124"/>
      <c r="AD401" s="122"/>
      <c r="AE401" s="124"/>
      <c r="AF401" s="122"/>
      <c r="AG401" s="124"/>
      <c r="AH401" s="122"/>
      <c r="AI401" s="124"/>
      <c r="AJ401" s="108"/>
      <c r="AK401" s="106"/>
      <c r="AL401" s="106"/>
      <c r="AM401" s="122" t="s">
        <v>231</v>
      </c>
      <c r="AN401" s="124"/>
      <c r="AO401" s="122" t="s">
        <v>231</v>
      </c>
      <c r="AP401" s="124"/>
      <c r="AQ401" s="122" t="s">
        <v>231</v>
      </c>
      <c r="AR401" s="124"/>
      <c r="AS401" s="122" t="s">
        <v>231</v>
      </c>
      <c r="AT401" s="124"/>
      <c r="AU401" s="122" t="s">
        <v>231</v>
      </c>
      <c r="AV401" s="124"/>
      <c r="AW401" s="122" t="s">
        <v>231</v>
      </c>
      <c r="AX401" s="124"/>
      <c r="AY401" s="122" t="s">
        <v>231</v>
      </c>
      <c r="AZ401" s="124"/>
      <c r="BA401" s="146" t="s">
        <v>231</v>
      </c>
      <c r="BB401" s="124"/>
      <c r="BC401" s="146" t="s">
        <v>228</v>
      </c>
      <c r="BD401" s="124" t="s">
        <v>556</v>
      </c>
      <c r="BE401" s="112">
        <f t="shared" si="11"/>
        <v>0.7857142857</v>
      </c>
      <c r="BF401" s="122" t="s">
        <v>192</v>
      </c>
      <c r="BG401" s="160">
        <v>1.0</v>
      </c>
      <c r="BH401" s="122" t="s">
        <v>199</v>
      </c>
      <c r="BI401" s="160">
        <v>1.0</v>
      </c>
      <c r="BJ401" s="122" t="s">
        <v>204</v>
      </c>
      <c r="BK401" s="124">
        <v>1.0</v>
      </c>
      <c r="BL401" s="146" t="s">
        <v>209</v>
      </c>
      <c r="BM401" s="124">
        <v>1.0</v>
      </c>
      <c r="BN401" s="122" t="s">
        <v>216</v>
      </c>
      <c r="BO401" s="124">
        <v>1.0</v>
      </c>
      <c r="BP401" s="224" t="s">
        <v>211</v>
      </c>
      <c r="BQ401" s="58"/>
      <c r="BR401" s="122" t="s">
        <v>211</v>
      </c>
      <c r="BS401" s="124">
        <v>0.5</v>
      </c>
      <c r="BT401" s="112"/>
      <c r="BU401" s="168" t="s">
        <v>237</v>
      </c>
      <c r="BV401" s="168" t="s">
        <v>236</v>
      </c>
      <c r="BW401" s="112"/>
    </row>
    <row r="402">
      <c r="A402" s="66"/>
      <c r="B402" s="69">
        <v>31.0</v>
      </c>
      <c r="C402" s="71" t="s">
        <v>324</v>
      </c>
      <c r="D402" s="115" t="s">
        <v>360</v>
      </c>
      <c r="E402" s="76">
        <v>2011.0</v>
      </c>
      <c r="F402" s="76" t="s">
        <v>30</v>
      </c>
      <c r="G402" s="76" t="s">
        <v>396</v>
      </c>
      <c r="H402" s="76">
        <v>22.0</v>
      </c>
      <c r="I402" s="119" t="s">
        <v>432</v>
      </c>
      <c r="J402" s="71"/>
      <c r="K402" s="87" t="s">
        <v>39</v>
      </c>
      <c r="L402" s="66"/>
      <c r="M402" s="94"/>
      <c r="N402" s="122" t="s">
        <v>231</v>
      </c>
      <c r="O402" s="124"/>
      <c r="P402" s="124" t="s">
        <v>243</v>
      </c>
      <c r="Q402" s="16" t="s">
        <v>248</v>
      </c>
      <c r="R402" s="122" t="s">
        <v>228</v>
      </c>
      <c r="S402" s="124"/>
      <c r="T402" s="122" t="s">
        <v>231</v>
      </c>
      <c r="U402" s="124"/>
      <c r="V402" s="16" t="s">
        <v>257</v>
      </c>
      <c r="W402" s="106"/>
      <c r="X402" s="106"/>
      <c r="Y402" s="106"/>
      <c r="Z402" s="122" t="s">
        <v>231</v>
      </c>
      <c r="AA402" s="124"/>
      <c r="AB402" s="122" t="s">
        <v>231</v>
      </c>
      <c r="AC402" s="124"/>
      <c r="AD402" s="122" t="s">
        <v>231</v>
      </c>
      <c r="AE402" s="124"/>
      <c r="AF402" s="224" t="s">
        <v>241</v>
      </c>
      <c r="AG402" s="58"/>
      <c r="AH402" s="122" t="s">
        <v>241</v>
      </c>
      <c r="AI402" s="124"/>
      <c r="AJ402" s="108"/>
      <c r="AK402" s="106"/>
      <c r="AL402" s="106"/>
      <c r="AM402" s="122" t="s">
        <v>231</v>
      </c>
      <c r="AN402" s="124"/>
      <c r="AO402" s="122" t="s">
        <v>231</v>
      </c>
      <c r="AP402" s="124"/>
      <c r="AQ402" s="122" t="s">
        <v>231</v>
      </c>
      <c r="AR402" s="124"/>
      <c r="AS402" s="122" t="s">
        <v>231</v>
      </c>
      <c r="AT402" s="124"/>
      <c r="AU402" s="122" t="s">
        <v>231</v>
      </c>
      <c r="AV402" s="124"/>
      <c r="AW402" s="122" t="s">
        <v>231</v>
      </c>
      <c r="AX402" s="124" t="s">
        <v>537</v>
      </c>
      <c r="AY402" s="122" t="s">
        <v>231</v>
      </c>
      <c r="AZ402" s="124"/>
      <c r="BA402" s="146" t="s">
        <v>231</v>
      </c>
      <c r="BB402" s="124" t="s">
        <v>548</v>
      </c>
      <c r="BC402" s="146" t="s">
        <v>291</v>
      </c>
      <c r="BD402" s="124" t="s">
        <v>557</v>
      </c>
      <c r="BE402" s="112">
        <f t="shared" si="11"/>
        <v>0.8085714286</v>
      </c>
      <c r="BF402" s="122" t="s">
        <v>192</v>
      </c>
      <c r="BG402" s="160">
        <v>1.0</v>
      </c>
      <c r="BH402" s="122" t="s">
        <v>199</v>
      </c>
      <c r="BI402" s="160">
        <v>1.0</v>
      </c>
      <c r="BJ402" s="122" t="s">
        <v>204</v>
      </c>
      <c r="BK402" s="124">
        <v>1.0</v>
      </c>
      <c r="BL402" s="146" t="s">
        <v>209</v>
      </c>
      <c r="BM402" s="124">
        <v>1.0</v>
      </c>
      <c r="BN402" s="122" t="s">
        <v>217</v>
      </c>
      <c r="BO402" s="124">
        <v>0.66</v>
      </c>
      <c r="BP402" s="122" t="s">
        <v>211</v>
      </c>
      <c r="BQ402" s="226">
        <v>0.5</v>
      </c>
      <c r="BR402" s="63"/>
      <c r="BS402" s="124">
        <v>0.5</v>
      </c>
      <c r="BT402" s="112"/>
      <c r="BU402" s="168" t="s">
        <v>236</v>
      </c>
      <c r="BV402" s="168" t="s">
        <v>236</v>
      </c>
      <c r="BW402" s="112"/>
    </row>
    <row r="403">
      <c r="A403" s="66"/>
      <c r="B403" s="69">
        <v>32.0</v>
      </c>
      <c r="C403" s="71" t="s">
        <v>325</v>
      </c>
      <c r="D403" s="115" t="s">
        <v>361</v>
      </c>
      <c r="E403" s="76">
        <v>2012.0</v>
      </c>
      <c r="F403" s="76" t="s">
        <v>30</v>
      </c>
      <c r="G403" s="76" t="s">
        <v>397</v>
      </c>
      <c r="H403" s="76">
        <v>5.0</v>
      </c>
      <c r="I403" s="119" t="s">
        <v>433</v>
      </c>
      <c r="J403" s="71"/>
      <c r="K403" s="87" t="s">
        <v>39</v>
      </c>
      <c r="L403" s="66"/>
      <c r="M403" s="94"/>
      <c r="N403" s="122" t="s">
        <v>231</v>
      </c>
      <c r="O403" s="124"/>
      <c r="P403" s="124" t="s">
        <v>243</v>
      </c>
      <c r="Q403" s="16" t="s">
        <v>250</v>
      </c>
      <c r="R403" s="122" t="s">
        <v>228</v>
      </c>
      <c r="S403" s="124"/>
      <c r="T403" s="122" t="s">
        <v>241</v>
      </c>
      <c r="U403" s="124"/>
      <c r="V403" s="16" t="s">
        <v>258</v>
      </c>
      <c r="W403" s="106"/>
      <c r="X403" s="106"/>
      <c r="Y403" s="106"/>
      <c r="Z403" s="122" t="s">
        <v>231</v>
      </c>
      <c r="AA403" s="124"/>
      <c r="AB403" s="122" t="s">
        <v>231</v>
      </c>
      <c r="AC403" s="124" t="s">
        <v>477</v>
      </c>
      <c r="AD403" s="122" t="s">
        <v>231</v>
      </c>
      <c r="AE403" s="124" t="s">
        <v>491</v>
      </c>
      <c r="AF403" s="122" t="s">
        <v>241</v>
      </c>
      <c r="AG403" s="124"/>
      <c r="AH403" s="122" t="s">
        <v>228</v>
      </c>
      <c r="AI403" s="124"/>
      <c r="AJ403" s="108"/>
      <c r="AK403" s="106"/>
      <c r="AL403" s="106"/>
      <c r="AM403" s="122" t="s">
        <v>231</v>
      </c>
      <c r="AN403" s="124"/>
      <c r="AO403" s="122" t="s">
        <v>231</v>
      </c>
      <c r="AP403" s="124" t="s">
        <v>511</v>
      </c>
      <c r="AQ403" s="122" t="s">
        <v>231</v>
      </c>
      <c r="AR403" s="124"/>
      <c r="AS403" s="122" t="s">
        <v>231</v>
      </c>
      <c r="AT403" s="124"/>
      <c r="AU403" s="122" t="s">
        <v>231</v>
      </c>
      <c r="AV403" s="124"/>
      <c r="AW403" s="122" t="s">
        <v>231</v>
      </c>
      <c r="AX403" s="124"/>
      <c r="AY403" s="122" t="s">
        <v>231</v>
      </c>
      <c r="AZ403" s="124"/>
      <c r="BA403" s="146" t="s">
        <v>241</v>
      </c>
      <c r="BB403" s="124"/>
      <c r="BC403" s="146" t="s">
        <v>290</v>
      </c>
      <c r="BD403" s="124" t="s">
        <v>558</v>
      </c>
      <c r="BE403" s="112">
        <f t="shared" si="11"/>
        <v>0.6185714286</v>
      </c>
      <c r="BF403" s="122" t="s">
        <v>192</v>
      </c>
      <c r="BG403" s="160">
        <v>1.0</v>
      </c>
      <c r="BH403" s="122" t="s">
        <v>200</v>
      </c>
      <c r="BI403" s="160">
        <v>0.5</v>
      </c>
      <c r="BJ403" s="122" t="s">
        <v>204</v>
      </c>
      <c r="BK403" s="124">
        <v>1.0</v>
      </c>
      <c r="BL403" s="146" t="s">
        <v>209</v>
      </c>
      <c r="BM403" s="124">
        <v>1.0</v>
      </c>
      <c r="BN403" s="122" t="s">
        <v>218</v>
      </c>
      <c r="BO403" s="124">
        <v>0.33</v>
      </c>
      <c r="BP403" s="122" t="s">
        <v>211</v>
      </c>
      <c r="BQ403" s="124">
        <v>0.5</v>
      </c>
      <c r="BR403" s="224" t="s">
        <v>211</v>
      </c>
      <c r="BS403" s="58"/>
      <c r="BT403" s="112"/>
      <c r="BU403" s="168" t="s">
        <v>237</v>
      </c>
      <c r="BV403" s="168" t="s">
        <v>236</v>
      </c>
      <c r="BW403" s="112"/>
    </row>
    <row r="404">
      <c r="A404" s="66"/>
      <c r="B404" s="69">
        <v>33.0</v>
      </c>
      <c r="C404" s="71" t="s">
        <v>326</v>
      </c>
      <c r="D404" s="115" t="s">
        <v>362</v>
      </c>
      <c r="E404" s="76">
        <v>2014.0</v>
      </c>
      <c r="F404" s="76" t="s">
        <v>30</v>
      </c>
      <c r="G404" s="76" t="s">
        <v>398</v>
      </c>
      <c r="H404" s="76">
        <v>5.0</v>
      </c>
      <c r="I404" s="119" t="s">
        <v>434</v>
      </c>
      <c r="J404" s="71"/>
      <c r="K404" s="87" t="s">
        <v>39</v>
      </c>
      <c r="L404" s="66"/>
      <c r="M404" s="94"/>
      <c r="N404" s="122" t="s">
        <v>231</v>
      </c>
      <c r="O404" s="124"/>
      <c r="P404" s="124" t="s">
        <v>243</v>
      </c>
      <c r="Q404" s="16" t="s">
        <v>248</v>
      </c>
      <c r="R404" s="122" t="s">
        <v>228</v>
      </c>
      <c r="S404" s="124"/>
      <c r="T404" s="122" t="s">
        <v>231</v>
      </c>
      <c r="U404" s="124"/>
      <c r="V404" s="16" t="s">
        <v>258</v>
      </c>
      <c r="W404" s="106"/>
      <c r="X404" s="106"/>
      <c r="Y404" s="106"/>
      <c r="Z404" s="122" t="s">
        <v>231</v>
      </c>
      <c r="AA404" s="124"/>
      <c r="AB404" s="122" t="s">
        <v>231</v>
      </c>
      <c r="AC404" s="124" t="s">
        <v>478</v>
      </c>
      <c r="AD404" s="122" t="s">
        <v>231</v>
      </c>
      <c r="AE404" s="124" t="s">
        <v>492</v>
      </c>
      <c r="AF404" s="122" t="s">
        <v>241</v>
      </c>
      <c r="AG404" s="124"/>
      <c r="AH404" s="224" t="s">
        <v>241</v>
      </c>
      <c r="AI404" s="58"/>
      <c r="AJ404" s="108"/>
      <c r="AK404" s="106"/>
      <c r="AL404" s="106"/>
      <c r="AM404" s="122" t="s">
        <v>241</v>
      </c>
      <c r="AN404" s="124"/>
      <c r="AO404" s="122"/>
      <c r="AP404" s="124"/>
      <c r="AQ404" s="122"/>
      <c r="AR404" s="124"/>
      <c r="AS404" s="122"/>
      <c r="AT404" s="124"/>
      <c r="AU404" s="122" t="s">
        <v>241</v>
      </c>
      <c r="AV404" s="124"/>
      <c r="AW404" s="122" t="s">
        <v>231</v>
      </c>
      <c r="AX404" s="124"/>
      <c r="AY404" s="122" t="s">
        <v>231</v>
      </c>
      <c r="AZ404" s="124"/>
      <c r="BA404" s="146" t="s">
        <v>241</v>
      </c>
      <c r="BB404" s="124"/>
      <c r="BC404" s="146" t="s">
        <v>228</v>
      </c>
      <c r="BD404" s="124"/>
      <c r="BE404" s="112">
        <f t="shared" si="11"/>
        <v>0.7614285714</v>
      </c>
      <c r="BF404" s="122" t="s">
        <v>192</v>
      </c>
      <c r="BG404" s="160">
        <v>1.0</v>
      </c>
      <c r="BH404" s="122" t="s">
        <v>199</v>
      </c>
      <c r="BI404" s="160">
        <v>1.0</v>
      </c>
      <c r="BJ404" s="122" t="s">
        <v>204</v>
      </c>
      <c r="BK404" s="124">
        <v>1.0</v>
      </c>
      <c r="BL404" s="146" t="s">
        <v>209</v>
      </c>
      <c r="BM404" s="124">
        <v>1.0</v>
      </c>
      <c r="BN404" s="122" t="s">
        <v>218</v>
      </c>
      <c r="BO404" s="124">
        <v>0.33</v>
      </c>
      <c r="BP404" s="122" t="s">
        <v>222</v>
      </c>
      <c r="BQ404" s="124">
        <v>0.0</v>
      </c>
      <c r="BR404" s="122" t="s">
        <v>225</v>
      </c>
      <c r="BS404" s="226">
        <v>1.0</v>
      </c>
      <c r="BT404" s="63"/>
      <c r="BU404" s="168" t="s">
        <v>236</v>
      </c>
      <c r="BV404" s="168" t="s">
        <v>236</v>
      </c>
      <c r="BW404" s="112"/>
    </row>
    <row r="405">
      <c r="A405" s="66"/>
      <c r="B405" s="69">
        <v>34.0</v>
      </c>
      <c r="C405" s="71" t="s">
        <v>327</v>
      </c>
      <c r="D405" s="115" t="s">
        <v>363</v>
      </c>
      <c r="E405" s="76">
        <v>2014.0</v>
      </c>
      <c r="F405" s="76" t="s">
        <v>30</v>
      </c>
      <c r="G405" s="76" t="s">
        <v>399</v>
      </c>
      <c r="H405" s="76">
        <v>4.0</v>
      </c>
      <c r="I405" s="119" t="s">
        <v>435</v>
      </c>
      <c r="J405" s="71"/>
      <c r="K405" s="87" t="s">
        <v>39</v>
      </c>
      <c r="L405" s="66"/>
      <c r="M405" s="94"/>
      <c r="N405" s="122" t="s">
        <v>231</v>
      </c>
      <c r="O405" s="124"/>
      <c r="P405" s="124" t="s">
        <v>243</v>
      </c>
      <c r="Q405" s="16" t="s">
        <v>248</v>
      </c>
      <c r="R405" s="122" t="s">
        <v>228</v>
      </c>
      <c r="S405" s="124"/>
      <c r="T405" s="122" t="s">
        <v>231</v>
      </c>
      <c r="U405" s="124"/>
      <c r="V405" s="16" t="s">
        <v>257</v>
      </c>
      <c r="W405" s="106"/>
      <c r="X405" s="106"/>
      <c r="Y405" s="106"/>
      <c r="Z405" s="122" t="s">
        <v>231</v>
      </c>
      <c r="AA405" s="124"/>
      <c r="AB405" s="122" t="s">
        <v>231</v>
      </c>
      <c r="AC405" s="124" t="s">
        <v>479</v>
      </c>
      <c r="AD405" s="122" t="s">
        <v>231</v>
      </c>
      <c r="AE405" s="124"/>
      <c r="AF405" s="122" t="s">
        <v>241</v>
      </c>
      <c r="AG405" s="124"/>
      <c r="AH405" s="122" t="s">
        <v>241</v>
      </c>
      <c r="AI405" s="124"/>
      <c r="AJ405" s="108"/>
      <c r="AK405" s="106"/>
      <c r="AL405" s="106"/>
      <c r="AM405" s="122" t="s">
        <v>231</v>
      </c>
      <c r="AN405" s="124"/>
      <c r="AO405" s="122" t="s">
        <v>231</v>
      </c>
      <c r="AP405" s="124" t="s">
        <v>512</v>
      </c>
      <c r="AQ405" s="122" t="s">
        <v>231</v>
      </c>
      <c r="AR405" s="124" t="s">
        <v>460</v>
      </c>
      <c r="AS405" s="122" t="s">
        <v>231</v>
      </c>
      <c r="AT405" s="124"/>
      <c r="AU405" s="122" t="s">
        <v>231</v>
      </c>
      <c r="AV405" s="124"/>
      <c r="AW405" s="122" t="s">
        <v>231</v>
      </c>
      <c r="AX405" s="124"/>
      <c r="AY405" s="122" t="s">
        <v>231</v>
      </c>
      <c r="AZ405" s="124"/>
      <c r="BA405" s="146" t="s">
        <v>231</v>
      </c>
      <c r="BB405" s="124" t="s">
        <v>549</v>
      </c>
      <c r="BC405" s="146" t="s">
        <v>290</v>
      </c>
      <c r="BD405" s="124"/>
      <c r="BE405" s="112">
        <f t="shared" si="11"/>
        <v>1</v>
      </c>
      <c r="BF405" s="122" t="s">
        <v>192</v>
      </c>
      <c r="BG405" s="160">
        <v>1.0</v>
      </c>
      <c r="BH405" s="122" t="s">
        <v>199</v>
      </c>
      <c r="BI405" s="160">
        <v>1.0</v>
      </c>
      <c r="BJ405" s="122" t="s">
        <v>204</v>
      </c>
      <c r="BK405" s="124">
        <v>1.0</v>
      </c>
      <c r="BL405" s="146" t="s">
        <v>209</v>
      </c>
      <c r="BM405" s="124">
        <v>1.0</v>
      </c>
      <c r="BN405" s="122" t="s">
        <v>216</v>
      </c>
      <c r="BO405" s="124">
        <v>1.0</v>
      </c>
      <c r="BP405" s="122" t="s">
        <v>204</v>
      </c>
      <c r="BQ405" s="124">
        <v>1.0</v>
      </c>
      <c r="BR405" s="122" t="s">
        <v>225</v>
      </c>
      <c r="BS405" s="124">
        <v>1.0</v>
      </c>
      <c r="BT405" s="112"/>
      <c r="BU405" s="168" t="s">
        <v>236</v>
      </c>
      <c r="BV405" s="168" t="s">
        <v>236</v>
      </c>
      <c r="BW405" s="112"/>
    </row>
    <row r="406">
      <c r="A406" s="66"/>
      <c r="B406" s="69">
        <v>35.0</v>
      </c>
      <c r="C406" s="71" t="s">
        <v>328</v>
      </c>
      <c r="D406" s="115" t="s">
        <v>364</v>
      </c>
      <c r="E406" s="76">
        <v>2014.0</v>
      </c>
      <c r="F406" s="76" t="s">
        <v>30</v>
      </c>
      <c r="G406" s="76" t="s">
        <v>400</v>
      </c>
      <c r="H406" s="76">
        <v>7.0</v>
      </c>
      <c r="I406" s="119" t="s">
        <v>436</v>
      </c>
      <c r="J406" s="71"/>
      <c r="K406" s="87" t="s">
        <v>39</v>
      </c>
      <c r="L406" s="66"/>
      <c r="M406" s="94"/>
      <c r="N406" s="122" t="s">
        <v>231</v>
      </c>
      <c r="O406" s="124"/>
      <c r="P406" s="124" t="s">
        <v>243</v>
      </c>
      <c r="Q406" s="16" t="s">
        <v>248</v>
      </c>
      <c r="R406" s="122" t="s">
        <v>228</v>
      </c>
      <c r="S406" s="124"/>
      <c r="T406" s="122" t="s">
        <v>231</v>
      </c>
      <c r="U406" s="124"/>
      <c r="V406" s="16" t="s">
        <v>257</v>
      </c>
      <c r="W406" s="106"/>
      <c r="X406" s="106"/>
      <c r="Y406" s="106"/>
      <c r="Z406" s="122" t="s">
        <v>231</v>
      </c>
      <c r="AA406" s="124"/>
      <c r="AB406" s="122" t="s">
        <v>231</v>
      </c>
      <c r="AC406" s="124" t="s">
        <v>480</v>
      </c>
      <c r="AD406" s="122" t="s">
        <v>231</v>
      </c>
      <c r="AE406" s="124"/>
      <c r="AF406" s="122" t="s">
        <v>231</v>
      </c>
      <c r="AG406" s="124"/>
      <c r="AH406" s="122" t="s">
        <v>231</v>
      </c>
      <c r="AI406" s="124"/>
      <c r="AJ406" s="108"/>
      <c r="AK406" s="106"/>
      <c r="AL406" s="106"/>
      <c r="AM406" s="122" t="s">
        <v>231</v>
      </c>
      <c r="AN406" s="124"/>
      <c r="AO406" s="122" t="s">
        <v>231</v>
      </c>
      <c r="AP406" s="124" t="s">
        <v>513</v>
      </c>
      <c r="AQ406" s="122" t="s">
        <v>231</v>
      </c>
      <c r="AR406" s="124"/>
      <c r="AS406" s="122" t="s">
        <v>231</v>
      </c>
      <c r="AT406" s="124"/>
      <c r="AU406" s="122" t="s">
        <v>231</v>
      </c>
      <c r="AV406" s="124"/>
      <c r="AW406" s="122" t="s">
        <v>231</v>
      </c>
      <c r="AX406" s="124"/>
      <c r="AY406" s="122" t="s">
        <v>231</v>
      </c>
      <c r="AZ406" s="124"/>
      <c r="BA406" s="146" t="s">
        <v>241</v>
      </c>
      <c r="BB406" s="124"/>
      <c r="BC406" s="146" t="s">
        <v>290</v>
      </c>
      <c r="BD406" s="124"/>
      <c r="BE406" s="112">
        <f t="shared" si="11"/>
        <v>1</v>
      </c>
      <c r="BF406" s="122" t="s">
        <v>192</v>
      </c>
      <c r="BG406" s="160">
        <v>1.0</v>
      </c>
      <c r="BH406" s="122" t="s">
        <v>199</v>
      </c>
      <c r="BI406" s="160">
        <v>1.0</v>
      </c>
      <c r="BJ406" s="122" t="s">
        <v>204</v>
      </c>
      <c r="BK406" s="124">
        <v>1.0</v>
      </c>
      <c r="BL406" s="146" t="s">
        <v>209</v>
      </c>
      <c r="BM406" s="124">
        <v>1.0</v>
      </c>
      <c r="BN406" s="122" t="s">
        <v>216</v>
      </c>
      <c r="BO406" s="124">
        <v>1.0</v>
      </c>
      <c r="BP406" s="122" t="s">
        <v>204</v>
      </c>
      <c r="BQ406" s="124">
        <v>1.0</v>
      </c>
      <c r="BR406" s="122" t="s">
        <v>225</v>
      </c>
      <c r="BS406" s="124">
        <v>1.0</v>
      </c>
      <c r="BT406" s="112"/>
      <c r="BU406" s="168" t="s">
        <v>236</v>
      </c>
      <c r="BV406" s="168" t="s">
        <v>236</v>
      </c>
      <c r="BW406" s="112"/>
    </row>
    <row r="407">
      <c r="A407" s="66"/>
      <c r="B407" s="69">
        <v>36.0</v>
      </c>
      <c r="C407" s="71" t="s">
        <v>329</v>
      </c>
      <c r="D407" s="115" t="s">
        <v>365</v>
      </c>
      <c r="E407" s="76">
        <v>2011.0</v>
      </c>
      <c r="F407" s="76" t="s">
        <v>30</v>
      </c>
      <c r="G407" s="76" t="s">
        <v>401</v>
      </c>
      <c r="H407" s="76">
        <v>5.0</v>
      </c>
      <c r="I407" s="119" t="s">
        <v>437</v>
      </c>
      <c r="J407" s="71"/>
      <c r="K407" s="87" t="s">
        <v>39</v>
      </c>
      <c r="L407" s="66"/>
      <c r="M407" s="94"/>
      <c r="N407" s="122" t="s">
        <v>231</v>
      </c>
      <c r="O407" s="124"/>
      <c r="P407" s="124" t="s">
        <v>243</v>
      </c>
      <c r="Q407" s="16" t="s">
        <v>250</v>
      </c>
      <c r="R407" s="122" t="s">
        <v>228</v>
      </c>
      <c r="S407" s="124"/>
      <c r="T407" s="122" t="s">
        <v>231</v>
      </c>
      <c r="U407" s="124"/>
      <c r="V407" s="16" t="s">
        <v>257</v>
      </c>
      <c r="W407" s="106"/>
      <c r="X407" s="106"/>
      <c r="Y407" s="106"/>
      <c r="Z407" s="122" t="s">
        <v>231</v>
      </c>
      <c r="AA407" s="124"/>
      <c r="AB407" s="122" t="s">
        <v>231</v>
      </c>
      <c r="AC407" s="124" t="s">
        <v>481</v>
      </c>
      <c r="AD407" s="122" t="s">
        <v>231</v>
      </c>
      <c r="AE407" s="124" t="s">
        <v>493</v>
      </c>
      <c r="AF407" s="122" t="s">
        <v>241</v>
      </c>
      <c r="AG407" s="124"/>
      <c r="AH407" s="122" t="s">
        <v>241</v>
      </c>
      <c r="AI407" s="124"/>
      <c r="AJ407" s="108"/>
      <c r="AK407" s="106"/>
      <c r="AL407" s="106"/>
      <c r="AM407" s="122" t="s">
        <v>231</v>
      </c>
      <c r="AN407" s="124"/>
      <c r="AO407" s="122" t="s">
        <v>231</v>
      </c>
      <c r="AP407" s="124" t="s">
        <v>514</v>
      </c>
      <c r="AQ407" s="122" t="s">
        <v>231</v>
      </c>
      <c r="AR407" s="124"/>
      <c r="AS407" s="122" t="s">
        <v>231</v>
      </c>
      <c r="AT407" s="124"/>
      <c r="AU407" s="122" t="s">
        <v>231</v>
      </c>
      <c r="AV407" s="124"/>
      <c r="AW407" s="122" t="s">
        <v>231</v>
      </c>
      <c r="AX407" s="124"/>
      <c r="AY407" s="122" t="s">
        <v>231</v>
      </c>
      <c r="AZ407" s="124"/>
      <c r="BA407" s="146" t="s">
        <v>241</v>
      </c>
      <c r="BB407" s="124"/>
      <c r="BC407" s="146" t="s">
        <v>293</v>
      </c>
      <c r="BD407" s="124"/>
      <c r="BE407" s="112">
        <f t="shared" si="11"/>
        <v>0.5942857143</v>
      </c>
      <c r="BF407" s="122" t="s">
        <v>192</v>
      </c>
      <c r="BG407" s="160">
        <v>1.0</v>
      </c>
      <c r="BH407" s="122" t="s">
        <v>200</v>
      </c>
      <c r="BI407" s="160">
        <v>0.5</v>
      </c>
      <c r="BJ407" s="122" t="s">
        <v>205</v>
      </c>
      <c r="BK407" s="124">
        <v>0.5</v>
      </c>
      <c r="BL407" s="146" t="s">
        <v>209</v>
      </c>
      <c r="BM407" s="124">
        <v>1.0</v>
      </c>
      <c r="BN407" s="122" t="s">
        <v>217</v>
      </c>
      <c r="BO407" s="124">
        <v>0.66</v>
      </c>
      <c r="BP407" s="122" t="s">
        <v>211</v>
      </c>
      <c r="BQ407" s="124">
        <v>0.5</v>
      </c>
      <c r="BR407" s="122" t="s">
        <v>226</v>
      </c>
      <c r="BS407" s="124">
        <v>0.0</v>
      </c>
      <c r="BT407" s="112"/>
      <c r="BU407" s="168" t="s">
        <v>236</v>
      </c>
      <c r="BV407" s="168" t="s">
        <v>236</v>
      </c>
      <c r="BW407" s="112"/>
    </row>
    <row r="408">
      <c r="A408" s="65" t="s">
        <v>182</v>
      </c>
      <c r="B408" s="68" t="s">
        <v>0</v>
      </c>
      <c r="C408" s="68" t="s">
        <v>183</v>
      </c>
      <c r="D408" s="68" t="s">
        <v>184</v>
      </c>
      <c r="E408" s="75" t="s">
        <v>185</v>
      </c>
      <c r="F408" s="75" t="s">
        <v>91</v>
      </c>
      <c r="G408" s="75" t="s">
        <v>189</v>
      </c>
      <c r="H408" s="75" t="s">
        <v>191</v>
      </c>
      <c r="I408" s="81" t="s">
        <v>193</v>
      </c>
      <c r="J408" s="81"/>
      <c r="K408" s="85" t="s">
        <v>197</v>
      </c>
      <c r="L408" s="65" t="s">
        <v>210</v>
      </c>
      <c r="M408" s="92" t="s">
        <v>3</v>
      </c>
      <c r="N408" s="121" t="s">
        <v>180</v>
      </c>
      <c r="O408" s="220"/>
      <c r="P408" s="19" t="s">
        <v>232</v>
      </c>
      <c r="Q408" s="19" t="s">
        <v>246</v>
      </c>
      <c r="R408" s="125" t="s">
        <v>251</v>
      </c>
      <c r="S408" s="221"/>
      <c r="T408" s="121" t="s">
        <v>253</v>
      </c>
      <c r="U408" s="220"/>
      <c r="V408" s="19" t="s">
        <v>255</v>
      </c>
      <c r="W408" s="104" t="s">
        <v>11</v>
      </c>
      <c r="X408" s="104" t="s">
        <v>13</v>
      </c>
      <c r="Y408" s="104" t="s">
        <v>20</v>
      </c>
      <c r="Z408" s="121" t="s">
        <v>261</v>
      </c>
      <c r="AA408" s="220"/>
      <c r="AB408" s="127" t="s">
        <v>263</v>
      </c>
      <c r="AC408" s="222"/>
      <c r="AD408" s="129" t="s">
        <v>265</v>
      </c>
      <c r="AE408" s="129"/>
      <c r="AF408" s="132" t="s">
        <v>267</v>
      </c>
      <c r="AG408" s="129"/>
      <c r="AH408" s="127" t="s">
        <v>269</v>
      </c>
      <c r="AI408" s="222"/>
      <c r="AJ408" s="104" t="s">
        <v>25</v>
      </c>
      <c r="AK408" s="109" t="s">
        <v>33</v>
      </c>
      <c r="AL408" s="109" t="s">
        <v>40</v>
      </c>
      <c r="AM408" s="133" t="s">
        <v>271</v>
      </c>
      <c r="AN408" s="40"/>
      <c r="AO408" s="127" t="s">
        <v>273</v>
      </c>
      <c r="AP408" s="222"/>
      <c r="AQ408" s="127" t="s">
        <v>275</v>
      </c>
      <c r="AR408" s="222"/>
      <c r="AS408" s="127" t="s">
        <v>277</v>
      </c>
      <c r="AT408" s="222"/>
      <c r="AU408" s="121" t="s">
        <v>279</v>
      </c>
      <c r="AV408" s="220"/>
      <c r="AW408" s="121" t="s">
        <v>281</v>
      </c>
      <c r="AX408" s="220"/>
      <c r="AY408" s="121" t="s">
        <v>284</v>
      </c>
      <c r="AZ408" s="220"/>
      <c r="BA408" s="127" t="s">
        <v>286</v>
      </c>
      <c r="BB408" s="222"/>
      <c r="BC408" s="148" t="s">
        <v>288</v>
      </c>
      <c r="BD408" s="223"/>
      <c r="BE408" s="111" t="s">
        <v>559</v>
      </c>
      <c r="BF408" s="156" t="s">
        <v>188</v>
      </c>
      <c r="BG408" s="84"/>
      <c r="BH408" s="161" t="s">
        <v>196</v>
      </c>
      <c r="BI408" s="84"/>
      <c r="BJ408" s="161" t="s">
        <v>202</v>
      </c>
      <c r="BK408" s="84"/>
      <c r="BL408" s="161" t="s">
        <v>207</v>
      </c>
      <c r="BM408" s="84"/>
      <c r="BN408" s="161" t="s">
        <v>214</v>
      </c>
      <c r="BO408" s="84"/>
      <c r="BP408" s="161" t="s">
        <v>220</v>
      </c>
      <c r="BQ408" s="84"/>
      <c r="BR408" s="161" t="s">
        <v>223</v>
      </c>
      <c r="BS408" s="84"/>
      <c r="BT408" s="111" t="s">
        <v>560</v>
      </c>
      <c r="BU408" s="167" t="s">
        <v>234</v>
      </c>
      <c r="BV408" s="167" t="s">
        <v>239</v>
      </c>
      <c r="BW408" s="111"/>
    </row>
    <row r="409">
      <c r="A409" s="66"/>
      <c r="B409" s="69">
        <v>1.0</v>
      </c>
      <c r="C409" s="113" t="s">
        <v>294</v>
      </c>
      <c r="D409" s="113" t="s">
        <v>330</v>
      </c>
      <c r="E409" s="76">
        <v>2013.0</v>
      </c>
      <c r="F409" s="76" t="s">
        <v>30</v>
      </c>
      <c r="G409" s="76" t="s">
        <v>366</v>
      </c>
      <c r="H409" s="76">
        <v>4.0</v>
      </c>
      <c r="I409" s="116" t="s">
        <v>402</v>
      </c>
      <c r="J409"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409" s="87" t="s">
        <v>39</v>
      </c>
      <c r="L409" s="66"/>
      <c r="M409" s="94"/>
      <c r="N409" s="122" t="s">
        <v>231</v>
      </c>
      <c r="O409" s="124"/>
      <c r="P409" s="124" t="s">
        <v>243</v>
      </c>
      <c r="Q409" s="113" t="s">
        <v>249</v>
      </c>
      <c r="R409" s="122" t="s">
        <v>241</v>
      </c>
      <c r="S409" s="124"/>
      <c r="T409" s="122" t="s">
        <v>231</v>
      </c>
      <c r="U409" s="124"/>
      <c r="V409" s="16" t="s">
        <v>258</v>
      </c>
      <c r="W409" s="106"/>
      <c r="X409" s="106"/>
      <c r="Y409" s="106"/>
      <c r="Z409" s="122" t="s">
        <v>231</v>
      </c>
      <c r="AA409" s="124"/>
      <c r="AB409" s="122" t="s">
        <v>231</v>
      </c>
      <c r="AC409" s="126" t="s">
        <v>461</v>
      </c>
      <c r="AD409" s="122" t="s">
        <v>231</v>
      </c>
      <c r="AE409" s="126" t="s">
        <v>482</v>
      </c>
      <c r="AF409" s="122" t="s">
        <v>231</v>
      </c>
      <c r="AG409" s="126" t="s">
        <v>494</v>
      </c>
      <c r="AH409" s="122" t="s">
        <v>241</v>
      </c>
      <c r="AI409" s="124"/>
      <c r="AJ409" s="108"/>
      <c r="AK409" s="106"/>
      <c r="AL409" s="106"/>
      <c r="AM409" s="224" t="s">
        <v>231</v>
      </c>
      <c r="AN409" s="58"/>
      <c r="AO409" s="122" t="s">
        <v>231</v>
      </c>
      <c r="AP409" s="134" t="s">
        <v>505</v>
      </c>
      <c r="AQ409" s="122" t="s">
        <v>231</v>
      </c>
      <c r="AR409" s="124"/>
      <c r="AS409" s="122" t="s">
        <v>241</v>
      </c>
      <c r="AT409" s="124"/>
      <c r="AU409" s="122" t="s">
        <v>231</v>
      </c>
      <c r="AV409" s="124"/>
      <c r="AW409" s="122" t="s">
        <v>231</v>
      </c>
      <c r="AX409" s="124"/>
      <c r="AY409" s="122" t="s">
        <v>231</v>
      </c>
      <c r="AZ409" s="124"/>
      <c r="BA409" s="146" t="s">
        <v>231</v>
      </c>
      <c r="BB409" s="147" t="s">
        <v>541</v>
      </c>
      <c r="BC409" s="146" t="s">
        <v>293</v>
      </c>
      <c r="BE409" s="112">
        <f t="shared" ref="BE409:BE444" si="12">SUM(BG409,BI409,BK409,BM409,BO409,BQ409,BS409)/7</f>
        <v>0.8085714286</v>
      </c>
      <c r="BF409" s="122" t="s">
        <v>192</v>
      </c>
      <c r="BG409" s="160">
        <v>1.0</v>
      </c>
      <c r="BH409" s="122" t="s">
        <v>199</v>
      </c>
      <c r="BI409" s="160">
        <v>1.0</v>
      </c>
      <c r="BJ409" s="122" t="s">
        <v>204</v>
      </c>
      <c r="BK409" s="124">
        <v>1.0</v>
      </c>
      <c r="BL409" s="122" t="s">
        <v>209</v>
      </c>
      <c r="BM409" s="124">
        <v>1.0</v>
      </c>
      <c r="BN409" s="122" t="s">
        <v>217</v>
      </c>
      <c r="BO409" s="124">
        <v>0.66</v>
      </c>
      <c r="BP409" s="122" t="s">
        <v>211</v>
      </c>
      <c r="BQ409" s="124">
        <v>0.5</v>
      </c>
      <c r="BR409" s="122" t="s">
        <v>211</v>
      </c>
      <c r="BS409" s="124">
        <v>0.5</v>
      </c>
      <c r="BT409" s="112"/>
      <c r="BU409" s="168" t="s">
        <v>236</v>
      </c>
      <c r="BV409" s="168" t="s">
        <v>237</v>
      </c>
      <c r="BW409" s="112"/>
    </row>
    <row r="410">
      <c r="A410" s="66"/>
      <c r="B410" s="69">
        <v>2.0</v>
      </c>
      <c r="C410" s="71" t="s">
        <v>295</v>
      </c>
      <c r="D410" s="71" t="s">
        <v>331</v>
      </c>
      <c r="E410" s="76">
        <v>2012.0</v>
      </c>
      <c r="F410" s="76" t="s">
        <v>30</v>
      </c>
      <c r="G410" s="76" t="s">
        <v>367</v>
      </c>
      <c r="H410" s="76">
        <v>14.0</v>
      </c>
      <c r="I410" s="116" t="s">
        <v>403</v>
      </c>
      <c r="J410" s="116" t="s">
        <v>438</v>
      </c>
      <c r="K410" s="87" t="s">
        <v>39</v>
      </c>
      <c r="L410" s="66"/>
      <c r="M410" s="94"/>
      <c r="N410" s="122" t="s">
        <v>231</v>
      </c>
      <c r="O410" s="124"/>
      <c r="P410" s="124" t="s">
        <v>243</v>
      </c>
      <c r="Q410" s="16" t="s">
        <v>250</v>
      </c>
      <c r="R410" s="122" t="s">
        <v>241</v>
      </c>
      <c r="S410" s="124"/>
      <c r="T410" s="122" t="s">
        <v>231</v>
      </c>
      <c r="U410" s="124"/>
      <c r="V410" s="16" t="s">
        <v>257</v>
      </c>
      <c r="W410" s="106"/>
      <c r="X410" s="106"/>
      <c r="Y410" s="106"/>
      <c r="Z410" s="122" t="s">
        <v>231</v>
      </c>
      <c r="AA410" s="124"/>
      <c r="AB410" s="122" t="s">
        <v>231</v>
      </c>
      <c r="AC410" s="126" t="s">
        <v>462</v>
      </c>
      <c r="AD410" s="122" t="s">
        <v>231</v>
      </c>
      <c r="AE410" s="126" t="s">
        <v>483</v>
      </c>
      <c r="AF410" s="122" t="s">
        <v>231</v>
      </c>
      <c r="AG410" s="126" t="s">
        <v>495</v>
      </c>
      <c r="AH410" s="122" t="s">
        <v>231</v>
      </c>
      <c r="AI410" s="124"/>
      <c r="AJ410" s="108"/>
      <c r="AK410" s="106"/>
      <c r="AL410" s="106"/>
      <c r="AM410" s="122" t="s">
        <v>231</v>
      </c>
      <c r="AN410" s="124"/>
      <c r="AO410" s="122" t="s">
        <v>231</v>
      </c>
      <c r="AP410" s="124"/>
      <c r="AQ410" s="122" t="s">
        <v>231</v>
      </c>
      <c r="AR410" s="124"/>
      <c r="AS410" s="122" t="s">
        <v>231</v>
      </c>
      <c r="AT410" s="124"/>
      <c r="AU410" s="122" t="s">
        <v>231</v>
      </c>
      <c r="AV410" s="124"/>
      <c r="AW410" s="122" t="s">
        <v>231</v>
      </c>
      <c r="AX410" s="124"/>
      <c r="AY410" s="122" t="s">
        <v>241</v>
      </c>
      <c r="AZ410" s="124"/>
      <c r="BA410" s="146" t="s">
        <v>228</v>
      </c>
      <c r="BB410" s="124"/>
      <c r="BC410" s="146" t="s">
        <v>293</v>
      </c>
      <c r="BD410" s="124"/>
      <c r="BE410" s="112">
        <f t="shared" si="12"/>
        <v>0.7371428571</v>
      </c>
      <c r="BF410" s="122" t="s">
        <v>192</v>
      </c>
      <c r="BG410" s="160">
        <v>1.0</v>
      </c>
      <c r="BH410" s="122" t="s">
        <v>199</v>
      </c>
      <c r="BI410" s="160">
        <v>1.0</v>
      </c>
      <c r="BJ410" s="122" t="s">
        <v>204</v>
      </c>
      <c r="BK410" s="124">
        <v>1.0</v>
      </c>
      <c r="BL410" s="122" t="s">
        <v>209</v>
      </c>
      <c r="BM410" s="124">
        <v>1.0</v>
      </c>
      <c r="BN410" s="122" t="s">
        <v>217</v>
      </c>
      <c r="BO410" s="124">
        <v>0.66</v>
      </c>
      <c r="BP410" s="122" t="s">
        <v>211</v>
      </c>
      <c r="BQ410" s="124">
        <v>0.5</v>
      </c>
      <c r="BR410" s="122" t="s">
        <v>226</v>
      </c>
      <c r="BS410" s="124">
        <v>0.0</v>
      </c>
      <c r="BT410" s="112"/>
      <c r="BU410" s="168" t="s">
        <v>236</v>
      </c>
      <c r="BV410" s="168" t="s">
        <v>237</v>
      </c>
      <c r="BW410" s="112"/>
    </row>
    <row r="411">
      <c r="A411" s="66"/>
      <c r="B411" s="69">
        <v>3.0</v>
      </c>
      <c r="C411" s="71" t="s">
        <v>296</v>
      </c>
      <c r="D411" s="71" t="s">
        <v>332</v>
      </c>
      <c r="E411" s="76">
        <v>2013.0</v>
      </c>
      <c r="F411" s="76" t="s">
        <v>30</v>
      </c>
      <c r="G411" s="76" t="s">
        <v>368</v>
      </c>
      <c r="H411" s="76">
        <v>7.0</v>
      </c>
      <c r="I411" s="116" t="s">
        <v>404</v>
      </c>
      <c r="J411" s="116" t="s">
        <v>439</v>
      </c>
      <c r="K411" s="87" t="s">
        <v>39</v>
      </c>
      <c r="L411" s="66"/>
      <c r="M411" s="94"/>
      <c r="N411" s="122" t="s">
        <v>231</v>
      </c>
      <c r="O411" s="124"/>
      <c r="P411" s="124" t="s">
        <v>243</v>
      </c>
      <c r="Q411" s="16" t="s">
        <v>250</v>
      </c>
      <c r="R411" s="122" t="s">
        <v>241</v>
      </c>
      <c r="S411" s="124"/>
      <c r="T411" s="122" t="s">
        <v>231</v>
      </c>
      <c r="U411" s="124"/>
      <c r="V411" s="16" t="s">
        <v>257</v>
      </c>
      <c r="W411" s="106"/>
      <c r="X411" s="106"/>
      <c r="Y411" s="106"/>
      <c r="Z411" s="122" t="s">
        <v>231</v>
      </c>
      <c r="AA411" s="124"/>
      <c r="AB411" s="122" t="s">
        <v>231</v>
      </c>
      <c r="AC411" s="126" t="s">
        <v>463</v>
      </c>
      <c r="AD411" s="122" t="s">
        <v>231</v>
      </c>
      <c r="AE411" s="126" t="s">
        <v>484</v>
      </c>
      <c r="AF411" s="122" t="s">
        <v>231</v>
      </c>
      <c r="AG411" s="126" t="s">
        <v>496</v>
      </c>
      <c r="AH411" s="122" t="s">
        <v>241</v>
      </c>
      <c r="AI411" s="124"/>
      <c r="AJ411" s="108"/>
      <c r="AK411" s="106"/>
      <c r="AL411" s="106"/>
      <c r="AM411" s="122" t="s">
        <v>241</v>
      </c>
      <c r="AN411" s="124"/>
      <c r="AO411" s="224"/>
      <c r="AP411" s="58"/>
      <c r="AQ411" s="122"/>
      <c r="AR411" s="124"/>
      <c r="AS411" s="122"/>
      <c r="AT411" s="124"/>
      <c r="AU411" s="122" t="s">
        <v>241</v>
      </c>
      <c r="AV411" s="124"/>
      <c r="AW411" s="122" t="s">
        <v>231</v>
      </c>
      <c r="AX411" s="124"/>
      <c r="AY411" s="122" t="s">
        <v>231</v>
      </c>
      <c r="AZ411" s="124"/>
      <c r="BA411" s="146" t="s">
        <v>241</v>
      </c>
      <c r="BB411" s="124"/>
      <c r="BC411" s="146" t="s">
        <v>228</v>
      </c>
      <c r="BD411" s="124"/>
      <c r="BE411" s="112">
        <f t="shared" si="12"/>
        <v>0.7614285714</v>
      </c>
      <c r="BF411" s="122" t="s">
        <v>192</v>
      </c>
      <c r="BG411" s="160">
        <v>1.0</v>
      </c>
      <c r="BH411" s="122" t="s">
        <v>199</v>
      </c>
      <c r="BI411" s="160">
        <v>1.0</v>
      </c>
      <c r="BJ411" s="122" t="s">
        <v>204</v>
      </c>
      <c r="BK411" s="124">
        <v>1.0</v>
      </c>
      <c r="BL411" s="122" t="s">
        <v>209</v>
      </c>
      <c r="BM411" s="124">
        <v>1.0</v>
      </c>
      <c r="BN411" s="122" t="s">
        <v>218</v>
      </c>
      <c r="BO411" s="124">
        <v>0.33</v>
      </c>
      <c r="BP411" s="122" t="s">
        <v>211</v>
      </c>
      <c r="BQ411" s="124">
        <v>0.5</v>
      </c>
      <c r="BR411" s="122" t="s">
        <v>211</v>
      </c>
      <c r="BS411" s="124">
        <v>0.5</v>
      </c>
      <c r="BT411" s="112"/>
      <c r="BU411" s="168" t="s">
        <v>236</v>
      </c>
      <c r="BV411" s="168" t="s">
        <v>237</v>
      </c>
      <c r="BW411" s="112"/>
    </row>
    <row r="412">
      <c r="A412" s="66"/>
      <c r="B412" s="69">
        <v>4.0</v>
      </c>
      <c r="C412" s="71" t="s">
        <v>297</v>
      </c>
      <c r="D412" s="71" t="s">
        <v>333</v>
      </c>
      <c r="E412" s="76">
        <v>2011.0</v>
      </c>
      <c r="F412" s="76" t="s">
        <v>30</v>
      </c>
      <c r="G412" s="76" t="s">
        <v>369</v>
      </c>
      <c r="H412" s="76">
        <v>12.0</v>
      </c>
      <c r="I412" s="116" t="s">
        <v>405</v>
      </c>
      <c r="J412" s="116" t="s">
        <v>440</v>
      </c>
      <c r="K412" s="87" t="s">
        <v>39</v>
      </c>
      <c r="L412" s="66"/>
      <c r="M412" s="94"/>
      <c r="N412" s="122" t="s">
        <v>231</v>
      </c>
      <c r="O412" s="124"/>
      <c r="P412" s="124" t="s">
        <v>243</v>
      </c>
      <c r="Q412" s="16" t="s">
        <v>249</v>
      </c>
      <c r="R412" s="122" t="s">
        <v>241</v>
      </c>
      <c r="S412" s="124"/>
      <c r="T412" s="122" t="s">
        <v>231</v>
      </c>
      <c r="U412" s="124"/>
      <c r="V412" s="16" t="s">
        <v>258</v>
      </c>
      <c r="W412" s="106"/>
      <c r="X412" s="106"/>
      <c r="Y412" s="106"/>
      <c r="Z412" s="122" t="s">
        <v>231</v>
      </c>
      <c r="AA412" s="124"/>
      <c r="AB412" s="122" t="s">
        <v>231</v>
      </c>
      <c r="AC412" s="126" t="s">
        <v>463</v>
      </c>
      <c r="AD412" s="122" t="s">
        <v>231</v>
      </c>
      <c r="AE412" s="126" t="s">
        <v>485</v>
      </c>
      <c r="AF412" s="122" t="s">
        <v>241</v>
      </c>
      <c r="AG412" s="124"/>
      <c r="AH412" s="122" t="s">
        <v>231</v>
      </c>
      <c r="AI412" s="126" t="s">
        <v>499</v>
      </c>
      <c r="AJ412" s="108"/>
      <c r="AK412" s="106"/>
      <c r="AL412" s="106"/>
      <c r="AM412" s="122" t="s">
        <v>241</v>
      </c>
      <c r="AN412" s="124"/>
      <c r="AO412" s="122"/>
      <c r="AP412" s="124"/>
      <c r="AQ412" s="122"/>
      <c r="AR412" s="124"/>
      <c r="AS412" s="122"/>
      <c r="AT412" s="124"/>
      <c r="AU412" s="122" t="s">
        <v>241</v>
      </c>
      <c r="AV412" s="124"/>
      <c r="AW412" s="122" t="s">
        <v>231</v>
      </c>
      <c r="AX412" s="124"/>
      <c r="AY412" s="122" t="s">
        <v>231</v>
      </c>
      <c r="AZ412" s="124"/>
      <c r="BA412" s="146" t="s">
        <v>241</v>
      </c>
      <c r="BB412" s="147" t="s">
        <v>542</v>
      </c>
      <c r="BC412" s="146" t="s">
        <v>228</v>
      </c>
      <c r="BD412" s="124"/>
      <c r="BE412" s="112">
        <f t="shared" si="12"/>
        <v>0.7371428571</v>
      </c>
      <c r="BF412" s="122" t="s">
        <v>192</v>
      </c>
      <c r="BG412" s="160">
        <v>1.0</v>
      </c>
      <c r="BH412" s="122" t="s">
        <v>199</v>
      </c>
      <c r="BI412" s="160">
        <v>1.0</v>
      </c>
      <c r="BJ412" s="122" t="s">
        <v>204</v>
      </c>
      <c r="BK412" s="124">
        <v>1.0</v>
      </c>
      <c r="BL412" s="122" t="s">
        <v>209</v>
      </c>
      <c r="BM412" s="124">
        <v>1.0</v>
      </c>
      <c r="BN412" s="122" t="s">
        <v>217</v>
      </c>
      <c r="BO412" s="124">
        <v>0.66</v>
      </c>
      <c r="BP412" s="122" t="s">
        <v>211</v>
      </c>
      <c r="BQ412" s="124">
        <v>0.5</v>
      </c>
      <c r="BR412" s="122" t="s">
        <v>226</v>
      </c>
      <c r="BS412" s="124">
        <v>0.0</v>
      </c>
      <c r="BT412" s="112"/>
      <c r="BU412" s="168" t="s">
        <v>236</v>
      </c>
      <c r="BV412" s="168" t="s">
        <v>237</v>
      </c>
      <c r="BW412" s="112"/>
    </row>
    <row r="413">
      <c r="A413" s="66"/>
      <c r="B413" s="69">
        <v>5.0</v>
      </c>
      <c r="C413" s="71" t="s">
        <v>298</v>
      </c>
      <c r="D413" s="71" t="s">
        <v>334</v>
      </c>
      <c r="E413" s="76">
        <v>2011.0</v>
      </c>
      <c r="F413" s="76" t="s">
        <v>30</v>
      </c>
      <c r="G413" s="76" t="s">
        <v>370</v>
      </c>
      <c r="H413" s="76">
        <v>14.0</v>
      </c>
      <c r="I413" s="117" t="s">
        <v>406</v>
      </c>
      <c r="J413" s="116" t="s">
        <v>441</v>
      </c>
      <c r="K413" s="87" t="s">
        <v>39</v>
      </c>
      <c r="L413" s="66"/>
      <c r="M413" s="94"/>
      <c r="N413" s="122" t="s">
        <v>231</v>
      </c>
      <c r="O413" s="124"/>
      <c r="P413" s="124" t="s">
        <v>243</v>
      </c>
      <c r="Q413" s="16" t="s">
        <v>250</v>
      </c>
      <c r="R413" s="122" t="s">
        <v>241</v>
      </c>
      <c r="S413" s="124"/>
      <c r="T413" s="122" t="s">
        <v>231</v>
      </c>
      <c r="U413" s="124"/>
      <c r="V413" s="16" t="s">
        <v>260</v>
      </c>
      <c r="W413" s="106"/>
      <c r="X413" s="106"/>
      <c r="Y413" s="106"/>
      <c r="Z413" s="122" t="s">
        <v>241</v>
      </c>
      <c r="AA413" s="124"/>
      <c r="AB413" s="122" t="s">
        <v>228</v>
      </c>
      <c r="AC413" s="124"/>
      <c r="AD413" s="122" t="s">
        <v>228</v>
      </c>
      <c r="AE413" s="124"/>
      <c r="AF413" s="122" t="s">
        <v>228</v>
      </c>
      <c r="AG413" s="124"/>
      <c r="AH413" s="122" t="s">
        <v>228</v>
      </c>
      <c r="AI413" s="124"/>
      <c r="AJ413" s="108"/>
      <c r="AK413" s="106"/>
      <c r="AL413" s="106"/>
      <c r="AM413" s="122" t="s">
        <v>241</v>
      </c>
      <c r="AN413" s="124"/>
      <c r="AO413" s="122"/>
      <c r="AP413" s="124"/>
      <c r="AQ413" s="224"/>
      <c r="AR413" s="58"/>
      <c r="AS413" s="122"/>
      <c r="AT413" s="124"/>
      <c r="AU413" s="122" t="s">
        <v>231</v>
      </c>
      <c r="AV413" s="124"/>
      <c r="AW413" s="122" t="s">
        <v>231</v>
      </c>
      <c r="AX413" s="124"/>
      <c r="AY413" s="122" t="s">
        <v>231</v>
      </c>
      <c r="AZ413" s="124"/>
      <c r="BA413" s="146" t="s">
        <v>241</v>
      </c>
      <c r="BB413" s="124"/>
      <c r="BC413" s="146" t="s">
        <v>228</v>
      </c>
      <c r="BD413" s="124"/>
      <c r="BE413" s="112">
        <f t="shared" si="12"/>
        <v>0.7614285714</v>
      </c>
      <c r="BF413" s="122" t="s">
        <v>192</v>
      </c>
      <c r="BG413" s="160">
        <v>1.0</v>
      </c>
      <c r="BH413" s="122" t="s">
        <v>199</v>
      </c>
      <c r="BI413" s="160">
        <v>1.0</v>
      </c>
      <c r="BJ413" s="122" t="s">
        <v>204</v>
      </c>
      <c r="BK413" s="124">
        <v>1.0</v>
      </c>
      <c r="BL413" s="122" t="s">
        <v>209</v>
      </c>
      <c r="BM413" s="124">
        <v>1.0</v>
      </c>
      <c r="BN413" s="122" t="s">
        <v>218</v>
      </c>
      <c r="BO413" s="124">
        <v>0.33</v>
      </c>
      <c r="BP413" s="122" t="s">
        <v>211</v>
      </c>
      <c r="BQ413" s="124">
        <v>0.5</v>
      </c>
      <c r="BR413" s="122" t="s">
        <v>211</v>
      </c>
      <c r="BS413" s="124">
        <v>0.5</v>
      </c>
      <c r="BT413" s="112"/>
      <c r="BU413" s="168" t="s">
        <v>236</v>
      </c>
      <c r="BV413" s="168" t="s">
        <v>237</v>
      </c>
      <c r="BW413" s="112"/>
    </row>
    <row r="414">
      <c r="A414" s="66"/>
      <c r="B414" s="69">
        <v>6.0</v>
      </c>
      <c r="C414" s="71" t="s">
        <v>299</v>
      </c>
      <c r="D414" s="71" t="s">
        <v>335</v>
      </c>
      <c r="E414" s="76">
        <v>2012.0</v>
      </c>
      <c r="F414" s="76" t="s">
        <v>30</v>
      </c>
      <c r="G414" s="76" t="s">
        <v>371</v>
      </c>
      <c r="H414" s="76">
        <v>3.0</v>
      </c>
      <c r="I414" s="117" t="s">
        <v>407</v>
      </c>
      <c r="J414" s="116" t="s">
        <v>442</v>
      </c>
      <c r="K414" s="87" t="s">
        <v>39</v>
      </c>
      <c r="L414" s="66"/>
      <c r="M414" s="94"/>
      <c r="N414" s="122" t="s">
        <v>231</v>
      </c>
      <c r="O414" s="124"/>
      <c r="P414" s="124" t="s">
        <v>243</v>
      </c>
      <c r="Q414" s="16" t="s">
        <v>249</v>
      </c>
      <c r="R414" s="122" t="s">
        <v>241</v>
      </c>
      <c r="S414" s="124"/>
      <c r="T414" s="122" t="s">
        <v>231</v>
      </c>
      <c r="U414" s="126" t="s">
        <v>458</v>
      </c>
      <c r="V414" s="16" t="s">
        <v>257</v>
      </c>
      <c r="W414" s="106"/>
      <c r="X414" s="106"/>
      <c r="Y414" s="106"/>
      <c r="Z414" s="122" t="s">
        <v>231</v>
      </c>
      <c r="AA414" s="124"/>
      <c r="AB414" s="122" t="s">
        <v>231</v>
      </c>
      <c r="AC414" s="126" t="s">
        <v>464</v>
      </c>
      <c r="AD414" s="122" t="s">
        <v>231</v>
      </c>
      <c r="AE414" s="130" t="s">
        <v>486</v>
      </c>
      <c r="AF414" s="122" t="s">
        <v>231</v>
      </c>
      <c r="AG414" s="126" t="s">
        <v>497</v>
      </c>
      <c r="AH414" s="122" t="s">
        <v>231</v>
      </c>
      <c r="AI414" s="126" t="s">
        <v>500</v>
      </c>
      <c r="AJ414" s="108"/>
      <c r="AK414" s="106"/>
      <c r="AL414" s="106"/>
      <c r="AM414" s="122" t="s">
        <v>231</v>
      </c>
      <c r="AN414" s="124"/>
      <c r="AO414" s="122" t="s">
        <v>231</v>
      </c>
      <c r="AP414" s="124"/>
      <c r="AQ414" s="122" t="s">
        <v>231</v>
      </c>
      <c r="AR414" s="124"/>
      <c r="AS414" s="122" t="s">
        <v>231</v>
      </c>
      <c r="AT414" s="124"/>
      <c r="AU414" s="122" t="s">
        <v>231</v>
      </c>
      <c r="AV414" s="124"/>
      <c r="AW414" s="122" t="s">
        <v>231</v>
      </c>
      <c r="AX414" s="124"/>
      <c r="AY414" s="122" t="s">
        <v>241</v>
      </c>
      <c r="AZ414" s="124"/>
      <c r="BA414" s="146" t="s">
        <v>228</v>
      </c>
      <c r="BB414" s="124"/>
      <c r="BC414" s="146" t="s">
        <v>290</v>
      </c>
      <c r="BD414" s="124"/>
      <c r="BE414" s="112">
        <f t="shared" si="12"/>
        <v>0.7371428571</v>
      </c>
      <c r="BF414" s="122" t="s">
        <v>192</v>
      </c>
      <c r="BG414" s="160">
        <v>1.0</v>
      </c>
      <c r="BH414" s="122" t="s">
        <v>200</v>
      </c>
      <c r="BI414" s="160">
        <v>0.5</v>
      </c>
      <c r="BJ414" s="122" t="s">
        <v>204</v>
      </c>
      <c r="BK414" s="124">
        <v>1.0</v>
      </c>
      <c r="BL414" s="122" t="s">
        <v>209</v>
      </c>
      <c r="BM414" s="124">
        <v>1.0</v>
      </c>
      <c r="BN414" s="122" t="s">
        <v>217</v>
      </c>
      <c r="BO414" s="124">
        <v>0.66</v>
      </c>
      <c r="BP414" s="122" t="s">
        <v>211</v>
      </c>
      <c r="BQ414" s="124">
        <v>0.5</v>
      </c>
      <c r="BR414" s="122" t="s">
        <v>211</v>
      </c>
      <c r="BS414" s="124">
        <v>0.5</v>
      </c>
      <c r="BT414" s="112"/>
      <c r="BU414" s="168" t="s">
        <v>236</v>
      </c>
      <c r="BV414" s="168" t="s">
        <v>237</v>
      </c>
      <c r="BW414" s="112"/>
    </row>
    <row r="415">
      <c r="A415" s="66"/>
      <c r="B415" s="69">
        <v>7.0</v>
      </c>
      <c r="C415" s="71" t="s">
        <v>300</v>
      </c>
      <c r="D415" s="71" t="s">
        <v>336</v>
      </c>
      <c r="E415" s="76">
        <v>2011.0</v>
      </c>
      <c r="F415" s="76" t="s">
        <v>30</v>
      </c>
      <c r="G415" s="76" t="s">
        <v>372</v>
      </c>
      <c r="H415" s="76">
        <v>21.0</v>
      </c>
      <c r="I415" s="118" t="s">
        <v>408</v>
      </c>
      <c r="J415" s="116" t="s">
        <v>443</v>
      </c>
      <c r="K415" s="87" t="s">
        <v>39</v>
      </c>
      <c r="L415" s="66"/>
      <c r="M415" s="94"/>
      <c r="N415" s="122" t="s">
        <v>231</v>
      </c>
      <c r="O415" s="124"/>
      <c r="P415" s="124" t="s">
        <v>243</v>
      </c>
      <c r="Q415" s="16" t="s">
        <v>250</v>
      </c>
      <c r="R415" s="122" t="s">
        <v>241</v>
      </c>
      <c r="S415" s="124"/>
      <c r="T415" s="122" t="s">
        <v>231</v>
      </c>
      <c r="U415" s="124"/>
      <c r="V415" s="16" t="s">
        <v>258</v>
      </c>
      <c r="W415" s="106"/>
      <c r="X415" s="106"/>
      <c r="Y415" s="106"/>
      <c r="Z415" s="122" t="s">
        <v>231</v>
      </c>
      <c r="AA415" s="124"/>
      <c r="AB415" s="122" t="s">
        <v>231</v>
      </c>
      <c r="AC415" s="126" t="s">
        <v>465</v>
      </c>
      <c r="AD415" s="122" t="s">
        <v>231</v>
      </c>
      <c r="AE415" s="131" t="s">
        <v>487</v>
      </c>
      <c r="AF415" s="122" t="s">
        <v>241</v>
      </c>
      <c r="AG415" s="124"/>
      <c r="AH415" s="122" t="s">
        <v>241</v>
      </c>
      <c r="AI415" s="124"/>
      <c r="AJ415" s="108"/>
      <c r="AK415" s="106"/>
      <c r="AL415" s="106"/>
      <c r="AM415" s="122" t="s">
        <v>241</v>
      </c>
      <c r="AN415" s="124"/>
      <c r="AO415" s="122"/>
      <c r="AP415" s="124"/>
      <c r="AQ415" s="122"/>
      <c r="AR415" s="124"/>
      <c r="AS415" s="224"/>
      <c r="AT415" s="58"/>
      <c r="AU415" s="122" t="s">
        <v>231</v>
      </c>
      <c r="AV415" s="124"/>
      <c r="AW415" s="122" t="s">
        <v>231</v>
      </c>
      <c r="AX415" s="124" t="s">
        <v>531</v>
      </c>
      <c r="AY415" s="122" t="s">
        <v>231</v>
      </c>
      <c r="AZ415" s="124"/>
      <c r="BA415" s="146" t="s">
        <v>241</v>
      </c>
      <c r="BB415" s="124"/>
      <c r="BC415" s="146" t="s">
        <v>228</v>
      </c>
      <c r="BD415" s="124"/>
      <c r="BE415" s="112">
        <f t="shared" si="12"/>
        <v>0.69</v>
      </c>
      <c r="BF415" s="122" t="s">
        <v>192</v>
      </c>
      <c r="BG415" s="160">
        <v>1.0</v>
      </c>
      <c r="BH415" s="122" t="s">
        <v>199</v>
      </c>
      <c r="BI415" s="160">
        <v>1.0</v>
      </c>
      <c r="BJ415" s="122" t="s">
        <v>204</v>
      </c>
      <c r="BK415" s="124">
        <v>1.0</v>
      </c>
      <c r="BL415" s="122" t="s">
        <v>209</v>
      </c>
      <c r="BM415" s="124">
        <v>1.0</v>
      </c>
      <c r="BN415" s="122" t="s">
        <v>218</v>
      </c>
      <c r="BO415" s="124">
        <v>0.33</v>
      </c>
      <c r="BP415" s="122" t="s">
        <v>211</v>
      </c>
      <c r="BQ415" s="124">
        <v>0.5</v>
      </c>
      <c r="BR415" s="122" t="s">
        <v>226</v>
      </c>
      <c r="BS415" s="124">
        <v>0.0</v>
      </c>
      <c r="BT415" s="112"/>
      <c r="BU415" s="168" t="s">
        <v>236</v>
      </c>
      <c r="BV415" s="168" t="s">
        <v>237</v>
      </c>
      <c r="BW415" s="112"/>
    </row>
    <row r="416">
      <c r="A416" s="66"/>
      <c r="B416" s="69">
        <v>8.0</v>
      </c>
      <c r="C416" s="71" t="s">
        <v>301</v>
      </c>
      <c r="D416" s="71" t="s">
        <v>337</v>
      </c>
      <c r="E416" s="76">
        <v>2014.0</v>
      </c>
      <c r="F416" s="76" t="s">
        <v>30</v>
      </c>
      <c r="G416" s="76" t="s">
        <v>373</v>
      </c>
      <c r="H416" s="76">
        <v>1.0</v>
      </c>
      <c r="I416" s="119" t="s">
        <v>409</v>
      </c>
      <c r="J416" s="119" t="s">
        <v>444</v>
      </c>
      <c r="K416" s="87" t="s">
        <v>39</v>
      </c>
      <c r="L416" s="66"/>
      <c r="M416" s="94"/>
      <c r="N416" s="122" t="s">
        <v>231</v>
      </c>
      <c r="O416" s="124"/>
      <c r="P416" s="124" t="s">
        <v>243</v>
      </c>
      <c r="Q416" s="16" t="s">
        <v>248</v>
      </c>
      <c r="R416" s="122" t="s">
        <v>241</v>
      </c>
      <c r="S416" s="124"/>
      <c r="T416" s="122" t="s">
        <v>231</v>
      </c>
      <c r="U416" s="124"/>
      <c r="V416" s="16" t="s">
        <v>258</v>
      </c>
      <c r="W416" s="106"/>
      <c r="X416" s="106"/>
      <c r="Y416" s="106"/>
      <c r="Z416" s="122" t="s">
        <v>231</v>
      </c>
      <c r="AA416" s="124"/>
      <c r="AB416" s="122" t="s">
        <v>231</v>
      </c>
      <c r="AC416" s="124" t="s">
        <v>466</v>
      </c>
      <c r="AD416" s="122" t="s">
        <v>231</v>
      </c>
      <c r="AE416" s="124" t="s">
        <v>488</v>
      </c>
      <c r="AF416" s="122" t="s">
        <v>231</v>
      </c>
      <c r="AG416" s="124"/>
      <c r="AH416" s="122" t="s">
        <v>241</v>
      </c>
      <c r="AI416" s="124"/>
      <c r="AJ416" s="108"/>
      <c r="AK416" s="106"/>
      <c r="AL416" s="106"/>
      <c r="AM416" s="122" t="s">
        <v>231</v>
      </c>
      <c r="AN416" s="124"/>
      <c r="AO416" s="122" t="s">
        <v>231</v>
      </c>
      <c r="AP416" s="124"/>
      <c r="AQ416" s="122" t="s">
        <v>231</v>
      </c>
      <c r="AR416" s="124" t="s">
        <v>515</v>
      </c>
      <c r="AS416" s="122" t="s">
        <v>231</v>
      </c>
      <c r="AT416" s="124" t="s">
        <v>523</v>
      </c>
      <c r="AU416" s="122" t="s">
        <v>231</v>
      </c>
      <c r="AV416" s="124"/>
      <c r="AW416" s="122" t="s">
        <v>231</v>
      </c>
      <c r="AX416" s="124" t="s">
        <v>532</v>
      </c>
      <c r="AY416" s="122" t="s">
        <v>231</v>
      </c>
      <c r="AZ416" s="124"/>
      <c r="BA416" s="146" t="s">
        <v>231</v>
      </c>
      <c r="BB416" s="124" t="s">
        <v>543</v>
      </c>
      <c r="BC416" s="146" t="s">
        <v>290</v>
      </c>
      <c r="BD416" s="124" t="s">
        <v>552</v>
      </c>
      <c r="BE416" s="112">
        <f t="shared" si="12"/>
        <v>0.9285714286</v>
      </c>
      <c r="BF416" s="122" t="s">
        <v>192</v>
      </c>
      <c r="BG416" s="160">
        <v>1.0</v>
      </c>
      <c r="BH416" s="122" t="s">
        <v>199</v>
      </c>
      <c r="BI416" s="160">
        <v>1.0</v>
      </c>
      <c r="BJ416" s="122" t="s">
        <v>204</v>
      </c>
      <c r="BK416" s="124">
        <v>1.0</v>
      </c>
      <c r="BL416" s="122" t="s">
        <v>209</v>
      </c>
      <c r="BM416" s="124">
        <v>1.0</v>
      </c>
      <c r="BN416" s="122" t="s">
        <v>216</v>
      </c>
      <c r="BO416" s="124">
        <v>1.0</v>
      </c>
      <c r="BP416" s="122" t="s">
        <v>204</v>
      </c>
      <c r="BQ416" s="124">
        <v>1.0</v>
      </c>
      <c r="BR416" s="122" t="s">
        <v>211</v>
      </c>
      <c r="BS416" s="124">
        <v>0.5</v>
      </c>
      <c r="BT416" s="112"/>
      <c r="BU416" s="168" t="s">
        <v>236</v>
      </c>
      <c r="BV416" s="168" t="s">
        <v>236</v>
      </c>
      <c r="BW416" s="112"/>
    </row>
    <row r="417">
      <c r="A417" s="66"/>
      <c r="B417" s="69">
        <v>9.0</v>
      </c>
      <c r="C417" s="115" t="s">
        <v>302</v>
      </c>
      <c r="D417" s="115" t="s">
        <v>338</v>
      </c>
      <c r="E417" s="76">
        <v>2014.0</v>
      </c>
      <c r="F417" s="76" t="s">
        <v>30</v>
      </c>
      <c r="G417" s="76" t="s">
        <v>374</v>
      </c>
      <c r="H417" s="76">
        <v>5.0</v>
      </c>
      <c r="I417" s="119" t="s">
        <v>410</v>
      </c>
      <c r="J417" s="119" t="s">
        <v>445</v>
      </c>
      <c r="K417" s="87" t="s">
        <v>39</v>
      </c>
      <c r="L417" s="66"/>
      <c r="M417" s="94"/>
      <c r="N417" s="122" t="s">
        <v>231</v>
      </c>
      <c r="O417" s="124"/>
      <c r="P417" s="124" t="s">
        <v>243</v>
      </c>
      <c r="Q417" s="16" t="s">
        <v>249</v>
      </c>
      <c r="R417" s="122" t="s">
        <v>231</v>
      </c>
      <c r="S417" s="124" t="s">
        <v>454</v>
      </c>
      <c r="T417" s="122" t="s">
        <v>231</v>
      </c>
      <c r="U417" s="124"/>
      <c r="V417" s="16" t="s">
        <v>258</v>
      </c>
      <c r="W417" s="106"/>
      <c r="X417" s="106"/>
      <c r="Y417" s="106"/>
      <c r="Z417" s="122" t="s">
        <v>231</v>
      </c>
      <c r="AA417" s="124"/>
      <c r="AB417" s="122" t="s">
        <v>231</v>
      </c>
      <c r="AC417" s="124" t="s">
        <v>467</v>
      </c>
      <c r="AD417" s="122" t="s">
        <v>241</v>
      </c>
      <c r="AE417" s="124"/>
      <c r="AF417" s="122" t="s">
        <v>241</v>
      </c>
      <c r="AG417" s="124"/>
      <c r="AH417" s="122" t="s">
        <v>231</v>
      </c>
      <c r="AI417" s="124" t="s">
        <v>501</v>
      </c>
      <c r="AJ417" s="108"/>
      <c r="AK417" s="106"/>
      <c r="AL417" s="106"/>
      <c r="AM417" s="122" t="s">
        <v>231</v>
      </c>
      <c r="AN417" s="124" t="s">
        <v>502</v>
      </c>
      <c r="AO417" s="122" t="s">
        <v>231</v>
      </c>
      <c r="AP417" s="124"/>
      <c r="AQ417" s="122" t="s">
        <v>231</v>
      </c>
      <c r="AR417" s="124"/>
      <c r="AS417" s="122" t="s">
        <v>231</v>
      </c>
      <c r="AT417" s="124" t="s">
        <v>524</v>
      </c>
      <c r="AU417" s="224" t="s">
        <v>231</v>
      </c>
      <c r="AV417" s="58"/>
      <c r="AW417" s="122" t="s">
        <v>231</v>
      </c>
      <c r="AX417" s="124" t="s">
        <v>533</v>
      </c>
      <c r="AY417" s="122" t="s">
        <v>231</v>
      </c>
      <c r="AZ417" s="124"/>
      <c r="BA417" s="146" t="s">
        <v>231</v>
      </c>
      <c r="BB417" s="124" t="s">
        <v>544</v>
      </c>
      <c r="BC417" s="146" t="s">
        <v>290</v>
      </c>
      <c r="BD417" s="124" t="s">
        <v>553</v>
      </c>
      <c r="BE417" s="112">
        <f t="shared" si="12"/>
        <v>0.88</v>
      </c>
      <c r="BF417" s="122" t="s">
        <v>192</v>
      </c>
      <c r="BG417" s="160">
        <v>1.0</v>
      </c>
      <c r="BH417" s="122" t="s">
        <v>199</v>
      </c>
      <c r="BI417" s="160">
        <v>1.0</v>
      </c>
      <c r="BJ417" s="122" t="s">
        <v>204</v>
      </c>
      <c r="BK417" s="124">
        <v>1.0</v>
      </c>
      <c r="BL417" s="122" t="s">
        <v>209</v>
      </c>
      <c r="BM417" s="124">
        <v>1.0</v>
      </c>
      <c r="BN417" s="122" t="s">
        <v>217</v>
      </c>
      <c r="BO417" s="124">
        <v>0.66</v>
      </c>
      <c r="BP417" s="122" t="s">
        <v>211</v>
      </c>
      <c r="BQ417" s="124">
        <v>0.5</v>
      </c>
      <c r="BR417" s="122" t="s">
        <v>225</v>
      </c>
      <c r="BS417" s="124">
        <v>1.0</v>
      </c>
      <c r="BT417" s="112"/>
      <c r="BU417" s="168" t="s">
        <v>236</v>
      </c>
      <c r="BV417" s="168" t="s">
        <v>237</v>
      </c>
      <c r="BW417" s="112"/>
    </row>
    <row r="418">
      <c r="A418" s="66"/>
      <c r="B418" s="69">
        <v>10.0</v>
      </c>
      <c r="C418" s="115" t="s">
        <v>303</v>
      </c>
      <c r="D418" s="115" t="s">
        <v>339</v>
      </c>
      <c r="E418" s="76">
        <v>2014.0</v>
      </c>
      <c r="F418" s="76" t="s">
        <v>30</v>
      </c>
      <c r="G418" s="76" t="s">
        <v>375</v>
      </c>
      <c r="H418" s="76">
        <v>4.0</v>
      </c>
      <c r="I418" s="119" t="s">
        <v>411</v>
      </c>
      <c r="J418" s="119" t="s">
        <v>446</v>
      </c>
      <c r="K418" s="87" t="s">
        <v>39</v>
      </c>
      <c r="L418" s="66"/>
      <c r="M418" s="94"/>
      <c r="N418" s="122" t="s">
        <v>231</v>
      </c>
      <c r="O418" s="124"/>
      <c r="P418" s="124" t="s">
        <v>245</v>
      </c>
      <c r="Q418" s="16" t="s">
        <v>250</v>
      </c>
      <c r="R418" s="122" t="s">
        <v>241</v>
      </c>
      <c r="S418" s="124"/>
      <c r="T418" s="122" t="s">
        <v>231</v>
      </c>
      <c r="U418" s="124"/>
      <c r="V418" s="16" t="s">
        <v>260</v>
      </c>
      <c r="W418" s="106"/>
      <c r="X418" s="106"/>
      <c r="Y418" s="106"/>
      <c r="Z418" s="122" t="s">
        <v>231</v>
      </c>
      <c r="AA418" s="124"/>
      <c r="AB418" s="122" t="s">
        <v>231</v>
      </c>
      <c r="AC418" s="124" t="s">
        <v>468</v>
      </c>
      <c r="AD418" s="122" t="s">
        <v>231</v>
      </c>
      <c r="AE418" s="124" t="s">
        <v>489</v>
      </c>
      <c r="AF418" s="122" t="s">
        <v>231</v>
      </c>
      <c r="AG418" s="124"/>
      <c r="AH418" s="122" t="s">
        <v>231</v>
      </c>
      <c r="AI418" s="124"/>
      <c r="AJ418" s="108"/>
      <c r="AK418" s="106"/>
      <c r="AL418" s="106"/>
      <c r="AM418" s="122" t="s">
        <v>231</v>
      </c>
      <c r="AN418" s="124"/>
      <c r="AO418" s="122" t="s">
        <v>231</v>
      </c>
      <c r="AP418" s="124"/>
      <c r="AQ418" s="122" t="s">
        <v>241</v>
      </c>
      <c r="AR418" s="124"/>
      <c r="AS418" s="122" t="s">
        <v>241</v>
      </c>
      <c r="AT418" s="124"/>
      <c r="AU418" s="122" t="s">
        <v>241</v>
      </c>
      <c r="AV418" s="124"/>
      <c r="AW418" s="122" t="s">
        <v>228</v>
      </c>
      <c r="AX418" s="124"/>
      <c r="AY418" s="122" t="s">
        <v>231</v>
      </c>
      <c r="AZ418" s="124"/>
      <c r="BA418" s="146" t="s">
        <v>241</v>
      </c>
      <c r="BB418" s="124"/>
      <c r="BC418" s="146" t="s">
        <v>228</v>
      </c>
      <c r="BD418" s="124"/>
      <c r="BE418" s="112">
        <f t="shared" si="12"/>
        <v>0.7371428571</v>
      </c>
      <c r="BF418" s="122" t="s">
        <v>192</v>
      </c>
      <c r="BG418" s="160">
        <v>1.0</v>
      </c>
      <c r="BH418" s="122" t="s">
        <v>199</v>
      </c>
      <c r="BI418" s="160">
        <v>1.0</v>
      </c>
      <c r="BJ418" s="122" t="s">
        <v>204</v>
      </c>
      <c r="BK418" s="124">
        <v>1.0</v>
      </c>
      <c r="BL418" s="122" t="s">
        <v>211</v>
      </c>
      <c r="BM418" s="124">
        <v>0.5</v>
      </c>
      <c r="BN418" s="122" t="s">
        <v>217</v>
      </c>
      <c r="BO418" s="124">
        <v>0.66</v>
      </c>
      <c r="BP418" s="122" t="s">
        <v>211</v>
      </c>
      <c r="BQ418" s="124">
        <v>0.5</v>
      </c>
      <c r="BR418" s="122" t="s">
        <v>211</v>
      </c>
      <c r="BS418" s="124">
        <v>0.5</v>
      </c>
      <c r="BT418" s="112"/>
      <c r="BU418" s="168" t="s">
        <v>237</v>
      </c>
      <c r="BV418" s="168" t="s">
        <v>236</v>
      </c>
      <c r="BW418" s="112"/>
    </row>
    <row r="419">
      <c r="A419" s="66"/>
      <c r="B419" s="69">
        <v>11.0</v>
      </c>
      <c r="C419" s="115" t="s">
        <v>304</v>
      </c>
      <c r="D419" s="115" t="s">
        <v>340</v>
      </c>
      <c r="E419" s="76">
        <v>2014.0</v>
      </c>
      <c r="F419" s="76" t="s">
        <v>30</v>
      </c>
      <c r="G419" s="76" t="s">
        <v>376</v>
      </c>
      <c r="H419" s="76">
        <v>0.0</v>
      </c>
      <c r="I419" s="119" t="s">
        <v>412</v>
      </c>
      <c r="J419" s="119" t="s">
        <v>447</v>
      </c>
      <c r="K419" s="87" t="s">
        <v>39</v>
      </c>
      <c r="L419" s="66"/>
      <c r="M419" s="94"/>
      <c r="N419" s="122" t="s">
        <v>231</v>
      </c>
      <c r="O419" s="124"/>
      <c r="P419" s="124" t="s">
        <v>243</v>
      </c>
      <c r="Q419" s="16" t="s">
        <v>248</v>
      </c>
      <c r="R419" s="122" t="s">
        <v>241</v>
      </c>
      <c r="S419" s="124"/>
      <c r="T419" s="122" t="s">
        <v>231</v>
      </c>
      <c r="U419" s="124"/>
      <c r="V419" s="16" t="s">
        <v>257</v>
      </c>
      <c r="W419" s="106"/>
      <c r="X419" s="106"/>
      <c r="Y419" s="106"/>
      <c r="Z419" s="122" t="s">
        <v>231</v>
      </c>
      <c r="AA419" s="124"/>
      <c r="AB419" s="122" t="s">
        <v>231</v>
      </c>
      <c r="AC419" s="124" t="s">
        <v>469</v>
      </c>
      <c r="AD419" s="122" t="s">
        <v>231</v>
      </c>
      <c r="AE419" s="124"/>
      <c r="AF419" s="122" t="s">
        <v>241</v>
      </c>
      <c r="AG419" s="124"/>
      <c r="AH419" s="122" t="s">
        <v>241</v>
      </c>
      <c r="AI419" s="124"/>
      <c r="AJ419" s="108"/>
      <c r="AK419" s="106"/>
      <c r="AL419" s="106"/>
      <c r="AM419" s="122" t="s">
        <v>231</v>
      </c>
      <c r="AN419" s="124" t="s">
        <v>503</v>
      </c>
      <c r="AO419" s="122" t="s">
        <v>231</v>
      </c>
      <c r="AP419" s="124" t="s">
        <v>506</v>
      </c>
      <c r="AQ419" s="122" t="s">
        <v>231</v>
      </c>
      <c r="AR419" s="124" t="s">
        <v>516</v>
      </c>
      <c r="AS419" s="122" t="s">
        <v>231</v>
      </c>
      <c r="AT419" s="124"/>
      <c r="AU419" s="122" t="s">
        <v>231</v>
      </c>
      <c r="AV419" s="124"/>
      <c r="AW419" s="224" t="s">
        <v>231</v>
      </c>
      <c r="AX419" s="58"/>
      <c r="AY419" s="122" t="s">
        <v>231</v>
      </c>
      <c r="AZ419" s="124"/>
      <c r="BA419" s="146" t="s">
        <v>241</v>
      </c>
      <c r="BB419" s="124" t="s">
        <v>545</v>
      </c>
      <c r="BC419" s="146" t="s">
        <v>291</v>
      </c>
      <c r="BD419" s="124" t="s">
        <v>554</v>
      </c>
      <c r="BE419" s="112">
        <f t="shared" si="12"/>
        <v>0.8085714286</v>
      </c>
      <c r="BF419" s="122" t="s">
        <v>192</v>
      </c>
      <c r="BG419" s="160">
        <v>1.0</v>
      </c>
      <c r="BH419" s="122" t="s">
        <v>200</v>
      </c>
      <c r="BI419" s="160">
        <v>0.5</v>
      </c>
      <c r="BJ419" s="122" t="s">
        <v>204</v>
      </c>
      <c r="BK419" s="124">
        <v>1.0</v>
      </c>
      <c r="BL419" s="122" t="s">
        <v>209</v>
      </c>
      <c r="BM419" s="124">
        <v>1.0</v>
      </c>
      <c r="BN419" s="122" t="s">
        <v>217</v>
      </c>
      <c r="BO419" s="124">
        <v>0.66</v>
      </c>
      <c r="BP419" s="122" t="s">
        <v>211</v>
      </c>
      <c r="BQ419" s="124">
        <v>0.5</v>
      </c>
      <c r="BR419" s="122" t="s">
        <v>225</v>
      </c>
      <c r="BS419" s="124">
        <v>1.0</v>
      </c>
      <c r="BT419" s="112"/>
      <c r="BU419" s="168" t="s">
        <v>236</v>
      </c>
      <c r="BV419" s="168" t="s">
        <v>236</v>
      </c>
      <c r="BW419" s="112"/>
    </row>
    <row r="420">
      <c r="A420" s="66"/>
      <c r="B420" s="69">
        <v>12.0</v>
      </c>
      <c r="C420" s="115" t="s">
        <v>305</v>
      </c>
      <c r="D420" s="115" t="s">
        <v>341</v>
      </c>
      <c r="E420" s="76">
        <v>2013.0</v>
      </c>
      <c r="F420" s="76" t="s">
        <v>30</v>
      </c>
      <c r="G420" s="76" t="s">
        <v>377</v>
      </c>
      <c r="H420" s="76">
        <v>6.0</v>
      </c>
      <c r="I420" s="119" t="s">
        <v>413</v>
      </c>
      <c r="J420" s="119" t="s">
        <v>448</v>
      </c>
      <c r="K420" s="87" t="s">
        <v>39</v>
      </c>
      <c r="L420" s="66"/>
      <c r="M420" s="94"/>
      <c r="N420" s="122" t="s">
        <v>231</v>
      </c>
      <c r="O420" s="124"/>
      <c r="P420" s="124" t="s">
        <v>243</v>
      </c>
      <c r="Q420" s="16" t="s">
        <v>249</v>
      </c>
      <c r="R420" s="122" t="s">
        <v>231</v>
      </c>
      <c r="S420" s="124" t="s">
        <v>455</v>
      </c>
      <c r="T420" s="122" t="s">
        <v>231</v>
      </c>
      <c r="U420" s="124"/>
      <c r="V420" s="16" t="s">
        <v>257</v>
      </c>
      <c r="W420" s="106"/>
      <c r="X420" s="106"/>
      <c r="Y420" s="106"/>
      <c r="Z420" s="122" t="s">
        <v>231</v>
      </c>
      <c r="AA420" s="124"/>
      <c r="AB420" s="122" t="s">
        <v>231</v>
      </c>
      <c r="AC420" s="124" t="s">
        <v>470</v>
      </c>
      <c r="AD420" s="122" t="s">
        <v>241</v>
      </c>
      <c r="AE420" s="124"/>
      <c r="AF420" s="122" t="s">
        <v>241</v>
      </c>
      <c r="AG420" s="124"/>
      <c r="AH420" s="122" t="s">
        <v>241</v>
      </c>
      <c r="AI420" s="124"/>
      <c r="AJ420" s="108"/>
      <c r="AK420" s="106"/>
      <c r="AL420" s="106"/>
      <c r="AM420" s="122" t="s">
        <v>231</v>
      </c>
      <c r="AN420" s="124"/>
      <c r="AO420" s="122" t="s">
        <v>231</v>
      </c>
      <c r="AP420" s="124"/>
      <c r="AQ420" s="122" t="s">
        <v>231</v>
      </c>
      <c r="AR420" s="124"/>
      <c r="AS420" s="122" t="s">
        <v>231</v>
      </c>
      <c r="AT420" s="124" t="s">
        <v>525</v>
      </c>
      <c r="AU420" s="122" t="s">
        <v>231</v>
      </c>
      <c r="AV420" s="124"/>
      <c r="AW420" s="122" t="s">
        <v>228</v>
      </c>
      <c r="AX420" s="124"/>
      <c r="AY420" s="122" t="s">
        <v>231</v>
      </c>
      <c r="AZ420" s="124"/>
      <c r="BA420" s="146" t="s">
        <v>241</v>
      </c>
      <c r="BB420" s="124"/>
      <c r="BC420" s="146" t="s">
        <v>293</v>
      </c>
      <c r="BD420" s="124" t="s">
        <v>555</v>
      </c>
      <c r="BE420" s="112">
        <f t="shared" si="12"/>
        <v>0.6657142857</v>
      </c>
      <c r="BF420" s="122" t="s">
        <v>192</v>
      </c>
      <c r="BG420" s="160">
        <v>1.0</v>
      </c>
      <c r="BH420" s="122" t="s">
        <v>199</v>
      </c>
      <c r="BI420" s="160">
        <v>1.0</v>
      </c>
      <c r="BJ420" s="122" t="s">
        <v>205</v>
      </c>
      <c r="BK420" s="124">
        <v>0.5</v>
      </c>
      <c r="BL420" s="122" t="s">
        <v>209</v>
      </c>
      <c r="BM420" s="124">
        <v>1.0</v>
      </c>
      <c r="BN420" s="122" t="s">
        <v>217</v>
      </c>
      <c r="BO420" s="124">
        <v>0.66</v>
      </c>
      <c r="BP420" s="122" t="s">
        <v>211</v>
      </c>
      <c r="BQ420" s="124">
        <v>0.5</v>
      </c>
      <c r="BR420" s="122" t="s">
        <v>226</v>
      </c>
      <c r="BS420" s="124">
        <v>0.0</v>
      </c>
      <c r="BT420" s="112"/>
      <c r="BU420" s="168" t="s">
        <v>236</v>
      </c>
      <c r="BV420" s="168" t="s">
        <v>236</v>
      </c>
      <c r="BW420" s="112"/>
    </row>
    <row r="421">
      <c r="A421" s="66"/>
      <c r="B421" s="69">
        <v>13.0</v>
      </c>
      <c r="C421" s="115" t="s">
        <v>306</v>
      </c>
      <c r="D421" s="115" t="s">
        <v>342</v>
      </c>
      <c r="E421" s="76">
        <v>2014.0</v>
      </c>
      <c r="F421" s="76" t="s">
        <v>30</v>
      </c>
      <c r="G421" s="76" t="s">
        <v>378</v>
      </c>
      <c r="H421" s="76">
        <v>0.0</v>
      </c>
      <c r="I421" s="119" t="s">
        <v>414</v>
      </c>
      <c r="J421" s="119" t="s">
        <v>449</v>
      </c>
      <c r="K421" s="87" t="s">
        <v>39</v>
      </c>
      <c r="L421" s="66"/>
      <c r="M421" s="94"/>
      <c r="N421" s="224" t="s">
        <v>231</v>
      </c>
      <c r="O421" s="58"/>
      <c r="P421" s="124" t="s">
        <v>243</v>
      </c>
      <c r="Q421" s="16" t="s">
        <v>248</v>
      </c>
      <c r="R421" s="122" t="s">
        <v>241</v>
      </c>
      <c r="S421" s="124"/>
      <c r="T421" s="122" t="s">
        <v>231</v>
      </c>
      <c r="U421" s="124"/>
      <c r="V421" s="16" t="s">
        <v>258</v>
      </c>
      <c r="W421" s="106"/>
      <c r="X421" s="106"/>
      <c r="Y421" s="106"/>
      <c r="Z421" s="122" t="s">
        <v>231</v>
      </c>
      <c r="AA421" s="124"/>
      <c r="AB421" s="122" t="s">
        <v>231</v>
      </c>
      <c r="AC421" s="124" t="s">
        <v>471</v>
      </c>
      <c r="AD421" s="122" t="s">
        <v>241</v>
      </c>
      <c r="AE421" s="124"/>
      <c r="AF421" s="122" t="s">
        <v>241</v>
      </c>
      <c r="AG421" s="124"/>
      <c r="AH421" s="122" t="s">
        <v>241</v>
      </c>
      <c r="AI421" s="124"/>
      <c r="AJ421" s="108"/>
      <c r="AK421" s="106"/>
      <c r="AL421" s="106"/>
      <c r="AM421" s="122" t="s">
        <v>231</v>
      </c>
      <c r="AN421" s="124"/>
      <c r="AO421" s="122" t="s">
        <v>231</v>
      </c>
      <c r="AP421" s="124" t="s">
        <v>507</v>
      </c>
      <c r="AQ421" s="122" t="s">
        <v>231</v>
      </c>
      <c r="AR421" s="124"/>
      <c r="AS421" s="122" t="s">
        <v>231</v>
      </c>
      <c r="AT421" s="124" t="s">
        <v>526</v>
      </c>
      <c r="AU421" s="122" t="s">
        <v>231</v>
      </c>
      <c r="AV421" s="124"/>
      <c r="AW421" s="122" t="s">
        <v>231</v>
      </c>
      <c r="AX421" s="124"/>
      <c r="AY421" s="224" t="s">
        <v>231</v>
      </c>
      <c r="AZ421" s="58"/>
      <c r="BA421" s="146" t="s">
        <v>241</v>
      </c>
      <c r="BB421" s="124"/>
      <c r="BC421" s="146" t="s">
        <v>293</v>
      </c>
      <c r="BD421" s="124" t="s">
        <v>555</v>
      </c>
      <c r="BE421" s="112">
        <f t="shared" si="12"/>
        <v>0.5</v>
      </c>
      <c r="BF421" s="122" t="s">
        <v>192</v>
      </c>
      <c r="BG421" s="160">
        <v>1.0</v>
      </c>
      <c r="BH421" s="122" t="s">
        <v>200</v>
      </c>
      <c r="BI421" s="160">
        <v>0.5</v>
      </c>
      <c r="BJ421" s="122" t="s">
        <v>205</v>
      </c>
      <c r="BK421" s="124">
        <v>0.5</v>
      </c>
      <c r="BL421" s="122" t="s">
        <v>211</v>
      </c>
      <c r="BM421" s="124">
        <v>0.5</v>
      </c>
      <c r="BN421" s="122" t="s">
        <v>217</v>
      </c>
      <c r="BO421" s="124">
        <v>0.5</v>
      </c>
      <c r="BP421" s="122" t="s">
        <v>211</v>
      </c>
      <c r="BQ421" s="124">
        <v>0.5</v>
      </c>
      <c r="BR421" s="122" t="s">
        <v>226</v>
      </c>
      <c r="BS421" s="124">
        <v>0.0</v>
      </c>
      <c r="BT421" s="112"/>
      <c r="BU421" s="168" t="s">
        <v>237</v>
      </c>
      <c r="BV421" s="168" t="s">
        <v>236</v>
      </c>
      <c r="BW421" s="112"/>
    </row>
    <row r="422">
      <c r="A422" s="66"/>
      <c r="B422" s="69">
        <v>14.0</v>
      </c>
      <c r="C422" s="115" t="s">
        <v>307</v>
      </c>
      <c r="D422" s="115" t="s">
        <v>343</v>
      </c>
      <c r="E422" s="76">
        <v>2014.0</v>
      </c>
      <c r="F422" s="76" t="s">
        <v>30</v>
      </c>
      <c r="G422" s="76" t="s">
        <v>379</v>
      </c>
      <c r="H422" s="76">
        <v>0.0</v>
      </c>
      <c r="I422" s="119" t="s">
        <v>415</v>
      </c>
      <c r="J422" s="119" t="s">
        <v>450</v>
      </c>
      <c r="K422" s="87" t="s">
        <v>39</v>
      </c>
      <c r="L422" s="66"/>
      <c r="M422" s="94"/>
      <c r="N422" s="122" t="s">
        <v>231</v>
      </c>
      <c r="O422" s="124"/>
      <c r="P422" s="124" t="s">
        <v>243</v>
      </c>
      <c r="Q422" s="16" t="s">
        <v>249</v>
      </c>
      <c r="R422" s="122" t="s">
        <v>241</v>
      </c>
      <c r="S422" s="124"/>
      <c r="T422" s="122" t="s">
        <v>231</v>
      </c>
      <c r="U422" s="124"/>
      <c r="V422" s="16" t="s">
        <v>260</v>
      </c>
      <c r="W422" s="106"/>
      <c r="X422" s="106"/>
      <c r="Y422" s="106"/>
      <c r="Z422" s="122" t="s">
        <v>231</v>
      </c>
      <c r="AA422" s="124"/>
      <c r="AB422" s="122" t="s">
        <v>231</v>
      </c>
      <c r="AC422" s="124" t="s">
        <v>472</v>
      </c>
      <c r="AD422" s="122" t="s">
        <v>241</v>
      </c>
      <c r="AE422" s="124"/>
      <c r="AF422" s="122" t="s">
        <v>231</v>
      </c>
      <c r="AG422" s="124" t="s">
        <v>498</v>
      </c>
      <c r="AH422" s="122" t="s">
        <v>241</v>
      </c>
      <c r="AI422" s="124"/>
      <c r="AJ422" s="108"/>
      <c r="AK422" s="106"/>
      <c r="AL422" s="106"/>
      <c r="AM422" s="122" t="s">
        <v>231</v>
      </c>
      <c r="AN422" s="124"/>
      <c r="AO422" s="122" t="s">
        <v>241</v>
      </c>
      <c r="AP422" s="124"/>
      <c r="AQ422" s="122" t="s">
        <v>231</v>
      </c>
      <c r="AR422" s="124" t="s">
        <v>517</v>
      </c>
      <c r="AS422" s="122" t="s">
        <v>231</v>
      </c>
      <c r="AT422" s="124"/>
      <c r="AU422" s="122" t="s">
        <v>231</v>
      </c>
      <c r="AV422" s="124"/>
      <c r="AW422" s="122" t="s">
        <v>231</v>
      </c>
      <c r="AX422" s="124" t="s">
        <v>535</v>
      </c>
      <c r="AY422" s="122" t="s">
        <v>231</v>
      </c>
      <c r="AZ422" s="124"/>
      <c r="BA422" s="146" t="s">
        <v>241</v>
      </c>
      <c r="BB422" s="124"/>
      <c r="BC422" s="146" t="s">
        <v>292</v>
      </c>
      <c r="BD422" s="124"/>
      <c r="BE422" s="112">
        <f t="shared" si="12"/>
        <v>0.6185714286</v>
      </c>
      <c r="BF422" s="122" t="s">
        <v>192</v>
      </c>
      <c r="BG422" s="160">
        <v>1.0</v>
      </c>
      <c r="BH422" s="122" t="s">
        <v>200</v>
      </c>
      <c r="BI422" s="160">
        <v>0.5</v>
      </c>
      <c r="BJ422" s="122" t="s">
        <v>204</v>
      </c>
      <c r="BK422" s="124">
        <v>1.0</v>
      </c>
      <c r="BL422" s="122" t="s">
        <v>209</v>
      </c>
      <c r="BM422" s="124">
        <v>1.0</v>
      </c>
      <c r="BN422" s="122" t="s">
        <v>218</v>
      </c>
      <c r="BO422" s="124">
        <v>0.33</v>
      </c>
      <c r="BP422" s="122" t="s">
        <v>211</v>
      </c>
      <c r="BQ422" s="124">
        <v>0.5</v>
      </c>
      <c r="BR422" s="122" t="s">
        <v>226</v>
      </c>
      <c r="BS422" s="124">
        <v>0.0</v>
      </c>
      <c r="BT422" s="112"/>
      <c r="BU422" s="168" t="s">
        <v>237</v>
      </c>
      <c r="BV422" s="168" t="s">
        <v>236</v>
      </c>
      <c r="BW422" s="112"/>
    </row>
    <row r="423">
      <c r="A423" s="66"/>
      <c r="B423" s="69">
        <v>15.0</v>
      </c>
      <c r="C423" s="115" t="s">
        <v>308</v>
      </c>
      <c r="D423" s="115" t="s">
        <v>344</v>
      </c>
      <c r="E423" s="76">
        <v>2012.0</v>
      </c>
      <c r="F423" s="76" t="s">
        <v>30</v>
      </c>
      <c r="G423" s="76" t="s">
        <v>380</v>
      </c>
      <c r="H423" s="76">
        <v>2.0</v>
      </c>
      <c r="I423" s="119" t="s">
        <v>416</v>
      </c>
      <c r="J423" s="119" t="s">
        <v>451</v>
      </c>
      <c r="K423" s="87" t="s">
        <v>39</v>
      </c>
      <c r="L423" s="66"/>
      <c r="M423" s="94"/>
      <c r="N423" s="122" t="s">
        <v>231</v>
      </c>
      <c r="O423" s="124"/>
      <c r="P423" s="124" t="s">
        <v>243</v>
      </c>
      <c r="Q423" s="16" t="s">
        <v>250</v>
      </c>
      <c r="R423" s="122" t="s">
        <v>241</v>
      </c>
      <c r="S423" s="124"/>
      <c r="T423" s="122" t="s">
        <v>241</v>
      </c>
      <c r="U423" s="124" t="s">
        <v>459</v>
      </c>
      <c r="V423" s="16"/>
      <c r="W423" s="106"/>
      <c r="X423" s="106"/>
      <c r="Y423" s="106"/>
      <c r="Z423" s="122"/>
      <c r="AA423" s="124"/>
      <c r="AB423" s="122"/>
      <c r="AC423" s="124"/>
      <c r="AD423" s="122"/>
      <c r="AE423" s="124"/>
      <c r="AF423" s="122"/>
      <c r="AG423" s="124"/>
      <c r="AH423" s="122"/>
      <c r="AI423" s="124"/>
      <c r="AJ423" s="108"/>
      <c r="AK423" s="106"/>
      <c r="AL423" s="106"/>
      <c r="AM423" s="122"/>
      <c r="AN423" s="124"/>
      <c r="AO423" s="122"/>
      <c r="AP423" s="124"/>
      <c r="AQ423" s="122"/>
      <c r="AR423" s="124"/>
      <c r="AS423" s="122"/>
      <c r="AT423" s="124"/>
      <c r="AU423" s="122"/>
      <c r="AV423" s="124"/>
      <c r="AW423" s="122"/>
      <c r="AX423" s="124"/>
      <c r="AY423" s="122"/>
      <c r="AZ423" s="124"/>
      <c r="BA423" s="225"/>
      <c r="BB423" s="58"/>
      <c r="BC423" s="146"/>
      <c r="BD423" s="124"/>
      <c r="BE423" s="112">
        <f t="shared" si="12"/>
        <v>0</v>
      </c>
      <c r="BF423" s="122" t="s">
        <v>192</v>
      </c>
      <c r="BG423" s="160"/>
      <c r="BH423" s="122" t="s">
        <v>200</v>
      </c>
      <c r="BI423" s="160"/>
      <c r="BJ423" s="122"/>
      <c r="BK423" s="124"/>
      <c r="BL423" s="122"/>
      <c r="BM423" s="124"/>
      <c r="BN423" s="122"/>
      <c r="BO423" s="124"/>
      <c r="BP423" s="122"/>
      <c r="BQ423" s="124"/>
      <c r="BR423" s="122"/>
      <c r="BS423" s="124"/>
      <c r="BT423" s="112"/>
      <c r="BU423" s="168" t="s">
        <v>236</v>
      </c>
      <c r="BV423" s="7"/>
      <c r="BW423" s="112"/>
    </row>
    <row r="424">
      <c r="A424" s="66"/>
      <c r="B424" s="69">
        <v>16.0</v>
      </c>
      <c r="C424" s="115" t="s">
        <v>309</v>
      </c>
      <c r="D424" s="115" t="s">
        <v>345</v>
      </c>
      <c r="E424" s="76">
        <v>2014.0</v>
      </c>
      <c r="F424" s="76" t="s">
        <v>30</v>
      </c>
      <c r="G424" s="76" t="s">
        <v>381</v>
      </c>
      <c r="H424" s="76">
        <v>4.0</v>
      </c>
      <c r="I424" s="119" t="s">
        <v>417</v>
      </c>
      <c r="J424" s="119" t="s">
        <v>452</v>
      </c>
      <c r="K424" s="87" t="s">
        <v>39</v>
      </c>
      <c r="L424" s="66"/>
      <c r="M424" s="94"/>
      <c r="N424" s="122" t="s">
        <v>231</v>
      </c>
      <c r="O424" s="124"/>
      <c r="P424" s="124" t="s">
        <v>243</v>
      </c>
      <c r="Q424" s="16" t="s">
        <v>250</v>
      </c>
      <c r="R424" s="122" t="s">
        <v>241</v>
      </c>
      <c r="S424" s="124"/>
      <c r="T424" s="122" t="s">
        <v>241</v>
      </c>
      <c r="U424" s="124"/>
      <c r="V424" s="16"/>
      <c r="W424" s="106"/>
      <c r="X424" s="106"/>
      <c r="Y424" s="106"/>
      <c r="Z424" s="122"/>
      <c r="AA424" s="124"/>
      <c r="AB424" s="122"/>
      <c r="AC424" s="124"/>
      <c r="AD424" s="122"/>
      <c r="AE424" s="124"/>
      <c r="AF424" s="122"/>
      <c r="AG424" s="124"/>
      <c r="AH424" s="122"/>
      <c r="AI424" s="124"/>
      <c r="AJ424" s="108"/>
      <c r="AK424" s="106"/>
      <c r="AL424" s="106"/>
      <c r="AM424" s="122"/>
      <c r="AN424" s="124"/>
      <c r="AO424" s="122"/>
      <c r="AP424" s="124"/>
      <c r="AQ424" s="122"/>
      <c r="AR424" s="124"/>
      <c r="AS424" s="122"/>
      <c r="AT424" s="124"/>
      <c r="AU424" s="122"/>
      <c r="AV424" s="124"/>
      <c r="AW424" s="122"/>
      <c r="AX424" s="124"/>
      <c r="AY424" s="122"/>
      <c r="AZ424" s="124"/>
      <c r="BA424" s="146"/>
      <c r="BB424" s="124"/>
      <c r="BC424" s="146"/>
      <c r="BD424" s="124"/>
      <c r="BE424" s="112">
        <f t="shared" si="12"/>
        <v>0</v>
      </c>
      <c r="BF424" s="122" t="s">
        <v>192</v>
      </c>
      <c r="BG424" s="160"/>
      <c r="BH424" s="122" t="s">
        <v>199</v>
      </c>
      <c r="BI424" s="160"/>
      <c r="BJ424" s="122"/>
      <c r="BK424" s="124"/>
      <c r="BL424" s="122"/>
      <c r="BM424" s="124"/>
      <c r="BN424" s="122"/>
      <c r="BO424" s="124"/>
      <c r="BP424" s="122"/>
      <c r="BQ424" s="124"/>
      <c r="BR424" s="122"/>
      <c r="BS424" s="124"/>
      <c r="BT424" s="112"/>
      <c r="BU424" s="168" t="s">
        <v>236</v>
      </c>
      <c r="BV424" s="7"/>
      <c r="BW424" s="112"/>
    </row>
    <row r="425">
      <c r="A425" s="66"/>
      <c r="B425" s="69">
        <v>17.0</v>
      </c>
      <c r="C425" s="115" t="s">
        <v>310</v>
      </c>
      <c r="D425" s="115" t="s">
        <v>346</v>
      </c>
      <c r="E425" s="76">
        <v>2013.0</v>
      </c>
      <c r="F425" s="76" t="s">
        <v>30</v>
      </c>
      <c r="G425" s="76" t="s">
        <v>382</v>
      </c>
      <c r="H425" s="76">
        <v>2.0</v>
      </c>
      <c r="I425" s="119" t="s">
        <v>418</v>
      </c>
      <c r="J425" s="119" t="s">
        <v>453</v>
      </c>
      <c r="K425" s="87" t="s">
        <v>39</v>
      </c>
      <c r="L425" s="66"/>
      <c r="M425" s="94"/>
      <c r="N425" s="122" t="s">
        <v>231</v>
      </c>
      <c r="O425" s="124"/>
      <c r="P425" s="124" t="s">
        <v>243</v>
      </c>
      <c r="Q425" s="16" t="s">
        <v>250</v>
      </c>
      <c r="R425" s="224" t="s">
        <v>228</v>
      </c>
      <c r="S425" s="58"/>
      <c r="T425" s="122" t="s">
        <v>231</v>
      </c>
      <c r="U425" s="124"/>
      <c r="V425" s="16" t="s">
        <v>258</v>
      </c>
      <c r="W425" s="106"/>
      <c r="X425" s="106"/>
      <c r="Y425" s="106"/>
      <c r="Z425" s="122" t="s">
        <v>231</v>
      </c>
      <c r="AA425" s="124"/>
      <c r="AB425" s="122" t="s">
        <v>231</v>
      </c>
      <c r="AC425" s="124" t="s">
        <v>473</v>
      </c>
      <c r="AD425" s="122" t="s">
        <v>241</v>
      </c>
      <c r="AE425" s="124"/>
      <c r="AF425" s="122" t="s">
        <v>241</v>
      </c>
      <c r="AG425" s="124"/>
      <c r="AH425" s="122" t="s">
        <v>241</v>
      </c>
      <c r="AI425" s="124"/>
      <c r="AJ425" s="108"/>
      <c r="AK425" s="106"/>
      <c r="AL425" s="106"/>
      <c r="AM425" s="122" t="s">
        <v>231</v>
      </c>
      <c r="AN425" s="124"/>
      <c r="AO425" s="122" t="s">
        <v>231</v>
      </c>
      <c r="AP425" s="124"/>
      <c r="AQ425" s="122" t="s">
        <v>231</v>
      </c>
      <c r="AR425" s="124" t="s">
        <v>518</v>
      </c>
      <c r="AS425" s="122" t="s">
        <v>231</v>
      </c>
      <c r="AT425" s="124" t="s">
        <v>526</v>
      </c>
      <c r="AU425" s="122" t="s">
        <v>231</v>
      </c>
      <c r="AV425" s="124"/>
      <c r="AW425" s="122" t="s">
        <v>231</v>
      </c>
      <c r="AX425" s="124"/>
      <c r="AY425" s="122" t="s">
        <v>231</v>
      </c>
      <c r="AZ425" s="124"/>
      <c r="BA425" s="146" t="s">
        <v>231</v>
      </c>
      <c r="BB425" s="124" t="s">
        <v>546</v>
      </c>
      <c r="BC425" s="225" t="s">
        <v>293</v>
      </c>
      <c r="BD425" s="58"/>
      <c r="BE425" s="112">
        <f t="shared" si="12"/>
        <v>0.5471428571</v>
      </c>
      <c r="BF425" s="122" t="s">
        <v>192</v>
      </c>
      <c r="BG425" s="160">
        <v>1.0</v>
      </c>
      <c r="BH425" s="122" t="s">
        <v>199</v>
      </c>
      <c r="BI425" s="160">
        <v>1.0</v>
      </c>
      <c r="BJ425" s="122" t="s">
        <v>205</v>
      </c>
      <c r="BK425" s="124">
        <v>0.5</v>
      </c>
      <c r="BL425" s="146" t="s">
        <v>211</v>
      </c>
      <c r="BM425" s="124">
        <v>0.5</v>
      </c>
      <c r="BN425" s="122" t="s">
        <v>218</v>
      </c>
      <c r="BO425" s="124">
        <v>0.33</v>
      </c>
      <c r="BP425" s="122" t="s">
        <v>211</v>
      </c>
      <c r="BQ425" s="124">
        <v>0.5</v>
      </c>
      <c r="BR425" s="122" t="s">
        <v>226</v>
      </c>
      <c r="BS425" s="124">
        <v>0.0</v>
      </c>
      <c r="BT425" s="112"/>
      <c r="BU425" s="168" t="s">
        <v>237</v>
      </c>
      <c r="BV425" s="168" t="s">
        <v>237</v>
      </c>
      <c r="BW425" s="112"/>
    </row>
    <row r="426">
      <c r="A426" s="66"/>
      <c r="B426" s="69">
        <v>18.0</v>
      </c>
      <c r="C426" s="71" t="s">
        <v>311</v>
      </c>
      <c r="D426" s="10" t="s">
        <v>347</v>
      </c>
      <c r="E426" s="76">
        <v>2014.0</v>
      </c>
      <c r="F426" s="76" t="s">
        <v>30</v>
      </c>
      <c r="G426" s="76" t="s">
        <v>383</v>
      </c>
      <c r="H426" s="76">
        <v>0.0</v>
      </c>
      <c r="I426" s="119" t="s">
        <v>419</v>
      </c>
      <c r="J426" s="71"/>
      <c r="K426" s="87" t="s">
        <v>39</v>
      </c>
      <c r="L426" s="66"/>
      <c r="M426" s="94"/>
      <c r="N426" s="122" t="s">
        <v>231</v>
      </c>
      <c r="O426" s="124"/>
      <c r="P426" s="124" t="s">
        <v>243</v>
      </c>
      <c r="Q426" s="16" t="s">
        <v>250</v>
      </c>
      <c r="R426" s="122" t="s">
        <v>228</v>
      </c>
      <c r="S426" s="124"/>
      <c r="T426" s="122" t="s">
        <v>231</v>
      </c>
      <c r="U426" s="124"/>
      <c r="V426" s="16" t="s">
        <v>258</v>
      </c>
      <c r="W426" s="106"/>
      <c r="X426" s="106"/>
      <c r="Y426" s="106"/>
      <c r="Z426" s="122" t="s">
        <v>231</v>
      </c>
      <c r="AA426" s="124" t="s">
        <v>460</v>
      </c>
      <c r="AB426" s="122" t="s">
        <v>231</v>
      </c>
      <c r="AC426" s="124"/>
      <c r="AD426" s="122" t="s">
        <v>231</v>
      </c>
      <c r="AE426" s="124"/>
      <c r="AF426" s="122" t="s">
        <v>241</v>
      </c>
      <c r="AG426" s="124"/>
      <c r="AH426" s="122" t="s">
        <v>231</v>
      </c>
      <c r="AI426" s="124"/>
      <c r="AJ426" s="108"/>
      <c r="AK426" s="106"/>
      <c r="AL426" s="106"/>
      <c r="AM426" s="122" t="s">
        <v>231</v>
      </c>
      <c r="AN426" s="124"/>
      <c r="AO426" s="122" t="s">
        <v>231</v>
      </c>
      <c r="AP426" s="124"/>
      <c r="AQ426" s="122" t="s">
        <v>231</v>
      </c>
      <c r="AR426" s="124"/>
      <c r="AS426" s="122" t="s">
        <v>231</v>
      </c>
      <c r="AT426" s="124"/>
      <c r="AU426" s="122" t="s">
        <v>231</v>
      </c>
      <c r="AV426" s="124"/>
      <c r="AW426" s="122" t="s">
        <v>231</v>
      </c>
      <c r="AX426" s="124"/>
      <c r="AY426" s="122" t="s">
        <v>231</v>
      </c>
      <c r="AZ426" s="124"/>
      <c r="BA426" s="146" t="s">
        <v>231</v>
      </c>
      <c r="BB426" s="124" t="s">
        <v>547</v>
      </c>
      <c r="BC426" s="146" t="s">
        <v>290</v>
      </c>
      <c r="BD426" s="124" t="s">
        <v>460</v>
      </c>
      <c r="BE426" s="112">
        <f t="shared" si="12"/>
        <v>0.8571428571</v>
      </c>
      <c r="BF426" s="122" t="s">
        <v>192</v>
      </c>
      <c r="BG426" s="160">
        <v>1.0</v>
      </c>
      <c r="BH426" s="122" t="s">
        <v>200</v>
      </c>
      <c r="BI426" s="160">
        <v>0.5</v>
      </c>
      <c r="BJ426" s="122" t="s">
        <v>204</v>
      </c>
      <c r="BK426" s="124">
        <v>1.0</v>
      </c>
      <c r="BL426" s="146" t="s">
        <v>209</v>
      </c>
      <c r="BM426" s="124">
        <v>1.0</v>
      </c>
      <c r="BN426" s="122" t="s">
        <v>216</v>
      </c>
      <c r="BO426" s="124">
        <v>1.0</v>
      </c>
      <c r="BP426" s="122" t="s">
        <v>204</v>
      </c>
      <c r="BQ426" s="124">
        <v>1.0</v>
      </c>
      <c r="BR426" s="122" t="s">
        <v>211</v>
      </c>
      <c r="BS426" s="124">
        <v>0.5</v>
      </c>
      <c r="BT426" s="112"/>
      <c r="BU426" s="168" t="s">
        <v>236</v>
      </c>
      <c r="BV426" s="168" t="s">
        <v>237</v>
      </c>
      <c r="BW426" s="112"/>
    </row>
    <row r="427">
      <c r="A427" s="66"/>
      <c r="B427" s="69">
        <v>19.0</v>
      </c>
      <c r="C427" s="71" t="s">
        <v>312</v>
      </c>
      <c r="D427" s="10" t="s">
        <v>348</v>
      </c>
      <c r="E427" s="76">
        <v>2014.0</v>
      </c>
      <c r="F427" s="76" t="s">
        <v>30</v>
      </c>
      <c r="G427" s="76" t="s">
        <v>384</v>
      </c>
      <c r="H427" s="76">
        <v>0.0</v>
      </c>
      <c r="I427" s="119" t="s">
        <v>420</v>
      </c>
      <c r="J427" s="71"/>
      <c r="K427" s="87" t="s">
        <v>39</v>
      </c>
      <c r="L427" s="66"/>
      <c r="M427" s="94"/>
      <c r="N427" s="122" t="s">
        <v>231</v>
      </c>
      <c r="O427" s="124"/>
      <c r="P427" s="124" t="s">
        <v>243</v>
      </c>
      <c r="Q427" s="16" t="s">
        <v>249</v>
      </c>
      <c r="R427" s="122" t="s">
        <v>231</v>
      </c>
      <c r="S427" s="124" t="s">
        <v>456</v>
      </c>
      <c r="T427" s="224" t="s">
        <v>231</v>
      </c>
      <c r="U427" s="58"/>
      <c r="V427" s="16" t="s">
        <v>258</v>
      </c>
      <c r="W427" s="106"/>
      <c r="X427" s="106"/>
      <c r="Y427" s="106"/>
      <c r="Z427" s="122" t="s">
        <v>241</v>
      </c>
      <c r="AA427" s="124"/>
      <c r="AB427" s="122"/>
      <c r="AC427" s="124"/>
      <c r="AD427" s="122"/>
      <c r="AE427" s="124"/>
      <c r="AF427" s="122"/>
      <c r="AG427" s="124"/>
      <c r="AH427" s="122"/>
      <c r="AI427" s="124"/>
      <c r="AJ427" s="108"/>
      <c r="AK427" s="106"/>
      <c r="AL427" s="106"/>
      <c r="AM427" s="122" t="s">
        <v>231</v>
      </c>
      <c r="AN427" s="124" t="s">
        <v>504</v>
      </c>
      <c r="AO427" s="122" t="s">
        <v>231</v>
      </c>
      <c r="AP427" s="124" t="s">
        <v>508</v>
      </c>
      <c r="AQ427" s="122" t="s">
        <v>231</v>
      </c>
      <c r="AR427" s="124"/>
      <c r="AS427" s="122" t="s">
        <v>231</v>
      </c>
      <c r="AT427" s="124"/>
      <c r="AU427" s="122" t="s">
        <v>241</v>
      </c>
      <c r="AV427" s="124"/>
      <c r="AW427" s="122" t="s">
        <v>231</v>
      </c>
      <c r="AX427" s="124"/>
      <c r="AY427" s="122" t="s">
        <v>231</v>
      </c>
      <c r="AZ427" s="124"/>
      <c r="BA427" s="146" t="s">
        <v>231</v>
      </c>
      <c r="BB427" s="124"/>
      <c r="BC427" s="146" t="s">
        <v>293</v>
      </c>
      <c r="BD427" s="124"/>
      <c r="BE427" s="111">
        <f t="shared" si="12"/>
        <v>0.8571428571</v>
      </c>
      <c r="BF427" s="58"/>
      <c r="BG427" s="160">
        <v>1.0</v>
      </c>
      <c r="BH427" s="122" t="s">
        <v>200</v>
      </c>
      <c r="BI427" s="160">
        <v>0.5</v>
      </c>
      <c r="BJ427" s="122" t="s">
        <v>204</v>
      </c>
      <c r="BK427" s="124">
        <v>1.0</v>
      </c>
      <c r="BL427" s="146" t="s">
        <v>209</v>
      </c>
      <c r="BM427" s="124">
        <v>1.0</v>
      </c>
      <c r="BN427" s="122" t="s">
        <v>216</v>
      </c>
      <c r="BO427" s="124">
        <v>1.0</v>
      </c>
      <c r="BP427" s="122" t="s">
        <v>211</v>
      </c>
      <c r="BQ427" s="124">
        <v>0.5</v>
      </c>
      <c r="BR427" s="122" t="s">
        <v>225</v>
      </c>
      <c r="BS427" s="124">
        <v>1.0</v>
      </c>
      <c r="BT427" s="112"/>
      <c r="BU427" s="168" t="s">
        <v>237</v>
      </c>
      <c r="BV427" s="168" t="s">
        <v>237</v>
      </c>
      <c r="BW427" s="112"/>
      <c r="BX427" s="10" t="s">
        <v>561</v>
      </c>
    </row>
    <row r="428">
      <c r="A428" s="66"/>
      <c r="B428" s="69">
        <v>20.0</v>
      </c>
      <c r="C428" s="71" t="s">
        <v>313</v>
      </c>
      <c r="D428" s="115" t="s">
        <v>349</v>
      </c>
      <c r="E428" s="76">
        <v>2010.0</v>
      </c>
      <c r="F428" s="76" t="s">
        <v>30</v>
      </c>
      <c r="G428" s="76" t="s">
        <v>385</v>
      </c>
      <c r="H428" s="76">
        <v>7.0</v>
      </c>
      <c r="I428" s="119" t="s">
        <v>421</v>
      </c>
      <c r="J428" s="71"/>
      <c r="K428" s="87" t="s">
        <v>39</v>
      </c>
      <c r="L428" s="66"/>
      <c r="M428" s="94"/>
      <c r="N428" s="122" t="s">
        <v>231</v>
      </c>
      <c r="O428" s="124"/>
      <c r="P428" s="124" t="s">
        <v>243</v>
      </c>
      <c r="Q428" s="16" t="s">
        <v>250</v>
      </c>
      <c r="R428" s="122" t="s">
        <v>228</v>
      </c>
      <c r="S428" s="124"/>
      <c r="T428" s="122" t="s">
        <v>231</v>
      </c>
      <c r="U428" s="124"/>
      <c r="V428" s="16" t="s">
        <v>258</v>
      </c>
      <c r="W428" s="106"/>
      <c r="X428" s="106"/>
      <c r="Y428" s="106"/>
      <c r="Z428" s="122" t="s">
        <v>231</v>
      </c>
      <c r="AA428" s="124"/>
      <c r="AB428" s="122" t="s">
        <v>231</v>
      </c>
      <c r="AC428" s="124"/>
      <c r="AD428" s="122" t="s">
        <v>231</v>
      </c>
      <c r="AE428" s="124"/>
      <c r="AF428" s="122" t="s">
        <v>241</v>
      </c>
      <c r="AG428" s="124"/>
      <c r="AH428" s="122" t="s">
        <v>241</v>
      </c>
      <c r="AI428" s="124"/>
      <c r="AJ428" s="108"/>
      <c r="AK428" s="106"/>
      <c r="AL428" s="106"/>
      <c r="AM428" s="122" t="s">
        <v>231</v>
      </c>
      <c r="AN428" s="124"/>
      <c r="AO428" s="122" t="s">
        <v>241</v>
      </c>
      <c r="AP428" s="124"/>
      <c r="AQ428" s="122" t="s">
        <v>231</v>
      </c>
      <c r="AR428" s="124"/>
      <c r="AS428" s="122" t="s">
        <v>231</v>
      </c>
      <c r="AT428" s="124" t="s">
        <v>527</v>
      </c>
      <c r="AU428" s="122" t="s">
        <v>241</v>
      </c>
      <c r="AV428" s="124"/>
      <c r="AW428" s="122" t="s">
        <v>228</v>
      </c>
      <c r="AX428" s="124"/>
      <c r="AY428" s="122" t="s">
        <v>231</v>
      </c>
      <c r="AZ428" s="124"/>
      <c r="BA428" s="146" t="s">
        <v>241</v>
      </c>
      <c r="BB428" s="124"/>
      <c r="BC428" s="146" t="s">
        <v>293</v>
      </c>
      <c r="BD428" s="124"/>
      <c r="BE428" s="112">
        <f t="shared" si="12"/>
        <v>0.6185714286</v>
      </c>
      <c r="BF428" s="224" t="s">
        <v>192</v>
      </c>
      <c r="BG428" s="58"/>
      <c r="BH428" s="122" t="s">
        <v>199</v>
      </c>
      <c r="BI428" s="160">
        <v>1.0</v>
      </c>
      <c r="BJ428" s="122" t="s">
        <v>204</v>
      </c>
      <c r="BK428" s="124">
        <v>1.0</v>
      </c>
      <c r="BL428" s="146" t="s">
        <v>209</v>
      </c>
      <c r="BM428" s="124">
        <v>1.0</v>
      </c>
      <c r="BN428" s="122" t="s">
        <v>218</v>
      </c>
      <c r="BO428" s="124">
        <v>0.33</v>
      </c>
      <c r="BP428" s="122" t="s">
        <v>211</v>
      </c>
      <c r="BQ428" s="124">
        <v>0.5</v>
      </c>
      <c r="BR428" s="122" t="s">
        <v>211</v>
      </c>
      <c r="BS428" s="124">
        <v>0.5</v>
      </c>
      <c r="BT428" s="112"/>
      <c r="BU428" s="168" t="s">
        <v>236</v>
      </c>
      <c r="BV428" s="168" t="s">
        <v>237</v>
      </c>
      <c r="BW428" s="112"/>
    </row>
    <row r="429">
      <c r="A429" s="66"/>
      <c r="B429" s="69">
        <v>21.0</v>
      </c>
      <c r="C429" s="71" t="s">
        <v>314</v>
      </c>
      <c r="D429" s="71" t="s">
        <v>350</v>
      </c>
      <c r="E429" s="76">
        <v>2010.0</v>
      </c>
      <c r="F429" s="76" t="s">
        <v>30</v>
      </c>
      <c r="G429" s="76" t="s">
        <v>386</v>
      </c>
      <c r="H429" s="76">
        <v>11.0</v>
      </c>
      <c r="I429" s="119" t="s">
        <v>422</v>
      </c>
      <c r="J429" s="71"/>
      <c r="K429" s="87" t="s">
        <v>39</v>
      </c>
      <c r="L429" s="66"/>
      <c r="M429" s="94"/>
      <c r="N429" s="122" t="s">
        <v>231</v>
      </c>
      <c r="O429" s="124"/>
      <c r="P429" s="124" t="s">
        <v>243</v>
      </c>
      <c r="Q429" s="16" t="s">
        <v>248</v>
      </c>
      <c r="R429" s="122" t="s">
        <v>241</v>
      </c>
      <c r="S429" s="124" t="s">
        <v>457</v>
      </c>
      <c r="T429" s="122" t="s">
        <v>231</v>
      </c>
      <c r="U429" s="124"/>
      <c r="V429" s="16" t="s">
        <v>258</v>
      </c>
      <c r="W429" s="106"/>
      <c r="X429" s="106"/>
      <c r="Y429" s="106"/>
      <c r="Z429" s="122" t="s">
        <v>231</v>
      </c>
      <c r="AA429" s="124"/>
      <c r="AB429" s="122" t="s">
        <v>231</v>
      </c>
      <c r="AC429" s="124"/>
      <c r="AD429" s="122" t="s">
        <v>231</v>
      </c>
      <c r="AE429" s="124" t="s">
        <v>490</v>
      </c>
      <c r="AF429" s="122" t="s">
        <v>241</v>
      </c>
      <c r="AG429" s="124"/>
      <c r="AH429" s="122" t="s">
        <v>241</v>
      </c>
      <c r="AI429" s="124"/>
      <c r="AJ429" s="108"/>
      <c r="AK429" s="106"/>
      <c r="AL429" s="106"/>
      <c r="AM429" s="122" t="s">
        <v>231</v>
      </c>
      <c r="AN429" s="124"/>
      <c r="AO429" s="122" t="s">
        <v>231</v>
      </c>
      <c r="AP429" s="124"/>
      <c r="AQ429" s="122" t="s">
        <v>231</v>
      </c>
      <c r="AR429" s="124"/>
      <c r="AS429" s="122" t="s">
        <v>231</v>
      </c>
      <c r="AT429" s="124"/>
      <c r="AU429" s="122" t="s">
        <v>231</v>
      </c>
      <c r="AV429" s="124"/>
      <c r="AW429" s="122" t="s">
        <v>231</v>
      </c>
      <c r="AX429" s="124"/>
      <c r="AY429" s="122" t="s">
        <v>231</v>
      </c>
      <c r="AZ429" s="124"/>
      <c r="BA429" s="146" t="s">
        <v>241</v>
      </c>
      <c r="BB429" s="124"/>
      <c r="BC429" s="146" t="s">
        <v>291</v>
      </c>
      <c r="BD429" s="124"/>
      <c r="BE429" s="112">
        <f t="shared" si="12"/>
        <v>0.8571428571</v>
      </c>
      <c r="BF429" s="122" t="s">
        <v>192</v>
      </c>
      <c r="BG429" s="160">
        <v>1.0</v>
      </c>
      <c r="BH429" s="122" t="s">
        <v>199</v>
      </c>
      <c r="BI429" s="160">
        <v>1.0</v>
      </c>
      <c r="BJ429" s="122" t="s">
        <v>204</v>
      </c>
      <c r="BK429" s="124">
        <v>1.0</v>
      </c>
      <c r="BL429" s="146" t="s">
        <v>209</v>
      </c>
      <c r="BM429" s="124">
        <v>1.0</v>
      </c>
      <c r="BN429" s="122" t="s">
        <v>216</v>
      </c>
      <c r="BO429" s="124">
        <v>1.0</v>
      </c>
      <c r="BP429" s="122" t="s">
        <v>211</v>
      </c>
      <c r="BQ429" s="124">
        <v>0.5</v>
      </c>
      <c r="BR429" s="122" t="s">
        <v>211</v>
      </c>
      <c r="BS429" s="124">
        <v>0.5</v>
      </c>
      <c r="BT429" s="112"/>
      <c r="BU429" s="168" t="s">
        <v>236</v>
      </c>
      <c r="BV429" s="168" t="s">
        <v>237</v>
      </c>
      <c r="BW429" s="112"/>
    </row>
    <row r="430">
      <c r="A430" s="66"/>
      <c r="B430" s="69">
        <v>22.0</v>
      </c>
      <c r="C430" s="71" t="s">
        <v>315</v>
      </c>
      <c r="D430" s="71" t="s">
        <v>351</v>
      </c>
      <c r="E430" s="76">
        <v>2010.0</v>
      </c>
      <c r="F430" s="76" t="s">
        <v>30</v>
      </c>
      <c r="G430" s="76" t="s">
        <v>387</v>
      </c>
      <c r="H430" s="76">
        <v>6.0</v>
      </c>
      <c r="I430" s="119" t="s">
        <v>423</v>
      </c>
      <c r="J430" s="71"/>
      <c r="K430" s="87" t="s">
        <v>39</v>
      </c>
      <c r="L430" s="66"/>
      <c r="M430" s="94"/>
      <c r="N430" s="122" t="s">
        <v>231</v>
      </c>
      <c r="O430" s="124"/>
      <c r="P430" s="124" t="s">
        <v>243</v>
      </c>
      <c r="Q430" s="16" t="s">
        <v>250</v>
      </c>
      <c r="R430" s="122" t="s">
        <v>228</v>
      </c>
      <c r="S430" s="124"/>
      <c r="T430" s="122" t="s">
        <v>241</v>
      </c>
      <c r="U430" s="124"/>
      <c r="V430" s="16"/>
      <c r="W430" s="106"/>
      <c r="X430" s="106"/>
      <c r="Y430" s="106"/>
      <c r="Z430" s="122"/>
      <c r="AA430" s="124"/>
      <c r="AB430" s="122"/>
      <c r="AC430" s="124"/>
      <c r="AD430" s="122"/>
      <c r="AE430" s="124"/>
      <c r="AF430" s="122"/>
      <c r="AG430" s="124"/>
      <c r="AH430" s="122"/>
      <c r="AI430" s="124"/>
      <c r="AJ430" s="108"/>
      <c r="AK430" s="106"/>
      <c r="AL430" s="106"/>
      <c r="AM430" s="122"/>
      <c r="AN430" s="124"/>
      <c r="AO430" s="122"/>
      <c r="AP430" s="124"/>
      <c r="AQ430" s="122"/>
      <c r="AR430" s="124"/>
      <c r="AS430" s="122"/>
      <c r="AT430" s="124"/>
      <c r="AU430" s="122"/>
      <c r="AV430" s="124"/>
      <c r="AW430" s="122"/>
      <c r="AX430" s="124"/>
      <c r="AY430" s="122"/>
      <c r="AZ430" s="124"/>
      <c r="BA430" s="146"/>
      <c r="BB430" s="124"/>
      <c r="BC430" s="146"/>
      <c r="BD430" s="124"/>
      <c r="BE430" s="112">
        <f t="shared" si="12"/>
        <v>0</v>
      </c>
      <c r="BF430" s="122"/>
      <c r="BG430" s="160"/>
      <c r="BH430" s="224"/>
      <c r="BI430" s="58"/>
      <c r="BJ430" s="122"/>
      <c r="BK430" s="124"/>
      <c r="BL430" s="146"/>
      <c r="BM430" s="124"/>
      <c r="BN430" s="122"/>
      <c r="BO430" s="124"/>
      <c r="BP430" s="122"/>
      <c r="BQ430" s="124"/>
      <c r="BR430" s="122"/>
      <c r="BS430" s="124"/>
      <c r="BT430" s="112"/>
      <c r="BU430" s="7"/>
      <c r="BV430" s="7"/>
      <c r="BW430" s="112"/>
    </row>
    <row r="431">
      <c r="A431" s="66"/>
      <c r="B431" s="69">
        <v>23.0</v>
      </c>
      <c r="C431" s="71" t="s">
        <v>316</v>
      </c>
      <c r="D431" s="71" t="s">
        <v>352</v>
      </c>
      <c r="E431" s="76">
        <v>2009.0</v>
      </c>
      <c r="F431" s="76" t="s">
        <v>30</v>
      </c>
      <c r="G431" s="76" t="s">
        <v>388</v>
      </c>
      <c r="H431" s="76">
        <v>11.0</v>
      </c>
      <c r="I431" s="119" t="s">
        <v>424</v>
      </c>
      <c r="J431" s="71"/>
      <c r="K431" s="87" t="s">
        <v>39</v>
      </c>
      <c r="L431" s="66"/>
      <c r="M431" s="94"/>
      <c r="N431" s="122" t="s">
        <v>231</v>
      </c>
      <c r="O431" s="124"/>
      <c r="P431" s="124" t="s">
        <v>243</v>
      </c>
      <c r="Q431" s="16" t="s">
        <v>250</v>
      </c>
      <c r="R431" s="122" t="s">
        <v>228</v>
      </c>
      <c r="S431" s="124"/>
      <c r="T431" s="122" t="s">
        <v>231</v>
      </c>
      <c r="U431" s="124"/>
      <c r="V431" s="16" t="s">
        <v>260</v>
      </c>
      <c r="W431" s="106"/>
      <c r="X431" s="106"/>
      <c r="Y431" s="106"/>
      <c r="Z431" s="122" t="s">
        <v>231</v>
      </c>
      <c r="AA431" s="124"/>
      <c r="AB431" s="122" t="s">
        <v>231</v>
      </c>
      <c r="AC431" s="128" t="s">
        <v>474</v>
      </c>
      <c r="AD431" s="122" t="s">
        <v>231</v>
      </c>
      <c r="AE431" s="124"/>
      <c r="AF431" s="122" t="s">
        <v>231</v>
      </c>
      <c r="AG431" s="124"/>
      <c r="AH431" s="122" t="s">
        <v>231</v>
      </c>
      <c r="AI431" s="124"/>
      <c r="AJ431" s="108"/>
      <c r="AK431" s="106"/>
      <c r="AL431" s="106"/>
      <c r="AM431" s="122" t="s">
        <v>231</v>
      </c>
      <c r="AN431" s="124"/>
      <c r="AO431" s="122" t="s">
        <v>231</v>
      </c>
      <c r="AP431" s="124"/>
      <c r="AQ431" s="122" t="s">
        <v>231</v>
      </c>
      <c r="AR431" s="124"/>
      <c r="AS431" s="122" t="s">
        <v>231</v>
      </c>
      <c r="AT431" s="124" t="s">
        <v>528</v>
      </c>
      <c r="AU431" s="122" t="s">
        <v>231</v>
      </c>
      <c r="AV431" s="124"/>
      <c r="AW431" s="122" t="s">
        <v>231</v>
      </c>
      <c r="AX431" s="124" t="s">
        <v>536</v>
      </c>
      <c r="AY431" s="122" t="s">
        <v>231</v>
      </c>
      <c r="AZ431" s="124"/>
      <c r="BA431" s="146" t="s">
        <v>241</v>
      </c>
      <c r="BB431" s="124"/>
      <c r="BC431" s="146" t="s">
        <v>291</v>
      </c>
      <c r="BD431" s="124"/>
      <c r="BE431" s="112">
        <f t="shared" si="12"/>
        <v>0.9514285714</v>
      </c>
      <c r="BF431" s="122" t="s">
        <v>192</v>
      </c>
      <c r="BG431" s="160">
        <v>1.0</v>
      </c>
      <c r="BH431" s="122" t="s">
        <v>199</v>
      </c>
      <c r="BI431" s="160">
        <v>1.0</v>
      </c>
      <c r="BJ431" s="122" t="s">
        <v>204</v>
      </c>
      <c r="BK431" s="124">
        <v>1.0</v>
      </c>
      <c r="BL431" s="146" t="s">
        <v>209</v>
      </c>
      <c r="BM431" s="124">
        <v>1.0</v>
      </c>
      <c r="BN431" s="122" t="s">
        <v>217</v>
      </c>
      <c r="BO431" s="124">
        <v>0.66</v>
      </c>
      <c r="BP431" s="122" t="s">
        <v>204</v>
      </c>
      <c r="BQ431" s="124">
        <v>1.0</v>
      </c>
      <c r="BR431" s="122" t="s">
        <v>225</v>
      </c>
      <c r="BS431" s="124">
        <v>1.0</v>
      </c>
      <c r="BT431" s="112"/>
      <c r="BU431" s="7"/>
      <c r="BV431" s="7"/>
      <c r="BW431" s="112"/>
    </row>
    <row r="432">
      <c r="A432" s="66"/>
      <c r="B432" s="69">
        <v>24.0</v>
      </c>
      <c r="C432" s="71" t="s">
        <v>317</v>
      </c>
      <c r="D432" s="71" t="s">
        <v>353</v>
      </c>
      <c r="E432" s="76">
        <v>2010.0</v>
      </c>
      <c r="F432" s="76" t="s">
        <v>30</v>
      </c>
      <c r="G432" s="76" t="s">
        <v>389</v>
      </c>
      <c r="H432" s="76">
        <v>6.0</v>
      </c>
      <c r="I432" s="119" t="s">
        <v>425</v>
      </c>
      <c r="J432" s="71"/>
      <c r="K432" s="87" t="s">
        <v>39</v>
      </c>
      <c r="L432" s="66"/>
      <c r="M432" s="94"/>
      <c r="N432" s="122" t="s">
        <v>231</v>
      </c>
      <c r="O432" s="124"/>
      <c r="P432" s="124" t="s">
        <v>243</v>
      </c>
      <c r="Q432" s="16" t="s">
        <v>250</v>
      </c>
      <c r="R432" s="122" t="s">
        <v>228</v>
      </c>
      <c r="S432" s="124"/>
      <c r="T432" s="122" t="s">
        <v>231</v>
      </c>
      <c r="U432" s="124"/>
      <c r="V432" s="16" t="s">
        <v>258</v>
      </c>
      <c r="W432" s="106"/>
      <c r="X432" s="106"/>
      <c r="Y432" s="106"/>
      <c r="Z432" s="122" t="s">
        <v>241</v>
      </c>
      <c r="AA432" s="124"/>
      <c r="AB432" s="122"/>
      <c r="AC432" s="124"/>
      <c r="AD432" s="122"/>
      <c r="AE432" s="124"/>
      <c r="AF432" s="122"/>
      <c r="AG432" s="124"/>
      <c r="AH432" s="122"/>
      <c r="AI432" s="124"/>
      <c r="AJ432" s="108"/>
      <c r="AK432" s="106"/>
      <c r="AL432" s="106"/>
      <c r="AM432" s="122" t="s">
        <v>231</v>
      </c>
      <c r="AN432" s="124"/>
      <c r="AO432" s="122" t="s">
        <v>231</v>
      </c>
      <c r="AP432" s="124"/>
      <c r="AQ432" s="122" t="s">
        <v>231</v>
      </c>
      <c r="AR432" s="124" t="s">
        <v>519</v>
      </c>
      <c r="AS432" s="122" t="s">
        <v>231</v>
      </c>
      <c r="AT432" s="124" t="s">
        <v>530</v>
      </c>
      <c r="AU432" s="122" t="s">
        <v>231</v>
      </c>
      <c r="AV432" s="124"/>
      <c r="AW432" s="122" t="s">
        <v>231</v>
      </c>
      <c r="AX432" s="124"/>
      <c r="AY432" s="122" t="s">
        <v>231</v>
      </c>
      <c r="AZ432" s="124" t="s">
        <v>540</v>
      </c>
      <c r="BA432" s="146" t="s">
        <v>231</v>
      </c>
      <c r="BB432" s="124"/>
      <c r="BC432" s="146" t="s">
        <v>293</v>
      </c>
      <c r="BD432" s="124"/>
      <c r="BE432" s="112">
        <f t="shared" si="12"/>
        <v>0.8571428571</v>
      </c>
      <c r="BF432" s="122" t="s">
        <v>192</v>
      </c>
      <c r="BG432" s="160">
        <v>1.0</v>
      </c>
      <c r="BH432" s="122" t="s">
        <v>199</v>
      </c>
      <c r="BI432" s="160">
        <v>1.0</v>
      </c>
      <c r="BJ432" s="224" t="s">
        <v>204</v>
      </c>
      <c r="BK432" s="58"/>
      <c r="BL432" s="146" t="s">
        <v>209</v>
      </c>
      <c r="BM432" s="124">
        <v>1.0</v>
      </c>
      <c r="BN432" s="122" t="s">
        <v>216</v>
      </c>
      <c r="BO432" s="124">
        <v>1.0</v>
      </c>
      <c r="BP432" s="122" t="s">
        <v>204</v>
      </c>
      <c r="BQ432" s="124">
        <v>1.0</v>
      </c>
      <c r="BR432" s="122" t="s">
        <v>225</v>
      </c>
      <c r="BS432" s="124">
        <v>1.0</v>
      </c>
      <c r="BT432" s="112"/>
      <c r="BU432" s="168" t="s">
        <v>236</v>
      </c>
      <c r="BV432" s="168" t="s">
        <v>237</v>
      </c>
      <c r="BW432" s="112"/>
    </row>
    <row r="433">
      <c r="A433" s="66"/>
      <c r="B433" s="69">
        <v>25.0</v>
      </c>
      <c r="C433" s="71" t="s">
        <v>318</v>
      </c>
      <c r="D433" s="71" t="s">
        <v>354</v>
      </c>
      <c r="E433" s="76">
        <v>2010.0</v>
      </c>
      <c r="F433" s="76" t="s">
        <v>30</v>
      </c>
      <c r="G433" s="76" t="s">
        <v>390</v>
      </c>
      <c r="H433" s="76">
        <v>5.0</v>
      </c>
      <c r="I433" s="119" t="s">
        <v>426</v>
      </c>
      <c r="J433" s="71"/>
      <c r="K433" s="87" t="s">
        <v>39</v>
      </c>
      <c r="L433" s="66"/>
      <c r="M433" s="94"/>
      <c r="N433" s="122" t="s">
        <v>231</v>
      </c>
      <c r="O433" s="124"/>
      <c r="P433" s="124" t="s">
        <v>243</v>
      </c>
      <c r="Q433" s="16" t="s">
        <v>250</v>
      </c>
      <c r="R433" s="122" t="s">
        <v>231</v>
      </c>
      <c r="S433" s="124"/>
      <c r="T433" s="122" t="s">
        <v>231</v>
      </c>
      <c r="U433" s="124"/>
      <c r="V433" s="16" t="s">
        <v>258</v>
      </c>
      <c r="W433" s="106"/>
      <c r="X433" s="106"/>
      <c r="Y433" s="106"/>
      <c r="Z433" s="224" t="s">
        <v>231</v>
      </c>
      <c r="AA433" s="58"/>
      <c r="AB433" s="122" t="s">
        <v>241</v>
      </c>
      <c r="AC433" s="124"/>
      <c r="AD433" s="122" t="s">
        <v>231</v>
      </c>
      <c r="AE433" s="124"/>
      <c r="AF433" s="122" t="s">
        <v>241</v>
      </c>
      <c r="AG433" s="124"/>
      <c r="AH433" s="122" t="s">
        <v>241</v>
      </c>
      <c r="AI433" s="124"/>
      <c r="AJ433" s="108"/>
      <c r="AK433" s="106"/>
      <c r="AL433" s="106"/>
      <c r="AM433" s="122" t="s">
        <v>241</v>
      </c>
      <c r="AN433" s="124"/>
      <c r="AO433" s="122"/>
      <c r="AP433" s="124"/>
      <c r="AQ433" s="122"/>
      <c r="AR433" s="124"/>
      <c r="AS433" s="122"/>
      <c r="AT433" s="124"/>
      <c r="AU433" s="122" t="s">
        <v>231</v>
      </c>
      <c r="AV433" s="124"/>
      <c r="AW433" s="122" t="s">
        <v>231</v>
      </c>
      <c r="AX433" s="124"/>
      <c r="AY433" s="122" t="s">
        <v>231</v>
      </c>
      <c r="AZ433" s="124"/>
      <c r="BA433" s="146" t="s">
        <v>241</v>
      </c>
      <c r="BB433" s="124"/>
      <c r="BC433" s="146" t="s">
        <v>228</v>
      </c>
      <c r="BD433" s="124"/>
      <c r="BE433" s="112">
        <f t="shared" si="12"/>
        <v>0.5714285714</v>
      </c>
      <c r="BF433" s="122" t="s">
        <v>192</v>
      </c>
      <c r="BG433" s="160">
        <v>1.0</v>
      </c>
      <c r="BH433" s="122" t="s">
        <v>200</v>
      </c>
      <c r="BI433" s="160">
        <v>0.5</v>
      </c>
      <c r="BJ433" s="122" t="s">
        <v>204</v>
      </c>
      <c r="BK433" s="226">
        <v>1.0</v>
      </c>
      <c r="BL433" s="63"/>
      <c r="BM433" s="124">
        <v>1.0</v>
      </c>
      <c r="BN433" s="122" t="s">
        <v>219</v>
      </c>
      <c r="BO433" s="124">
        <v>0.0</v>
      </c>
      <c r="BP433" s="122" t="s">
        <v>211</v>
      </c>
      <c r="BQ433" s="124">
        <v>0.5</v>
      </c>
      <c r="BR433" s="122" t="s">
        <v>226</v>
      </c>
      <c r="BS433" s="124">
        <v>0.0</v>
      </c>
      <c r="BT433" s="112"/>
      <c r="BU433" s="168" t="s">
        <v>236</v>
      </c>
      <c r="BV433" s="168" t="s">
        <v>236</v>
      </c>
      <c r="BW433" s="112"/>
    </row>
    <row r="434">
      <c r="A434" s="66"/>
      <c r="B434" s="69">
        <v>26.0</v>
      </c>
      <c r="C434" s="71" t="s">
        <v>319</v>
      </c>
      <c r="D434" s="71" t="s">
        <v>355</v>
      </c>
      <c r="E434" s="76">
        <v>2009.0</v>
      </c>
      <c r="F434" s="76" t="s">
        <v>30</v>
      </c>
      <c r="G434" s="76" t="s">
        <v>391</v>
      </c>
      <c r="H434" s="76">
        <v>6.0</v>
      </c>
      <c r="I434" s="119" t="s">
        <v>427</v>
      </c>
      <c r="J434" s="71"/>
      <c r="K434" s="87" t="s">
        <v>39</v>
      </c>
      <c r="L434" s="66"/>
      <c r="M434" s="94"/>
      <c r="N434" s="122" t="s">
        <v>231</v>
      </c>
      <c r="O434" s="124"/>
      <c r="P434" s="124" t="s">
        <v>243</v>
      </c>
      <c r="Q434" s="16" t="s">
        <v>250</v>
      </c>
      <c r="R434" s="122" t="s">
        <v>228</v>
      </c>
      <c r="S434" s="124"/>
      <c r="T434" s="122" t="s">
        <v>231</v>
      </c>
      <c r="U434" s="124"/>
      <c r="V434" s="16" t="s">
        <v>258</v>
      </c>
      <c r="W434" s="106"/>
      <c r="X434" s="106"/>
      <c r="Y434" s="106"/>
      <c r="Z434" s="122" t="s">
        <v>231</v>
      </c>
      <c r="AA434" s="124"/>
      <c r="AB434" s="122" t="s">
        <v>231</v>
      </c>
      <c r="AC434" s="124"/>
      <c r="AD434" s="122" t="s">
        <v>231</v>
      </c>
      <c r="AE434" s="124"/>
      <c r="AF434" s="122" t="s">
        <v>241</v>
      </c>
      <c r="AG434" s="124"/>
      <c r="AH434" s="122" t="s">
        <v>241</v>
      </c>
      <c r="AI434" s="124"/>
      <c r="AJ434" s="108"/>
      <c r="AK434" s="106"/>
      <c r="AL434" s="106"/>
      <c r="AM434" s="122" t="s">
        <v>231</v>
      </c>
      <c r="AN434" s="124"/>
      <c r="AO434" s="122" t="s">
        <v>241</v>
      </c>
      <c r="AP434" s="124"/>
      <c r="AQ434" s="122" t="s">
        <v>231</v>
      </c>
      <c r="AR434" s="124"/>
      <c r="AS434" s="122" t="s">
        <v>231</v>
      </c>
      <c r="AT434" s="124"/>
      <c r="AU434" s="122" t="s">
        <v>231</v>
      </c>
      <c r="AV434" s="124"/>
      <c r="AW434" s="122" t="s">
        <v>231</v>
      </c>
      <c r="AX434" s="124"/>
      <c r="AY434" s="122" t="s">
        <v>231</v>
      </c>
      <c r="AZ434" s="124"/>
      <c r="BA434" s="146" t="s">
        <v>231</v>
      </c>
      <c r="BB434" s="124"/>
      <c r="BC434" s="146" t="s">
        <v>292</v>
      </c>
      <c r="BD434" s="124"/>
      <c r="BE434" s="112">
        <f t="shared" si="12"/>
        <v>0.5942857143</v>
      </c>
      <c r="BF434" s="122" t="s">
        <v>192</v>
      </c>
      <c r="BG434" s="160">
        <v>1.0</v>
      </c>
      <c r="BH434" s="122" t="s">
        <v>199</v>
      </c>
      <c r="BI434" s="160">
        <v>1.0</v>
      </c>
      <c r="BJ434" s="122" t="s">
        <v>205</v>
      </c>
      <c r="BK434" s="124">
        <v>0.5</v>
      </c>
      <c r="BL434" s="225" t="s">
        <v>209</v>
      </c>
      <c r="BM434" s="58"/>
      <c r="BN434" s="122" t="s">
        <v>217</v>
      </c>
      <c r="BO434" s="124">
        <v>0.66</v>
      </c>
      <c r="BP434" s="122" t="s">
        <v>211</v>
      </c>
      <c r="BQ434" s="124">
        <v>0.5</v>
      </c>
      <c r="BR434" s="122" t="s">
        <v>211</v>
      </c>
      <c r="BS434" s="124">
        <v>0.5</v>
      </c>
      <c r="BT434" s="112"/>
      <c r="BU434" s="168" t="s">
        <v>236</v>
      </c>
      <c r="BV434" s="168" t="s">
        <v>237</v>
      </c>
      <c r="BW434" s="112"/>
    </row>
    <row r="435">
      <c r="A435" s="66"/>
      <c r="B435" s="69">
        <v>27.0</v>
      </c>
      <c r="C435" s="71" t="s">
        <v>320</v>
      </c>
      <c r="D435" s="71" t="s">
        <v>356</v>
      </c>
      <c r="E435" s="76">
        <v>2009.0</v>
      </c>
      <c r="F435" s="76" t="s">
        <v>30</v>
      </c>
      <c r="G435" s="76" t="s">
        <v>392</v>
      </c>
      <c r="H435" s="76">
        <v>8.0</v>
      </c>
      <c r="I435" s="119" t="s">
        <v>428</v>
      </c>
      <c r="J435" s="71"/>
      <c r="K435" s="87" t="s">
        <v>39</v>
      </c>
      <c r="L435" s="66"/>
      <c r="M435" s="94"/>
      <c r="N435" s="122" t="s">
        <v>231</v>
      </c>
      <c r="O435" s="124"/>
      <c r="P435" s="124" t="s">
        <v>243</v>
      </c>
      <c r="Q435" s="16" t="s">
        <v>250</v>
      </c>
      <c r="R435" s="122" t="s">
        <v>228</v>
      </c>
      <c r="S435" s="124"/>
      <c r="T435" s="122" t="s">
        <v>231</v>
      </c>
      <c r="U435" s="124"/>
      <c r="V435" s="16" t="s">
        <v>258</v>
      </c>
      <c r="W435" s="106"/>
      <c r="X435" s="106"/>
      <c r="Y435" s="106"/>
      <c r="Z435" s="122" t="s">
        <v>231</v>
      </c>
      <c r="AA435" s="124"/>
      <c r="AB435" s="224" t="s">
        <v>231</v>
      </c>
      <c r="AC435" s="58"/>
      <c r="AD435" s="122" t="s">
        <v>231</v>
      </c>
      <c r="AE435" s="124"/>
      <c r="AF435" s="122" t="s">
        <v>241</v>
      </c>
      <c r="AG435" s="124"/>
      <c r="AH435" s="122" t="s">
        <v>241</v>
      </c>
      <c r="AI435" s="124"/>
      <c r="AJ435" s="108"/>
      <c r="AK435" s="106"/>
      <c r="AL435" s="106"/>
      <c r="AM435" s="122" t="s">
        <v>231</v>
      </c>
      <c r="AN435" s="124"/>
      <c r="AO435" s="122" t="s">
        <v>231</v>
      </c>
      <c r="AP435" s="124" t="s">
        <v>509</v>
      </c>
      <c r="AQ435" s="122" t="s">
        <v>231</v>
      </c>
      <c r="AR435" s="124"/>
      <c r="AS435" s="122" t="s">
        <v>231</v>
      </c>
      <c r="AT435" s="124"/>
      <c r="AU435" s="122" t="s">
        <v>231</v>
      </c>
      <c r="AV435" s="124"/>
      <c r="AW435" s="122" t="s">
        <v>231</v>
      </c>
      <c r="AX435" s="124"/>
      <c r="AY435" s="122" t="s">
        <v>231</v>
      </c>
      <c r="AZ435" s="124"/>
      <c r="BA435" s="146" t="s">
        <v>231</v>
      </c>
      <c r="BB435" s="124"/>
      <c r="BC435" s="146" t="s">
        <v>293</v>
      </c>
      <c r="BD435" s="124"/>
      <c r="BE435" s="112">
        <f t="shared" si="12"/>
        <v>1</v>
      </c>
      <c r="BF435" s="122" t="s">
        <v>192</v>
      </c>
      <c r="BG435" s="160">
        <v>1.0</v>
      </c>
      <c r="BH435" s="122" t="s">
        <v>199</v>
      </c>
      <c r="BI435" s="160">
        <v>1.0</v>
      </c>
      <c r="BJ435" s="122" t="s">
        <v>204</v>
      </c>
      <c r="BK435" s="124">
        <v>1.0</v>
      </c>
      <c r="BL435" s="146" t="s">
        <v>209</v>
      </c>
      <c r="BM435" s="226">
        <v>1.0</v>
      </c>
      <c r="BN435" s="63"/>
      <c r="BO435" s="124">
        <v>1.0</v>
      </c>
      <c r="BP435" s="122" t="s">
        <v>204</v>
      </c>
      <c r="BQ435" s="124">
        <v>1.0</v>
      </c>
      <c r="BR435" s="122" t="s">
        <v>225</v>
      </c>
      <c r="BS435" s="124">
        <v>1.0</v>
      </c>
      <c r="BT435" s="112"/>
      <c r="BU435" s="168" t="s">
        <v>236</v>
      </c>
      <c r="BV435" s="168" t="s">
        <v>236</v>
      </c>
      <c r="BW435" s="112"/>
    </row>
    <row r="436">
      <c r="A436" s="66"/>
      <c r="B436" s="69">
        <v>28.0</v>
      </c>
      <c r="C436" s="71" t="s">
        <v>321</v>
      </c>
      <c r="D436" s="71" t="s">
        <v>357</v>
      </c>
      <c r="E436" s="76">
        <v>2010.0</v>
      </c>
      <c r="F436" s="76" t="s">
        <v>30</v>
      </c>
      <c r="G436" s="76" t="s">
        <v>393</v>
      </c>
      <c r="H436" s="76">
        <v>11.0</v>
      </c>
      <c r="I436" s="119" t="s">
        <v>429</v>
      </c>
      <c r="J436" s="71"/>
      <c r="K436" s="87" t="s">
        <v>39</v>
      </c>
      <c r="L436" s="66"/>
      <c r="M436" s="94"/>
      <c r="N436" s="122" t="s">
        <v>231</v>
      </c>
      <c r="O436" s="124"/>
      <c r="P436" s="124" t="s">
        <v>243</v>
      </c>
      <c r="Q436" s="16" t="s">
        <v>250</v>
      </c>
      <c r="R436" s="122" t="s">
        <v>228</v>
      </c>
      <c r="S436" s="124"/>
      <c r="T436" s="122" t="s">
        <v>231</v>
      </c>
      <c r="U436" s="124"/>
      <c r="V436" s="16" t="s">
        <v>258</v>
      </c>
      <c r="W436" s="106"/>
      <c r="X436" s="106"/>
      <c r="Y436" s="106"/>
      <c r="Z436" s="122" t="s">
        <v>231</v>
      </c>
      <c r="AA436" s="124"/>
      <c r="AB436" s="122" t="s">
        <v>231</v>
      </c>
      <c r="AC436" s="124" t="s">
        <v>475</v>
      </c>
      <c r="AD436" s="122" t="s">
        <v>241</v>
      </c>
      <c r="AE436" s="124"/>
      <c r="AF436" s="122" t="s">
        <v>241</v>
      </c>
      <c r="AG436" s="124"/>
      <c r="AH436" s="122" t="s">
        <v>241</v>
      </c>
      <c r="AI436" s="124"/>
      <c r="AJ436" s="108"/>
      <c r="AK436" s="106"/>
      <c r="AL436" s="106"/>
      <c r="AM436" s="122" t="s">
        <v>231</v>
      </c>
      <c r="AN436" s="124"/>
      <c r="AO436" s="122" t="s">
        <v>231</v>
      </c>
      <c r="AP436" s="124" t="s">
        <v>510</v>
      </c>
      <c r="AQ436" s="122" t="s">
        <v>231</v>
      </c>
      <c r="AR436" s="124"/>
      <c r="AS436" s="122" t="s">
        <v>231</v>
      </c>
      <c r="AT436" s="124"/>
      <c r="AU436" s="122" t="s">
        <v>231</v>
      </c>
      <c r="AV436" s="124"/>
      <c r="AW436" s="122" t="s">
        <v>231</v>
      </c>
      <c r="AX436" s="124"/>
      <c r="AY436" s="122" t="s">
        <v>231</v>
      </c>
      <c r="AZ436" s="124"/>
      <c r="BA436" s="146" t="s">
        <v>231</v>
      </c>
      <c r="BB436" s="124"/>
      <c r="BC436" s="146" t="s">
        <v>293</v>
      </c>
      <c r="BD436" s="124"/>
      <c r="BE436" s="112">
        <f t="shared" si="12"/>
        <v>0.5714285714</v>
      </c>
      <c r="BF436" s="122" t="s">
        <v>192</v>
      </c>
      <c r="BG436" s="160">
        <v>1.0</v>
      </c>
      <c r="BH436" s="122" t="s">
        <v>199</v>
      </c>
      <c r="BI436" s="160">
        <v>1.0</v>
      </c>
      <c r="BJ436" s="122" t="s">
        <v>204</v>
      </c>
      <c r="BK436" s="124">
        <v>1.0</v>
      </c>
      <c r="BL436" s="146" t="s">
        <v>209</v>
      </c>
      <c r="BM436" s="124">
        <v>1.0</v>
      </c>
      <c r="BN436" s="224" t="s">
        <v>216</v>
      </c>
      <c r="BO436" s="58"/>
      <c r="BP436" s="122" t="s">
        <v>211</v>
      </c>
      <c r="BQ436" s="124">
        <v>0.0</v>
      </c>
      <c r="BR436" s="122" t="s">
        <v>226</v>
      </c>
      <c r="BS436" s="124">
        <v>0.0</v>
      </c>
      <c r="BT436" s="112"/>
      <c r="BU436" s="168" t="s">
        <v>236</v>
      </c>
      <c r="BV436" s="168" t="s">
        <v>236</v>
      </c>
      <c r="BW436" s="112"/>
    </row>
    <row r="437">
      <c r="A437" s="66"/>
      <c r="B437" s="69">
        <v>29.0</v>
      </c>
      <c r="C437" s="71" t="s">
        <v>322</v>
      </c>
      <c r="D437" s="71" t="s">
        <v>358</v>
      </c>
      <c r="E437" s="76">
        <v>2014.0</v>
      </c>
      <c r="F437" s="76" t="s">
        <v>30</v>
      </c>
      <c r="G437" s="76" t="s">
        <v>394</v>
      </c>
      <c r="H437" s="76">
        <v>0.0</v>
      </c>
      <c r="I437" s="119" t="s">
        <v>430</v>
      </c>
      <c r="J437" s="71"/>
      <c r="K437" s="87" t="s">
        <v>39</v>
      </c>
      <c r="L437" s="66"/>
      <c r="M437" s="94"/>
      <c r="N437" s="122" t="s">
        <v>231</v>
      </c>
      <c r="O437" s="124"/>
      <c r="P437" s="124" t="s">
        <v>243</v>
      </c>
      <c r="Q437" s="16" t="s">
        <v>250</v>
      </c>
      <c r="R437" s="122" t="s">
        <v>241</v>
      </c>
      <c r="S437" s="124"/>
      <c r="T437" s="122" t="s">
        <v>231</v>
      </c>
      <c r="U437" s="124"/>
      <c r="V437" s="16" t="s">
        <v>260</v>
      </c>
      <c r="W437" s="106"/>
      <c r="X437" s="106"/>
      <c r="Y437" s="106"/>
      <c r="Z437" s="122" t="s">
        <v>231</v>
      </c>
      <c r="AA437" s="124"/>
      <c r="AB437" s="122" t="s">
        <v>231</v>
      </c>
      <c r="AC437" s="124" t="s">
        <v>476</v>
      </c>
      <c r="AD437" s="224" t="s">
        <v>231</v>
      </c>
      <c r="AE437" s="58"/>
      <c r="AF437" s="122" t="s">
        <v>241</v>
      </c>
      <c r="AG437" s="124"/>
      <c r="AH437" s="122" t="s">
        <v>231</v>
      </c>
      <c r="AI437" s="124"/>
      <c r="AJ437" s="108"/>
      <c r="AK437" s="106"/>
      <c r="AL437" s="106"/>
      <c r="AM437" s="122" t="s">
        <v>231</v>
      </c>
      <c r="AN437" s="124"/>
      <c r="AO437" s="122" t="s">
        <v>231</v>
      </c>
      <c r="AP437" s="124"/>
      <c r="AQ437" s="122" t="s">
        <v>231</v>
      </c>
      <c r="AR437" s="124"/>
      <c r="AS437" s="122" t="s">
        <v>231</v>
      </c>
      <c r="AT437" s="124"/>
      <c r="AU437" s="122" t="s">
        <v>231</v>
      </c>
      <c r="AV437" s="124"/>
      <c r="AW437" s="122" t="s">
        <v>231</v>
      </c>
      <c r="AX437" s="124"/>
      <c r="AY437" s="122" t="s">
        <v>231</v>
      </c>
      <c r="AZ437" s="124"/>
      <c r="BA437" s="146" t="s">
        <v>231</v>
      </c>
      <c r="BB437" s="124"/>
      <c r="BC437" s="146" t="s">
        <v>293</v>
      </c>
      <c r="BD437" s="124"/>
      <c r="BE437" s="112">
        <f t="shared" si="12"/>
        <v>0.9285714286</v>
      </c>
      <c r="BF437" s="122" t="s">
        <v>192</v>
      </c>
      <c r="BG437" s="160">
        <v>1.0</v>
      </c>
      <c r="BH437" s="122" t="s">
        <v>200</v>
      </c>
      <c r="BI437" s="160">
        <v>0.5</v>
      </c>
      <c r="BJ437" s="122" t="s">
        <v>204</v>
      </c>
      <c r="BK437" s="124">
        <v>1.0</v>
      </c>
      <c r="BL437" s="146" t="s">
        <v>209</v>
      </c>
      <c r="BM437" s="124">
        <v>1.0</v>
      </c>
      <c r="BN437" s="122" t="s">
        <v>216</v>
      </c>
      <c r="BO437" s="226">
        <v>1.0</v>
      </c>
      <c r="BP437" s="63"/>
      <c r="BQ437" s="124">
        <v>1.0</v>
      </c>
      <c r="BR437" s="122" t="s">
        <v>225</v>
      </c>
      <c r="BS437" s="124">
        <v>1.0</v>
      </c>
      <c r="BT437" s="112"/>
      <c r="BU437" s="168" t="s">
        <v>236</v>
      </c>
      <c r="BV437" s="168" t="s">
        <v>236</v>
      </c>
      <c r="BW437" s="112"/>
    </row>
    <row r="438">
      <c r="A438" s="66"/>
      <c r="B438" s="69">
        <v>30.0</v>
      </c>
      <c r="C438" s="71" t="s">
        <v>323</v>
      </c>
      <c r="D438" s="71" t="s">
        <v>359</v>
      </c>
      <c r="E438" s="76">
        <v>2010.0</v>
      </c>
      <c r="F438" s="76" t="s">
        <v>30</v>
      </c>
      <c r="G438" s="76" t="s">
        <v>395</v>
      </c>
      <c r="H438" s="76">
        <v>14.0</v>
      </c>
      <c r="I438" s="119" t="s">
        <v>431</v>
      </c>
      <c r="J438" s="71"/>
      <c r="K438" s="87" t="s">
        <v>39</v>
      </c>
      <c r="L438" s="66"/>
      <c r="M438" s="94"/>
      <c r="N438" s="122" t="s">
        <v>231</v>
      </c>
      <c r="O438" s="124"/>
      <c r="P438" s="124" t="s">
        <v>243</v>
      </c>
      <c r="Q438" s="16" t="s">
        <v>250</v>
      </c>
      <c r="R438" s="122" t="s">
        <v>241</v>
      </c>
      <c r="S438" s="124"/>
      <c r="T438" s="122" t="s">
        <v>231</v>
      </c>
      <c r="U438" s="124"/>
      <c r="V438" s="16" t="s">
        <v>258</v>
      </c>
      <c r="W438" s="106"/>
      <c r="X438" s="106"/>
      <c r="Y438" s="106"/>
      <c r="Z438" s="122" t="s">
        <v>241</v>
      </c>
      <c r="AA438" s="124"/>
      <c r="AB438" s="122"/>
      <c r="AC438" s="124"/>
      <c r="AD438" s="122"/>
      <c r="AE438" s="124"/>
      <c r="AF438" s="122"/>
      <c r="AG438" s="124"/>
      <c r="AH438" s="122"/>
      <c r="AI438" s="124"/>
      <c r="AJ438" s="108"/>
      <c r="AK438" s="106"/>
      <c r="AL438" s="106"/>
      <c r="AM438" s="122" t="s">
        <v>231</v>
      </c>
      <c r="AN438" s="124"/>
      <c r="AO438" s="122" t="s">
        <v>231</v>
      </c>
      <c r="AP438" s="124"/>
      <c r="AQ438" s="122" t="s">
        <v>231</v>
      </c>
      <c r="AR438" s="124"/>
      <c r="AS438" s="122" t="s">
        <v>231</v>
      </c>
      <c r="AT438" s="124"/>
      <c r="AU438" s="122" t="s">
        <v>231</v>
      </c>
      <c r="AV438" s="124"/>
      <c r="AW438" s="122" t="s">
        <v>231</v>
      </c>
      <c r="AX438" s="124"/>
      <c r="AY438" s="122" t="s">
        <v>231</v>
      </c>
      <c r="AZ438" s="124"/>
      <c r="BA438" s="146" t="s">
        <v>231</v>
      </c>
      <c r="BB438" s="124"/>
      <c r="BC438" s="146" t="s">
        <v>228</v>
      </c>
      <c r="BD438" s="124" t="s">
        <v>556</v>
      </c>
      <c r="BE438" s="112">
        <f t="shared" si="12"/>
        <v>0.7857142857</v>
      </c>
      <c r="BF438" s="122" t="s">
        <v>192</v>
      </c>
      <c r="BG438" s="160">
        <v>1.0</v>
      </c>
      <c r="BH438" s="122" t="s">
        <v>199</v>
      </c>
      <c r="BI438" s="160">
        <v>1.0</v>
      </c>
      <c r="BJ438" s="122" t="s">
        <v>204</v>
      </c>
      <c r="BK438" s="124">
        <v>1.0</v>
      </c>
      <c r="BL438" s="146" t="s">
        <v>209</v>
      </c>
      <c r="BM438" s="124">
        <v>1.0</v>
      </c>
      <c r="BN438" s="122" t="s">
        <v>216</v>
      </c>
      <c r="BO438" s="124">
        <v>1.0</v>
      </c>
      <c r="BP438" s="224" t="s">
        <v>211</v>
      </c>
      <c r="BQ438" s="58"/>
      <c r="BR438" s="122" t="s">
        <v>211</v>
      </c>
      <c r="BS438" s="124">
        <v>0.5</v>
      </c>
      <c r="BT438" s="112"/>
      <c r="BU438" s="168" t="s">
        <v>237</v>
      </c>
      <c r="BV438" s="168" t="s">
        <v>236</v>
      </c>
      <c r="BW438" s="112"/>
    </row>
    <row r="439">
      <c r="A439" s="66"/>
      <c r="B439" s="69">
        <v>31.0</v>
      </c>
      <c r="C439" s="71" t="s">
        <v>324</v>
      </c>
      <c r="D439" s="115" t="s">
        <v>360</v>
      </c>
      <c r="E439" s="76">
        <v>2011.0</v>
      </c>
      <c r="F439" s="76" t="s">
        <v>30</v>
      </c>
      <c r="G439" s="76" t="s">
        <v>396</v>
      </c>
      <c r="H439" s="76">
        <v>22.0</v>
      </c>
      <c r="I439" s="119" t="s">
        <v>432</v>
      </c>
      <c r="J439" s="71"/>
      <c r="K439" s="87" t="s">
        <v>39</v>
      </c>
      <c r="L439" s="66"/>
      <c r="M439" s="94"/>
      <c r="N439" s="122" t="s">
        <v>231</v>
      </c>
      <c r="O439" s="124"/>
      <c r="P439" s="124" t="s">
        <v>243</v>
      </c>
      <c r="Q439" s="16" t="s">
        <v>248</v>
      </c>
      <c r="R439" s="122" t="s">
        <v>228</v>
      </c>
      <c r="S439" s="124"/>
      <c r="T439" s="122" t="s">
        <v>231</v>
      </c>
      <c r="U439" s="124"/>
      <c r="V439" s="16" t="s">
        <v>257</v>
      </c>
      <c r="W439" s="106"/>
      <c r="X439" s="106"/>
      <c r="Y439" s="106"/>
      <c r="Z439" s="122" t="s">
        <v>231</v>
      </c>
      <c r="AA439" s="124"/>
      <c r="AB439" s="122" t="s">
        <v>231</v>
      </c>
      <c r="AC439" s="124"/>
      <c r="AD439" s="122" t="s">
        <v>231</v>
      </c>
      <c r="AE439" s="124"/>
      <c r="AF439" s="224" t="s">
        <v>241</v>
      </c>
      <c r="AG439" s="58"/>
      <c r="AH439" s="122" t="s">
        <v>241</v>
      </c>
      <c r="AI439" s="124"/>
      <c r="AJ439" s="108"/>
      <c r="AK439" s="106"/>
      <c r="AL439" s="106"/>
      <c r="AM439" s="122" t="s">
        <v>231</v>
      </c>
      <c r="AN439" s="124"/>
      <c r="AO439" s="122" t="s">
        <v>231</v>
      </c>
      <c r="AP439" s="124"/>
      <c r="AQ439" s="122" t="s">
        <v>231</v>
      </c>
      <c r="AR439" s="124"/>
      <c r="AS439" s="122" t="s">
        <v>231</v>
      </c>
      <c r="AT439" s="124"/>
      <c r="AU439" s="122" t="s">
        <v>231</v>
      </c>
      <c r="AV439" s="124"/>
      <c r="AW439" s="122" t="s">
        <v>231</v>
      </c>
      <c r="AX439" s="124" t="s">
        <v>537</v>
      </c>
      <c r="AY439" s="122" t="s">
        <v>231</v>
      </c>
      <c r="AZ439" s="124"/>
      <c r="BA439" s="146" t="s">
        <v>231</v>
      </c>
      <c r="BB439" s="124" t="s">
        <v>548</v>
      </c>
      <c r="BC439" s="146" t="s">
        <v>291</v>
      </c>
      <c r="BD439" s="124" t="s">
        <v>557</v>
      </c>
      <c r="BE439" s="112">
        <f t="shared" si="12"/>
        <v>0.8085714286</v>
      </c>
      <c r="BF439" s="122" t="s">
        <v>192</v>
      </c>
      <c r="BG439" s="160">
        <v>1.0</v>
      </c>
      <c r="BH439" s="122" t="s">
        <v>199</v>
      </c>
      <c r="BI439" s="160">
        <v>1.0</v>
      </c>
      <c r="BJ439" s="122" t="s">
        <v>204</v>
      </c>
      <c r="BK439" s="124">
        <v>1.0</v>
      </c>
      <c r="BL439" s="146" t="s">
        <v>209</v>
      </c>
      <c r="BM439" s="124">
        <v>1.0</v>
      </c>
      <c r="BN439" s="122" t="s">
        <v>217</v>
      </c>
      <c r="BO439" s="124">
        <v>0.66</v>
      </c>
      <c r="BP439" s="122" t="s">
        <v>211</v>
      </c>
      <c r="BQ439" s="226">
        <v>0.5</v>
      </c>
      <c r="BR439" s="63"/>
      <c r="BS439" s="124">
        <v>0.5</v>
      </c>
      <c r="BT439" s="112"/>
      <c r="BU439" s="168" t="s">
        <v>236</v>
      </c>
      <c r="BV439" s="168" t="s">
        <v>236</v>
      </c>
      <c r="BW439" s="112"/>
    </row>
    <row r="440">
      <c r="A440" s="66"/>
      <c r="B440" s="69">
        <v>32.0</v>
      </c>
      <c r="C440" s="71" t="s">
        <v>325</v>
      </c>
      <c r="D440" s="115" t="s">
        <v>361</v>
      </c>
      <c r="E440" s="76">
        <v>2012.0</v>
      </c>
      <c r="F440" s="76" t="s">
        <v>30</v>
      </c>
      <c r="G440" s="76" t="s">
        <v>397</v>
      </c>
      <c r="H440" s="76">
        <v>5.0</v>
      </c>
      <c r="I440" s="119" t="s">
        <v>433</v>
      </c>
      <c r="J440" s="71"/>
      <c r="K440" s="87" t="s">
        <v>39</v>
      </c>
      <c r="L440" s="66"/>
      <c r="M440" s="94"/>
      <c r="N440" s="122" t="s">
        <v>231</v>
      </c>
      <c r="O440" s="124"/>
      <c r="P440" s="124" t="s">
        <v>243</v>
      </c>
      <c r="Q440" s="16" t="s">
        <v>250</v>
      </c>
      <c r="R440" s="122" t="s">
        <v>228</v>
      </c>
      <c r="S440" s="124"/>
      <c r="T440" s="122" t="s">
        <v>241</v>
      </c>
      <c r="U440" s="124"/>
      <c r="V440" s="16" t="s">
        <v>258</v>
      </c>
      <c r="W440" s="106"/>
      <c r="X440" s="106"/>
      <c r="Y440" s="106"/>
      <c r="Z440" s="122" t="s">
        <v>231</v>
      </c>
      <c r="AA440" s="124"/>
      <c r="AB440" s="122" t="s">
        <v>231</v>
      </c>
      <c r="AC440" s="124" t="s">
        <v>477</v>
      </c>
      <c r="AD440" s="122" t="s">
        <v>231</v>
      </c>
      <c r="AE440" s="124" t="s">
        <v>491</v>
      </c>
      <c r="AF440" s="122" t="s">
        <v>241</v>
      </c>
      <c r="AG440" s="124"/>
      <c r="AH440" s="122" t="s">
        <v>228</v>
      </c>
      <c r="AI440" s="124"/>
      <c r="AJ440" s="108"/>
      <c r="AK440" s="106"/>
      <c r="AL440" s="106"/>
      <c r="AM440" s="122" t="s">
        <v>231</v>
      </c>
      <c r="AN440" s="124"/>
      <c r="AO440" s="122" t="s">
        <v>231</v>
      </c>
      <c r="AP440" s="124" t="s">
        <v>511</v>
      </c>
      <c r="AQ440" s="122" t="s">
        <v>231</v>
      </c>
      <c r="AR440" s="124"/>
      <c r="AS440" s="122" t="s">
        <v>231</v>
      </c>
      <c r="AT440" s="124"/>
      <c r="AU440" s="122" t="s">
        <v>231</v>
      </c>
      <c r="AV440" s="124"/>
      <c r="AW440" s="122" t="s">
        <v>231</v>
      </c>
      <c r="AX440" s="124"/>
      <c r="AY440" s="122" t="s">
        <v>231</v>
      </c>
      <c r="AZ440" s="124"/>
      <c r="BA440" s="146" t="s">
        <v>241</v>
      </c>
      <c r="BB440" s="124"/>
      <c r="BC440" s="146" t="s">
        <v>290</v>
      </c>
      <c r="BD440" s="124" t="s">
        <v>558</v>
      </c>
      <c r="BE440" s="112">
        <f t="shared" si="12"/>
        <v>0.6185714286</v>
      </c>
      <c r="BF440" s="122" t="s">
        <v>192</v>
      </c>
      <c r="BG440" s="160">
        <v>1.0</v>
      </c>
      <c r="BH440" s="122" t="s">
        <v>200</v>
      </c>
      <c r="BI440" s="160">
        <v>0.5</v>
      </c>
      <c r="BJ440" s="122" t="s">
        <v>204</v>
      </c>
      <c r="BK440" s="124">
        <v>1.0</v>
      </c>
      <c r="BL440" s="146" t="s">
        <v>209</v>
      </c>
      <c r="BM440" s="124">
        <v>1.0</v>
      </c>
      <c r="BN440" s="122" t="s">
        <v>218</v>
      </c>
      <c r="BO440" s="124">
        <v>0.33</v>
      </c>
      <c r="BP440" s="122" t="s">
        <v>211</v>
      </c>
      <c r="BQ440" s="124">
        <v>0.5</v>
      </c>
      <c r="BR440" s="224" t="s">
        <v>211</v>
      </c>
      <c r="BS440" s="58"/>
      <c r="BT440" s="112"/>
      <c r="BU440" s="168" t="s">
        <v>237</v>
      </c>
      <c r="BV440" s="168" t="s">
        <v>236</v>
      </c>
      <c r="BW440" s="112"/>
    </row>
    <row r="441">
      <c r="A441" s="66"/>
      <c r="B441" s="69">
        <v>33.0</v>
      </c>
      <c r="C441" s="71" t="s">
        <v>326</v>
      </c>
      <c r="D441" s="115" t="s">
        <v>362</v>
      </c>
      <c r="E441" s="76">
        <v>2014.0</v>
      </c>
      <c r="F441" s="76" t="s">
        <v>30</v>
      </c>
      <c r="G441" s="76" t="s">
        <v>398</v>
      </c>
      <c r="H441" s="76">
        <v>5.0</v>
      </c>
      <c r="I441" s="119" t="s">
        <v>434</v>
      </c>
      <c r="J441" s="71"/>
      <c r="K441" s="87" t="s">
        <v>39</v>
      </c>
      <c r="L441" s="66"/>
      <c r="M441" s="94"/>
      <c r="N441" s="122" t="s">
        <v>231</v>
      </c>
      <c r="O441" s="124"/>
      <c r="P441" s="124" t="s">
        <v>243</v>
      </c>
      <c r="Q441" s="16" t="s">
        <v>248</v>
      </c>
      <c r="R441" s="122" t="s">
        <v>228</v>
      </c>
      <c r="S441" s="124"/>
      <c r="T441" s="122" t="s">
        <v>231</v>
      </c>
      <c r="U441" s="124"/>
      <c r="V441" s="16" t="s">
        <v>258</v>
      </c>
      <c r="W441" s="106"/>
      <c r="X441" s="106"/>
      <c r="Y441" s="106"/>
      <c r="Z441" s="122" t="s">
        <v>231</v>
      </c>
      <c r="AA441" s="124"/>
      <c r="AB441" s="122" t="s">
        <v>231</v>
      </c>
      <c r="AC441" s="124" t="s">
        <v>478</v>
      </c>
      <c r="AD441" s="122" t="s">
        <v>231</v>
      </c>
      <c r="AE441" s="124" t="s">
        <v>492</v>
      </c>
      <c r="AF441" s="122" t="s">
        <v>241</v>
      </c>
      <c r="AG441" s="124"/>
      <c r="AH441" s="224" t="s">
        <v>241</v>
      </c>
      <c r="AI441" s="58"/>
      <c r="AJ441" s="108"/>
      <c r="AK441" s="106"/>
      <c r="AL441" s="106"/>
      <c r="AM441" s="122" t="s">
        <v>241</v>
      </c>
      <c r="AN441" s="124"/>
      <c r="AO441" s="122"/>
      <c r="AP441" s="124"/>
      <c r="AQ441" s="122"/>
      <c r="AR441" s="124"/>
      <c r="AS441" s="122"/>
      <c r="AT441" s="124"/>
      <c r="AU441" s="122" t="s">
        <v>241</v>
      </c>
      <c r="AV441" s="124"/>
      <c r="AW441" s="122" t="s">
        <v>231</v>
      </c>
      <c r="AX441" s="124"/>
      <c r="AY441" s="122" t="s">
        <v>231</v>
      </c>
      <c r="AZ441" s="124"/>
      <c r="BA441" s="146" t="s">
        <v>241</v>
      </c>
      <c r="BB441" s="124"/>
      <c r="BC441" s="146" t="s">
        <v>228</v>
      </c>
      <c r="BD441" s="124"/>
      <c r="BE441" s="112">
        <f t="shared" si="12"/>
        <v>0.7614285714</v>
      </c>
      <c r="BF441" s="122" t="s">
        <v>192</v>
      </c>
      <c r="BG441" s="160">
        <v>1.0</v>
      </c>
      <c r="BH441" s="122" t="s">
        <v>199</v>
      </c>
      <c r="BI441" s="160">
        <v>1.0</v>
      </c>
      <c r="BJ441" s="122" t="s">
        <v>204</v>
      </c>
      <c r="BK441" s="124">
        <v>1.0</v>
      </c>
      <c r="BL441" s="146" t="s">
        <v>209</v>
      </c>
      <c r="BM441" s="124">
        <v>1.0</v>
      </c>
      <c r="BN441" s="122" t="s">
        <v>218</v>
      </c>
      <c r="BO441" s="124">
        <v>0.33</v>
      </c>
      <c r="BP441" s="122" t="s">
        <v>222</v>
      </c>
      <c r="BQ441" s="124">
        <v>0.0</v>
      </c>
      <c r="BR441" s="122" t="s">
        <v>225</v>
      </c>
      <c r="BS441" s="226">
        <v>1.0</v>
      </c>
      <c r="BT441" s="63"/>
      <c r="BU441" s="168" t="s">
        <v>236</v>
      </c>
      <c r="BV441" s="168" t="s">
        <v>236</v>
      </c>
      <c r="BW441" s="112"/>
    </row>
    <row r="442">
      <c r="A442" s="66"/>
      <c r="B442" s="69">
        <v>34.0</v>
      </c>
      <c r="C442" s="71" t="s">
        <v>327</v>
      </c>
      <c r="D442" s="115" t="s">
        <v>363</v>
      </c>
      <c r="E442" s="76">
        <v>2014.0</v>
      </c>
      <c r="F442" s="76" t="s">
        <v>30</v>
      </c>
      <c r="G442" s="76" t="s">
        <v>399</v>
      </c>
      <c r="H442" s="76">
        <v>4.0</v>
      </c>
      <c r="I442" s="119" t="s">
        <v>435</v>
      </c>
      <c r="J442" s="71"/>
      <c r="K442" s="87" t="s">
        <v>39</v>
      </c>
      <c r="L442" s="66"/>
      <c r="M442" s="94"/>
      <c r="N442" s="122" t="s">
        <v>231</v>
      </c>
      <c r="O442" s="124"/>
      <c r="P442" s="124" t="s">
        <v>243</v>
      </c>
      <c r="Q442" s="16" t="s">
        <v>248</v>
      </c>
      <c r="R442" s="122" t="s">
        <v>228</v>
      </c>
      <c r="S442" s="124"/>
      <c r="T442" s="122" t="s">
        <v>231</v>
      </c>
      <c r="U442" s="124"/>
      <c r="V442" s="16" t="s">
        <v>257</v>
      </c>
      <c r="W442" s="106"/>
      <c r="X442" s="106"/>
      <c r="Y442" s="106"/>
      <c r="Z442" s="122" t="s">
        <v>231</v>
      </c>
      <c r="AA442" s="124"/>
      <c r="AB442" s="122" t="s">
        <v>231</v>
      </c>
      <c r="AC442" s="124" t="s">
        <v>479</v>
      </c>
      <c r="AD442" s="122" t="s">
        <v>231</v>
      </c>
      <c r="AE442" s="124"/>
      <c r="AF442" s="122" t="s">
        <v>241</v>
      </c>
      <c r="AG442" s="124"/>
      <c r="AH442" s="122" t="s">
        <v>241</v>
      </c>
      <c r="AI442" s="124"/>
      <c r="AJ442" s="108"/>
      <c r="AK442" s="106"/>
      <c r="AL442" s="106"/>
      <c r="AM442" s="122" t="s">
        <v>231</v>
      </c>
      <c r="AN442" s="124"/>
      <c r="AO442" s="122" t="s">
        <v>231</v>
      </c>
      <c r="AP442" s="124" t="s">
        <v>512</v>
      </c>
      <c r="AQ442" s="122" t="s">
        <v>231</v>
      </c>
      <c r="AR442" s="124" t="s">
        <v>460</v>
      </c>
      <c r="AS442" s="122" t="s">
        <v>231</v>
      </c>
      <c r="AT442" s="124"/>
      <c r="AU442" s="122" t="s">
        <v>231</v>
      </c>
      <c r="AV442" s="124"/>
      <c r="AW442" s="122" t="s">
        <v>231</v>
      </c>
      <c r="AX442" s="124"/>
      <c r="AY442" s="122" t="s">
        <v>231</v>
      </c>
      <c r="AZ442" s="124"/>
      <c r="BA442" s="146" t="s">
        <v>231</v>
      </c>
      <c r="BB442" s="124" t="s">
        <v>549</v>
      </c>
      <c r="BC442" s="146" t="s">
        <v>290</v>
      </c>
      <c r="BD442" s="124"/>
      <c r="BE442" s="112">
        <f t="shared" si="12"/>
        <v>1</v>
      </c>
      <c r="BF442" s="122" t="s">
        <v>192</v>
      </c>
      <c r="BG442" s="160">
        <v>1.0</v>
      </c>
      <c r="BH442" s="122" t="s">
        <v>199</v>
      </c>
      <c r="BI442" s="160">
        <v>1.0</v>
      </c>
      <c r="BJ442" s="122" t="s">
        <v>204</v>
      </c>
      <c r="BK442" s="124">
        <v>1.0</v>
      </c>
      <c r="BL442" s="146" t="s">
        <v>209</v>
      </c>
      <c r="BM442" s="124">
        <v>1.0</v>
      </c>
      <c r="BN442" s="122" t="s">
        <v>216</v>
      </c>
      <c r="BO442" s="124">
        <v>1.0</v>
      </c>
      <c r="BP442" s="122" t="s">
        <v>204</v>
      </c>
      <c r="BQ442" s="124">
        <v>1.0</v>
      </c>
      <c r="BR442" s="122" t="s">
        <v>225</v>
      </c>
      <c r="BS442" s="124">
        <v>1.0</v>
      </c>
      <c r="BT442" s="112"/>
      <c r="BU442" s="168" t="s">
        <v>236</v>
      </c>
      <c r="BV442" s="168" t="s">
        <v>236</v>
      </c>
      <c r="BW442" s="112"/>
    </row>
    <row r="443">
      <c r="A443" s="66"/>
      <c r="B443" s="69">
        <v>35.0</v>
      </c>
      <c r="C443" s="71" t="s">
        <v>328</v>
      </c>
      <c r="D443" s="115" t="s">
        <v>364</v>
      </c>
      <c r="E443" s="76">
        <v>2014.0</v>
      </c>
      <c r="F443" s="76" t="s">
        <v>30</v>
      </c>
      <c r="G443" s="76" t="s">
        <v>400</v>
      </c>
      <c r="H443" s="76">
        <v>7.0</v>
      </c>
      <c r="I443" s="119" t="s">
        <v>436</v>
      </c>
      <c r="J443" s="71"/>
      <c r="K443" s="87" t="s">
        <v>39</v>
      </c>
      <c r="L443" s="66"/>
      <c r="M443" s="94"/>
      <c r="N443" s="122" t="s">
        <v>231</v>
      </c>
      <c r="O443" s="124"/>
      <c r="P443" s="124" t="s">
        <v>243</v>
      </c>
      <c r="Q443" s="16" t="s">
        <v>248</v>
      </c>
      <c r="R443" s="122" t="s">
        <v>228</v>
      </c>
      <c r="S443" s="124"/>
      <c r="T443" s="122" t="s">
        <v>231</v>
      </c>
      <c r="U443" s="124"/>
      <c r="V443" s="16" t="s">
        <v>257</v>
      </c>
      <c r="W443" s="106"/>
      <c r="X443" s="106"/>
      <c r="Y443" s="106"/>
      <c r="Z443" s="122" t="s">
        <v>231</v>
      </c>
      <c r="AA443" s="124"/>
      <c r="AB443" s="122" t="s">
        <v>231</v>
      </c>
      <c r="AC443" s="124" t="s">
        <v>480</v>
      </c>
      <c r="AD443" s="122" t="s">
        <v>231</v>
      </c>
      <c r="AE443" s="124"/>
      <c r="AF443" s="122" t="s">
        <v>231</v>
      </c>
      <c r="AG443" s="124"/>
      <c r="AH443" s="122" t="s">
        <v>231</v>
      </c>
      <c r="AI443" s="124"/>
      <c r="AJ443" s="108"/>
      <c r="AK443" s="106"/>
      <c r="AL443" s="106"/>
      <c r="AM443" s="122" t="s">
        <v>231</v>
      </c>
      <c r="AN443" s="124"/>
      <c r="AO443" s="122" t="s">
        <v>231</v>
      </c>
      <c r="AP443" s="124" t="s">
        <v>513</v>
      </c>
      <c r="AQ443" s="122" t="s">
        <v>231</v>
      </c>
      <c r="AR443" s="124"/>
      <c r="AS443" s="122" t="s">
        <v>231</v>
      </c>
      <c r="AT443" s="124"/>
      <c r="AU443" s="122" t="s">
        <v>231</v>
      </c>
      <c r="AV443" s="124"/>
      <c r="AW443" s="122" t="s">
        <v>231</v>
      </c>
      <c r="AX443" s="124"/>
      <c r="AY443" s="122" t="s">
        <v>231</v>
      </c>
      <c r="AZ443" s="124"/>
      <c r="BA443" s="146" t="s">
        <v>241</v>
      </c>
      <c r="BB443" s="124"/>
      <c r="BC443" s="146" t="s">
        <v>290</v>
      </c>
      <c r="BD443" s="124"/>
      <c r="BE443" s="112">
        <f t="shared" si="12"/>
        <v>1</v>
      </c>
      <c r="BF443" s="122" t="s">
        <v>192</v>
      </c>
      <c r="BG443" s="160">
        <v>1.0</v>
      </c>
      <c r="BH443" s="122" t="s">
        <v>199</v>
      </c>
      <c r="BI443" s="160">
        <v>1.0</v>
      </c>
      <c r="BJ443" s="122" t="s">
        <v>204</v>
      </c>
      <c r="BK443" s="124">
        <v>1.0</v>
      </c>
      <c r="BL443" s="146" t="s">
        <v>209</v>
      </c>
      <c r="BM443" s="124">
        <v>1.0</v>
      </c>
      <c r="BN443" s="122" t="s">
        <v>216</v>
      </c>
      <c r="BO443" s="124">
        <v>1.0</v>
      </c>
      <c r="BP443" s="122" t="s">
        <v>204</v>
      </c>
      <c r="BQ443" s="124">
        <v>1.0</v>
      </c>
      <c r="BR443" s="122" t="s">
        <v>225</v>
      </c>
      <c r="BS443" s="124">
        <v>1.0</v>
      </c>
      <c r="BT443" s="112"/>
      <c r="BU443" s="168" t="s">
        <v>236</v>
      </c>
      <c r="BV443" s="168" t="s">
        <v>236</v>
      </c>
      <c r="BW443" s="112"/>
    </row>
    <row r="444">
      <c r="A444" s="66"/>
      <c r="B444" s="69">
        <v>36.0</v>
      </c>
      <c r="C444" s="71" t="s">
        <v>329</v>
      </c>
      <c r="D444" s="115" t="s">
        <v>365</v>
      </c>
      <c r="E444" s="76">
        <v>2011.0</v>
      </c>
      <c r="F444" s="76" t="s">
        <v>30</v>
      </c>
      <c r="G444" s="76" t="s">
        <v>401</v>
      </c>
      <c r="H444" s="76">
        <v>5.0</v>
      </c>
      <c r="I444" s="119" t="s">
        <v>437</v>
      </c>
      <c r="J444" s="71"/>
      <c r="K444" s="87" t="s">
        <v>39</v>
      </c>
      <c r="L444" s="66"/>
      <c r="M444" s="94"/>
      <c r="N444" s="122" t="s">
        <v>231</v>
      </c>
      <c r="O444" s="124"/>
      <c r="P444" s="124" t="s">
        <v>243</v>
      </c>
      <c r="Q444" s="16" t="s">
        <v>250</v>
      </c>
      <c r="R444" s="122" t="s">
        <v>228</v>
      </c>
      <c r="S444" s="124"/>
      <c r="T444" s="122" t="s">
        <v>231</v>
      </c>
      <c r="U444" s="124"/>
      <c r="V444" s="16" t="s">
        <v>257</v>
      </c>
      <c r="W444" s="106"/>
      <c r="X444" s="106"/>
      <c r="Y444" s="106"/>
      <c r="Z444" s="122" t="s">
        <v>231</v>
      </c>
      <c r="AA444" s="124"/>
      <c r="AB444" s="122" t="s">
        <v>231</v>
      </c>
      <c r="AC444" s="124" t="s">
        <v>481</v>
      </c>
      <c r="AD444" s="122" t="s">
        <v>231</v>
      </c>
      <c r="AE444" s="124" t="s">
        <v>493</v>
      </c>
      <c r="AF444" s="122" t="s">
        <v>241</v>
      </c>
      <c r="AG444" s="124"/>
      <c r="AH444" s="122" t="s">
        <v>241</v>
      </c>
      <c r="AI444" s="124"/>
      <c r="AJ444" s="108"/>
      <c r="AK444" s="106"/>
      <c r="AL444" s="106"/>
      <c r="AM444" s="122" t="s">
        <v>231</v>
      </c>
      <c r="AN444" s="124"/>
      <c r="AO444" s="122" t="s">
        <v>231</v>
      </c>
      <c r="AP444" s="124" t="s">
        <v>514</v>
      </c>
      <c r="AQ444" s="122" t="s">
        <v>231</v>
      </c>
      <c r="AR444" s="124"/>
      <c r="AS444" s="122" t="s">
        <v>231</v>
      </c>
      <c r="AT444" s="124"/>
      <c r="AU444" s="122" t="s">
        <v>231</v>
      </c>
      <c r="AV444" s="124"/>
      <c r="AW444" s="122" t="s">
        <v>231</v>
      </c>
      <c r="AX444" s="124"/>
      <c r="AY444" s="122" t="s">
        <v>231</v>
      </c>
      <c r="AZ444" s="124"/>
      <c r="BA444" s="146" t="s">
        <v>241</v>
      </c>
      <c r="BB444" s="124"/>
      <c r="BC444" s="146" t="s">
        <v>293</v>
      </c>
      <c r="BD444" s="124"/>
      <c r="BE444" s="112">
        <f t="shared" si="12"/>
        <v>0.5942857143</v>
      </c>
      <c r="BF444" s="122" t="s">
        <v>192</v>
      </c>
      <c r="BG444" s="160">
        <v>1.0</v>
      </c>
      <c r="BH444" s="122" t="s">
        <v>200</v>
      </c>
      <c r="BI444" s="160">
        <v>0.5</v>
      </c>
      <c r="BJ444" s="122" t="s">
        <v>205</v>
      </c>
      <c r="BK444" s="124">
        <v>0.5</v>
      </c>
      <c r="BL444" s="146" t="s">
        <v>209</v>
      </c>
      <c r="BM444" s="124">
        <v>1.0</v>
      </c>
      <c r="BN444" s="122" t="s">
        <v>217</v>
      </c>
      <c r="BO444" s="124">
        <v>0.66</v>
      </c>
      <c r="BP444" s="122" t="s">
        <v>211</v>
      </c>
      <c r="BQ444" s="124">
        <v>0.5</v>
      </c>
      <c r="BR444" s="122" t="s">
        <v>226</v>
      </c>
      <c r="BS444" s="124">
        <v>0.0</v>
      </c>
      <c r="BT444" s="112"/>
      <c r="BU444" s="168" t="s">
        <v>236</v>
      </c>
      <c r="BV444" s="168" t="s">
        <v>236</v>
      </c>
      <c r="BW444" s="112"/>
    </row>
    <row r="445">
      <c r="A445" s="65" t="s">
        <v>182</v>
      </c>
      <c r="B445" s="68" t="s">
        <v>0</v>
      </c>
      <c r="C445" s="68" t="s">
        <v>183</v>
      </c>
      <c r="D445" s="68" t="s">
        <v>184</v>
      </c>
      <c r="E445" s="75" t="s">
        <v>185</v>
      </c>
      <c r="F445" s="75" t="s">
        <v>91</v>
      </c>
      <c r="G445" s="75" t="s">
        <v>189</v>
      </c>
      <c r="H445" s="75" t="s">
        <v>191</v>
      </c>
      <c r="I445" s="81" t="s">
        <v>193</v>
      </c>
      <c r="J445" s="81"/>
      <c r="K445" s="85" t="s">
        <v>197</v>
      </c>
      <c r="L445" s="65" t="s">
        <v>210</v>
      </c>
      <c r="M445" s="92" t="s">
        <v>3</v>
      </c>
      <c r="N445" s="121" t="s">
        <v>180</v>
      </c>
      <c r="O445" s="220"/>
      <c r="P445" s="19" t="s">
        <v>232</v>
      </c>
      <c r="Q445" s="19" t="s">
        <v>246</v>
      </c>
      <c r="R445" s="125" t="s">
        <v>251</v>
      </c>
      <c r="S445" s="221"/>
      <c r="T445" s="121" t="s">
        <v>253</v>
      </c>
      <c r="U445" s="220"/>
      <c r="V445" s="19" t="s">
        <v>255</v>
      </c>
      <c r="W445" s="104" t="s">
        <v>11</v>
      </c>
      <c r="X445" s="104" t="s">
        <v>13</v>
      </c>
      <c r="Y445" s="104" t="s">
        <v>20</v>
      </c>
      <c r="Z445" s="121" t="s">
        <v>261</v>
      </c>
      <c r="AA445" s="220"/>
      <c r="AB445" s="127" t="s">
        <v>263</v>
      </c>
      <c r="AC445" s="222"/>
      <c r="AD445" s="129" t="s">
        <v>265</v>
      </c>
      <c r="AE445" s="129"/>
      <c r="AF445" s="132" t="s">
        <v>267</v>
      </c>
      <c r="AG445" s="129"/>
      <c r="AH445" s="127" t="s">
        <v>269</v>
      </c>
      <c r="AI445" s="222"/>
      <c r="AJ445" s="104" t="s">
        <v>25</v>
      </c>
      <c r="AK445" s="109" t="s">
        <v>33</v>
      </c>
      <c r="AL445" s="109" t="s">
        <v>40</v>
      </c>
      <c r="AM445" s="133" t="s">
        <v>271</v>
      </c>
      <c r="AN445" s="40"/>
      <c r="AO445" s="127" t="s">
        <v>273</v>
      </c>
      <c r="AP445" s="222"/>
      <c r="AQ445" s="127" t="s">
        <v>275</v>
      </c>
      <c r="AR445" s="222"/>
      <c r="AS445" s="127" t="s">
        <v>277</v>
      </c>
      <c r="AT445" s="222"/>
      <c r="AU445" s="121" t="s">
        <v>279</v>
      </c>
      <c r="AV445" s="220"/>
      <c r="AW445" s="121" t="s">
        <v>281</v>
      </c>
      <c r="AX445" s="220"/>
      <c r="AY445" s="121" t="s">
        <v>284</v>
      </c>
      <c r="AZ445" s="220"/>
      <c r="BA445" s="127" t="s">
        <v>286</v>
      </c>
      <c r="BB445" s="222"/>
      <c r="BC445" s="148" t="s">
        <v>288</v>
      </c>
      <c r="BD445" s="223"/>
      <c r="BE445" s="111" t="s">
        <v>559</v>
      </c>
      <c r="BF445" s="156" t="s">
        <v>188</v>
      </c>
      <c r="BG445" s="84"/>
      <c r="BH445" s="161" t="s">
        <v>196</v>
      </c>
      <c r="BI445" s="84"/>
      <c r="BJ445" s="161" t="s">
        <v>202</v>
      </c>
      <c r="BK445" s="84"/>
      <c r="BL445" s="161" t="s">
        <v>207</v>
      </c>
      <c r="BM445" s="84"/>
      <c r="BN445" s="161" t="s">
        <v>214</v>
      </c>
      <c r="BO445" s="84"/>
      <c r="BP445" s="161" t="s">
        <v>220</v>
      </c>
      <c r="BQ445" s="84"/>
      <c r="BR445" s="161" t="s">
        <v>223</v>
      </c>
      <c r="BS445" s="84"/>
      <c r="BT445" s="111" t="s">
        <v>560</v>
      </c>
      <c r="BU445" s="167" t="s">
        <v>234</v>
      </c>
      <c r="BV445" s="167" t="s">
        <v>239</v>
      </c>
      <c r="BW445" s="111"/>
    </row>
    <row r="446">
      <c r="A446" s="66"/>
      <c r="B446" s="69">
        <v>1.0</v>
      </c>
      <c r="C446" s="113" t="s">
        <v>294</v>
      </c>
      <c r="D446" s="113" t="s">
        <v>330</v>
      </c>
      <c r="E446" s="76">
        <v>2013.0</v>
      </c>
      <c r="F446" s="76" t="s">
        <v>30</v>
      </c>
      <c r="G446" s="76" t="s">
        <v>366</v>
      </c>
      <c r="H446" s="76">
        <v>4.0</v>
      </c>
      <c r="I446" s="116" t="s">
        <v>402</v>
      </c>
      <c r="J446"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446" s="87" t="s">
        <v>39</v>
      </c>
      <c r="L446" s="66"/>
      <c r="M446" s="94"/>
      <c r="N446" s="122" t="s">
        <v>231</v>
      </c>
      <c r="O446" s="124"/>
      <c r="P446" s="124" t="s">
        <v>243</v>
      </c>
      <c r="Q446" s="113" t="s">
        <v>249</v>
      </c>
      <c r="R446" s="122" t="s">
        <v>241</v>
      </c>
      <c r="S446" s="124"/>
      <c r="T446" s="122" t="s">
        <v>231</v>
      </c>
      <c r="U446" s="124"/>
      <c r="V446" s="16" t="s">
        <v>258</v>
      </c>
      <c r="W446" s="106"/>
      <c r="X446" s="106"/>
      <c r="Y446" s="106"/>
      <c r="Z446" s="122" t="s">
        <v>231</v>
      </c>
      <c r="AA446" s="124"/>
      <c r="AB446" s="122" t="s">
        <v>231</v>
      </c>
      <c r="AC446" s="126" t="s">
        <v>461</v>
      </c>
      <c r="AD446" s="122" t="s">
        <v>231</v>
      </c>
      <c r="AE446" s="126" t="s">
        <v>482</v>
      </c>
      <c r="AF446" s="122" t="s">
        <v>231</v>
      </c>
      <c r="AG446" s="126" t="s">
        <v>494</v>
      </c>
      <c r="AH446" s="122" t="s">
        <v>241</v>
      </c>
      <c r="AI446" s="124"/>
      <c r="AJ446" s="108"/>
      <c r="AK446" s="106"/>
      <c r="AL446" s="106"/>
      <c r="AM446" s="224" t="s">
        <v>231</v>
      </c>
      <c r="AN446" s="58"/>
      <c r="AO446" s="122" t="s">
        <v>231</v>
      </c>
      <c r="AP446" s="134" t="s">
        <v>505</v>
      </c>
      <c r="AQ446" s="122" t="s">
        <v>231</v>
      </c>
      <c r="AR446" s="124"/>
      <c r="AS446" s="122" t="s">
        <v>241</v>
      </c>
      <c r="AT446" s="124"/>
      <c r="AU446" s="122" t="s">
        <v>231</v>
      </c>
      <c r="AV446" s="124"/>
      <c r="AW446" s="122" t="s">
        <v>231</v>
      </c>
      <c r="AX446" s="124"/>
      <c r="AY446" s="122" t="s">
        <v>231</v>
      </c>
      <c r="AZ446" s="124"/>
      <c r="BA446" s="146" t="s">
        <v>231</v>
      </c>
      <c r="BB446" s="147" t="s">
        <v>541</v>
      </c>
      <c r="BC446" s="146" t="s">
        <v>293</v>
      </c>
      <c r="BE446" s="112">
        <f t="shared" ref="BE446:BE481" si="13">SUM(BG446,BI446,BK446,BM446,BO446,BQ446,BS446)/7</f>
        <v>0.8085714286</v>
      </c>
      <c r="BF446" s="122" t="s">
        <v>192</v>
      </c>
      <c r="BG446" s="160">
        <v>1.0</v>
      </c>
      <c r="BH446" s="122" t="s">
        <v>199</v>
      </c>
      <c r="BI446" s="160">
        <v>1.0</v>
      </c>
      <c r="BJ446" s="122" t="s">
        <v>204</v>
      </c>
      <c r="BK446" s="124">
        <v>1.0</v>
      </c>
      <c r="BL446" s="122" t="s">
        <v>209</v>
      </c>
      <c r="BM446" s="124">
        <v>1.0</v>
      </c>
      <c r="BN446" s="122" t="s">
        <v>217</v>
      </c>
      <c r="BO446" s="124">
        <v>0.66</v>
      </c>
      <c r="BP446" s="122" t="s">
        <v>211</v>
      </c>
      <c r="BQ446" s="124">
        <v>0.5</v>
      </c>
      <c r="BR446" s="122" t="s">
        <v>211</v>
      </c>
      <c r="BS446" s="124">
        <v>0.5</v>
      </c>
      <c r="BT446" s="112"/>
      <c r="BU446" s="168" t="s">
        <v>236</v>
      </c>
      <c r="BV446" s="168" t="s">
        <v>237</v>
      </c>
      <c r="BW446" s="112"/>
    </row>
    <row r="447">
      <c r="A447" s="66"/>
      <c r="B447" s="69">
        <v>2.0</v>
      </c>
      <c r="C447" s="71" t="s">
        <v>295</v>
      </c>
      <c r="D447" s="71" t="s">
        <v>331</v>
      </c>
      <c r="E447" s="76">
        <v>2012.0</v>
      </c>
      <c r="F447" s="76" t="s">
        <v>30</v>
      </c>
      <c r="G447" s="76" t="s">
        <v>367</v>
      </c>
      <c r="H447" s="76">
        <v>14.0</v>
      </c>
      <c r="I447" s="116" t="s">
        <v>403</v>
      </c>
      <c r="J447" s="116" t="s">
        <v>438</v>
      </c>
      <c r="K447" s="87" t="s">
        <v>39</v>
      </c>
      <c r="L447" s="66"/>
      <c r="M447" s="94"/>
      <c r="N447" s="122" t="s">
        <v>231</v>
      </c>
      <c r="O447" s="124"/>
      <c r="P447" s="124" t="s">
        <v>243</v>
      </c>
      <c r="Q447" s="16" t="s">
        <v>250</v>
      </c>
      <c r="R447" s="122" t="s">
        <v>241</v>
      </c>
      <c r="S447" s="124"/>
      <c r="T447" s="122" t="s">
        <v>231</v>
      </c>
      <c r="U447" s="124"/>
      <c r="V447" s="16" t="s">
        <v>257</v>
      </c>
      <c r="W447" s="106"/>
      <c r="X447" s="106"/>
      <c r="Y447" s="106"/>
      <c r="Z447" s="122" t="s">
        <v>231</v>
      </c>
      <c r="AA447" s="124"/>
      <c r="AB447" s="122" t="s">
        <v>231</v>
      </c>
      <c r="AC447" s="126" t="s">
        <v>462</v>
      </c>
      <c r="AD447" s="122" t="s">
        <v>231</v>
      </c>
      <c r="AE447" s="126" t="s">
        <v>483</v>
      </c>
      <c r="AF447" s="122" t="s">
        <v>231</v>
      </c>
      <c r="AG447" s="126" t="s">
        <v>495</v>
      </c>
      <c r="AH447" s="122" t="s">
        <v>231</v>
      </c>
      <c r="AI447" s="124"/>
      <c r="AJ447" s="108"/>
      <c r="AK447" s="106"/>
      <c r="AL447" s="106"/>
      <c r="AM447" s="122" t="s">
        <v>231</v>
      </c>
      <c r="AN447" s="124"/>
      <c r="AO447" s="122" t="s">
        <v>231</v>
      </c>
      <c r="AP447" s="124"/>
      <c r="AQ447" s="122" t="s">
        <v>231</v>
      </c>
      <c r="AR447" s="124"/>
      <c r="AS447" s="122" t="s">
        <v>231</v>
      </c>
      <c r="AT447" s="124"/>
      <c r="AU447" s="122" t="s">
        <v>231</v>
      </c>
      <c r="AV447" s="124"/>
      <c r="AW447" s="122" t="s">
        <v>231</v>
      </c>
      <c r="AX447" s="124"/>
      <c r="AY447" s="122" t="s">
        <v>241</v>
      </c>
      <c r="AZ447" s="124"/>
      <c r="BA447" s="146" t="s">
        <v>228</v>
      </c>
      <c r="BB447" s="124"/>
      <c r="BC447" s="146" t="s">
        <v>293</v>
      </c>
      <c r="BD447" s="124"/>
      <c r="BE447" s="112">
        <f t="shared" si="13"/>
        <v>0.7371428571</v>
      </c>
      <c r="BF447" s="122" t="s">
        <v>192</v>
      </c>
      <c r="BG447" s="160">
        <v>1.0</v>
      </c>
      <c r="BH447" s="122" t="s">
        <v>199</v>
      </c>
      <c r="BI447" s="160">
        <v>1.0</v>
      </c>
      <c r="BJ447" s="122" t="s">
        <v>204</v>
      </c>
      <c r="BK447" s="124">
        <v>1.0</v>
      </c>
      <c r="BL447" s="122" t="s">
        <v>209</v>
      </c>
      <c r="BM447" s="124">
        <v>1.0</v>
      </c>
      <c r="BN447" s="122" t="s">
        <v>217</v>
      </c>
      <c r="BO447" s="124">
        <v>0.66</v>
      </c>
      <c r="BP447" s="122" t="s">
        <v>211</v>
      </c>
      <c r="BQ447" s="124">
        <v>0.5</v>
      </c>
      <c r="BR447" s="122" t="s">
        <v>226</v>
      </c>
      <c r="BS447" s="124">
        <v>0.0</v>
      </c>
      <c r="BT447" s="112"/>
      <c r="BU447" s="168" t="s">
        <v>236</v>
      </c>
      <c r="BV447" s="168" t="s">
        <v>237</v>
      </c>
      <c r="BW447" s="112"/>
    </row>
    <row r="448">
      <c r="A448" s="66"/>
      <c r="B448" s="69">
        <v>3.0</v>
      </c>
      <c r="C448" s="71" t="s">
        <v>296</v>
      </c>
      <c r="D448" s="71" t="s">
        <v>332</v>
      </c>
      <c r="E448" s="76">
        <v>2013.0</v>
      </c>
      <c r="F448" s="76" t="s">
        <v>30</v>
      </c>
      <c r="G448" s="76" t="s">
        <v>368</v>
      </c>
      <c r="H448" s="76">
        <v>7.0</v>
      </c>
      <c r="I448" s="116" t="s">
        <v>404</v>
      </c>
      <c r="J448" s="116" t="s">
        <v>439</v>
      </c>
      <c r="K448" s="87" t="s">
        <v>39</v>
      </c>
      <c r="L448" s="66"/>
      <c r="M448" s="94"/>
      <c r="N448" s="122" t="s">
        <v>231</v>
      </c>
      <c r="O448" s="124"/>
      <c r="P448" s="124" t="s">
        <v>243</v>
      </c>
      <c r="Q448" s="16" t="s">
        <v>250</v>
      </c>
      <c r="R448" s="122" t="s">
        <v>241</v>
      </c>
      <c r="S448" s="124"/>
      <c r="T448" s="122" t="s">
        <v>231</v>
      </c>
      <c r="U448" s="124"/>
      <c r="V448" s="16" t="s">
        <v>257</v>
      </c>
      <c r="W448" s="106"/>
      <c r="X448" s="106"/>
      <c r="Y448" s="106"/>
      <c r="Z448" s="122" t="s">
        <v>231</v>
      </c>
      <c r="AA448" s="124"/>
      <c r="AB448" s="122" t="s">
        <v>231</v>
      </c>
      <c r="AC448" s="126" t="s">
        <v>463</v>
      </c>
      <c r="AD448" s="122" t="s">
        <v>231</v>
      </c>
      <c r="AE448" s="126" t="s">
        <v>484</v>
      </c>
      <c r="AF448" s="122" t="s">
        <v>231</v>
      </c>
      <c r="AG448" s="126" t="s">
        <v>496</v>
      </c>
      <c r="AH448" s="122" t="s">
        <v>241</v>
      </c>
      <c r="AI448" s="124"/>
      <c r="AJ448" s="108"/>
      <c r="AK448" s="106"/>
      <c r="AL448" s="106"/>
      <c r="AM448" s="122" t="s">
        <v>241</v>
      </c>
      <c r="AN448" s="124"/>
      <c r="AO448" s="224"/>
      <c r="AP448" s="58"/>
      <c r="AQ448" s="122"/>
      <c r="AR448" s="124"/>
      <c r="AS448" s="122"/>
      <c r="AT448" s="124"/>
      <c r="AU448" s="122" t="s">
        <v>241</v>
      </c>
      <c r="AV448" s="124"/>
      <c r="AW448" s="122" t="s">
        <v>231</v>
      </c>
      <c r="AX448" s="124"/>
      <c r="AY448" s="122" t="s">
        <v>231</v>
      </c>
      <c r="AZ448" s="124"/>
      <c r="BA448" s="146" t="s">
        <v>241</v>
      </c>
      <c r="BB448" s="124"/>
      <c r="BC448" s="146" t="s">
        <v>228</v>
      </c>
      <c r="BD448" s="124"/>
      <c r="BE448" s="112">
        <f t="shared" si="13"/>
        <v>0.7614285714</v>
      </c>
      <c r="BF448" s="122" t="s">
        <v>192</v>
      </c>
      <c r="BG448" s="160">
        <v>1.0</v>
      </c>
      <c r="BH448" s="122" t="s">
        <v>199</v>
      </c>
      <c r="BI448" s="160">
        <v>1.0</v>
      </c>
      <c r="BJ448" s="122" t="s">
        <v>204</v>
      </c>
      <c r="BK448" s="124">
        <v>1.0</v>
      </c>
      <c r="BL448" s="122" t="s">
        <v>209</v>
      </c>
      <c r="BM448" s="124">
        <v>1.0</v>
      </c>
      <c r="BN448" s="122" t="s">
        <v>218</v>
      </c>
      <c r="BO448" s="124">
        <v>0.33</v>
      </c>
      <c r="BP448" s="122" t="s">
        <v>211</v>
      </c>
      <c r="BQ448" s="124">
        <v>0.5</v>
      </c>
      <c r="BR448" s="122" t="s">
        <v>211</v>
      </c>
      <c r="BS448" s="124">
        <v>0.5</v>
      </c>
      <c r="BT448" s="112"/>
      <c r="BU448" s="168" t="s">
        <v>236</v>
      </c>
      <c r="BV448" s="168" t="s">
        <v>237</v>
      </c>
      <c r="BW448" s="112"/>
    </row>
    <row r="449">
      <c r="A449" s="66"/>
      <c r="B449" s="69">
        <v>4.0</v>
      </c>
      <c r="C449" s="71" t="s">
        <v>297</v>
      </c>
      <c r="D449" s="71" t="s">
        <v>333</v>
      </c>
      <c r="E449" s="76">
        <v>2011.0</v>
      </c>
      <c r="F449" s="76" t="s">
        <v>30</v>
      </c>
      <c r="G449" s="76" t="s">
        <v>369</v>
      </c>
      <c r="H449" s="76">
        <v>12.0</v>
      </c>
      <c r="I449" s="116" t="s">
        <v>405</v>
      </c>
      <c r="J449" s="116" t="s">
        <v>440</v>
      </c>
      <c r="K449" s="87" t="s">
        <v>39</v>
      </c>
      <c r="L449" s="66"/>
      <c r="M449" s="94"/>
      <c r="N449" s="122" t="s">
        <v>231</v>
      </c>
      <c r="O449" s="124"/>
      <c r="P449" s="124" t="s">
        <v>243</v>
      </c>
      <c r="Q449" s="16" t="s">
        <v>249</v>
      </c>
      <c r="R449" s="122" t="s">
        <v>241</v>
      </c>
      <c r="S449" s="124"/>
      <c r="T449" s="122" t="s">
        <v>231</v>
      </c>
      <c r="U449" s="124"/>
      <c r="V449" s="16" t="s">
        <v>258</v>
      </c>
      <c r="W449" s="106"/>
      <c r="X449" s="106"/>
      <c r="Y449" s="106"/>
      <c r="Z449" s="122" t="s">
        <v>231</v>
      </c>
      <c r="AA449" s="124"/>
      <c r="AB449" s="122" t="s">
        <v>231</v>
      </c>
      <c r="AC449" s="126" t="s">
        <v>463</v>
      </c>
      <c r="AD449" s="122" t="s">
        <v>231</v>
      </c>
      <c r="AE449" s="126" t="s">
        <v>485</v>
      </c>
      <c r="AF449" s="122" t="s">
        <v>241</v>
      </c>
      <c r="AG449" s="124"/>
      <c r="AH449" s="122" t="s">
        <v>231</v>
      </c>
      <c r="AI449" s="126" t="s">
        <v>499</v>
      </c>
      <c r="AJ449" s="108"/>
      <c r="AK449" s="106"/>
      <c r="AL449" s="106"/>
      <c r="AM449" s="122" t="s">
        <v>241</v>
      </c>
      <c r="AN449" s="124"/>
      <c r="AO449" s="122"/>
      <c r="AP449" s="124"/>
      <c r="AQ449" s="122"/>
      <c r="AR449" s="124"/>
      <c r="AS449" s="122"/>
      <c r="AT449" s="124"/>
      <c r="AU449" s="122" t="s">
        <v>241</v>
      </c>
      <c r="AV449" s="124"/>
      <c r="AW449" s="122" t="s">
        <v>231</v>
      </c>
      <c r="AX449" s="124"/>
      <c r="AY449" s="122" t="s">
        <v>231</v>
      </c>
      <c r="AZ449" s="124"/>
      <c r="BA449" s="146" t="s">
        <v>241</v>
      </c>
      <c r="BB449" s="147" t="s">
        <v>542</v>
      </c>
      <c r="BC449" s="146" t="s">
        <v>228</v>
      </c>
      <c r="BD449" s="124"/>
      <c r="BE449" s="112">
        <f t="shared" si="13"/>
        <v>0.7371428571</v>
      </c>
      <c r="BF449" s="122" t="s">
        <v>192</v>
      </c>
      <c r="BG449" s="160">
        <v>1.0</v>
      </c>
      <c r="BH449" s="122" t="s">
        <v>199</v>
      </c>
      <c r="BI449" s="160">
        <v>1.0</v>
      </c>
      <c r="BJ449" s="122" t="s">
        <v>204</v>
      </c>
      <c r="BK449" s="124">
        <v>1.0</v>
      </c>
      <c r="BL449" s="122" t="s">
        <v>209</v>
      </c>
      <c r="BM449" s="124">
        <v>1.0</v>
      </c>
      <c r="BN449" s="122" t="s">
        <v>217</v>
      </c>
      <c r="BO449" s="124">
        <v>0.66</v>
      </c>
      <c r="BP449" s="122" t="s">
        <v>211</v>
      </c>
      <c r="BQ449" s="124">
        <v>0.5</v>
      </c>
      <c r="BR449" s="122" t="s">
        <v>226</v>
      </c>
      <c r="BS449" s="124">
        <v>0.0</v>
      </c>
      <c r="BT449" s="112"/>
      <c r="BU449" s="168" t="s">
        <v>236</v>
      </c>
      <c r="BV449" s="168" t="s">
        <v>237</v>
      </c>
      <c r="BW449" s="112"/>
    </row>
    <row r="450">
      <c r="A450" s="66"/>
      <c r="B450" s="69">
        <v>5.0</v>
      </c>
      <c r="C450" s="71" t="s">
        <v>298</v>
      </c>
      <c r="D450" s="71" t="s">
        <v>334</v>
      </c>
      <c r="E450" s="76">
        <v>2011.0</v>
      </c>
      <c r="F450" s="76" t="s">
        <v>30</v>
      </c>
      <c r="G450" s="76" t="s">
        <v>370</v>
      </c>
      <c r="H450" s="76">
        <v>14.0</v>
      </c>
      <c r="I450" s="117" t="s">
        <v>406</v>
      </c>
      <c r="J450" s="116" t="s">
        <v>441</v>
      </c>
      <c r="K450" s="87" t="s">
        <v>39</v>
      </c>
      <c r="L450" s="66"/>
      <c r="M450" s="94"/>
      <c r="N450" s="122" t="s">
        <v>231</v>
      </c>
      <c r="O450" s="124"/>
      <c r="P450" s="124" t="s">
        <v>243</v>
      </c>
      <c r="Q450" s="16" t="s">
        <v>250</v>
      </c>
      <c r="R450" s="122" t="s">
        <v>241</v>
      </c>
      <c r="S450" s="124"/>
      <c r="T450" s="122" t="s">
        <v>231</v>
      </c>
      <c r="U450" s="124"/>
      <c r="V450" s="16" t="s">
        <v>260</v>
      </c>
      <c r="W450" s="106"/>
      <c r="X450" s="106"/>
      <c r="Y450" s="106"/>
      <c r="Z450" s="122" t="s">
        <v>241</v>
      </c>
      <c r="AA450" s="124"/>
      <c r="AB450" s="122" t="s">
        <v>228</v>
      </c>
      <c r="AC450" s="124"/>
      <c r="AD450" s="122" t="s">
        <v>228</v>
      </c>
      <c r="AE450" s="124"/>
      <c r="AF450" s="122" t="s">
        <v>228</v>
      </c>
      <c r="AG450" s="124"/>
      <c r="AH450" s="122" t="s">
        <v>228</v>
      </c>
      <c r="AI450" s="124"/>
      <c r="AJ450" s="108"/>
      <c r="AK450" s="106"/>
      <c r="AL450" s="106"/>
      <c r="AM450" s="122" t="s">
        <v>241</v>
      </c>
      <c r="AN450" s="124"/>
      <c r="AO450" s="122"/>
      <c r="AP450" s="124"/>
      <c r="AQ450" s="224"/>
      <c r="AR450" s="58"/>
      <c r="AS450" s="122"/>
      <c r="AT450" s="124"/>
      <c r="AU450" s="122" t="s">
        <v>231</v>
      </c>
      <c r="AV450" s="124"/>
      <c r="AW450" s="122" t="s">
        <v>231</v>
      </c>
      <c r="AX450" s="124"/>
      <c r="AY450" s="122" t="s">
        <v>231</v>
      </c>
      <c r="AZ450" s="124"/>
      <c r="BA450" s="146" t="s">
        <v>241</v>
      </c>
      <c r="BB450" s="124"/>
      <c r="BC450" s="146" t="s">
        <v>228</v>
      </c>
      <c r="BD450" s="124"/>
      <c r="BE450" s="112">
        <f t="shared" si="13"/>
        <v>0.7614285714</v>
      </c>
      <c r="BF450" s="122" t="s">
        <v>192</v>
      </c>
      <c r="BG450" s="160">
        <v>1.0</v>
      </c>
      <c r="BH450" s="122" t="s">
        <v>199</v>
      </c>
      <c r="BI450" s="160">
        <v>1.0</v>
      </c>
      <c r="BJ450" s="122" t="s">
        <v>204</v>
      </c>
      <c r="BK450" s="124">
        <v>1.0</v>
      </c>
      <c r="BL450" s="122" t="s">
        <v>209</v>
      </c>
      <c r="BM450" s="124">
        <v>1.0</v>
      </c>
      <c r="BN450" s="122" t="s">
        <v>218</v>
      </c>
      <c r="BO450" s="124">
        <v>0.33</v>
      </c>
      <c r="BP450" s="122" t="s">
        <v>211</v>
      </c>
      <c r="BQ450" s="124">
        <v>0.5</v>
      </c>
      <c r="BR450" s="122" t="s">
        <v>211</v>
      </c>
      <c r="BS450" s="124">
        <v>0.5</v>
      </c>
      <c r="BT450" s="112"/>
      <c r="BU450" s="168" t="s">
        <v>236</v>
      </c>
      <c r="BV450" s="168" t="s">
        <v>237</v>
      </c>
      <c r="BW450" s="112"/>
    </row>
    <row r="451">
      <c r="A451" s="66"/>
      <c r="B451" s="69">
        <v>6.0</v>
      </c>
      <c r="C451" s="71" t="s">
        <v>299</v>
      </c>
      <c r="D451" s="71" t="s">
        <v>335</v>
      </c>
      <c r="E451" s="76">
        <v>2012.0</v>
      </c>
      <c r="F451" s="76" t="s">
        <v>30</v>
      </c>
      <c r="G451" s="76" t="s">
        <v>371</v>
      </c>
      <c r="H451" s="76">
        <v>3.0</v>
      </c>
      <c r="I451" s="117" t="s">
        <v>407</v>
      </c>
      <c r="J451" s="116" t="s">
        <v>442</v>
      </c>
      <c r="K451" s="87" t="s">
        <v>39</v>
      </c>
      <c r="L451" s="66"/>
      <c r="M451" s="94"/>
      <c r="N451" s="122" t="s">
        <v>231</v>
      </c>
      <c r="O451" s="124"/>
      <c r="P451" s="124" t="s">
        <v>243</v>
      </c>
      <c r="Q451" s="16" t="s">
        <v>249</v>
      </c>
      <c r="R451" s="122" t="s">
        <v>241</v>
      </c>
      <c r="S451" s="124"/>
      <c r="T451" s="122" t="s">
        <v>231</v>
      </c>
      <c r="U451" s="126" t="s">
        <v>458</v>
      </c>
      <c r="V451" s="16" t="s">
        <v>257</v>
      </c>
      <c r="W451" s="106"/>
      <c r="X451" s="106"/>
      <c r="Y451" s="106"/>
      <c r="Z451" s="122" t="s">
        <v>231</v>
      </c>
      <c r="AA451" s="124"/>
      <c r="AB451" s="122" t="s">
        <v>231</v>
      </c>
      <c r="AC451" s="126" t="s">
        <v>464</v>
      </c>
      <c r="AD451" s="122" t="s">
        <v>231</v>
      </c>
      <c r="AE451" s="130" t="s">
        <v>486</v>
      </c>
      <c r="AF451" s="122" t="s">
        <v>231</v>
      </c>
      <c r="AG451" s="126" t="s">
        <v>497</v>
      </c>
      <c r="AH451" s="122" t="s">
        <v>231</v>
      </c>
      <c r="AI451" s="126" t="s">
        <v>500</v>
      </c>
      <c r="AJ451" s="108"/>
      <c r="AK451" s="106"/>
      <c r="AL451" s="106"/>
      <c r="AM451" s="122" t="s">
        <v>231</v>
      </c>
      <c r="AN451" s="124"/>
      <c r="AO451" s="122" t="s">
        <v>231</v>
      </c>
      <c r="AP451" s="124"/>
      <c r="AQ451" s="122" t="s">
        <v>231</v>
      </c>
      <c r="AR451" s="124"/>
      <c r="AS451" s="122" t="s">
        <v>231</v>
      </c>
      <c r="AT451" s="124"/>
      <c r="AU451" s="122" t="s">
        <v>231</v>
      </c>
      <c r="AV451" s="124"/>
      <c r="AW451" s="122" t="s">
        <v>231</v>
      </c>
      <c r="AX451" s="124"/>
      <c r="AY451" s="122" t="s">
        <v>241</v>
      </c>
      <c r="AZ451" s="124"/>
      <c r="BA451" s="146" t="s">
        <v>228</v>
      </c>
      <c r="BB451" s="124"/>
      <c r="BC451" s="146" t="s">
        <v>290</v>
      </c>
      <c r="BD451" s="124"/>
      <c r="BE451" s="112">
        <f t="shared" si="13"/>
        <v>0.7371428571</v>
      </c>
      <c r="BF451" s="122" t="s">
        <v>192</v>
      </c>
      <c r="BG451" s="160">
        <v>1.0</v>
      </c>
      <c r="BH451" s="122" t="s">
        <v>200</v>
      </c>
      <c r="BI451" s="160">
        <v>0.5</v>
      </c>
      <c r="BJ451" s="122" t="s">
        <v>204</v>
      </c>
      <c r="BK451" s="124">
        <v>1.0</v>
      </c>
      <c r="BL451" s="122" t="s">
        <v>209</v>
      </c>
      <c r="BM451" s="124">
        <v>1.0</v>
      </c>
      <c r="BN451" s="122" t="s">
        <v>217</v>
      </c>
      <c r="BO451" s="124">
        <v>0.66</v>
      </c>
      <c r="BP451" s="122" t="s">
        <v>211</v>
      </c>
      <c r="BQ451" s="124">
        <v>0.5</v>
      </c>
      <c r="BR451" s="122" t="s">
        <v>211</v>
      </c>
      <c r="BS451" s="124">
        <v>0.5</v>
      </c>
      <c r="BT451" s="112"/>
      <c r="BU451" s="168" t="s">
        <v>236</v>
      </c>
      <c r="BV451" s="168" t="s">
        <v>237</v>
      </c>
      <c r="BW451" s="112"/>
    </row>
    <row r="452">
      <c r="A452" s="66"/>
      <c r="B452" s="69">
        <v>7.0</v>
      </c>
      <c r="C452" s="71" t="s">
        <v>300</v>
      </c>
      <c r="D452" s="71" t="s">
        <v>336</v>
      </c>
      <c r="E452" s="76">
        <v>2011.0</v>
      </c>
      <c r="F452" s="76" t="s">
        <v>30</v>
      </c>
      <c r="G452" s="76" t="s">
        <v>372</v>
      </c>
      <c r="H452" s="76">
        <v>21.0</v>
      </c>
      <c r="I452" s="118" t="s">
        <v>408</v>
      </c>
      <c r="J452" s="116" t="s">
        <v>443</v>
      </c>
      <c r="K452" s="87" t="s">
        <v>39</v>
      </c>
      <c r="L452" s="66"/>
      <c r="M452" s="94"/>
      <c r="N452" s="122" t="s">
        <v>231</v>
      </c>
      <c r="O452" s="124"/>
      <c r="P452" s="124" t="s">
        <v>243</v>
      </c>
      <c r="Q452" s="16" t="s">
        <v>250</v>
      </c>
      <c r="R452" s="122" t="s">
        <v>241</v>
      </c>
      <c r="S452" s="124"/>
      <c r="T452" s="122" t="s">
        <v>231</v>
      </c>
      <c r="U452" s="124"/>
      <c r="V452" s="16" t="s">
        <v>258</v>
      </c>
      <c r="W452" s="106"/>
      <c r="X452" s="106"/>
      <c r="Y452" s="106"/>
      <c r="Z452" s="122" t="s">
        <v>231</v>
      </c>
      <c r="AA452" s="124"/>
      <c r="AB452" s="122" t="s">
        <v>231</v>
      </c>
      <c r="AC452" s="126" t="s">
        <v>465</v>
      </c>
      <c r="AD452" s="122" t="s">
        <v>231</v>
      </c>
      <c r="AE452" s="131" t="s">
        <v>487</v>
      </c>
      <c r="AF452" s="122" t="s">
        <v>241</v>
      </c>
      <c r="AG452" s="124"/>
      <c r="AH452" s="122" t="s">
        <v>241</v>
      </c>
      <c r="AI452" s="124"/>
      <c r="AJ452" s="108"/>
      <c r="AK452" s="106"/>
      <c r="AL452" s="106"/>
      <c r="AM452" s="122" t="s">
        <v>241</v>
      </c>
      <c r="AN452" s="124"/>
      <c r="AO452" s="122"/>
      <c r="AP452" s="124"/>
      <c r="AQ452" s="122"/>
      <c r="AR452" s="124"/>
      <c r="AS452" s="224"/>
      <c r="AT452" s="58"/>
      <c r="AU452" s="122" t="s">
        <v>231</v>
      </c>
      <c r="AV452" s="124"/>
      <c r="AW452" s="122" t="s">
        <v>231</v>
      </c>
      <c r="AX452" s="124" t="s">
        <v>531</v>
      </c>
      <c r="AY452" s="122" t="s">
        <v>231</v>
      </c>
      <c r="AZ452" s="124"/>
      <c r="BA452" s="146" t="s">
        <v>241</v>
      </c>
      <c r="BB452" s="124"/>
      <c r="BC452" s="146" t="s">
        <v>228</v>
      </c>
      <c r="BD452" s="124"/>
      <c r="BE452" s="112">
        <f t="shared" si="13"/>
        <v>0.69</v>
      </c>
      <c r="BF452" s="122" t="s">
        <v>192</v>
      </c>
      <c r="BG452" s="160">
        <v>1.0</v>
      </c>
      <c r="BH452" s="122" t="s">
        <v>199</v>
      </c>
      <c r="BI452" s="160">
        <v>1.0</v>
      </c>
      <c r="BJ452" s="122" t="s">
        <v>204</v>
      </c>
      <c r="BK452" s="124">
        <v>1.0</v>
      </c>
      <c r="BL452" s="122" t="s">
        <v>209</v>
      </c>
      <c r="BM452" s="124">
        <v>1.0</v>
      </c>
      <c r="BN452" s="122" t="s">
        <v>218</v>
      </c>
      <c r="BO452" s="124">
        <v>0.33</v>
      </c>
      <c r="BP452" s="122" t="s">
        <v>211</v>
      </c>
      <c r="BQ452" s="124">
        <v>0.5</v>
      </c>
      <c r="BR452" s="122" t="s">
        <v>226</v>
      </c>
      <c r="BS452" s="124">
        <v>0.0</v>
      </c>
      <c r="BT452" s="112"/>
      <c r="BU452" s="168" t="s">
        <v>236</v>
      </c>
      <c r="BV452" s="168" t="s">
        <v>237</v>
      </c>
      <c r="BW452" s="112"/>
    </row>
    <row r="453">
      <c r="A453" s="66"/>
      <c r="B453" s="69">
        <v>8.0</v>
      </c>
      <c r="C453" s="71" t="s">
        <v>301</v>
      </c>
      <c r="D453" s="71" t="s">
        <v>337</v>
      </c>
      <c r="E453" s="76">
        <v>2014.0</v>
      </c>
      <c r="F453" s="76" t="s">
        <v>30</v>
      </c>
      <c r="G453" s="76" t="s">
        <v>373</v>
      </c>
      <c r="H453" s="76">
        <v>1.0</v>
      </c>
      <c r="I453" s="119" t="s">
        <v>409</v>
      </c>
      <c r="J453" s="119" t="s">
        <v>444</v>
      </c>
      <c r="K453" s="87" t="s">
        <v>39</v>
      </c>
      <c r="L453" s="66"/>
      <c r="M453" s="94"/>
      <c r="N453" s="122" t="s">
        <v>231</v>
      </c>
      <c r="O453" s="124"/>
      <c r="P453" s="124" t="s">
        <v>243</v>
      </c>
      <c r="Q453" s="16" t="s">
        <v>248</v>
      </c>
      <c r="R453" s="122" t="s">
        <v>241</v>
      </c>
      <c r="S453" s="124"/>
      <c r="T453" s="122" t="s">
        <v>231</v>
      </c>
      <c r="U453" s="124"/>
      <c r="V453" s="16" t="s">
        <v>258</v>
      </c>
      <c r="W453" s="106"/>
      <c r="X453" s="106"/>
      <c r="Y453" s="106"/>
      <c r="Z453" s="122" t="s">
        <v>231</v>
      </c>
      <c r="AA453" s="124"/>
      <c r="AB453" s="122" t="s">
        <v>231</v>
      </c>
      <c r="AC453" s="124" t="s">
        <v>466</v>
      </c>
      <c r="AD453" s="122" t="s">
        <v>231</v>
      </c>
      <c r="AE453" s="124" t="s">
        <v>488</v>
      </c>
      <c r="AF453" s="122" t="s">
        <v>231</v>
      </c>
      <c r="AG453" s="124"/>
      <c r="AH453" s="122" t="s">
        <v>241</v>
      </c>
      <c r="AI453" s="124"/>
      <c r="AJ453" s="108"/>
      <c r="AK453" s="106"/>
      <c r="AL453" s="106"/>
      <c r="AM453" s="122" t="s">
        <v>231</v>
      </c>
      <c r="AN453" s="124"/>
      <c r="AO453" s="122" t="s">
        <v>231</v>
      </c>
      <c r="AP453" s="124"/>
      <c r="AQ453" s="122" t="s">
        <v>231</v>
      </c>
      <c r="AR453" s="124" t="s">
        <v>515</v>
      </c>
      <c r="AS453" s="122" t="s">
        <v>231</v>
      </c>
      <c r="AT453" s="124" t="s">
        <v>523</v>
      </c>
      <c r="AU453" s="122" t="s">
        <v>231</v>
      </c>
      <c r="AV453" s="124"/>
      <c r="AW453" s="122" t="s">
        <v>231</v>
      </c>
      <c r="AX453" s="124" t="s">
        <v>532</v>
      </c>
      <c r="AY453" s="122" t="s">
        <v>231</v>
      </c>
      <c r="AZ453" s="124"/>
      <c r="BA453" s="146" t="s">
        <v>231</v>
      </c>
      <c r="BB453" s="124" t="s">
        <v>543</v>
      </c>
      <c r="BC453" s="146" t="s">
        <v>290</v>
      </c>
      <c r="BD453" s="124" t="s">
        <v>552</v>
      </c>
      <c r="BE453" s="112">
        <f t="shared" si="13"/>
        <v>0.9285714286</v>
      </c>
      <c r="BF453" s="122" t="s">
        <v>192</v>
      </c>
      <c r="BG453" s="160">
        <v>1.0</v>
      </c>
      <c r="BH453" s="122" t="s">
        <v>199</v>
      </c>
      <c r="BI453" s="160">
        <v>1.0</v>
      </c>
      <c r="BJ453" s="122" t="s">
        <v>204</v>
      </c>
      <c r="BK453" s="124">
        <v>1.0</v>
      </c>
      <c r="BL453" s="122" t="s">
        <v>209</v>
      </c>
      <c r="BM453" s="124">
        <v>1.0</v>
      </c>
      <c r="BN453" s="122" t="s">
        <v>216</v>
      </c>
      <c r="BO453" s="124">
        <v>1.0</v>
      </c>
      <c r="BP453" s="122" t="s">
        <v>204</v>
      </c>
      <c r="BQ453" s="124">
        <v>1.0</v>
      </c>
      <c r="BR453" s="122" t="s">
        <v>211</v>
      </c>
      <c r="BS453" s="124">
        <v>0.5</v>
      </c>
      <c r="BT453" s="112"/>
      <c r="BU453" s="168" t="s">
        <v>236</v>
      </c>
      <c r="BV453" s="168" t="s">
        <v>236</v>
      </c>
      <c r="BW453" s="112"/>
    </row>
    <row r="454">
      <c r="A454" s="66"/>
      <c r="B454" s="69">
        <v>9.0</v>
      </c>
      <c r="C454" s="115" t="s">
        <v>302</v>
      </c>
      <c r="D454" s="115" t="s">
        <v>338</v>
      </c>
      <c r="E454" s="76">
        <v>2014.0</v>
      </c>
      <c r="F454" s="76" t="s">
        <v>30</v>
      </c>
      <c r="G454" s="76" t="s">
        <v>374</v>
      </c>
      <c r="H454" s="76">
        <v>5.0</v>
      </c>
      <c r="I454" s="119" t="s">
        <v>410</v>
      </c>
      <c r="J454" s="119" t="s">
        <v>445</v>
      </c>
      <c r="K454" s="87" t="s">
        <v>39</v>
      </c>
      <c r="L454" s="66"/>
      <c r="M454" s="94"/>
      <c r="N454" s="122" t="s">
        <v>231</v>
      </c>
      <c r="O454" s="124"/>
      <c r="P454" s="124" t="s">
        <v>243</v>
      </c>
      <c r="Q454" s="16" t="s">
        <v>249</v>
      </c>
      <c r="R454" s="122" t="s">
        <v>231</v>
      </c>
      <c r="S454" s="124" t="s">
        <v>454</v>
      </c>
      <c r="T454" s="122" t="s">
        <v>231</v>
      </c>
      <c r="U454" s="124"/>
      <c r="V454" s="16" t="s">
        <v>258</v>
      </c>
      <c r="W454" s="106"/>
      <c r="X454" s="106"/>
      <c r="Y454" s="106"/>
      <c r="Z454" s="122" t="s">
        <v>231</v>
      </c>
      <c r="AA454" s="124"/>
      <c r="AB454" s="122" t="s">
        <v>231</v>
      </c>
      <c r="AC454" s="124" t="s">
        <v>467</v>
      </c>
      <c r="AD454" s="122" t="s">
        <v>241</v>
      </c>
      <c r="AE454" s="124"/>
      <c r="AF454" s="122" t="s">
        <v>241</v>
      </c>
      <c r="AG454" s="124"/>
      <c r="AH454" s="122" t="s">
        <v>231</v>
      </c>
      <c r="AI454" s="124" t="s">
        <v>501</v>
      </c>
      <c r="AJ454" s="108"/>
      <c r="AK454" s="106"/>
      <c r="AL454" s="106"/>
      <c r="AM454" s="122" t="s">
        <v>231</v>
      </c>
      <c r="AN454" s="124" t="s">
        <v>502</v>
      </c>
      <c r="AO454" s="122" t="s">
        <v>231</v>
      </c>
      <c r="AP454" s="124"/>
      <c r="AQ454" s="122" t="s">
        <v>231</v>
      </c>
      <c r="AR454" s="124"/>
      <c r="AS454" s="122" t="s">
        <v>231</v>
      </c>
      <c r="AT454" s="124" t="s">
        <v>524</v>
      </c>
      <c r="AU454" s="224" t="s">
        <v>231</v>
      </c>
      <c r="AV454" s="58"/>
      <c r="AW454" s="122" t="s">
        <v>231</v>
      </c>
      <c r="AX454" s="124" t="s">
        <v>533</v>
      </c>
      <c r="AY454" s="122" t="s">
        <v>231</v>
      </c>
      <c r="AZ454" s="124"/>
      <c r="BA454" s="146" t="s">
        <v>231</v>
      </c>
      <c r="BB454" s="124" t="s">
        <v>544</v>
      </c>
      <c r="BC454" s="146" t="s">
        <v>290</v>
      </c>
      <c r="BD454" s="124" t="s">
        <v>553</v>
      </c>
      <c r="BE454" s="112">
        <f t="shared" si="13"/>
        <v>0.88</v>
      </c>
      <c r="BF454" s="122" t="s">
        <v>192</v>
      </c>
      <c r="BG454" s="160">
        <v>1.0</v>
      </c>
      <c r="BH454" s="122" t="s">
        <v>199</v>
      </c>
      <c r="BI454" s="160">
        <v>1.0</v>
      </c>
      <c r="BJ454" s="122" t="s">
        <v>204</v>
      </c>
      <c r="BK454" s="124">
        <v>1.0</v>
      </c>
      <c r="BL454" s="122" t="s">
        <v>209</v>
      </c>
      <c r="BM454" s="124">
        <v>1.0</v>
      </c>
      <c r="BN454" s="122" t="s">
        <v>217</v>
      </c>
      <c r="BO454" s="124">
        <v>0.66</v>
      </c>
      <c r="BP454" s="122" t="s">
        <v>211</v>
      </c>
      <c r="BQ454" s="124">
        <v>0.5</v>
      </c>
      <c r="BR454" s="122" t="s">
        <v>225</v>
      </c>
      <c r="BS454" s="124">
        <v>1.0</v>
      </c>
      <c r="BT454" s="112"/>
      <c r="BU454" s="168" t="s">
        <v>236</v>
      </c>
      <c r="BV454" s="168" t="s">
        <v>237</v>
      </c>
      <c r="BW454" s="112"/>
    </row>
    <row r="455">
      <c r="A455" s="66"/>
      <c r="B455" s="69">
        <v>10.0</v>
      </c>
      <c r="C455" s="115" t="s">
        <v>303</v>
      </c>
      <c r="D455" s="115" t="s">
        <v>339</v>
      </c>
      <c r="E455" s="76">
        <v>2014.0</v>
      </c>
      <c r="F455" s="76" t="s">
        <v>30</v>
      </c>
      <c r="G455" s="76" t="s">
        <v>375</v>
      </c>
      <c r="H455" s="76">
        <v>4.0</v>
      </c>
      <c r="I455" s="119" t="s">
        <v>411</v>
      </c>
      <c r="J455" s="119" t="s">
        <v>446</v>
      </c>
      <c r="K455" s="87" t="s">
        <v>39</v>
      </c>
      <c r="L455" s="66"/>
      <c r="M455" s="94"/>
      <c r="N455" s="122" t="s">
        <v>231</v>
      </c>
      <c r="O455" s="124"/>
      <c r="P455" s="124" t="s">
        <v>245</v>
      </c>
      <c r="Q455" s="16" t="s">
        <v>250</v>
      </c>
      <c r="R455" s="122" t="s">
        <v>241</v>
      </c>
      <c r="S455" s="124"/>
      <c r="T455" s="122" t="s">
        <v>231</v>
      </c>
      <c r="U455" s="124"/>
      <c r="V455" s="16" t="s">
        <v>260</v>
      </c>
      <c r="W455" s="106"/>
      <c r="X455" s="106"/>
      <c r="Y455" s="106"/>
      <c r="Z455" s="122" t="s">
        <v>231</v>
      </c>
      <c r="AA455" s="124"/>
      <c r="AB455" s="122" t="s">
        <v>231</v>
      </c>
      <c r="AC455" s="124" t="s">
        <v>468</v>
      </c>
      <c r="AD455" s="122" t="s">
        <v>231</v>
      </c>
      <c r="AE455" s="124" t="s">
        <v>489</v>
      </c>
      <c r="AF455" s="122" t="s">
        <v>231</v>
      </c>
      <c r="AG455" s="124"/>
      <c r="AH455" s="122" t="s">
        <v>231</v>
      </c>
      <c r="AI455" s="124"/>
      <c r="AJ455" s="108"/>
      <c r="AK455" s="106"/>
      <c r="AL455" s="106"/>
      <c r="AM455" s="122" t="s">
        <v>231</v>
      </c>
      <c r="AN455" s="124"/>
      <c r="AO455" s="122" t="s">
        <v>231</v>
      </c>
      <c r="AP455" s="124"/>
      <c r="AQ455" s="122" t="s">
        <v>241</v>
      </c>
      <c r="AR455" s="124"/>
      <c r="AS455" s="122" t="s">
        <v>241</v>
      </c>
      <c r="AT455" s="124"/>
      <c r="AU455" s="122" t="s">
        <v>241</v>
      </c>
      <c r="AV455" s="124"/>
      <c r="AW455" s="122" t="s">
        <v>228</v>
      </c>
      <c r="AX455" s="124"/>
      <c r="AY455" s="122" t="s">
        <v>231</v>
      </c>
      <c r="AZ455" s="124"/>
      <c r="BA455" s="146" t="s">
        <v>241</v>
      </c>
      <c r="BB455" s="124"/>
      <c r="BC455" s="146" t="s">
        <v>228</v>
      </c>
      <c r="BD455" s="124"/>
      <c r="BE455" s="112">
        <f t="shared" si="13"/>
        <v>0.7371428571</v>
      </c>
      <c r="BF455" s="122" t="s">
        <v>192</v>
      </c>
      <c r="BG455" s="160">
        <v>1.0</v>
      </c>
      <c r="BH455" s="122" t="s">
        <v>199</v>
      </c>
      <c r="BI455" s="160">
        <v>1.0</v>
      </c>
      <c r="BJ455" s="122" t="s">
        <v>204</v>
      </c>
      <c r="BK455" s="124">
        <v>1.0</v>
      </c>
      <c r="BL455" s="122" t="s">
        <v>211</v>
      </c>
      <c r="BM455" s="124">
        <v>0.5</v>
      </c>
      <c r="BN455" s="122" t="s">
        <v>217</v>
      </c>
      <c r="BO455" s="124">
        <v>0.66</v>
      </c>
      <c r="BP455" s="122" t="s">
        <v>211</v>
      </c>
      <c r="BQ455" s="124">
        <v>0.5</v>
      </c>
      <c r="BR455" s="122" t="s">
        <v>211</v>
      </c>
      <c r="BS455" s="124">
        <v>0.5</v>
      </c>
      <c r="BT455" s="112"/>
      <c r="BU455" s="168" t="s">
        <v>237</v>
      </c>
      <c r="BV455" s="168" t="s">
        <v>236</v>
      </c>
      <c r="BW455" s="112"/>
    </row>
    <row r="456">
      <c r="A456" s="66"/>
      <c r="B456" s="69">
        <v>11.0</v>
      </c>
      <c r="C456" s="115" t="s">
        <v>304</v>
      </c>
      <c r="D456" s="115" t="s">
        <v>340</v>
      </c>
      <c r="E456" s="76">
        <v>2014.0</v>
      </c>
      <c r="F456" s="76" t="s">
        <v>30</v>
      </c>
      <c r="G456" s="76" t="s">
        <v>376</v>
      </c>
      <c r="H456" s="76">
        <v>0.0</v>
      </c>
      <c r="I456" s="119" t="s">
        <v>412</v>
      </c>
      <c r="J456" s="119" t="s">
        <v>447</v>
      </c>
      <c r="K456" s="87" t="s">
        <v>39</v>
      </c>
      <c r="L456" s="66"/>
      <c r="M456" s="94"/>
      <c r="N456" s="122" t="s">
        <v>231</v>
      </c>
      <c r="O456" s="124"/>
      <c r="P456" s="124" t="s">
        <v>243</v>
      </c>
      <c r="Q456" s="16" t="s">
        <v>248</v>
      </c>
      <c r="R456" s="122" t="s">
        <v>241</v>
      </c>
      <c r="S456" s="124"/>
      <c r="T456" s="122" t="s">
        <v>231</v>
      </c>
      <c r="U456" s="124"/>
      <c r="V456" s="16" t="s">
        <v>257</v>
      </c>
      <c r="W456" s="106"/>
      <c r="X456" s="106"/>
      <c r="Y456" s="106"/>
      <c r="Z456" s="122" t="s">
        <v>231</v>
      </c>
      <c r="AA456" s="124"/>
      <c r="AB456" s="122" t="s">
        <v>231</v>
      </c>
      <c r="AC456" s="124" t="s">
        <v>469</v>
      </c>
      <c r="AD456" s="122" t="s">
        <v>231</v>
      </c>
      <c r="AE456" s="124"/>
      <c r="AF456" s="122" t="s">
        <v>241</v>
      </c>
      <c r="AG456" s="124"/>
      <c r="AH456" s="122" t="s">
        <v>241</v>
      </c>
      <c r="AI456" s="124"/>
      <c r="AJ456" s="108"/>
      <c r="AK456" s="106"/>
      <c r="AL456" s="106"/>
      <c r="AM456" s="122" t="s">
        <v>231</v>
      </c>
      <c r="AN456" s="124" t="s">
        <v>503</v>
      </c>
      <c r="AO456" s="122" t="s">
        <v>231</v>
      </c>
      <c r="AP456" s="124" t="s">
        <v>506</v>
      </c>
      <c r="AQ456" s="122" t="s">
        <v>231</v>
      </c>
      <c r="AR456" s="124" t="s">
        <v>516</v>
      </c>
      <c r="AS456" s="122" t="s">
        <v>231</v>
      </c>
      <c r="AT456" s="124"/>
      <c r="AU456" s="122" t="s">
        <v>231</v>
      </c>
      <c r="AV456" s="124"/>
      <c r="AW456" s="224" t="s">
        <v>231</v>
      </c>
      <c r="AX456" s="58"/>
      <c r="AY456" s="122" t="s">
        <v>231</v>
      </c>
      <c r="AZ456" s="124"/>
      <c r="BA456" s="146" t="s">
        <v>241</v>
      </c>
      <c r="BB456" s="124" t="s">
        <v>545</v>
      </c>
      <c r="BC456" s="146" t="s">
        <v>291</v>
      </c>
      <c r="BD456" s="124" t="s">
        <v>554</v>
      </c>
      <c r="BE456" s="112">
        <f t="shared" si="13"/>
        <v>0.8085714286</v>
      </c>
      <c r="BF456" s="122" t="s">
        <v>192</v>
      </c>
      <c r="BG456" s="160">
        <v>1.0</v>
      </c>
      <c r="BH456" s="122" t="s">
        <v>200</v>
      </c>
      <c r="BI456" s="160">
        <v>0.5</v>
      </c>
      <c r="BJ456" s="122" t="s">
        <v>204</v>
      </c>
      <c r="BK456" s="124">
        <v>1.0</v>
      </c>
      <c r="BL456" s="122" t="s">
        <v>209</v>
      </c>
      <c r="BM456" s="124">
        <v>1.0</v>
      </c>
      <c r="BN456" s="122" t="s">
        <v>217</v>
      </c>
      <c r="BO456" s="124">
        <v>0.66</v>
      </c>
      <c r="BP456" s="122" t="s">
        <v>211</v>
      </c>
      <c r="BQ456" s="124">
        <v>0.5</v>
      </c>
      <c r="BR456" s="122" t="s">
        <v>225</v>
      </c>
      <c r="BS456" s="124">
        <v>1.0</v>
      </c>
      <c r="BT456" s="112"/>
      <c r="BU456" s="168" t="s">
        <v>236</v>
      </c>
      <c r="BV456" s="168" t="s">
        <v>236</v>
      </c>
      <c r="BW456" s="112"/>
    </row>
    <row r="457">
      <c r="A457" s="66"/>
      <c r="B457" s="69">
        <v>12.0</v>
      </c>
      <c r="C457" s="115" t="s">
        <v>305</v>
      </c>
      <c r="D457" s="115" t="s">
        <v>341</v>
      </c>
      <c r="E457" s="76">
        <v>2013.0</v>
      </c>
      <c r="F457" s="76" t="s">
        <v>30</v>
      </c>
      <c r="G457" s="76" t="s">
        <v>377</v>
      </c>
      <c r="H457" s="76">
        <v>6.0</v>
      </c>
      <c r="I457" s="119" t="s">
        <v>413</v>
      </c>
      <c r="J457" s="119" t="s">
        <v>448</v>
      </c>
      <c r="K457" s="87" t="s">
        <v>39</v>
      </c>
      <c r="L457" s="66"/>
      <c r="M457" s="94"/>
      <c r="N457" s="122" t="s">
        <v>231</v>
      </c>
      <c r="O457" s="124"/>
      <c r="P457" s="124" t="s">
        <v>243</v>
      </c>
      <c r="Q457" s="16" t="s">
        <v>249</v>
      </c>
      <c r="R457" s="122" t="s">
        <v>231</v>
      </c>
      <c r="S457" s="124" t="s">
        <v>455</v>
      </c>
      <c r="T457" s="122" t="s">
        <v>231</v>
      </c>
      <c r="U457" s="124"/>
      <c r="V457" s="16" t="s">
        <v>257</v>
      </c>
      <c r="W457" s="106"/>
      <c r="X457" s="106"/>
      <c r="Y457" s="106"/>
      <c r="Z457" s="122" t="s">
        <v>231</v>
      </c>
      <c r="AA457" s="124"/>
      <c r="AB457" s="122" t="s">
        <v>231</v>
      </c>
      <c r="AC457" s="124" t="s">
        <v>470</v>
      </c>
      <c r="AD457" s="122" t="s">
        <v>241</v>
      </c>
      <c r="AE457" s="124"/>
      <c r="AF457" s="122" t="s">
        <v>241</v>
      </c>
      <c r="AG457" s="124"/>
      <c r="AH457" s="122" t="s">
        <v>241</v>
      </c>
      <c r="AI457" s="124"/>
      <c r="AJ457" s="108"/>
      <c r="AK457" s="106"/>
      <c r="AL457" s="106"/>
      <c r="AM457" s="122" t="s">
        <v>231</v>
      </c>
      <c r="AN457" s="124"/>
      <c r="AO457" s="122" t="s">
        <v>231</v>
      </c>
      <c r="AP457" s="124"/>
      <c r="AQ457" s="122" t="s">
        <v>231</v>
      </c>
      <c r="AR457" s="124"/>
      <c r="AS457" s="122" t="s">
        <v>231</v>
      </c>
      <c r="AT457" s="124" t="s">
        <v>525</v>
      </c>
      <c r="AU457" s="122" t="s">
        <v>231</v>
      </c>
      <c r="AV457" s="124"/>
      <c r="AW457" s="122" t="s">
        <v>228</v>
      </c>
      <c r="AX457" s="124"/>
      <c r="AY457" s="122" t="s">
        <v>231</v>
      </c>
      <c r="AZ457" s="124"/>
      <c r="BA457" s="146" t="s">
        <v>241</v>
      </c>
      <c r="BB457" s="124"/>
      <c r="BC457" s="146" t="s">
        <v>293</v>
      </c>
      <c r="BD457" s="124" t="s">
        <v>555</v>
      </c>
      <c r="BE457" s="112">
        <f t="shared" si="13"/>
        <v>0.6657142857</v>
      </c>
      <c r="BF457" s="122" t="s">
        <v>192</v>
      </c>
      <c r="BG457" s="160">
        <v>1.0</v>
      </c>
      <c r="BH457" s="122" t="s">
        <v>199</v>
      </c>
      <c r="BI457" s="160">
        <v>1.0</v>
      </c>
      <c r="BJ457" s="122" t="s">
        <v>205</v>
      </c>
      <c r="BK457" s="124">
        <v>0.5</v>
      </c>
      <c r="BL457" s="122" t="s">
        <v>209</v>
      </c>
      <c r="BM457" s="124">
        <v>1.0</v>
      </c>
      <c r="BN457" s="122" t="s">
        <v>217</v>
      </c>
      <c r="BO457" s="124">
        <v>0.66</v>
      </c>
      <c r="BP457" s="122" t="s">
        <v>211</v>
      </c>
      <c r="BQ457" s="124">
        <v>0.5</v>
      </c>
      <c r="BR457" s="122" t="s">
        <v>226</v>
      </c>
      <c r="BS457" s="124">
        <v>0.0</v>
      </c>
      <c r="BT457" s="112"/>
      <c r="BU457" s="168" t="s">
        <v>236</v>
      </c>
      <c r="BV457" s="168" t="s">
        <v>236</v>
      </c>
      <c r="BW457" s="112"/>
    </row>
    <row r="458">
      <c r="A458" s="66"/>
      <c r="B458" s="69">
        <v>13.0</v>
      </c>
      <c r="C458" s="115" t="s">
        <v>306</v>
      </c>
      <c r="D458" s="115" t="s">
        <v>342</v>
      </c>
      <c r="E458" s="76">
        <v>2014.0</v>
      </c>
      <c r="F458" s="76" t="s">
        <v>30</v>
      </c>
      <c r="G458" s="76" t="s">
        <v>378</v>
      </c>
      <c r="H458" s="76">
        <v>0.0</v>
      </c>
      <c r="I458" s="119" t="s">
        <v>414</v>
      </c>
      <c r="J458" s="119" t="s">
        <v>449</v>
      </c>
      <c r="K458" s="87" t="s">
        <v>39</v>
      </c>
      <c r="L458" s="66"/>
      <c r="M458" s="94"/>
      <c r="N458" s="224" t="s">
        <v>231</v>
      </c>
      <c r="O458" s="58"/>
      <c r="P458" s="124" t="s">
        <v>243</v>
      </c>
      <c r="Q458" s="16" t="s">
        <v>248</v>
      </c>
      <c r="R458" s="122" t="s">
        <v>241</v>
      </c>
      <c r="S458" s="124"/>
      <c r="T458" s="122" t="s">
        <v>231</v>
      </c>
      <c r="U458" s="124"/>
      <c r="V458" s="16" t="s">
        <v>258</v>
      </c>
      <c r="W458" s="106"/>
      <c r="X458" s="106"/>
      <c r="Y458" s="106"/>
      <c r="Z458" s="122" t="s">
        <v>231</v>
      </c>
      <c r="AA458" s="124"/>
      <c r="AB458" s="122" t="s">
        <v>231</v>
      </c>
      <c r="AC458" s="124" t="s">
        <v>471</v>
      </c>
      <c r="AD458" s="122" t="s">
        <v>241</v>
      </c>
      <c r="AE458" s="124"/>
      <c r="AF458" s="122" t="s">
        <v>241</v>
      </c>
      <c r="AG458" s="124"/>
      <c r="AH458" s="122" t="s">
        <v>241</v>
      </c>
      <c r="AI458" s="124"/>
      <c r="AJ458" s="108"/>
      <c r="AK458" s="106"/>
      <c r="AL458" s="106"/>
      <c r="AM458" s="122" t="s">
        <v>231</v>
      </c>
      <c r="AN458" s="124"/>
      <c r="AO458" s="122" t="s">
        <v>231</v>
      </c>
      <c r="AP458" s="124" t="s">
        <v>507</v>
      </c>
      <c r="AQ458" s="122" t="s">
        <v>231</v>
      </c>
      <c r="AR458" s="124"/>
      <c r="AS458" s="122" t="s">
        <v>231</v>
      </c>
      <c r="AT458" s="124" t="s">
        <v>526</v>
      </c>
      <c r="AU458" s="122" t="s">
        <v>231</v>
      </c>
      <c r="AV458" s="124"/>
      <c r="AW458" s="122" t="s">
        <v>231</v>
      </c>
      <c r="AX458" s="124"/>
      <c r="AY458" s="224" t="s">
        <v>231</v>
      </c>
      <c r="AZ458" s="58"/>
      <c r="BA458" s="146" t="s">
        <v>241</v>
      </c>
      <c r="BB458" s="124"/>
      <c r="BC458" s="146" t="s">
        <v>293</v>
      </c>
      <c r="BD458" s="124" t="s">
        <v>555</v>
      </c>
      <c r="BE458" s="112">
        <f t="shared" si="13"/>
        <v>0.5</v>
      </c>
      <c r="BF458" s="122" t="s">
        <v>192</v>
      </c>
      <c r="BG458" s="160">
        <v>1.0</v>
      </c>
      <c r="BH458" s="122" t="s">
        <v>200</v>
      </c>
      <c r="BI458" s="160">
        <v>0.5</v>
      </c>
      <c r="BJ458" s="122" t="s">
        <v>205</v>
      </c>
      <c r="BK458" s="124">
        <v>0.5</v>
      </c>
      <c r="BL458" s="122" t="s">
        <v>211</v>
      </c>
      <c r="BM458" s="124">
        <v>0.5</v>
      </c>
      <c r="BN458" s="122" t="s">
        <v>217</v>
      </c>
      <c r="BO458" s="124">
        <v>0.5</v>
      </c>
      <c r="BP458" s="122" t="s">
        <v>211</v>
      </c>
      <c r="BQ458" s="124">
        <v>0.5</v>
      </c>
      <c r="BR458" s="122" t="s">
        <v>226</v>
      </c>
      <c r="BS458" s="124">
        <v>0.0</v>
      </c>
      <c r="BT458" s="112"/>
      <c r="BU458" s="168" t="s">
        <v>237</v>
      </c>
      <c r="BV458" s="168" t="s">
        <v>236</v>
      </c>
      <c r="BW458" s="112"/>
    </row>
    <row r="459">
      <c r="A459" s="66"/>
      <c r="B459" s="69">
        <v>14.0</v>
      </c>
      <c r="C459" s="115" t="s">
        <v>307</v>
      </c>
      <c r="D459" s="115" t="s">
        <v>343</v>
      </c>
      <c r="E459" s="76">
        <v>2014.0</v>
      </c>
      <c r="F459" s="76" t="s">
        <v>30</v>
      </c>
      <c r="G459" s="76" t="s">
        <v>379</v>
      </c>
      <c r="H459" s="76">
        <v>0.0</v>
      </c>
      <c r="I459" s="119" t="s">
        <v>415</v>
      </c>
      <c r="J459" s="119" t="s">
        <v>450</v>
      </c>
      <c r="K459" s="87" t="s">
        <v>39</v>
      </c>
      <c r="L459" s="66"/>
      <c r="M459" s="94"/>
      <c r="N459" s="122" t="s">
        <v>231</v>
      </c>
      <c r="O459" s="124"/>
      <c r="P459" s="124" t="s">
        <v>243</v>
      </c>
      <c r="Q459" s="16" t="s">
        <v>249</v>
      </c>
      <c r="R459" s="122" t="s">
        <v>241</v>
      </c>
      <c r="S459" s="124"/>
      <c r="T459" s="122" t="s">
        <v>231</v>
      </c>
      <c r="U459" s="124"/>
      <c r="V459" s="16" t="s">
        <v>260</v>
      </c>
      <c r="W459" s="106"/>
      <c r="X459" s="106"/>
      <c r="Y459" s="106"/>
      <c r="Z459" s="122" t="s">
        <v>231</v>
      </c>
      <c r="AA459" s="124"/>
      <c r="AB459" s="122" t="s">
        <v>231</v>
      </c>
      <c r="AC459" s="124" t="s">
        <v>472</v>
      </c>
      <c r="AD459" s="122" t="s">
        <v>241</v>
      </c>
      <c r="AE459" s="124"/>
      <c r="AF459" s="122" t="s">
        <v>231</v>
      </c>
      <c r="AG459" s="124" t="s">
        <v>498</v>
      </c>
      <c r="AH459" s="122" t="s">
        <v>241</v>
      </c>
      <c r="AI459" s="124"/>
      <c r="AJ459" s="108"/>
      <c r="AK459" s="106"/>
      <c r="AL459" s="106"/>
      <c r="AM459" s="122" t="s">
        <v>231</v>
      </c>
      <c r="AN459" s="124"/>
      <c r="AO459" s="122" t="s">
        <v>241</v>
      </c>
      <c r="AP459" s="124"/>
      <c r="AQ459" s="122" t="s">
        <v>231</v>
      </c>
      <c r="AR459" s="124" t="s">
        <v>517</v>
      </c>
      <c r="AS459" s="122" t="s">
        <v>231</v>
      </c>
      <c r="AT459" s="124"/>
      <c r="AU459" s="122" t="s">
        <v>231</v>
      </c>
      <c r="AV459" s="124"/>
      <c r="AW459" s="122" t="s">
        <v>231</v>
      </c>
      <c r="AX459" s="124" t="s">
        <v>535</v>
      </c>
      <c r="AY459" s="122" t="s">
        <v>231</v>
      </c>
      <c r="AZ459" s="124"/>
      <c r="BA459" s="146" t="s">
        <v>241</v>
      </c>
      <c r="BB459" s="124"/>
      <c r="BC459" s="146" t="s">
        <v>292</v>
      </c>
      <c r="BD459" s="124"/>
      <c r="BE459" s="112">
        <f t="shared" si="13"/>
        <v>0.6185714286</v>
      </c>
      <c r="BF459" s="122" t="s">
        <v>192</v>
      </c>
      <c r="BG459" s="160">
        <v>1.0</v>
      </c>
      <c r="BH459" s="122" t="s">
        <v>200</v>
      </c>
      <c r="BI459" s="160">
        <v>0.5</v>
      </c>
      <c r="BJ459" s="122" t="s">
        <v>204</v>
      </c>
      <c r="BK459" s="124">
        <v>1.0</v>
      </c>
      <c r="BL459" s="122" t="s">
        <v>209</v>
      </c>
      <c r="BM459" s="124">
        <v>1.0</v>
      </c>
      <c r="BN459" s="122" t="s">
        <v>218</v>
      </c>
      <c r="BO459" s="124">
        <v>0.33</v>
      </c>
      <c r="BP459" s="122" t="s">
        <v>211</v>
      </c>
      <c r="BQ459" s="124">
        <v>0.5</v>
      </c>
      <c r="BR459" s="122" t="s">
        <v>226</v>
      </c>
      <c r="BS459" s="124">
        <v>0.0</v>
      </c>
      <c r="BT459" s="112"/>
      <c r="BU459" s="168" t="s">
        <v>237</v>
      </c>
      <c r="BV459" s="168" t="s">
        <v>236</v>
      </c>
      <c r="BW459" s="112"/>
    </row>
    <row r="460">
      <c r="A460" s="66"/>
      <c r="B460" s="69">
        <v>15.0</v>
      </c>
      <c r="C460" s="115" t="s">
        <v>308</v>
      </c>
      <c r="D460" s="115" t="s">
        <v>344</v>
      </c>
      <c r="E460" s="76">
        <v>2012.0</v>
      </c>
      <c r="F460" s="76" t="s">
        <v>30</v>
      </c>
      <c r="G460" s="76" t="s">
        <v>380</v>
      </c>
      <c r="H460" s="76">
        <v>2.0</v>
      </c>
      <c r="I460" s="119" t="s">
        <v>416</v>
      </c>
      <c r="J460" s="119" t="s">
        <v>451</v>
      </c>
      <c r="K460" s="87" t="s">
        <v>39</v>
      </c>
      <c r="L460" s="66"/>
      <c r="M460" s="94"/>
      <c r="N460" s="122" t="s">
        <v>231</v>
      </c>
      <c r="O460" s="124"/>
      <c r="P460" s="124" t="s">
        <v>243</v>
      </c>
      <c r="Q460" s="16" t="s">
        <v>250</v>
      </c>
      <c r="R460" s="122" t="s">
        <v>241</v>
      </c>
      <c r="S460" s="124"/>
      <c r="T460" s="122" t="s">
        <v>241</v>
      </c>
      <c r="U460" s="124" t="s">
        <v>459</v>
      </c>
      <c r="V460" s="16"/>
      <c r="W460" s="106"/>
      <c r="X460" s="106"/>
      <c r="Y460" s="106"/>
      <c r="Z460" s="122"/>
      <c r="AA460" s="124"/>
      <c r="AB460" s="122"/>
      <c r="AC460" s="124"/>
      <c r="AD460" s="122"/>
      <c r="AE460" s="124"/>
      <c r="AF460" s="122"/>
      <c r="AG460" s="124"/>
      <c r="AH460" s="122"/>
      <c r="AI460" s="124"/>
      <c r="AJ460" s="108"/>
      <c r="AK460" s="106"/>
      <c r="AL460" s="106"/>
      <c r="AM460" s="122"/>
      <c r="AN460" s="124"/>
      <c r="AO460" s="122"/>
      <c r="AP460" s="124"/>
      <c r="AQ460" s="122"/>
      <c r="AR460" s="124"/>
      <c r="AS460" s="122"/>
      <c r="AT460" s="124"/>
      <c r="AU460" s="122"/>
      <c r="AV460" s="124"/>
      <c r="AW460" s="122"/>
      <c r="AX460" s="124"/>
      <c r="AY460" s="122"/>
      <c r="AZ460" s="124"/>
      <c r="BA460" s="225"/>
      <c r="BB460" s="58"/>
      <c r="BC460" s="146"/>
      <c r="BD460" s="124"/>
      <c r="BE460" s="112">
        <f t="shared" si="13"/>
        <v>0</v>
      </c>
      <c r="BF460" s="122" t="s">
        <v>192</v>
      </c>
      <c r="BG460" s="160"/>
      <c r="BH460" s="122" t="s">
        <v>200</v>
      </c>
      <c r="BI460" s="160"/>
      <c r="BJ460" s="122"/>
      <c r="BK460" s="124"/>
      <c r="BL460" s="122"/>
      <c r="BM460" s="124"/>
      <c r="BN460" s="122"/>
      <c r="BO460" s="124"/>
      <c r="BP460" s="122"/>
      <c r="BQ460" s="124"/>
      <c r="BR460" s="122"/>
      <c r="BS460" s="124"/>
      <c r="BT460" s="112"/>
      <c r="BU460" s="168" t="s">
        <v>236</v>
      </c>
      <c r="BV460" s="7"/>
      <c r="BW460" s="112"/>
    </row>
    <row r="461">
      <c r="A461" s="66"/>
      <c r="B461" s="69">
        <v>16.0</v>
      </c>
      <c r="C461" s="115" t="s">
        <v>309</v>
      </c>
      <c r="D461" s="115" t="s">
        <v>345</v>
      </c>
      <c r="E461" s="76">
        <v>2014.0</v>
      </c>
      <c r="F461" s="76" t="s">
        <v>30</v>
      </c>
      <c r="G461" s="76" t="s">
        <v>381</v>
      </c>
      <c r="H461" s="76">
        <v>4.0</v>
      </c>
      <c r="I461" s="119" t="s">
        <v>417</v>
      </c>
      <c r="J461" s="119" t="s">
        <v>452</v>
      </c>
      <c r="K461" s="87" t="s">
        <v>39</v>
      </c>
      <c r="L461" s="66"/>
      <c r="M461" s="94"/>
      <c r="N461" s="122" t="s">
        <v>231</v>
      </c>
      <c r="O461" s="124"/>
      <c r="P461" s="124" t="s">
        <v>243</v>
      </c>
      <c r="Q461" s="16" t="s">
        <v>250</v>
      </c>
      <c r="R461" s="122" t="s">
        <v>241</v>
      </c>
      <c r="S461" s="124"/>
      <c r="T461" s="122" t="s">
        <v>241</v>
      </c>
      <c r="U461" s="124"/>
      <c r="V461" s="16"/>
      <c r="W461" s="106"/>
      <c r="X461" s="106"/>
      <c r="Y461" s="106"/>
      <c r="Z461" s="122"/>
      <c r="AA461" s="124"/>
      <c r="AB461" s="122"/>
      <c r="AC461" s="124"/>
      <c r="AD461" s="122"/>
      <c r="AE461" s="124"/>
      <c r="AF461" s="122"/>
      <c r="AG461" s="124"/>
      <c r="AH461" s="122"/>
      <c r="AI461" s="124"/>
      <c r="AJ461" s="108"/>
      <c r="AK461" s="106"/>
      <c r="AL461" s="106"/>
      <c r="AM461" s="122"/>
      <c r="AN461" s="124"/>
      <c r="AO461" s="122"/>
      <c r="AP461" s="124"/>
      <c r="AQ461" s="122"/>
      <c r="AR461" s="124"/>
      <c r="AS461" s="122"/>
      <c r="AT461" s="124"/>
      <c r="AU461" s="122"/>
      <c r="AV461" s="124"/>
      <c r="AW461" s="122"/>
      <c r="AX461" s="124"/>
      <c r="AY461" s="122"/>
      <c r="AZ461" s="124"/>
      <c r="BA461" s="146"/>
      <c r="BB461" s="124"/>
      <c r="BC461" s="146"/>
      <c r="BD461" s="124"/>
      <c r="BE461" s="112">
        <f t="shared" si="13"/>
        <v>0</v>
      </c>
      <c r="BF461" s="122" t="s">
        <v>192</v>
      </c>
      <c r="BG461" s="160"/>
      <c r="BH461" s="122" t="s">
        <v>199</v>
      </c>
      <c r="BI461" s="160"/>
      <c r="BJ461" s="122"/>
      <c r="BK461" s="124"/>
      <c r="BL461" s="122"/>
      <c r="BM461" s="124"/>
      <c r="BN461" s="122"/>
      <c r="BO461" s="124"/>
      <c r="BP461" s="122"/>
      <c r="BQ461" s="124"/>
      <c r="BR461" s="122"/>
      <c r="BS461" s="124"/>
      <c r="BT461" s="112"/>
      <c r="BU461" s="168" t="s">
        <v>236</v>
      </c>
      <c r="BV461" s="7"/>
      <c r="BW461" s="112"/>
    </row>
    <row r="462">
      <c r="A462" s="66"/>
      <c r="B462" s="69">
        <v>17.0</v>
      </c>
      <c r="C462" s="115" t="s">
        <v>310</v>
      </c>
      <c r="D462" s="115" t="s">
        <v>346</v>
      </c>
      <c r="E462" s="76">
        <v>2013.0</v>
      </c>
      <c r="F462" s="76" t="s">
        <v>30</v>
      </c>
      <c r="G462" s="76" t="s">
        <v>382</v>
      </c>
      <c r="H462" s="76">
        <v>2.0</v>
      </c>
      <c r="I462" s="119" t="s">
        <v>418</v>
      </c>
      <c r="J462" s="119" t="s">
        <v>453</v>
      </c>
      <c r="K462" s="87" t="s">
        <v>39</v>
      </c>
      <c r="L462" s="66"/>
      <c r="M462" s="94"/>
      <c r="N462" s="122" t="s">
        <v>231</v>
      </c>
      <c r="O462" s="124"/>
      <c r="P462" s="124" t="s">
        <v>243</v>
      </c>
      <c r="Q462" s="16" t="s">
        <v>250</v>
      </c>
      <c r="R462" s="224" t="s">
        <v>228</v>
      </c>
      <c r="S462" s="58"/>
      <c r="T462" s="122" t="s">
        <v>231</v>
      </c>
      <c r="U462" s="124"/>
      <c r="V462" s="16" t="s">
        <v>258</v>
      </c>
      <c r="W462" s="106"/>
      <c r="X462" s="106"/>
      <c r="Y462" s="106"/>
      <c r="Z462" s="122" t="s">
        <v>231</v>
      </c>
      <c r="AA462" s="124"/>
      <c r="AB462" s="122" t="s">
        <v>231</v>
      </c>
      <c r="AC462" s="124" t="s">
        <v>473</v>
      </c>
      <c r="AD462" s="122" t="s">
        <v>241</v>
      </c>
      <c r="AE462" s="124"/>
      <c r="AF462" s="122" t="s">
        <v>241</v>
      </c>
      <c r="AG462" s="124"/>
      <c r="AH462" s="122" t="s">
        <v>241</v>
      </c>
      <c r="AI462" s="124"/>
      <c r="AJ462" s="108"/>
      <c r="AK462" s="106"/>
      <c r="AL462" s="106"/>
      <c r="AM462" s="122" t="s">
        <v>231</v>
      </c>
      <c r="AN462" s="124"/>
      <c r="AO462" s="122" t="s">
        <v>231</v>
      </c>
      <c r="AP462" s="124"/>
      <c r="AQ462" s="122" t="s">
        <v>231</v>
      </c>
      <c r="AR462" s="124" t="s">
        <v>518</v>
      </c>
      <c r="AS462" s="122" t="s">
        <v>231</v>
      </c>
      <c r="AT462" s="124" t="s">
        <v>526</v>
      </c>
      <c r="AU462" s="122" t="s">
        <v>231</v>
      </c>
      <c r="AV462" s="124"/>
      <c r="AW462" s="122" t="s">
        <v>231</v>
      </c>
      <c r="AX462" s="124"/>
      <c r="AY462" s="122" t="s">
        <v>231</v>
      </c>
      <c r="AZ462" s="124"/>
      <c r="BA462" s="146" t="s">
        <v>231</v>
      </c>
      <c r="BB462" s="124" t="s">
        <v>546</v>
      </c>
      <c r="BC462" s="225" t="s">
        <v>293</v>
      </c>
      <c r="BD462" s="58"/>
      <c r="BE462" s="112">
        <f t="shared" si="13"/>
        <v>0.5471428571</v>
      </c>
      <c r="BF462" s="122" t="s">
        <v>192</v>
      </c>
      <c r="BG462" s="160">
        <v>1.0</v>
      </c>
      <c r="BH462" s="122" t="s">
        <v>199</v>
      </c>
      <c r="BI462" s="160">
        <v>1.0</v>
      </c>
      <c r="BJ462" s="122" t="s">
        <v>205</v>
      </c>
      <c r="BK462" s="124">
        <v>0.5</v>
      </c>
      <c r="BL462" s="146" t="s">
        <v>211</v>
      </c>
      <c r="BM462" s="124">
        <v>0.5</v>
      </c>
      <c r="BN462" s="122" t="s">
        <v>218</v>
      </c>
      <c r="BO462" s="124">
        <v>0.33</v>
      </c>
      <c r="BP462" s="122" t="s">
        <v>211</v>
      </c>
      <c r="BQ462" s="124">
        <v>0.5</v>
      </c>
      <c r="BR462" s="122" t="s">
        <v>226</v>
      </c>
      <c r="BS462" s="124">
        <v>0.0</v>
      </c>
      <c r="BT462" s="112"/>
      <c r="BU462" s="168" t="s">
        <v>237</v>
      </c>
      <c r="BV462" s="168" t="s">
        <v>237</v>
      </c>
      <c r="BW462" s="112"/>
    </row>
    <row r="463">
      <c r="A463" s="66"/>
      <c r="B463" s="69">
        <v>18.0</v>
      </c>
      <c r="C463" s="71" t="s">
        <v>311</v>
      </c>
      <c r="D463" s="10" t="s">
        <v>347</v>
      </c>
      <c r="E463" s="76">
        <v>2014.0</v>
      </c>
      <c r="F463" s="76" t="s">
        <v>30</v>
      </c>
      <c r="G463" s="76" t="s">
        <v>383</v>
      </c>
      <c r="H463" s="76">
        <v>0.0</v>
      </c>
      <c r="I463" s="119" t="s">
        <v>419</v>
      </c>
      <c r="J463" s="71"/>
      <c r="K463" s="87" t="s">
        <v>39</v>
      </c>
      <c r="L463" s="66"/>
      <c r="M463" s="94"/>
      <c r="N463" s="122" t="s">
        <v>231</v>
      </c>
      <c r="O463" s="124"/>
      <c r="P463" s="124" t="s">
        <v>243</v>
      </c>
      <c r="Q463" s="16" t="s">
        <v>250</v>
      </c>
      <c r="R463" s="122" t="s">
        <v>228</v>
      </c>
      <c r="S463" s="124"/>
      <c r="T463" s="122" t="s">
        <v>231</v>
      </c>
      <c r="U463" s="124"/>
      <c r="V463" s="16" t="s">
        <v>258</v>
      </c>
      <c r="W463" s="106"/>
      <c r="X463" s="106"/>
      <c r="Y463" s="106"/>
      <c r="Z463" s="122" t="s">
        <v>231</v>
      </c>
      <c r="AA463" s="124" t="s">
        <v>460</v>
      </c>
      <c r="AB463" s="122" t="s">
        <v>231</v>
      </c>
      <c r="AC463" s="124"/>
      <c r="AD463" s="122" t="s">
        <v>231</v>
      </c>
      <c r="AE463" s="124"/>
      <c r="AF463" s="122" t="s">
        <v>241</v>
      </c>
      <c r="AG463" s="124"/>
      <c r="AH463" s="122" t="s">
        <v>231</v>
      </c>
      <c r="AI463" s="124"/>
      <c r="AJ463" s="108"/>
      <c r="AK463" s="106"/>
      <c r="AL463" s="106"/>
      <c r="AM463" s="122" t="s">
        <v>231</v>
      </c>
      <c r="AN463" s="124"/>
      <c r="AO463" s="122" t="s">
        <v>231</v>
      </c>
      <c r="AP463" s="124"/>
      <c r="AQ463" s="122" t="s">
        <v>231</v>
      </c>
      <c r="AR463" s="124"/>
      <c r="AS463" s="122" t="s">
        <v>231</v>
      </c>
      <c r="AT463" s="124"/>
      <c r="AU463" s="122" t="s">
        <v>231</v>
      </c>
      <c r="AV463" s="124"/>
      <c r="AW463" s="122" t="s">
        <v>231</v>
      </c>
      <c r="AX463" s="124"/>
      <c r="AY463" s="122" t="s">
        <v>231</v>
      </c>
      <c r="AZ463" s="124"/>
      <c r="BA463" s="146" t="s">
        <v>231</v>
      </c>
      <c r="BB463" s="124" t="s">
        <v>547</v>
      </c>
      <c r="BC463" s="146" t="s">
        <v>290</v>
      </c>
      <c r="BD463" s="124" t="s">
        <v>460</v>
      </c>
      <c r="BE463" s="112">
        <f t="shared" si="13"/>
        <v>0.8571428571</v>
      </c>
      <c r="BF463" s="122" t="s">
        <v>192</v>
      </c>
      <c r="BG463" s="160">
        <v>1.0</v>
      </c>
      <c r="BH463" s="122" t="s">
        <v>200</v>
      </c>
      <c r="BI463" s="160">
        <v>0.5</v>
      </c>
      <c r="BJ463" s="122" t="s">
        <v>204</v>
      </c>
      <c r="BK463" s="124">
        <v>1.0</v>
      </c>
      <c r="BL463" s="146" t="s">
        <v>209</v>
      </c>
      <c r="BM463" s="124">
        <v>1.0</v>
      </c>
      <c r="BN463" s="122" t="s">
        <v>216</v>
      </c>
      <c r="BO463" s="124">
        <v>1.0</v>
      </c>
      <c r="BP463" s="122" t="s">
        <v>204</v>
      </c>
      <c r="BQ463" s="124">
        <v>1.0</v>
      </c>
      <c r="BR463" s="122" t="s">
        <v>211</v>
      </c>
      <c r="BS463" s="124">
        <v>0.5</v>
      </c>
      <c r="BT463" s="112"/>
      <c r="BU463" s="168" t="s">
        <v>236</v>
      </c>
      <c r="BV463" s="168" t="s">
        <v>237</v>
      </c>
      <c r="BW463" s="112"/>
    </row>
    <row r="464">
      <c r="A464" s="66"/>
      <c r="B464" s="69">
        <v>19.0</v>
      </c>
      <c r="C464" s="71" t="s">
        <v>312</v>
      </c>
      <c r="D464" s="10" t="s">
        <v>348</v>
      </c>
      <c r="E464" s="76">
        <v>2014.0</v>
      </c>
      <c r="F464" s="76" t="s">
        <v>30</v>
      </c>
      <c r="G464" s="76" t="s">
        <v>384</v>
      </c>
      <c r="H464" s="76">
        <v>0.0</v>
      </c>
      <c r="I464" s="119" t="s">
        <v>420</v>
      </c>
      <c r="J464" s="71"/>
      <c r="K464" s="87" t="s">
        <v>39</v>
      </c>
      <c r="L464" s="66"/>
      <c r="M464" s="94"/>
      <c r="N464" s="122" t="s">
        <v>231</v>
      </c>
      <c r="O464" s="124"/>
      <c r="P464" s="124" t="s">
        <v>243</v>
      </c>
      <c r="Q464" s="16" t="s">
        <v>249</v>
      </c>
      <c r="R464" s="122" t="s">
        <v>231</v>
      </c>
      <c r="S464" s="124" t="s">
        <v>456</v>
      </c>
      <c r="T464" s="224" t="s">
        <v>231</v>
      </c>
      <c r="U464" s="58"/>
      <c r="V464" s="16" t="s">
        <v>258</v>
      </c>
      <c r="W464" s="106"/>
      <c r="X464" s="106"/>
      <c r="Y464" s="106"/>
      <c r="Z464" s="122" t="s">
        <v>241</v>
      </c>
      <c r="AA464" s="124"/>
      <c r="AB464" s="122"/>
      <c r="AC464" s="124"/>
      <c r="AD464" s="122"/>
      <c r="AE464" s="124"/>
      <c r="AF464" s="122"/>
      <c r="AG464" s="124"/>
      <c r="AH464" s="122"/>
      <c r="AI464" s="124"/>
      <c r="AJ464" s="108"/>
      <c r="AK464" s="106"/>
      <c r="AL464" s="106"/>
      <c r="AM464" s="122" t="s">
        <v>231</v>
      </c>
      <c r="AN464" s="124" t="s">
        <v>504</v>
      </c>
      <c r="AO464" s="122" t="s">
        <v>231</v>
      </c>
      <c r="AP464" s="124" t="s">
        <v>508</v>
      </c>
      <c r="AQ464" s="122" t="s">
        <v>231</v>
      </c>
      <c r="AR464" s="124"/>
      <c r="AS464" s="122" t="s">
        <v>231</v>
      </c>
      <c r="AT464" s="124"/>
      <c r="AU464" s="122" t="s">
        <v>241</v>
      </c>
      <c r="AV464" s="124"/>
      <c r="AW464" s="122" t="s">
        <v>231</v>
      </c>
      <c r="AX464" s="124"/>
      <c r="AY464" s="122" t="s">
        <v>231</v>
      </c>
      <c r="AZ464" s="124"/>
      <c r="BA464" s="146" t="s">
        <v>231</v>
      </c>
      <c r="BB464" s="124"/>
      <c r="BC464" s="146" t="s">
        <v>293</v>
      </c>
      <c r="BD464" s="124"/>
      <c r="BE464" s="111">
        <f t="shared" si="13"/>
        <v>0.8571428571</v>
      </c>
      <c r="BF464" s="58"/>
      <c r="BG464" s="160">
        <v>1.0</v>
      </c>
      <c r="BH464" s="122" t="s">
        <v>200</v>
      </c>
      <c r="BI464" s="160">
        <v>0.5</v>
      </c>
      <c r="BJ464" s="122" t="s">
        <v>204</v>
      </c>
      <c r="BK464" s="124">
        <v>1.0</v>
      </c>
      <c r="BL464" s="146" t="s">
        <v>209</v>
      </c>
      <c r="BM464" s="124">
        <v>1.0</v>
      </c>
      <c r="BN464" s="122" t="s">
        <v>216</v>
      </c>
      <c r="BO464" s="124">
        <v>1.0</v>
      </c>
      <c r="BP464" s="122" t="s">
        <v>211</v>
      </c>
      <c r="BQ464" s="124">
        <v>0.5</v>
      </c>
      <c r="BR464" s="122" t="s">
        <v>225</v>
      </c>
      <c r="BS464" s="124">
        <v>1.0</v>
      </c>
      <c r="BT464" s="112"/>
      <c r="BU464" s="168" t="s">
        <v>237</v>
      </c>
      <c r="BV464" s="168" t="s">
        <v>237</v>
      </c>
      <c r="BW464" s="112"/>
      <c r="BX464" s="10" t="s">
        <v>561</v>
      </c>
    </row>
    <row r="465">
      <c r="A465" s="66"/>
      <c r="B465" s="69">
        <v>20.0</v>
      </c>
      <c r="C465" s="71" t="s">
        <v>313</v>
      </c>
      <c r="D465" s="115" t="s">
        <v>349</v>
      </c>
      <c r="E465" s="76">
        <v>2010.0</v>
      </c>
      <c r="F465" s="76" t="s">
        <v>30</v>
      </c>
      <c r="G465" s="76" t="s">
        <v>385</v>
      </c>
      <c r="H465" s="76">
        <v>7.0</v>
      </c>
      <c r="I465" s="119" t="s">
        <v>421</v>
      </c>
      <c r="J465" s="71"/>
      <c r="K465" s="87" t="s">
        <v>39</v>
      </c>
      <c r="L465" s="66"/>
      <c r="M465" s="94"/>
      <c r="N465" s="122" t="s">
        <v>231</v>
      </c>
      <c r="O465" s="124"/>
      <c r="P465" s="124" t="s">
        <v>243</v>
      </c>
      <c r="Q465" s="16" t="s">
        <v>250</v>
      </c>
      <c r="R465" s="122" t="s">
        <v>228</v>
      </c>
      <c r="S465" s="124"/>
      <c r="T465" s="122" t="s">
        <v>231</v>
      </c>
      <c r="U465" s="124"/>
      <c r="V465" s="16" t="s">
        <v>258</v>
      </c>
      <c r="W465" s="106"/>
      <c r="X465" s="106"/>
      <c r="Y465" s="106"/>
      <c r="Z465" s="122" t="s">
        <v>231</v>
      </c>
      <c r="AA465" s="124"/>
      <c r="AB465" s="122" t="s">
        <v>231</v>
      </c>
      <c r="AC465" s="124"/>
      <c r="AD465" s="122" t="s">
        <v>231</v>
      </c>
      <c r="AE465" s="124"/>
      <c r="AF465" s="122" t="s">
        <v>241</v>
      </c>
      <c r="AG465" s="124"/>
      <c r="AH465" s="122" t="s">
        <v>241</v>
      </c>
      <c r="AI465" s="124"/>
      <c r="AJ465" s="108"/>
      <c r="AK465" s="106"/>
      <c r="AL465" s="106"/>
      <c r="AM465" s="122" t="s">
        <v>231</v>
      </c>
      <c r="AN465" s="124"/>
      <c r="AO465" s="122" t="s">
        <v>241</v>
      </c>
      <c r="AP465" s="124"/>
      <c r="AQ465" s="122" t="s">
        <v>231</v>
      </c>
      <c r="AR465" s="124"/>
      <c r="AS465" s="122" t="s">
        <v>231</v>
      </c>
      <c r="AT465" s="124" t="s">
        <v>527</v>
      </c>
      <c r="AU465" s="122" t="s">
        <v>241</v>
      </c>
      <c r="AV465" s="124"/>
      <c r="AW465" s="122" t="s">
        <v>228</v>
      </c>
      <c r="AX465" s="124"/>
      <c r="AY465" s="122" t="s">
        <v>231</v>
      </c>
      <c r="AZ465" s="124"/>
      <c r="BA465" s="146" t="s">
        <v>241</v>
      </c>
      <c r="BB465" s="124"/>
      <c r="BC465" s="146" t="s">
        <v>293</v>
      </c>
      <c r="BD465" s="124"/>
      <c r="BE465" s="112">
        <f t="shared" si="13"/>
        <v>0.6185714286</v>
      </c>
      <c r="BF465" s="224" t="s">
        <v>192</v>
      </c>
      <c r="BG465" s="58"/>
      <c r="BH465" s="122" t="s">
        <v>199</v>
      </c>
      <c r="BI465" s="160">
        <v>1.0</v>
      </c>
      <c r="BJ465" s="122" t="s">
        <v>204</v>
      </c>
      <c r="BK465" s="124">
        <v>1.0</v>
      </c>
      <c r="BL465" s="146" t="s">
        <v>209</v>
      </c>
      <c r="BM465" s="124">
        <v>1.0</v>
      </c>
      <c r="BN465" s="122" t="s">
        <v>218</v>
      </c>
      <c r="BO465" s="124">
        <v>0.33</v>
      </c>
      <c r="BP465" s="122" t="s">
        <v>211</v>
      </c>
      <c r="BQ465" s="124">
        <v>0.5</v>
      </c>
      <c r="BR465" s="122" t="s">
        <v>211</v>
      </c>
      <c r="BS465" s="124">
        <v>0.5</v>
      </c>
      <c r="BT465" s="112"/>
      <c r="BU465" s="168" t="s">
        <v>236</v>
      </c>
      <c r="BV465" s="168" t="s">
        <v>237</v>
      </c>
      <c r="BW465" s="112"/>
    </row>
    <row r="466">
      <c r="A466" s="66"/>
      <c r="B466" s="69">
        <v>21.0</v>
      </c>
      <c r="C466" s="71" t="s">
        <v>314</v>
      </c>
      <c r="D466" s="71" t="s">
        <v>350</v>
      </c>
      <c r="E466" s="76">
        <v>2010.0</v>
      </c>
      <c r="F466" s="76" t="s">
        <v>30</v>
      </c>
      <c r="G466" s="76" t="s">
        <v>386</v>
      </c>
      <c r="H466" s="76">
        <v>11.0</v>
      </c>
      <c r="I466" s="119" t="s">
        <v>422</v>
      </c>
      <c r="J466" s="71"/>
      <c r="K466" s="87" t="s">
        <v>39</v>
      </c>
      <c r="L466" s="66"/>
      <c r="M466" s="94"/>
      <c r="N466" s="122" t="s">
        <v>231</v>
      </c>
      <c r="O466" s="124"/>
      <c r="P466" s="124" t="s">
        <v>243</v>
      </c>
      <c r="Q466" s="16" t="s">
        <v>248</v>
      </c>
      <c r="R466" s="122" t="s">
        <v>241</v>
      </c>
      <c r="S466" s="124" t="s">
        <v>457</v>
      </c>
      <c r="T466" s="122" t="s">
        <v>231</v>
      </c>
      <c r="U466" s="124"/>
      <c r="V466" s="16" t="s">
        <v>258</v>
      </c>
      <c r="W466" s="106"/>
      <c r="X466" s="106"/>
      <c r="Y466" s="106"/>
      <c r="Z466" s="122" t="s">
        <v>231</v>
      </c>
      <c r="AA466" s="124"/>
      <c r="AB466" s="122" t="s">
        <v>231</v>
      </c>
      <c r="AC466" s="124"/>
      <c r="AD466" s="122" t="s">
        <v>231</v>
      </c>
      <c r="AE466" s="124" t="s">
        <v>490</v>
      </c>
      <c r="AF466" s="122" t="s">
        <v>241</v>
      </c>
      <c r="AG466" s="124"/>
      <c r="AH466" s="122" t="s">
        <v>241</v>
      </c>
      <c r="AI466" s="124"/>
      <c r="AJ466" s="108"/>
      <c r="AK466" s="106"/>
      <c r="AL466" s="106"/>
      <c r="AM466" s="122" t="s">
        <v>231</v>
      </c>
      <c r="AN466" s="124"/>
      <c r="AO466" s="122" t="s">
        <v>231</v>
      </c>
      <c r="AP466" s="124"/>
      <c r="AQ466" s="122" t="s">
        <v>231</v>
      </c>
      <c r="AR466" s="124"/>
      <c r="AS466" s="122" t="s">
        <v>231</v>
      </c>
      <c r="AT466" s="124"/>
      <c r="AU466" s="122" t="s">
        <v>231</v>
      </c>
      <c r="AV466" s="124"/>
      <c r="AW466" s="122" t="s">
        <v>231</v>
      </c>
      <c r="AX466" s="124"/>
      <c r="AY466" s="122" t="s">
        <v>231</v>
      </c>
      <c r="AZ466" s="124"/>
      <c r="BA466" s="146" t="s">
        <v>241</v>
      </c>
      <c r="BB466" s="124"/>
      <c r="BC466" s="146" t="s">
        <v>291</v>
      </c>
      <c r="BD466" s="124"/>
      <c r="BE466" s="112">
        <f t="shared" si="13"/>
        <v>0.8571428571</v>
      </c>
      <c r="BF466" s="122" t="s">
        <v>192</v>
      </c>
      <c r="BG466" s="160">
        <v>1.0</v>
      </c>
      <c r="BH466" s="122" t="s">
        <v>199</v>
      </c>
      <c r="BI466" s="160">
        <v>1.0</v>
      </c>
      <c r="BJ466" s="122" t="s">
        <v>204</v>
      </c>
      <c r="BK466" s="124">
        <v>1.0</v>
      </c>
      <c r="BL466" s="146" t="s">
        <v>209</v>
      </c>
      <c r="BM466" s="124">
        <v>1.0</v>
      </c>
      <c r="BN466" s="122" t="s">
        <v>216</v>
      </c>
      <c r="BO466" s="124">
        <v>1.0</v>
      </c>
      <c r="BP466" s="122" t="s">
        <v>211</v>
      </c>
      <c r="BQ466" s="124">
        <v>0.5</v>
      </c>
      <c r="BR466" s="122" t="s">
        <v>211</v>
      </c>
      <c r="BS466" s="124">
        <v>0.5</v>
      </c>
      <c r="BT466" s="112"/>
      <c r="BU466" s="168" t="s">
        <v>236</v>
      </c>
      <c r="BV466" s="168" t="s">
        <v>237</v>
      </c>
      <c r="BW466" s="112"/>
    </row>
    <row r="467">
      <c r="A467" s="66"/>
      <c r="B467" s="69">
        <v>22.0</v>
      </c>
      <c r="C467" s="71" t="s">
        <v>315</v>
      </c>
      <c r="D467" s="71" t="s">
        <v>351</v>
      </c>
      <c r="E467" s="76">
        <v>2010.0</v>
      </c>
      <c r="F467" s="76" t="s">
        <v>30</v>
      </c>
      <c r="G467" s="76" t="s">
        <v>387</v>
      </c>
      <c r="H467" s="76">
        <v>6.0</v>
      </c>
      <c r="I467" s="119" t="s">
        <v>423</v>
      </c>
      <c r="J467" s="71"/>
      <c r="K467" s="87" t="s">
        <v>39</v>
      </c>
      <c r="L467" s="66"/>
      <c r="M467" s="94"/>
      <c r="N467" s="122" t="s">
        <v>231</v>
      </c>
      <c r="O467" s="124"/>
      <c r="P467" s="124" t="s">
        <v>243</v>
      </c>
      <c r="Q467" s="16" t="s">
        <v>250</v>
      </c>
      <c r="R467" s="122" t="s">
        <v>228</v>
      </c>
      <c r="S467" s="124"/>
      <c r="T467" s="122" t="s">
        <v>241</v>
      </c>
      <c r="U467" s="124"/>
      <c r="V467" s="16"/>
      <c r="W467" s="106"/>
      <c r="X467" s="106"/>
      <c r="Y467" s="106"/>
      <c r="Z467" s="122"/>
      <c r="AA467" s="124"/>
      <c r="AB467" s="122"/>
      <c r="AC467" s="124"/>
      <c r="AD467" s="122"/>
      <c r="AE467" s="124"/>
      <c r="AF467" s="122"/>
      <c r="AG467" s="124"/>
      <c r="AH467" s="122"/>
      <c r="AI467" s="124"/>
      <c r="AJ467" s="108"/>
      <c r="AK467" s="106"/>
      <c r="AL467" s="106"/>
      <c r="AM467" s="122"/>
      <c r="AN467" s="124"/>
      <c r="AO467" s="122"/>
      <c r="AP467" s="124"/>
      <c r="AQ467" s="122"/>
      <c r="AR467" s="124"/>
      <c r="AS467" s="122"/>
      <c r="AT467" s="124"/>
      <c r="AU467" s="122"/>
      <c r="AV467" s="124"/>
      <c r="AW467" s="122"/>
      <c r="AX467" s="124"/>
      <c r="AY467" s="122"/>
      <c r="AZ467" s="124"/>
      <c r="BA467" s="146"/>
      <c r="BB467" s="124"/>
      <c r="BC467" s="146"/>
      <c r="BD467" s="124"/>
      <c r="BE467" s="112">
        <f t="shared" si="13"/>
        <v>0</v>
      </c>
      <c r="BF467" s="122"/>
      <c r="BG467" s="160"/>
      <c r="BH467" s="224"/>
      <c r="BI467" s="58"/>
      <c r="BJ467" s="122"/>
      <c r="BK467" s="124"/>
      <c r="BL467" s="146"/>
      <c r="BM467" s="124"/>
      <c r="BN467" s="122"/>
      <c r="BO467" s="124"/>
      <c r="BP467" s="122"/>
      <c r="BQ467" s="124"/>
      <c r="BR467" s="122"/>
      <c r="BS467" s="124"/>
      <c r="BT467" s="112"/>
      <c r="BU467" s="7"/>
      <c r="BV467" s="7"/>
      <c r="BW467" s="112"/>
    </row>
    <row r="468">
      <c r="A468" s="66"/>
      <c r="B468" s="69">
        <v>23.0</v>
      </c>
      <c r="C468" s="71" t="s">
        <v>316</v>
      </c>
      <c r="D468" s="71" t="s">
        <v>352</v>
      </c>
      <c r="E468" s="76">
        <v>2009.0</v>
      </c>
      <c r="F468" s="76" t="s">
        <v>30</v>
      </c>
      <c r="G468" s="76" t="s">
        <v>388</v>
      </c>
      <c r="H468" s="76">
        <v>11.0</v>
      </c>
      <c r="I468" s="119" t="s">
        <v>424</v>
      </c>
      <c r="J468" s="71"/>
      <c r="K468" s="87" t="s">
        <v>39</v>
      </c>
      <c r="L468" s="66"/>
      <c r="M468" s="94"/>
      <c r="N468" s="122" t="s">
        <v>231</v>
      </c>
      <c r="O468" s="124"/>
      <c r="P468" s="124" t="s">
        <v>243</v>
      </c>
      <c r="Q468" s="16" t="s">
        <v>250</v>
      </c>
      <c r="R468" s="122" t="s">
        <v>228</v>
      </c>
      <c r="S468" s="124"/>
      <c r="T468" s="122" t="s">
        <v>231</v>
      </c>
      <c r="U468" s="124"/>
      <c r="V468" s="16" t="s">
        <v>260</v>
      </c>
      <c r="W468" s="106"/>
      <c r="X468" s="106"/>
      <c r="Y468" s="106"/>
      <c r="Z468" s="122" t="s">
        <v>231</v>
      </c>
      <c r="AA468" s="124"/>
      <c r="AB468" s="122" t="s">
        <v>231</v>
      </c>
      <c r="AC468" s="128" t="s">
        <v>474</v>
      </c>
      <c r="AD468" s="122" t="s">
        <v>231</v>
      </c>
      <c r="AE468" s="124"/>
      <c r="AF468" s="122" t="s">
        <v>231</v>
      </c>
      <c r="AG468" s="124"/>
      <c r="AH468" s="122" t="s">
        <v>231</v>
      </c>
      <c r="AI468" s="124"/>
      <c r="AJ468" s="108"/>
      <c r="AK468" s="106"/>
      <c r="AL468" s="106"/>
      <c r="AM468" s="122" t="s">
        <v>231</v>
      </c>
      <c r="AN468" s="124"/>
      <c r="AO468" s="122" t="s">
        <v>231</v>
      </c>
      <c r="AP468" s="124"/>
      <c r="AQ468" s="122" t="s">
        <v>231</v>
      </c>
      <c r="AR468" s="124"/>
      <c r="AS468" s="122" t="s">
        <v>231</v>
      </c>
      <c r="AT468" s="124" t="s">
        <v>528</v>
      </c>
      <c r="AU468" s="122" t="s">
        <v>231</v>
      </c>
      <c r="AV468" s="124"/>
      <c r="AW468" s="122" t="s">
        <v>231</v>
      </c>
      <c r="AX468" s="124" t="s">
        <v>536</v>
      </c>
      <c r="AY468" s="122" t="s">
        <v>231</v>
      </c>
      <c r="AZ468" s="124"/>
      <c r="BA468" s="146" t="s">
        <v>241</v>
      </c>
      <c r="BB468" s="124"/>
      <c r="BC468" s="146" t="s">
        <v>291</v>
      </c>
      <c r="BD468" s="124"/>
      <c r="BE468" s="112">
        <f t="shared" si="13"/>
        <v>0.9514285714</v>
      </c>
      <c r="BF468" s="122" t="s">
        <v>192</v>
      </c>
      <c r="BG468" s="160">
        <v>1.0</v>
      </c>
      <c r="BH468" s="122" t="s">
        <v>199</v>
      </c>
      <c r="BI468" s="160">
        <v>1.0</v>
      </c>
      <c r="BJ468" s="122" t="s">
        <v>204</v>
      </c>
      <c r="BK468" s="124">
        <v>1.0</v>
      </c>
      <c r="BL468" s="146" t="s">
        <v>209</v>
      </c>
      <c r="BM468" s="124">
        <v>1.0</v>
      </c>
      <c r="BN468" s="122" t="s">
        <v>217</v>
      </c>
      <c r="BO468" s="124">
        <v>0.66</v>
      </c>
      <c r="BP468" s="122" t="s">
        <v>204</v>
      </c>
      <c r="BQ468" s="124">
        <v>1.0</v>
      </c>
      <c r="BR468" s="122" t="s">
        <v>225</v>
      </c>
      <c r="BS468" s="124">
        <v>1.0</v>
      </c>
      <c r="BT468" s="112"/>
      <c r="BU468" s="7"/>
      <c r="BV468" s="7"/>
      <c r="BW468" s="112"/>
    </row>
    <row r="469">
      <c r="A469" s="66"/>
      <c r="B469" s="69">
        <v>24.0</v>
      </c>
      <c r="C469" s="71" t="s">
        <v>317</v>
      </c>
      <c r="D469" s="71" t="s">
        <v>353</v>
      </c>
      <c r="E469" s="76">
        <v>2010.0</v>
      </c>
      <c r="F469" s="76" t="s">
        <v>30</v>
      </c>
      <c r="G469" s="76" t="s">
        <v>389</v>
      </c>
      <c r="H469" s="76">
        <v>6.0</v>
      </c>
      <c r="I469" s="119" t="s">
        <v>425</v>
      </c>
      <c r="J469" s="71"/>
      <c r="K469" s="87" t="s">
        <v>39</v>
      </c>
      <c r="L469" s="66"/>
      <c r="M469" s="94"/>
      <c r="N469" s="122" t="s">
        <v>231</v>
      </c>
      <c r="O469" s="124"/>
      <c r="P469" s="124" t="s">
        <v>243</v>
      </c>
      <c r="Q469" s="16" t="s">
        <v>250</v>
      </c>
      <c r="R469" s="122" t="s">
        <v>228</v>
      </c>
      <c r="S469" s="124"/>
      <c r="T469" s="122" t="s">
        <v>231</v>
      </c>
      <c r="U469" s="124"/>
      <c r="V469" s="16" t="s">
        <v>258</v>
      </c>
      <c r="W469" s="106"/>
      <c r="X469" s="106"/>
      <c r="Y469" s="106"/>
      <c r="Z469" s="122" t="s">
        <v>241</v>
      </c>
      <c r="AA469" s="124"/>
      <c r="AB469" s="122"/>
      <c r="AC469" s="124"/>
      <c r="AD469" s="122"/>
      <c r="AE469" s="124"/>
      <c r="AF469" s="122"/>
      <c r="AG469" s="124"/>
      <c r="AH469" s="122"/>
      <c r="AI469" s="124"/>
      <c r="AJ469" s="108"/>
      <c r="AK469" s="106"/>
      <c r="AL469" s="106"/>
      <c r="AM469" s="122" t="s">
        <v>231</v>
      </c>
      <c r="AN469" s="124"/>
      <c r="AO469" s="122" t="s">
        <v>231</v>
      </c>
      <c r="AP469" s="124"/>
      <c r="AQ469" s="122" t="s">
        <v>231</v>
      </c>
      <c r="AR469" s="124" t="s">
        <v>519</v>
      </c>
      <c r="AS469" s="122" t="s">
        <v>231</v>
      </c>
      <c r="AT469" s="124" t="s">
        <v>530</v>
      </c>
      <c r="AU469" s="122" t="s">
        <v>231</v>
      </c>
      <c r="AV469" s="124"/>
      <c r="AW469" s="122" t="s">
        <v>231</v>
      </c>
      <c r="AX469" s="124"/>
      <c r="AY469" s="122" t="s">
        <v>231</v>
      </c>
      <c r="AZ469" s="124" t="s">
        <v>540</v>
      </c>
      <c r="BA469" s="146" t="s">
        <v>231</v>
      </c>
      <c r="BB469" s="124"/>
      <c r="BC469" s="146" t="s">
        <v>293</v>
      </c>
      <c r="BD469" s="124"/>
      <c r="BE469" s="112">
        <f t="shared" si="13"/>
        <v>0.8571428571</v>
      </c>
      <c r="BF469" s="122" t="s">
        <v>192</v>
      </c>
      <c r="BG469" s="160">
        <v>1.0</v>
      </c>
      <c r="BH469" s="122" t="s">
        <v>199</v>
      </c>
      <c r="BI469" s="160">
        <v>1.0</v>
      </c>
      <c r="BJ469" s="224" t="s">
        <v>204</v>
      </c>
      <c r="BK469" s="58"/>
      <c r="BL469" s="146" t="s">
        <v>209</v>
      </c>
      <c r="BM469" s="124">
        <v>1.0</v>
      </c>
      <c r="BN469" s="122" t="s">
        <v>216</v>
      </c>
      <c r="BO469" s="124">
        <v>1.0</v>
      </c>
      <c r="BP469" s="122" t="s">
        <v>204</v>
      </c>
      <c r="BQ469" s="124">
        <v>1.0</v>
      </c>
      <c r="BR469" s="122" t="s">
        <v>225</v>
      </c>
      <c r="BS469" s="124">
        <v>1.0</v>
      </c>
      <c r="BT469" s="112"/>
      <c r="BU469" s="168" t="s">
        <v>236</v>
      </c>
      <c r="BV469" s="168" t="s">
        <v>237</v>
      </c>
      <c r="BW469" s="112"/>
    </row>
    <row r="470">
      <c r="A470" s="66"/>
      <c r="B470" s="69">
        <v>25.0</v>
      </c>
      <c r="C470" s="71" t="s">
        <v>318</v>
      </c>
      <c r="D470" s="71" t="s">
        <v>354</v>
      </c>
      <c r="E470" s="76">
        <v>2010.0</v>
      </c>
      <c r="F470" s="76" t="s">
        <v>30</v>
      </c>
      <c r="G470" s="76" t="s">
        <v>390</v>
      </c>
      <c r="H470" s="76">
        <v>5.0</v>
      </c>
      <c r="I470" s="119" t="s">
        <v>426</v>
      </c>
      <c r="J470" s="71"/>
      <c r="K470" s="87" t="s">
        <v>39</v>
      </c>
      <c r="L470" s="66"/>
      <c r="M470" s="94"/>
      <c r="N470" s="122" t="s">
        <v>231</v>
      </c>
      <c r="O470" s="124"/>
      <c r="P470" s="124" t="s">
        <v>243</v>
      </c>
      <c r="Q470" s="16" t="s">
        <v>250</v>
      </c>
      <c r="R470" s="122" t="s">
        <v>231</v>
      </c>
      <c r="S470" s="124"/>
      <c r="T470" s="122" t="s">
        <v>231</v>
      </c>
      <c r="U470" s="124"/>
      <c r="V470" s="16" t="s">
        <v>258</v>
      </c>
      <c r="W470" s="106"/>
      <c r="X470" s="106"/>
      <c r="Y470" s="106"/>
      <c r="Z470" s="224" t="s">
        <v>231</v>
      </c>
      <c r="AA470" s="58"/>
      <c r="AB470" s="122" t="s">
        <v>241</v>
      </c>
      <c r="AC470" s="124"/>
      <c r="AD470" s="122" t="s">
        <v>231</v>
      </c>
      <c r="AE470" s="124"/>
      <c r="AF470" s="122" t="s">
        <v>241</v>
      </c>
      <c r="AG470" s="124"/>
      <c r="AH470" s="122" t="s">
        <v>241</v>
      </c>
      <c r="AI470" s="124"/>
      <c r="AJ470" s="108"/>
      <c r="AK470" s="106"/>
      <c r="AL470" s="106"/>
      <c r="AM470" s="122" t="s">
        <v>241</v>
      </c>
      <c r="AN470" s="124"/>
      <c r="AO470" s="122"/>
      <c r="AP470" s="124"/>
      <c r="AQ470" s="122"/>
      <c r="AR470" s="124"/>
      <c r="AS470" s="122"/>
      <c r="AT470" s="124"/>
      <c r="AU470" s="122" t="s">
        <v>231</v>
      </c>
      <c r="AV470" s="124"/>
      <c r="AW470" s="122" t="s">
        <v>231</v>
      </c>
      <c r="AX470" s="124"/>
      <c r="AY470" s="122" t="s">
        <v>231</v>
      </c>
      <c r="AZ470" s="124"/>
      <c r="BA470" s="146" t="s">
        <v>241</v>
      </c>
      <c r="BB470" s="124"/>
      <c r="BC470" s="146" t="s">
        <v>228</v>
      </c>
      <c r="BD470" s="124"/>
      <c r="BE470" s="112">
        <f t="shared" si="13"/>
        <v>0.5714285714</v>
      </c>
      <c r="BF470" s="122" t="s">
        <v>192</v>
      </c>
      <c r="BG470" s="160">
        <v>1.0</v>
      </c>
      <c r="BH470" s="122" t="s">
        <v>200</v>
      </c>
      <c r="BI470" s="160">
        <v>0.5</v>
      </c>
      <c r="BJ470" s="122" t="s">
        <v>204</v>
      </c>
      <c r="BK470" s="226">
        <v>1.0</v>
      </c>
      <c r="BL470" s="63"/>
      <c r="BM470" s="124">
        <v>1.0</v>
      </c>
      <c r="BN470" s="122" t="s">
        <v>219</v>
      </c>
      <c r="BO470" s="124">
        <v>0.0</v>
      </c>
      <c r="BP470" s="122" t="s">
        <v>211</v>
      </c>
      <c r="BQ470" s="124">
        <v>0.5</v>
      </c>
      <c r="BR470" s="122" t="s">
        <v>226</v>
      </c>
      <c r="BS470" s="124">
        <v>0.0</v>
      </c>
      <c r="BT470" s="112"/>
      <c r="BU470" s="168" t="s">
        <v>236</v>
      </c>
      <c r="BV470" s="168" t="s">
        <v>236</v>
      </c>
      <c r="BW470" s="112"/>
    </row>
    <row r="471">
      <c r="A471" s="66"/>
      <c r="B471" s="69">
        <v>26.0</v>
      </c>
      <c r="C471" s="71" t="s">
        <v>319</v>
      </c>
      <c r="D471" s="71" t="s">
        <v>355</v>
      </c>
      <c r="E471" s="76">
        <v>2009.0</v>
      </c>
      <c r="F471" s="76" t="s">
        <v>30</v>
      </c>
      <c r="G471" s="76" t="s">
        <v>391</v>
      </c>
      <c r="H471" s="76">
        <v>6.0</v>
      </c>
      <c r="I471" s="119" t="s">
        <v>427</v>
      </c>
      <c r="J471" s="71"/>
      <c r="K471" s="87" t="s">
        <v>39</v>
      </c>
      <c r="L471" s="66"/>
      <c r="M471" s="94"/>
      <c r="N471" s="122" t="s">
        <v>231</v>
      </c>
      <c r="O471" s="124"/>
      <c r="P471" s="124" t="s">
        <v>243</v>
      </c>
      <c r="Q471" s="16" t="s">
        <v>250</v>
      </c>
      <c r="R471" s="122" t="s">
        <v>228</v>
      </c>
      <c r="S471" s="124"/>
      <c r="T471" s="122" t="s">
        <v>231</v>
      </c>
      <c r="U471" s="124"/>
      <c r="V471" s="16" t="s">
        <v>258</v>
      </c>
      <c r="W471" s="106"/>
      <c r="X471" s="106"/>
      <c r="Y471" s="106"/>
      <c r="Z471" s="122" t="s">
        <v>231</v>
      </c>
      <c r="AA471" s="124"/>
      <c r="AB471" s="122" t="s">
        <v>231</v>
      </c>
      <c r="AC471" s="124"/>
      <c r="AD471" s="122" t="s">
        <v>231</v>
      </c>
      <c r="AE471" s="124"/>
      <c r="AF471" s="122" t="s">
        <v>241</v>
      </c>
      <c r="AG471" s="124"/>
      <c r="AH471" s="122" t="s">
        <v>241</v>
      </c>
      <c r="AI471" s="124"/>
      <c r="AJ471" s="108"/>
      <c r="AK471" s="106"/>
      <c r="AL471" s="106"/>
      <c r="AM471" s="122" t="s">
        <v>231</v>
      </c>
      <c r="AN471" s="124"/>
      <c r="AO471" s="122" t="s">
        <v>241</v>
      </c>
      <c r="AP471" s="124"/>
      <c r="AQ471" s="122" t="s">
        <v>231</v>
      </c>
      <c r="AR471" s="124"/>
      <c r="AS471" s="122" t="s">
        <v>231</v>
      </c>
      <c r="AT471" s="124"/>
      <c r="AU471" s="122" t="s">
        <v>231</v>
      </c>
      <c r="AV471" s="124"/>
      <c r="AW471" s="122" t="s">
        <v>231</v>
      </c>
      <c r="AX471" s="124"/>
      <c r="AY471" s="122" t="s">
        <v>231</v>
      </c>
      <c r="AZ471" s="124"/>
      <c r="BA471" s="146" t="s">
        <v>231</v>
      </c>
      <c r="BB471" s="124"/>
      <c r="BC471" s="146" t="s">
        <v>292</v>
      </c>
      <c r="BD471" s="124"/>
      <c r="BE471" s="112">
        <f t="shared" si="13"/>
        <v>0.5942857143</v>
      </c>
      <c r="BF471" s="122" t="s">
        <v>192</v>
      </c>
      <c r="BG471" s="160">
        <v>1.0</v>
      </c>
      <c r="BH471" s="122" t="s">
        <v>199</v>
      </c>
      <c r="BI471" s="160">
        <v>1.0</v>
      </c>
      <c r="BJ471" s="122" t="s">
        <v>205</v>
      </c>
      <c r="BK471" s="124">
        <v>0.5</v>
      </c>
      <c r="BL471" s="225" t="s">
        <v>209</v>
      </c>
      <c r="BM471" s="58"/>
      <c r="BN471" s="122" t="s">
        <v>217</v>
      </c>
      <c r="BO471" s="124">
        <v>0.66</v>
      </c>
      <c r="BP471" s="122" t="s">
        <v>211</v>
      </c>
      <c r="BQ471" s="124">
        <v>0.5</v>
      </c>
      <c r="BR471" s="122" t="s">
        <v>211</v>
      </c>
      <c r="BS471" s="124">
        <v>0.5</v>
      </c>
      <c r="BT471" s="112"/>
      <c r="BU471" s="168" t="s">
        <v>236</v>
      </c>
      <c r="BV471" s="168" t="s">
        <v>237</v>
      </c>
      <c r="BW471" s="112"/>
    </row>
    <row r="472">
      <c r="A472" s="66"/>
      <c r="B472" s="69">
        <v>27.0</v>
      </c>
      <c r="C472" s="71" t="s">
        <v>320</v>
      </c>
      <c r="D472" s="71" t="s">
        <v>356</v>
      </c>
      <c r="E472" s="76">
        <v>2009.0</v>
      </c>
      <c r="F472" s="76" t="s">
        <v>30</v>
      </c>
      <c r="G472" s="76" t="s">
        <v>392</v>
      </c>
      <c r="H472" s="76">
        <v>8.0</v>
      </c>
      <c r="I472" s="119" t="s">
        <v>428</v>
      </c>
      <c r="J472" s="71"/>
      <c r="K472" s="87" t="s">
        <v>39</v>
      </c>
      <c r="L472" s="66"/>
      <c r="M472" s="94"/>
      <c r="N472" s="122" t="s">
        <v>231</v>
      </c>
      <c r="O472" s="124"/>
      <c r="P472" s="124" t="s">
        <v>243</v>
      </c>
      <c r="Q472" s="16" t="s">
        <v>250</v>
      </c>
      <c r="R472" s="122" t="s">
        <v>228</v>
      </c>
      <c r="S472" s="124"/>
      <c r="T472" s="122" t="s">
        <v>231</v>
      </c>
      <c r="U472" s="124"/>
      <c r="V472" s="16" t="s">
        <v>258</v>
      </c>
      <c r="W472" s="106"/>
      <c r="X472" s="106"/>
      <c r="Y472" s="106"/>
      <c r="Z472" s="122" t="s">
        <v>231</v>
      </c>
      <c r="AA472" s="124"/>
      <c r="AB472" s="224" t="s">
        <v>231</v>
      </c>
      <c r="AC472" s="58"/>
      <c r="AD472" s="122" t="s">
        <v>231</v>
      </c>
      <c r="AE472" s="124"/>
      <c r="AF472" s="122" t="s">
        <v>241</v>
      </c>
      <c r="AG472" s="124"/>
      <c r="AH472" s="122" t="s">
        <v>241</v>
      </c>
      <c r="AI472" s="124"/>
      <c r="AJ472" s="108"/>
      <c r="AK472" s="106"/>
      <c r="AL472" s="106"/>
      <c r="AM472" s="122" t="s">
        <v>231</v>
      </c>
      <c r="AN472" s="124"/>
      <c r="AO472" s="122" t="s">
        <v>231</v>
      </c>
      <c r="AP472" s="124" t="s">
        <v>509</v>
      </c>
      <c r="AQ472" s="122" t="s">
        <v>231</v>
      </c>
      <c r="AR472" s="124"/>
      <c r="AS472" s="122" t="s">
        <v>231</v>
      </c>
      <c r="AT472" s="124"/>
      <c r="AU472" s="122" t="s">
        <v>231</v>
      </c>
      <c r="AV472" s="124"/>
      <c r="AW472" s="122" t="s">
        <v>231</v>
      </c>
      <c r="AX472" s="124"/>
      <c r="AY472" s="122" t="s">
        <v>231</v>
      </c>
      <c r="AZ472" s="124"/>
      <c r="BA472" s="146" t="s">
        <v>231</v>
      </c>
      <c r="BB472" s="124"/>
      <c r="BC472" s="146" t="s">
        <v>293</v>
      </c>
      <c r="BD472" s="124"/>
      <c r="BE472" s="112">
        <f t="shared" si="13"/>
        <v>1</v>
      </c>
      <c r="BF472" s="122" t="s">
        <v>192</v>
      </c>
      <c r="BG472" s="160">
        <v>1.0</v>
      </c>
      <c r="BH472" s="122" t="s">
        <v>199</v>
      </c>
      <c r="BI472" s="160">
        <v>1.0</v>
      </c>
      <c r="BJ472" s="122" t="s">
        <v>204</v>
      </c>
      <c r="BK472" s="124">
        <v>1.0</v>
      </c>
      <c r="BL472" s="146" t="s">
        <v>209</v>
      </c>
      <c r="BM472" s="226">
        <v>1.0</v>
      </c>
      <c r="BN472" s="63"/>
      <c r="BO472" s="124">
        <v>1.0</v>
      </c>
      <c r="BP472" s="122" t="s">
        <v>204</v>
      </c>
      <c r="BQ472" s="124">
        <v>1.0</v>
      </c>
      <c r="BR472" s="122" t="s">
        <v>225</v>
      </c>
      <c r="BS472" s="124">
        <v>1.0</v>
      </c>
      <c r="BT472" s="112"/>
      <c r="BU472" s="168" t="s">
        <v>236</v>
      </c>
      <c r="BV472" s="168" t="s">
        <v>236</v>
      </c>
      <c r="BW472" s="112"/>
    </row>
    <row r="473">
      <c r="A473" s="66"/>
      <c r="B473" s="69">
        <v>28.0</v>
      </c>
      <c r="C473" s="71" t="s">
        <v>321</v>
      </c>
      <c r="D473" s="71" t="s">
        <v>357</v>
      </c>
      <c r="E473" s="76">
        <v>2010.0</v>
      </c>
      <c r="F473" s="76" t="s">
        <v>30</v>
      </c>
      <c r="G473" s="76" t="s">
        <v>393</v>
      </c>
      <c r="H473" s="76">
        <v>11.0</v>
      </c>
      <c r="I473" s="119" t="s">
        <v>429</v>
      </c>
      <c r="J473" s="71"/>
      <c r="K473" s="87" t="s">
        <v>39</v>
      </c>
      <c r="L473" s="66"/>
      <c r="M473" s="94"/>
      <c r="N473" s="122" t="s">
        <v>231</v>
      </c>
      <c r="O473" s="124"/>
      <c r="P473" s="124" t="s">
        <v>243</v>
      </c>
      <c r="Q473" s="16" t="s">
        <v>250</v>
      </c>
      <c r="R473" s="122" t="s">
        <v>228</v>
      </c>
      <c r="S473" s="124"/>
      <c r="T473" s="122" t="s">
        <v>231</v>
      </c>
      <c r="U473" s="124"/>
      <c r="V473" s="16" t="s">
        <v>258</v>
      </c>
      <c r="W473" s="106"/>
      <c r="X473" s="106"/>
      <c r="Y473" s="106"/>
      <c r="Z473" s="122" t="s">
        <v>231</v>
      </c>
      <c r="AA473" s="124"/>
      <c r="AB473" s="122" t="s">
        <v>231</v>
      </c>
      <c r="AC473" s="124" t="s">
        <v>475</v>
      </c>
      <c r="AD473" s="122" t="s">
        <v>241</v>
      </c>
      <c r="AE473" s="124"/>
      <c r="AF473" s="122" t="s">
        <v>241</v>
      </c>
      <c r="AG473" s="124"/>
      <c r="AH473" s="122" t="s">
        <v>241</v>
      </c>
      <c r="AI473" s="124"/>
      <c r="AJ473" s="108"/>
      <c r="AK473" s="106"/>
      <c r="AL473" s="106"/>
      <c r="AM473" s="122" t="s">
        <v>231</v>
      </c>
      <c r="AN473" s="124"/>
      <c r="AO473" s="122" t="s">
        <v>231</v>
      </c>
      <c r="AP473" s="124" t="s">
        <v>510</v>
      </c>
      <c r="AQ473" s="122" t="s">
        <v>231</v>
      </c>
      <c r="AR473" s="124"/>
      <c r="AS473" s="122" t="s">
        <v>231</v>
      </c>
      <c r="AT473" s="124"/>
      <c r="AU473" s="122" t="s">
        <v>231</v>
      </c>
      <c r="AV473" s="124"/>
      <c r="AW473" s="122" t="s">
        <v>231</v>
      </c>
      <c r="AX473" s="124"/>
      <c r="AY473" s="122" t="s">
        <v>231</v>
      </c>
      <c r="AZ473" s="124"/>
      <c r="BA473" s="146" t="s">
        <v>231</v>
      </c>
      <c r="BB473" s="124"/>
      <c r="BC473" s="146" t="s">
        <v>293</v>
      </c>
      <c r="BD473" s="124"/>
      <c r="BE473" s="112">
        <f t="shared" si="13"/>
        <v>0.5714285714</v>
      </c>
      <c r="BF473" s="122" t="s">
        <v>192</v>
      </c>
      <c r="BG473" s="160">
        <v>1.0</v>
      </c>
      <c r="BH473" s="122" t="s">
        <v>199</v>
      </c>
      <c r="BI473" s="160">
        <v>1.0</v>
      </c>
      <c r="BJ473" s="122" t="s">
        <v>204</v>
      </c>
      <c r="BK473" s="124">
        <v>1.0</v>
      </c>
      <c r="BL473" s="146" t="s">
        <v>209</v>
      </c>
      <c r="BM473" s="124">
        <v>1.0</v>
      </c>
      <c r="BN473" s="224" t="s">
        <v>216</v>
      </c>
      <c r="BO473" s="58"/>
      <c r="BP473" s="122" t="s">
        <v>211</v>
      </c>
      <c r="BQ473" s="124">
        <v>0.0</v>
      </c>
      <c r="BR473" s="122" t="s">
        <v>226</v>
      </c>
      <c r="BS473" s="124">
        <v>0.0</v>
      </c>
      <c r="BT473" s="112"/>
      <c r="BU473" s="168" t="s">
        <v>236</v>
      </c>
      <c r="BV473" s="168" t="s">
        <v>236</v>
      </c>
      <c r="BW473" s="112"/>
    </row>
    <row r="474">
      <c r="A474" s="66"/>
      <c r="B474" s="69">
        <v>29.0</v>
      </c>
      <c r="C474" s="71" t="s">
        <v>322</v>
      </c>
      <c r="D474" s="71" t="s">
        <v>358</v>
      </c>
      <c r="E474" s="76">
        <v>2014.0</v>
      </c>
      <c r="F474" s="76" t="s">
        <v>30</v>
      </c>
      <c r="G474" s="76" t="s">
        <v>394</v>
      </c>
      <c r="H474" s="76">
        <v>0.0</v>
      </c>
      <c r="I474" s="119" t="s">
        <v>430</v>
      </c>
      <c r="J474" s="71"/>
      <c r="K474" s="87" t="s">
        <v>39</v>
      </c>
      <c r="L474" s="66"/>
      <c r="M474" s="94"/>
      <c r="N474" s="122" t="s">
        <v>231</v>
      </c>
      <c r="O474" s="124"/>
      <c r="P474" s="124" t="s">
        <v>243</v>
      </c>
      <c r="Q474" s="16" t="s">
        <v>250</v>
      </c>
      <c r="R474" s="122" t="s">
        <v>241</v>
      </c>
      <c r="S474" s="124"/>
      <c r="T474" s="122" t="s">
        <v>231</v>
      </c>
      <c r="U474" s="124"/>
      <c r="V474" s="16" t="s">
        <v>260</v>
      </c>
      <c r="W474" s="106"/>
      <c r="X474" s="106"/>
      <c r="Y474" s="106"/>
      <c r="Z474" s="122" t="s">
        <v>231</v>
      </c>
      <c r="AA474" s="124"/>
      <c r="AB474" s="122" t="s">
        <v>231</v>
      </c>
      <c r="AC474" s="124" t="s">
        <v>476</v>
      </c>
      <c r="AD474" s="224" t="s">
        <v>231</v>
      </c>
      <c r="AE474" s="58"/>
      <c r="AF474" s="122" t="s">
        <v>241</v>
      </c>
      <c r="AG474" s="124"/>
      <c r="AH474" s="122" t="s">
        <v>231</v>
      </c>
      <c r="AI474" s="124"/>
      <c r="AJ474" s="108"/>
      <c r="AK474" s="106"/>
      <c r="AL474" s="106"/>
      <c r="AM474" s="122" t="s">
        <v>231</v>
      </c>
      <c r="AN474" s="124"/>
      <c r="AO474" s="122" t="s">
        <v>231</v>
      </c>
      <c r="AP474" s="124"/>
      <c r="AQ474" s="122" t="s">
        <v>231</v>
      </c>
      <c r="AR474" s="124"/>
      <c r="AS474" s="122" t="s">
        <v>231</v>
      </c>
      <c r="AT474" s="124"/>
      <c r="AU474" s="122" t="s">
        <v>231</v>
      </c>
      <c r="AV474" s="124"/>
      <c r="AW474" s="122" t="s">
        <v>231</v>
      </c>
      <c r="AX474" s="124"/>
      <c r="AY474" s="122" t="s">
        <v>231</v>
      </c>
      <c r="AZ474" s="124"/>
      <c r="BA474" s="146" t="s">
        <v>231</v>
      </c>
      <c r="BB474" s="124"/>
      <c r="BC474" s="146" t="s">
        <v>293</v>
      </c>
      <c r="BD474" s="124"/>
      <c r="BE474" s="112">
        <f t="shared" si="13"/>
        <v>0.9285714286</v>
      </c>
      <c r="BF474" s="122" t="s">
        <v>192</v>
      </c>
      <c r="BG474" s="160">
        <v>1.0</v>
      </c>
      <c r="BH474" s="122" t="s">
        <v>200</v>
      </c>
      <c r="BI474" s="160">
        <v>0.5</v>
      </c>
      <c r="BJ474" s="122" t="s">
        <v>204</v>
      </c>
      <c r="BK474" s="124">
        <v>1.0</v>
      </c>
      <c r="BL474" s="146" t="s">
        <v>209</v>
      </c>
      <c r="BM474" s="124">
        <v>1.0</v>
      </c>
      <c r="BN474" s="122" t="s">
        <v>216</v>
      </c>
      <c r="BO474" s="226">
        <v>1.0</v>
      </c>
      <c r="BP474" s="63"/>
      <c r="BQ474" s="124">
        <v>1.0</v>
      </c>
      <c r="BR474" s="122" t="s">
        <v>225</v>
      </c>
      <c r="BS474" s="124">
        <v>1.0</v>
      </c>
      <c r="BT474" s="112"/>
      <c r="BU474" s="168" t="s">
        <v>236</v>
      </c>
      <c r="BV474" s="168" t="s">
        <v>236</v>
      </c>
      <c r="BW474" s="112"/>
    </row>
    <row r="475">
      <c r="A475" s="66"/>
      <c r="B475" s="69">
        <v>30.0</v>
      </c>
      <c r="C475" s="71" t="s">
        <v>323</v>
      </c>
      <c r="D475" s="71" t="s">
        <v>359</v>
      </c>
      <c r="E475" s="76">
        <v>2010.0</v>
      </c>
      <c r="F475" s="76" t="s">
        <v>30</v>
      </c>
      <c r="G475" s="76" t="s">
        <v>395</v>
      </c>
      <c r="H475" s="76">
        <v>14.0</v>
      </c>
      <c r="I475" s="119" t="s">
        <v>431</v>
      </c>
      <c r="J475" s="71"/>
      <c r="K475" s="87" t="s">
        <v>39</v>
      </c>
      <c r="L475" s="66"/>
      <c r="M475" s="94"/>
      <c r="N475" s="122" t="s">
        <v>231</v>
      </c>
      <c r="O475" s="124"/>
      <c r="P475" s="124" t="s">
        <v>243</v>
      </c>
      <c r="Q475" s="16" t="s">
        <v>250</v>
      </c>
      <c r="R475" s="122" t="s">
        <v>241</v>
      </c>
      <c r="S475" s="124"/>
      <c r="T475" s="122" t="s">
        <v>231</v>
      </c>
      <c r="U475" s="124"/>
      <c r="V475" s="16" t="s">
        <v>258</v>
      </c>
      <c r="W475" s="106"/>
      <c r="X475" s="106"/>
      <c r="Y475" s="106"/>
      <c r="Z475" s="122" t="s">
        <v>241</v>
      </c>
      <c r="AA475" s="124"/>
      <c r="AB475" s="122"/>
      <c r="AC475" s="124"/>
      <c r="AD475" s="122"/>
      <c r="AE475" s="124"/>
      <c r="AF475" s="122"/>
      <c r="AG475" s="124"/>
      <c r="AH475" s="122"/>
      <c r="AI475" s="124"/>
      <c r="AJ475" s="108"/>
      <c r="AK475" s="106"/>
      <c r="AL475" s="106"/>
      <c r="AM475" s="122" t="s">
        <v>231</v>
      </c>
      <c r="AN475" s="124"/>
      <c r="AO475" s="122" t="s">
        <v>231</v>
      </c>
      <c r="AP475" s="124"/>
      <c r="AQ475" s="122" t="s">
        <v>231</v>
      </c>
      <c r="AR475" s="124"/>
      <c r="AS475" s="122" t="s">
        <v>231</v>
      </c>
      <c r="AT475" s="124"/>
      <c r="AU475" s="122" t="s">
        <v>231</v>
      </c>
      <c r="AV475" s="124"/>
      <c r="AW475" s="122" t="s">
        <v>231</v>
      </c>
      <c r="AX475" s="124"/>
      <c r="AY475" s="122" t="s">
        <v>231</v>
      </c>
      <c r="AZ475" s="124"/>
      <c r="BA475" s="146" t="s">
        <v>231</v>
      </c>
      <c r="BB475" s="124"/>
      <c r="BC475" s="146" t="s">
        <v>228</v>
      </c>
      <c r="BD475" s="124" t="s">
        <v>556</v>
      </c>
      <c r="BE475" s="112">
        <f t="shared" si="13"/>
        <v>0.7857142857</v>
      </c>
      <c r="BF475" s="122" t="s">
        <v>192</v>
      </c>
      <c r="BG475" s="160">
        <v>1.0</v>
      </c>
      <c r="BH475" s="122" t="s">
        <v>199</v>
      </c>
      <c r="BI475" s="160">
        <v>1.0</v>
      </c>
      <c r="BJ475" s="122" t="s">
        <v>204</v>
      </c>
      <c r="BK475" s="124">
        <v>1.0</v>
      </c>
      <c r="BL475" s="146" t="s">
        <v>209</v>
      </c>
      <c r="BM475" s="124">
        <v>1.0</v>
      </c>
      <c r="BN475" s="122" t="s">
        <v>216</v>
      </c>
      <c r="BO475" s="124">
        <v>1.0</v>
      </c>
      <c r="BP475" s="224" t="s">
        <v>211</v>
      </c>
      <c r="BQ475" s="58"/>
      <c r="BR475" s="122" t="s">
        <v>211</v>
      </c>
      <c r="BS475" s="124">
        <v>0.5</v>
      </c>
      <c r="BT475" s="112"/>
      <c r="BU475" s="168" t="s">
        <v>237</v>
      </c>
      <c r="BV475" s="168" t="s">
        <v>236</v>
      </c>
      <c r="BW475" s="112"/>
    </row>
    <row r="476">
      <c r="A476" s="66"/>
      <c r="B476" s="69">
        <v>31.0</v>
      </c>
      <c r="C476" s="71" t="s">
        <v>324</v>
      </c>
      <c r="D476" s="115" t="s">
        <v>360</v>
      </c>
      <c r="E476" s="76">
        <v>2011.0</v>
      </c>
      <c r="F476" s="76" t="s">
        <v>30</v>
      </c>
      <c r="G476" s="76" t="s">
        <v>396</v>
      </c>
      <c r="H476" s="76">
        <v>22.0</v>
      </c>
      <c r="I476" s="119" t="s">
        <v>432</v>
      </c>
      <c r="J476" s="71"/>
      <c r="K476" s="87" t="s">
        <v>39</v>
      </c>
      <c r="L476" s="66"/>
      <c r="M476" s="94"/>
      <c r="N476" s="122" t="s">
        <v>231</v>
      </c>
      <c r="O476" s="124"/>
      <c r="P476" s="124" t="s">
        <v>243</v>
      </c>
      <c r="Q476" s="16" t="s">
        <v>248</v>
      </c>
      <c r="R476" s="122" t="s">
        <v>228</v>
      </c>
      <c r="S476" s="124"/>
      <c r="T476" s="122" t="s">
        <v>231</v>
      </c>
      <c r="U476" s="124"/>
      <c r="V476" s="16" t="s">
        <v>257</v>
      </c>
      <c r="W476" s="106"/>
      <c r="X476" s="106"/>
      <c r="Y476" s="106"/>
      <c r="Z476" s="122" t="s">
        <v>231</v>
      </c>
      <c r="AA476" s="124"/>
      <c r="AB476" s="122" t="s">
        <v>231</v>
      </c>
      <c r="AC476" s="124"/>
      <c r="AD476" s="122" t="s">
        <v>231</v>
      </c>
      <c r="AE476" s="124"/>
      <c r="AF476" s="224" t="s">
        <v>241</v>
      </c>
      <c r="AG476" s="58"/>
      <c r="AH476" s="122" t="s">
        <v>241</v>
      </c>
      <c r="AI476" s="124"/>
      <c r="AJ476" s="108"/>
      <c r="AK476" s="106"/>
      <c r="AL476" s="106"/>
      <c r="AM476" s="122" t="s">
        <v>231</v>
      </c>
      <c r="AN476" s="124"/>
      <c r="AO476" s="122" t="s">
        <v>231</v>
      </c>
      <c r="AP476" s="124"/>
      <c r="AQ476" s="122" t="s">
        <v>231</v>
      </c>
      <c r="AR476" s="124"/>
      <c r="AS476" s="122" t="s">
        <v>231</v>
      </c>
      <c r="AT476" s="124"/>
      <c r="AU476" s="122" t="s">
        <v>231</v>
      </c>
      <c r="AV476" s="124"/>
      <c r="AW476" s="122" t="s">
        <v>231</v>
      </c>
      <c r="AX476" s="124" t="s">
        <v>537</v>
      </c>
      <c r="AY476" s="122" t="s">
        <v>231</v>
      </c>
      <c r="AZ476" s="124"/>
      <c r="BA476" s="146" t="s">
        <v>231</v>
      </c>
      <c r="BB476" s="124" t="s">
        <v>548</v>
      </c>
      <c r="BC476" s="146" t="s">
        <v>291</v>
      </c>
      <c r="BD476" s="124" t="s">
        <v>557</v>
      </c>
      <c r="BE476" s="112">
        <f t="shared" si="13"/>
        <v>0.8085714286</v>
      </c>
      <c r="BF476" s="122" t="s">
        <v>192</v>
      </c>
      <c r="BG476" s="160">
        <v>1.0</v>
      </c>
      <c r="BH476" s="122" t="s">
        <v>199</v>
      </c>
      <c r="BI476" s="160">
        <v>1.0</v>
      </c>
      <c r="BJ476" s="122" t="s">
        <v>204</v>
      </c>
      <c r="BK476" s="124">
        <v>1.0</v>
      </c>
      <c r="BL476" s="146" t="s">
        <v>209</v>
      </c>
      <c r="BM476" s="124">
        <v>1.0</v>
      </c>
      <c r="BN476" s="122" t="s">
        <v>217</v>
      </c>
      <c r="BO476" s="124">
        <v>0.66</v>
      </c>
      <c r="BP476" s="122" t="s">
        <v>211</v>
      </c>
      <c r="BQ476" s="226">
        <v>0.5</v>
      </c>
      <c r="BR476" s="63"/>
      <c r="BS476" s="124">
        <v>0.5</v>
      </c>
      <c r="BT476" s="112"/>
      <c r="BU476" s="168" t="s">
        <v>236</v>
      </c>
      <c r="BV476" s="168" t="s">
        <v>236</v>
      </c>
      <c r="BW476" s="112"/>
    </row>
    <row r="477">
      <c r="A477" s="66"/>
      <c r="B477" s="69">
        <v>32.0</v>
      </c>
      <c r="C477" s="71" t="s">
        <v>325</v>
      </c>
      <c r="D477" s="115" t="s">
        <v>361</v>
      </c>
      <c r="E477" s="76">
        <v>2012.0</v>
      </c>
      <c r="F477" s="76" t="s">
        <v>30</v>
      </c>
      <c r="G477" s="76" t="s">
        <v>397</v>
      </c>
      <c r="H477" s="76">
        <v>5.0</v>
      </c>
      <c r="I477" s="119" t="s">
        <v>433</v>
      </c>
      <c r="J477" s="71"/>
      <c r="K477" s="87" t="s">
        <v>39</v>
      </c>
      <c r="L477" s="66"/>
      <c r="M477" s="94"/>
      <c r="N477" s="122" t="s">
        <v>231</v>
      </c>
      <c r="O477" s="124"/>
      <c r="P477" s="124" t="s">
        <v>243</v>
      </c>
      <c r="Q477" s="16" t="s">
        <v>250</v>
      </c>
      <c r="R477" s="122" t="s">
        <v>228</v>
      </c>
      <c r="S477" s="124"/>
      <c r="T477" s="122" t="s">
        <v>241</v>
      </c>
      <c r="U477" s="124"/>
      <c r="V477" s="16" t="s">
        <v>258</v>
      </c>
      <c r="W477" s="106"/>
      <c r="X477" s="106"/>
      <c r="Y477" s="106"/>
      <c r="Z477" s="122" t="s">
        <v>231</v>
      </c>
      <c r="AA477" s="124"/>
      <c r="AB477" s="122" t="s">
        <v>231</v>
      </c>
      <c r="AC477" s="124" t="s">
        <v>477</v>
      </c>
      <c r="AD477" s="122" t="s">
        <v>231</v>
      </c>
      <c r="AE477" s="124" t="s">
        <v>491</v>
      </c>
      <c r="AF477" s="122" t="s">
        <v>241</v>
      </c>
      <c r="AG477" s="124"/>
      <c r="AH477" s="122" t="s">
        <v>228</v>
      </c>
      <c r="AI477" s="124"/>
      <c r="AJ477" s="108"/>
      <c r="AK477" s="106"/>
      <c r="AL477" s="106"/>
      <c r="AM477" s="122" t="s">
        <v>231</v>
      </c>
      <c r="AN477" s="124"/>
      <c r="AO477" s="122" t="s">
        <v>231</v>
      </c>
      <c r="AP477" s="124" t="s">
        <v>511</v>
      </c>
      <c r="AQ477" s="122" t="s">
        <v>231</v>
      </c>
      <c r="AR477" s="124"/>
      <c r="AS477" s="122" t="s">
        <v>231</v>
      </c>
      <c r="AT477" s="124"/>
      <c r="AU477" s="122" t="s">
        <v>231</v>
      </c>
      <c r="AV477" s="124"/>
      <c r="AW477" s="122" t="s">
        <v>231</v>
      </c>
      <c r="AX477" s="124"/>
      <c r="AY477" s="122" t="s">
        <v>231</v>
      </c>
      <c r="AZ477" s="124"/>
      <c r="BA477" s="146" t="s">
        <v>241</v>
      </c>
      <c r="BB477" s="124"/>
      <c r="BC477" s="146" t="s">
        <v>290</v>
      </c>
      <c r="BD477" s="124" t="s">
        <v>558</v>
      </c>
      <c r="BE477" s="112">
        <f t="shared" si="13"/>
        <v>0.6185714286</v>
      </c>
      <c r="BF477" s="122" t="s">
        <v>192</v>
      </c>
      <c r="BG477" s="160">
        <v>1.0</v>
      </c>
      <c r="BH477" s="122" t="s">
        <v>200</v>
      </c>
      <c r="BI477" s="160">
        <v>0.5</v>
      </c>
      <c r="BJ477" s="122" t="s">
        <v>204</v>
      </c>
      <c r="BK477" s="124">
        <v>1.0</v>
      </c>
      <c r="BL477" s="146" t="s">
        <v>209</v>
      </c>
      <c r="BM477" s="124">
        <v>1.0</v>
      </c>
      <c r="BN477" s="122" t="s">
        <v>218</v>
      </c>
      <c r="BO477" s="124">
        <v>0.33</v>
      </c>
      <c r="BP477" s="122" t="s">
        <v>211</v>
      </c>
      <c r="BQ477" s="124">
        <v>0.5</v>
      </c>
      <c r="BR477" s="224" t="s">
        <v>211</v>
      </c>
      <c r="BS477" s="58"/>
      <c r="BT477" s="112"/>
      <c r="BU477" s="168" t="s">
        <v>237</v>
      </c>
      <c r="BV477" s="168" t="s">
        <v>236</v>
      </c>
      <c r="BW477" s="112"/>
    </row>
    <row r="478">
      <c r="A478" s="66"/>
      <c r="B478" s="69">
        <v>33.0</v>
      </c>
      <c r="C478" s="71" t="s">
        <v>326</v>
      </c>
      <c r="D478" s="115" t="s">
        <v>362</v>
      </c>
      <c r="E478" s="76">
        <v>2014.0</v>
      </c>
      <c r="F478" s="76" t="s">
        <v>30</v>
      </c>
      <c r="G478" s="76" t="s">
        <v>398</v>
      </c>
      <c r="H478" s="76">
        <v>5.0</v>
      </c>
      <c r="I478" s="119" t="s">
        <v>434</v>
      </c>
      <c r="J478" s="71"/>
      <c r="K478" s="87" t="s">
        <v>39</v>
      </c>
      <c r="L478" s="66"/>
      <c r="M478" s="94"/>
      <c r="N478" s="122" t="s">
        <v>231</v>
      </c>
      <c r="O478" s="124"/>
      <c r="P478" s="124" t="s">
        <v>243</v>
      </c>
      <c r="Q478" s="16" t="s">
        <v>248</v>
      </c>
      <c r="R478" s="122" t="s">
        <v>228</v>
      </c>
      <c r="S478" s="124"/>
      <c r="T478" s="122" t="s">
        <v>231</v>
      </c>
      <c r="U478" s="124"/>
      <c r="V478" s="16" t="s">
        <v>258</v>
      </c>
      <c r="W478" s="106"/>
      <c r="X478" s="106"/>
      <c r="Y478" s="106"/>
      <c r="Z478" s="122" t="s">
        <v>231</v>
      </c>
      <c r="AA478" s="124"/>
      <c r="AB478" s="122" t="s">
        <v>231</v>
      </c>
      <c r="AC478" s="124" t="s">
        <v>478</v>
      </c>
      <c r="AD478" s="122" t="s">
        <v>231</v>
      </c>
      <c r="AE478" s="124" t="s">
        <v>492</v>
      </c>
      <c r="AF478" s="122" t="s">
        <v>241</v>
      </c>
      <c r="AG478" s="124"/>
      <c r="AH478" s="224" t="s">
        <v>241</v>
      </c>
      <c r="AI478" s="58"/>
      <c r="AJ478" s="108"/>
      <c r="AK478" s="106"/>
      <c r="AL478" s="106"/>
      <c r="AM478" s="122" t="s">
        <v>241</v>
      </c>
      <c r="AN478" s="124"/>
      <c r="AO478" s="122"/>
      <c r="AP478" s="124"/>
      <c r="AQ478" s="122"/>
      <c r="AR478" s="124"/>
      <c r="AS478" s="122"/>
      <c r="AT478" s="124"/>
      <c r="AU478" s="122" t="s">
        <v>241</v>
      </c>
      <c r="AV478" s="124"/>
      <c r="AW478" s="122" t="s">
        <v>231</v>
      </c>
      <c r="AX478" s="124"/>
      <c r="AY478" s="122" t="s">
        <v>231</v>
      </c>
      <c r="AZ478" s="124"/>
      <c r="BA478" s="146" t="s">
        <v>241</v>
      </c>
      <c r="BB478" s="124"/>
      <c r="BC478" s="146" t="s">
        <v>228</v>
      </c>
      <c r="BD478" s="124"/>
      <c r="BE478" s="112">
        <f t="shared" si="13"/>
        <v>0.7614285714</v>
      </c>
      <c r="BF478" s="122" t="s">
        <v>192</v>
      </c>
      <c r="BG478" s="160">
        <v>1.0</v>
      </c>
      <c r="BH478" s="122" t="s">
        <v>199</v>
      </c>
      <c r="BI478" s="160">
        <v>1.0</v>
      </c>
      <c r="BJ478" s="122" t="s">
        <v>204</v>
      </c>
      <c r="BK478" s="124">
        <v>1.0</v>
      </c>
      <c r="BL478" s="146" t="s">
        <v>209</v>
      </c>
      <c r="BM478" s="124">
        <v>1.0</v>
      </c>
      <c r="BN478" s="122" t="s">
        <v>218</v>
      </c>
      <c r="BO478" s="124">
        <v>0.33</v>
      </c>
      <c r="BP478" s="122" t="s">
        <v>222</v>
      </c>
      <c r="BQ478" s="124">
        <v>0.0</v>
      </c>
      <c r="BR478" s="122" t="s">
        <v>225</v>
      </c>
      <c r="BS478" s="226">
        <v>1.0</v>
      </c>
      <c r="BT478" s="63"/>
      <c r="BU478" s="168" t="s">
        <v>236</v>
      </c>
      <c r="BV478" s="168" t="s">
        <v>236</v>
      </c>
      <c r="BW478" s="112"/>
    </row>
    <row r="479">
      <c r="A479" s="66"/>
      <c r="B479" s="69">
        <v>34.0</v>
      </c>
      <c r="C479" s="71" t="s">
        <v>327</v>
      </c>
      <c r="D479" s="115" t="s">
        <v>363</v>
      </c>
      <c r="E479" s="76">
        <v>2014.0</v>
      </c>
      <c r="F479" s="76" t="s">
        <v>30</v>
      </c>
      <c r="G479" s="76" t="s">
        <v>399</v>
      </c>
      <c r="H479" s="76">
        <v>4.0</v>
      </c>
      <c r="I479" s="119" t="s">
        <v>435</v>
      </c>
      <c r="J479" s="71"/>
      <c r="K479" s="87" t="s">
        <v>39</v>
      </c>
      <c r="L479" s="66"/>
      <c r="M479" s="94"/>
      <c r="N479" s="122" t="s">
        <v>231</v>
      </c>
      <c r="O479" s="124"/>
      <c r="P479" s="124" t="s">
        <v>243</v>
      </c>
      <c r="Q479" s="16" t="s">
        <v>248</v>
      </c>
      <c r="R479" s="122" t="s">
        <v>228</v>
      </c>
      <c r="S479" s="124"/>
      <c r="T479" s="122" t="s">
        <v>231</v>
      </c>
      <c r="U479" s="124"/>
      <c r="V479" s="16" t="s">
        <v>257</v>
      </c>
      <c r="W479" s="106"/>
      <c r="X479" s="106"/>
      <c r="Y479" s="106"/>
      <c r="Z479" s="122" t="s">
        <v>231</v>
      </c>
      <c r="AA479" s="124"/>
      <c r="AB479" s="122" t="s">
        <v>231</v>
      </c>
      <c r="AC479" s="124" t="s">
        <v>479</v>
      </c>
      <c r="AD479" s="122" t="s">
        <v>231</v>
      </c>
      <c r="AE479" s="124"/>
      <c r="AF479" s="122" t="s">
        <v>241</v>
      </c>
      <c r="AG479" s="124"/>
      <c r="AH479" s="122" t="s">
        <v>241</v>
      </c>
      <c r="AI479" s="124"/>
      <c r="AJ479" s="108"/>
      <c r="AK479" s="106"/>
      <c r="AL479" s="106"/>
      <c r="AM479" s="122" t="s">
        <v>231</v>
      </c>
      <c r="AN479" s="124"/>
      <c r="AO479" s="122" t="s">
        <v>231</v>
      </c>
      <c r="AP479" s="124" t="s">
        <v>512</v>
      </c>
      <c r="AQ479" s="122" t="s">
        <v>231</v>
      </c>
      <c r="AR479" s="124" t="s">
        <v>460</v>
      </c>
      <c r="AS479" s="122" t="s">
        <v>231</v>
      </c>
      <c r="AT479" s="124"/>
      <c r="AU479" s="122" t="s">
        <v>231</v>
      </c>
      <c r="AV479" s="124"/>
      <c r="AW479" s="122" t="s">
        <v>231</v>
      </c>
      <c r="AX479" s="124"/>
      <c r="AY479" s="122" t="s">
        <v>231</v>
      </c>
      <c r="AZ479" s="124"/>
      <c r="BA479" s="146" t="s">
        <v>231</v>
      </c>
      <c r="BB479" s="124" t="s">
        <v>549</v>
      </c>
      <c r="BC479" s="146" t="s">
        <v>290</v>
      </c>
      <c r="BD479" s="124"/>
      <c r="BE479" s="112">
        <f t="shared" si="13"/>
        <v>1</v>
      </c>
      <c r="BF479" s="122" t="s">
        <v>192</v>
      </c>
      <c r="BG479" s="160">
        <v>1.0</v>
      </c>
      <c r="BH479" s="122" t="s">
        <v>199</v>
      </c>
      <c r="BI479" s="160">
        <v>1.0</v>
      </c>
      <c r="BJ479" s="122" t="s">
        <v>204</v>
      </c>
      <c r="BK479" s="124">
        <v>1.0</v>
      </c>
      <c r="BL479" s="146" t="s">
        <v>209</v>
      </c>
      <c r="BM479" s="124">
        <v>1.0</v>
      </c>
      <c r="BN479" s="122" t="s">
        <v>216</v>
      </c>
      <c r="BO479" s="124">
        <v>1.0</v>
      </c>
      <c r="BP479" s="122" t="s">
        <v>204</v>
      </c>
      <c r="BQ479" s="124">
        <v>1.0</v>
      </c>
      <c r="BR479" s="122" t="s">
        <v>225</v>
      </c>
      <c r="BS479" s="124">
        <v>1.0</v>
      </c>
      <c r="BT479" s="112"/>
      <c r="BU479" s="168" t="s">
        <v>236</v>
      </c>
      <c r="BV479" s="168" t="s">
        <v>236</v>
      </c>
      <c r="BW479" s="112"/>
    </row>
    <row r="480">
      <c r="A480" s="66"/>
      <c r="B480" s="69">
        <v>35.0</v>
      </c>
      <c r="C480" s="71" t="s">
        <v>328</v>
      </c>
      <c r="D480" s="115" t="s">
        <v>364</v>
      </c>
      <c r="E480" s="76">
        <v>2014.0</v>
      </c>
      <c r="F480" s="76" t="s">
        <v>30</v>
      </c>
      <c r="G480" s="76" t="s">
        <v>400</v>
      </c>
      <c r="H480" s="76">
        <v>7.0</v>
      </c>
      <c r="I480" s="119" t="s">
        <v>436</v>
      </c>
      <c r="J480" s="71"/>
      <c r="K480" s="87" t="s">
        <v>39</v>
      </c>
      <c r="L480" s="66"/>
      <c r="M480" s="94"/>
      <c r="N480" s="122" t="s">
        <v>231</v>
      </c>
      <c r="O480" s="124"/>
      <c r="P480" s="124" t="s">
        <v>243</v>
      </c>
      <c r="Q480" s="16" t="s">
        <v>248</v>
      </c>
      <c r="R480" s="122" t="s">
        <v>228</v>
      </c>
      <c r="S480" s="124"/>
      <c r="T480" s="122" t="s">
        <v>231</v>
      </c>
      <c r="U480" s="124"/>
      <c r="V480" s="16" t="s">
        <v>257</v>
      </c>
      <c r="W480" s="106"/>
      <c r="X480" s="106"/>
      <c r="Y480" s="106"/>
      <c r="Z480" s="122" t="s">
        <v>231</v>
      </c>
      <c r="AA480" s="124"/>
      <c r="AB480" s="122" t="s">
        <v>231</v>
      </c>
      <c r="AC480" s="124" t="s">
        <v>480</v>
      </c>
      <c r="AD480" s="122" t="s">
        <v>231</v>
      </c>
      <c r="AE480" s="124"/>
      <c r="AF480" s="122" t="s">
        <v>231</v>
      </c>
      <c r="AG480" s="124"/>
      <c r="AH480" s="122" t="s">
        <v>231</v>
      </c>
      <c r="AI480" s="124"/>
      <c r="AJ480" s="108"/>
      <c r="AK480" s="106"/>
      <c r="AL480" s="106"/>
      <c r="AM480" s="122" t="s">
        <v>231</v>
      </c>
      <c r="AN480" s="124"/>
      <c r="AO480" s="122" t="s">
        <v>231</v>
      </c>
      <c r="AP480" s="124" t="s">
        <v>513</v>
      </c>
      <c r="AQ480" s="122" t="s">
        <v>231</v>
      </c>
      <c r="AR480" s="124"/>
      <c r="AS480" s="122" t="s">
        <v>231</v>
      </c>
      <c r="AT480" s="124"/>
      <c r="AU480" s="122" t="s">
        <v>231</v>
      </c>
      <c r="AV480" s="124"/>
      <c r="AW480" s="122" t="s">
        <v>231</v>
      </c>
      <c r="AX480" s="124"/>
      <c r="AY480" s="122" t="s">
        <v>231</v>
      </c>
      <c r="AZ480" s="124"/>
      <c r="BA480" s="146" t="s">
        <v>241</v>
      </c>
      <c r="BB480" s="124"/>
      <c r="BC480" s="146" t="s">
        <v>290</v>
      </c>
      <c r="BD480" s="124"/>
      <c r="BE480" s="112">
        <f t="shared" si="13"/>
        <v>1</v>
      </c>
      <c r="BF480" s="122" t="s">
        <v>192</v>
      </c>
      <c r="BG480" s="160">
        <v>1.0</v>
      </c>
      <c r="BH480" s="122" t="s">
        <v>199</v>
      </c>
      <c r="BI480" s="160">
        <v>1.0</v>
      </c>
      <c r="BJ480" s="122" t="s">
        <v>204</v>
      </c>
      <c r="BK480" s="124">
        <v>1.0</v>
      </c>
      <c r="BL480" s="146" t="s">
        <v>209</v>
      </c>
      <c r="BM480" s="124">
        <v>1.0</v>
      </c>
      <c r="BN480" s="122" t="s">
        <v>216</v>
      </c>
      <c r="BO480" s="124">
        <v>1.0</v>
      </c>
      <c r="BP480" s="122" t="s">
        <v>204</v>
      </c>
      <c r="BQ480" s="124">
        <v>1.0</v>
      </c>
      <c r="BR480" s="122" t="s">
        <v>225</v>
      </c>
      <c r="BS480" s="124">
        <v>1.0</v>
      </c>
      <c r="BT480" s="112"/>
      <c r="BU480" s="168" t="s">
        <v>236</v>
      </c>
      <c r="BV480" s="168" t="s">
        <v>236</v>
      </c>
      <c r="BW480" s="112"/>
    </row>
    <row r="481">
      <c r="A481" s="66"/>
      <c r="B481" s="69">
        <v>36.0</v>
      </c>
      <c r="C481" s="71" t="s">
        <v>329</v>
      </c>
      <c r="D481" s="115" t="s">
        <v>365</v>
      </c>
      <c r="E481" s="76">
        <v>2011.0</v>
      </c>
      <c r="F481" s="76" t="s">
        <v>30</v>
      </c>
      <c r="G481" s="76" t="s">
        <v>401</v>
      </c>
      <c r="H481" s="76">
        <v>5.0</v>
      </c>
      <c r="I481" s="119" t="s">
        <v>437</v>
      </c>
      <c r="J481" s="71"/>
      <c r="K481" s="87" t="s">
        <v>39</v>
      </c>
      <c r="L481" s="66"/>
      <c r="M481" s="94"/>
      <c r="N481" s="122" t="s">
        <v>231</v>
      </c>
      <c r="O481" s="124"/>
      <c r="P481" s="124" t="s">
        <v>243</v>
      </c>
      <c r="Q481" s="16" t="s">
        <v>250</v>
      </c>
      <c r="R481" s="122" t="s">
        <v>228</v>
      </c>
      <c r="S481" s="124"/>
      <c r="T481" s="122" t="s">
        <v>231</v>
      </c>
      <c r="U481" s="124"/>
      <c r="V481" s="16" t="s">
        <v>257</v>
      </c>
      <c r="W481" s="106"/>
      <c r="X481" s="106"/>
      <c r="Y481" s="106"/>
      <c r="Z481" s="122" t="s">
        <v>231</v>
      </c>
      <c r="AA481" s="124"/>
      <c r="AB481" s="122" t="s">
        <v>231</v>
      </c>
      <c r="AC481" s="124" t="s">
        <v>481</v>
      </c>
      <c r="AD481" s="122" t="s">
        <v>231</v>
      </c>
      <c r="AE481" s="124" t="s">
        <v>493</v>
      </c>
      <c r="AF481" s="122" t="s">
        <v>241</v>
      </c>
      <c r="AG481" s="124"/>
      <c r="AH481" s="122" t="s">
        <v>241</v>
      </c>
      <c r="AI481" s="124"/>
      <c r="AJ481" s="108"/>
      <c r="AK481" s="106"/>
      <c r="AL481" s="106"/>
      <c r="AM481" s="122" t="s">
        <v>231</v>
      </c>
      <c r="AN481" s="124"/>
      <c r="AO481" s="122" t="s">
        <v>231</v>
      </c>
      <c r="AP481" s="124" t="s">
        <v>514</v>
      </c>
      <c r="AQ481" s="122" t="s">
        <v>231</v>
      </c>
      <c r="AR481" s="124"/>
      <c r="AS481" s="122" t="s">
        <v>231</v>
      </c>
      <c r="AT481" s="124"/>
      <c r="AU481" s="122" t="s">
        <v>231</v>
      </c>
      <c r="AV481" s="124"/>
      <c r="AW481" s="122" t="s">
        <v>231</v>
      </c>
      <c r="AX481" s="124"/>
      <c r="AY481" s="122" t="s">
        <v>231</v>
      </c>
      <c r="AZ481" s="124"/>
      <c r="BA481" s="146" t="s">
        <v>241</v>
      </c>
      <c r="BB481" s="124"/>
      <c r="BC481" s="146" t="s">
        <v>293</v>
      </c>
      <c r="BD481" s="124"/>
      <c r="BE481" s="112">
        <f t="shared" si="13"/>
        <v>0.5942857143</v>
      </c>
      <c r="BF481" s="122" t="s">
        <v>192</v>
      </c>
      <c r="BG481" s="160">
        <v>1.0</v>
      </c>
      <c r="BH481" s="122" t="s">
        <v>200</v>
      </c>
      <c r="BI481" s="160">
        <v>0.5</v>
      </c>
      <c r="BJ481" s="122" t="s">
        <v>205</v>
      </c>
      <c r="BK481" s="124">
        <v>0.5</v>
      </c>
      <c r="BL481" s="146" t="s">
        <v>209</v>
      </c>
      <c r="BM481" s="124">
        <v>1.0</v>
      </c>
      <c r="BN481" s="122" t="s">
        <v>217</v>
      </c>
      <c r="BO481" s="124">
        <v>0.66</v>
      </c>
      <c r="BP481" s="122" t="s">
        <v>211</v>
      </c>
      <c r="BQ481" s="124">
        <v>0.5</v>
      </c>
      <c r="BR481" s="122" t="s">
        <v>226</v>
      </c>
      <c r="BS481" s="124">
        <v>0.0</v>
      </c>
      <c r="BT481" s="112"/>
      <c r="BU481" s="168" t="s">
        <v>236</v>
      </c>
      <c r="BV481" s="168" t="s">
        <v>236</v>
      </c>
      <c r="BW481" s="112"/>
    </row>
    <row r="482">
      <c r="A482" s="65" t="s">
        <v>182</v>
      </c>
      <c r="B482" s="68" t="s">
        <v>0</v>
      </c>
      <c r="C482" s="68" t="s">
        <v>183</v>
      </c>
      <c r="D482" s="68" t="s">
        <v>184</v>
      </c>
      <c r="E482" s="75" t="s">
        <v>185</v>
      </c>
      <c r="F482" s="75" t="s">
        <v>91</v>
      </c>
      <c r="G482" s="75" t="s">
        <v>189</v>
      </c>
      <c r="H482" s="75" t="s">
        <v>191</v>
      </c>
      <c r="I482" s="81" t="s">
        <v>193</v>
      </c>
      <c r="J482" s="81"/>
      <c r="K482" s="85" t="s">
        <v>197</v>
      </c>
      <c r="L482" s="65" t="s">
        <v>210</v>
      </c>
      <c r="M482" s="92" t="s">
        <v>3</v>
      </c>
      <c r="N482" s="121" t="s">
        <v>180</v>
      </c>
      <c r="O482" s="220"/>
      <c r="P482" s="19" t="s">
        <v>232</v>
      </c>
      <c r="Q482" s="19" t="s">
        <v>246</v>
      </c>
      <c r="R482" s="125" t="s">
        <v>251</v>
      </c>
      <c r="S482" s="221"/>
      <c r="T482" s="121" t="s">
        <v>253</v>
      </c>
      <c r="U482" s="220"/>
      <c r="V482" s="19" t="s">
        <v>255</v>
      </c>
      <c r="W482" s="104" t="s">
        <v>11</v>
      </c>
      <c r="X482" s="104" t="s">
        <v>13</v>
      </c>
      <c r="Y482" s="104" t="s">
        <v>20</v>
      </c>
      <c r="Z482" s="121" t="s">
        <v>261</v>
      </c>
      <c r="AA482" s="220"/>
      <c r="AB482" s="127" t="s">
        <v>263</v>
      </c>
      <c r="AC482" s="222"/>
      <c r="AD482" s="129" t="s">
        <v>265</v>
      </c>
      <c r="AE482" s="129"/>
      <c r="AF482" s="132" t="s">
        <v>267</v>
      </c>
      <c r="AG482" s="129"/>
      <c r="AH482" s="127" t="s">
        <v>269</v>
      </c>
      <c r="AI482" s="222"/>
      <c r="AJ482" s="104" t="s">
        <v>25</v>
      </c>
      <c r="AK482" s="109" t="s">
        <v>33</v>
      </c>
      <c r="AL482" s="109" t="s">
        <v>40</v>
      </c>
      <c r="AM482" s="133" t="s">
        <v>271</v>
      </c>
      <c r="AN482" s="40"/>
      <c r="AO482" s="127" t="s">
        <v>273</v>
      </c>
      <c r="AP482" s="222"/>
      <c r="AQ482" s="127" t="s">
        <v>275</v>
      </c>
      <c r="AR482" s="222"/>
      <c r="AS482" s="127" t="s">
        <v>277</v>
      </c>
      <c r="AT482" s="222"/>
      <c r="AU482" s="121" t="s">
        <v>279</v>
      </c>
      <c r="AV482" s="220"/>
      <c r="AW482" s="121" t="s">
        <v>281</v>
      </c>
      <c r="AX482" s="220"/>
      <c r="AY482" s="121" t="s">
        <v>284</v>
      </c>
      <c r="AZ482" s="220"/>
      <c r="BA482" s="127" t="s">
        <v>286</v>
      </c>
      <c r="BB482" s="222"/>
      <c r="BC482" s="148" t="s">
        <v>288</v>
      </c>
      <c r="BD482" s="223"/>
      <c r="BE482" s="111" t="s">
        <v>559</v>
      </c>
      <c r="BF482" s="156" t="s">
        <v>188</v>
      </c>
      <c r="BG482" s="84"/>
      <c r="BH482" s="161" t="s">
        <v>196</v>
      </c>
      <c r="BI482" s="84"/>
      <c r="BJ482" s="161" t="s">
        <v>202</v>
      </c>
      <c r="BK482" s="84"/>
      <c r="BL482" s="161" t="s">
        <v>207</v>
      </c>
      <c r="BM482" s="84"/>
      <c r="BN482" s="161" t="s">
        <v>214</v>
      </c>
      <c r="BO482" s="84"/>
      <c r="BP482" s="161" t="s">
        <v>220</v>
      </c>
      <c r="BQ482" s="84"/>
      <c r="BR482" s="161" t="s">
        <v>223</v>
      </c>
      <c r="BS482" s="84"/>
      <c r="BT482" s="111" t="s">
        <v>560</v>
      </c>
      <c r="BU482" s="167" t="s">
        <v>234</v>
      </c>
      <c r="BV482" s="167" t="s">
        <v>239</v>
      </c>
      <c r="BW482" s="111"/>
    </row>
    <row r="483">
      <c r="A483" s="66"/>
      <c r="B483" s="69">
        <v>1.0</v>
      </c>
      <c r="C483" s="113" t="s">
        <v>294</v>
      </c>
      <c r="D483" s="113" t="s">
        <v>330</v>
      </c>
      <c r="E483" s="76">
        <v>2013.0</v>
      </c>
      <c r="F483" s="76" t="s">
        <v>30</v>
      </c>
      <c r="G483" s="76" t="s">
        <v>366</v>
      </c>
      <c r="H483" s="76">
        <v>4.0</v>
      </c>
      <c r="I483" s="116" t="s">
        <v>402</v>
      </c>
      <c r="J483"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483" s="87" t="s">
        <v>39</v>
      </c>
      <c r="L483" s="66"/>
      <c r="M483" s="94"/>
      <c r="N483" s="122" t="s">
        <v>231</v>
      </c>
      <c r="O483" s="124"/>
      <c r="P483" s="124" t="s">
        <v>243</v>
      </c>
      <c r="Q483" s="113" t="s">
        <v>249</v>
      </c>
      <c r="R483" s="122" t="s">
        <v>241</v>
      </c>
      <c r="S483" s="124"/>
      <c r="T483" s="122" t="s">
        <v>231</v>
      </c>
      <c r="U483" s="124"/>
      <c r="V483" s="16" t="s">
        <v>258</v>
      </c>
      <c r="W483" s="106"/>
      <c r="X483" s="106"/>
      <c r="Y483" s="106"/>
      <c r="Z483" s="122" t="s">
        <v>231</v>
      </c>
      <c r="AA483" s="124"/>
      <c r="AB483" s="122" t="s">
        <v>231</v>
      </c>
      <c r="AC483" s="126" t="s">
        <v>461</v>
      </c>
      <c r="AD483" s="122" t="s">
        <v>231</v>
      </c>
      <c r="AE483" s="126" t="s">
        <v>482</v>
      </c>
      <c r="AF483" s="122" t="s">
        <v>231</v>
      </c>
      <c r="AG483" s="126" t="s">
        <v>494</v>
      </c>
      <c r="AH483" s="122" t="s">
        <v>241</v>
      </c>
      <c r="AI483" s="124"/>
      <c r="AJ483" s="108"/>
      <c r="AK483" s="106"/>
      <c r="AL483" s="106"/>
      <c r="AM483" s="224" t="s">
        <v>231</v>
      </c>
      <c r="AN483" s="58"/>
      <c r="AO483" s="122" t="s">
        <v>231</v>
      </c>
      <c r="AP483" s="134" t="s">
        <v>505</v>
      </c>
      <c r="AQ483" s="122" t="s">
        <v>231</v>
      </c>
      <c r="AR483" s="124"/>
      <c r="AS483" s="122" t="s">
        <v>241</v>
      </c>
      <c r="AT483" s="124"/>
      <c r="AU483" s="122" t="s">
        <v>231</v>
      </c>
      <c r="AV483" s="124"/>
      <c r="AW483" s="122" t="s">
        <v>231</v>
      </c>
      <c r="AX483" s="124"/>
      <c r="AY483" s="122" t="s">
        <v>231</v>
      </c>
      <c r="AZ483" s="124"/>
      <c r="BA483" s="146" t="s">
        <v>231</v>
      </c>
      <c r="BB483" s="147" t="s">
        <v>541</v>
      </c>
      <c r="BC483" s="146" t="s">
        <v>293</v>
      </c>
      <c r="BE483" s="112">
        <f t="shared" ref="BE483:BE518" si="14">SUM(BG483,BI483,BK483,BM483,BO483,BQ483,BS483)/7</f>
        <v>0.8085714286</v>
      </c>
      <c r="BF483" s="122" t="s">
        <v>192</v>
      </c>
      <c r="BG483" s="160">
        <v>1.0</v>
      </c>
      <c r="BH483" s="122" t="s">
        <v>199</v>
      </c>
      <c r="BI483" s="160">
        <v>1.0</v>
      </c>
      <c r="BJ483" s="122" t="s">
        <v>204</v>
      </c>
      <c r="BK483" s="124">
        <v>1.0</v>
      </c>
      <c r="BL483" s="122" t="s">
        <v>209</v>
      </c>
      <c r="BM483" s="124">
        <v>1.0</v>
      </c>
      <c r="BN483" s="122" t="s">
        <v>217</v>
      </c>
      <c r="BO483" s="124">
        <v>0.66</v>
      </c>
      <c r="BP483" s="122" t="s">
        <v>211</v>
      </c>
      <c r="BQ483" s="124">
        <v>0.5</v>
      </c>
      <c r="BR483" s="122" t="s">
        <v>211</v>
      </c>
      <c r="BS483" s="124">
        <v>0.5</v>
      </c>
      <c r="BT483" s="112"/>
      <c r="BU483" s="168" t="s">
        <v>236</v>
      </c>
      <c r="BV483" s="168" t="s">
        <v>237</v>
      </c>
      <c r="BW483" s="112"/>
    </row>
    <row r="484">
      <c r="A484" s="66"/>
      <c r="B484" s="69">
        <v>2.0</v>
      </c>
      <c r="C484" s="71" t="s">
        <v>295</v>
      </c>
      <c r="D484" s="71" t="s">
        <v>331</v>
      </c>
      <c r="E484" s="76">
        <v>2012.0</v>
      </c>
      <c r="F484" s="76" t="s">
        <v>30</v>
      </c>
      <c r="G484" s="76" t="s">
        <v>367</v>
      </c>
      <c r="H484" s="76">
        <v>14.0</v>
      </c>
      <c r="I484" s="116" t="s">
        <v>403</v>
      </c>
      <c r="J484" s="116" t="s">
        <v>438</v>
      </c>
      <c r="K484" s="87" t="s">
        <v>39</v>
      </c>
      <c r="L484" s="66"/>
      <c r="M484" s="94"/>
      <c r="N484" s="122" t="s">
        <v>231</v>
      </c>
      <c r="O484" s="124"/>
      <c r="P484" s="124" t="s">
        <v>243</v>
      </c>
      <c r="Q484" s="16" t="s">
        <v>250</v>
      </c>
      <c r="R484" s="122" t="s">
        <v>241</v>
      </c>
      <c r="S484" s="124"/>
      <c r="T484" s="122" t="s">
        <v>231</v>
      </c>
      <c r="U484" s="124"/>
      <c r="V484" s="16" t="s">
        <v>257</v>
      </c>
      <c r="W484" s="106"/>
      <c r="X484" s="106"/>
      <c r="Y484" s="106"/>
      <c r="Z484" s="122" t="s">
        <v>231</v>
      </c>
      <c r="AA484" s="124"/>
      <c r="AB484" s="122" t="s">
        <v>231</v>
      </c>
      <c r="AC484" s="126" t="s">
        <v>462</v>
      </c>
      <c r="AD484" s="122" t="s">
        <v>231</v>
      </c>
      <c r="AE484" s="126" t="s">
        <v>483</v>
      </c>
      <c r="AF484" s="122" t="s">
        <v>231</v>
      </c>
      <c r="AG484" s="126" t="s">
        <v>495</v>
      </c>
      <c r="AH484" s="122" t="s">
        <v>231</v>
      </c>
      <c r="AI484" s="124"/>
      <c r="AJ484" s="108"/>
      <c r="AK484" s="106"/>
      <c r="AL484" s="106"/>
      <c r="AM484" s="122" t="s">
        <v>231</v>
      </c>
      <c r="AN484" s="124"/>
      <c r="AO484" s="122" t="s">
        <v>231</v>
      </c>
      <c r="AP484" s="124"/>
      <c r="AQ484" s="122" t="s">
        <v>231</v>
      </c>
      <c r="AR484" s="124"/>
      <c r="AS484" s="122" t="s">
        <v>231</v>
      </c>
      <c r="AT484" s="124"/>
      <c r="AU484" s="122" t="s">
        <v>231</v>
      </c>
      <c r="AV484" s="124"/>
      <c r="AW484" s="122" t="s">
        <v>231</v>
      </c>
      <c r="AX484" s="124"/>
      <c r="AY484" s="122" t="s">
        <v>241</v>
      </c>
      <c r="AZ484" s="124"/>
      <c r="BA484" s="146" t="s">
        <v>228</v>
      </c>
      <c r="BB484" s="124"/>
      <c r="BC484" s="146" t="s">
        <v>293</v>
      </c>
      <c r="BD484" s="124"/>
      <c r="BE484" s="112">
        <f t="shared" si="14"/>
        <v>0.7371428571</v>
      </c>
      <c r="BF484" s="122" t="s">
        <v>192</v>
      </c>
      <c r="BG484" s="160">
        <v>1.0</v>
      </c>
      <c r="BH484" s="122" t="s">
        <v>199</v>
      </c>
      <c r="BI484" s="160">
        <v>1.0</v>
      </c>
      <c r="BJ484" s="122" t="s">
        <v>204</v>
      </c>
      <c r="BK484" s="124">
        <v>1.0</v>
      </c>
      <c r="BL484" s="122" t="s">
        <v>209</v>
      </c>
      <c r="BM484" s="124">
        <v>1.0</v>
      </c>
      <c r="BN484" s="122" t="s">
        <v>217</v>
      </c>
      <c r="BO484" s="124">
        <v>0.66</v>
      </c>
      <c r="BP484" s="122" t="s">
        <v>211</v>
      </c>
      <c r="BQ484" s="124">
        <v>0.5</v>
      </c>
      <c r="BR484" s="122" t="s">
        <v>226</v>
      </c>
      <c r="BS484" s="124">
        <v>0.0</v>
      </c>
      <c r="BT484" s="112"/>
      <c r="BU484" s="168" t="s">
        <v>236</v>
      </c>
      <c r="BV484" s="168" t="s">
        <v>237</v>
      </c>
      <c r="BW484" s="112"/>
    </row>
    <row r="485">
      <c r="A485" s="66"/>
      <c r="B485" s="69">
        <v>3.0</v>
      </c>
      <c r="C485" s="71" t="s">
        <v>296</v>
      </c>
      <c r="D485" s="71" t="s">
        <v>332</v>
      </c>
      <c r="E485" s="76">
        <v>2013.0</v>
      </c>
      <c r="F485" s="76" t="s">
        <v>30</v>
      </c>
      <c r="G485" s="76" t="s">
        <v>368</v>
      </c>
      <c r="H485" s="76">
        <v>7.0</v>
      </c>
      <c r="I485" s="116" t="s">
        <v>404</v>
      </c>
      <c r="J485" s="116" t="s">
        <v>439</v>
      </c>
      <c r="K485" s="87" t="s">
        <v>39</v>
      </c>
      <c r="L485" s="66"/>
      <c r="M485" s="94"/>
      <c r="N485" s="122" t="s">
        <v>231</v>
      </c>
      <c r="O485" s="124"/>
      <c r="P485" s="124" t="s">
        <v>243</v>
      </c>
      <c r="Q485" s="16" t="s">
        <v>250</v>
      </c>
      <c r="R485" s="122" t="s">
        <v>241</v>
      </c>
      <c r="S485" s="124"/>
      <c r="T485" s="122" t="s">
        <v>231</v>
      </c>
      <c r="U485" s="124"/>
      <c r="V485" s="16" t="s">
        <v>257</v>
      </c>
      <c r="W485" s="106"/>
      <c r="X485" s="106"/>
      <c r="Y485" s="106"/>
      <c r="Z485" s="122" t="s">
        <v>231</v>
      </c>
      <c r="AA485" s="124"/>
      <c r="AB485" s="122" t="s">
        <v>231</v>
      </c>
      <c r="AC485" s="126" t="s">
        <v>463</v>
      </c>
      <c r="AD485" s="122" t="s">
        <v>231</v>
      </c>
      <c r="AE485" s="126" t="s">
        <v>484</v>
      </c>
      <c r="AF485" s="122" t="s">
        <v>231</v>
      </c>
      <c r="AG485" s="126" t="s">
        <v>496</v>
      </c>
      <c r="AH485" s="122" t="s">
        <v>241</v>
      </c>
      <c r="AI485" s="124"/>
      <c r="AJ485" s="108"/>
      <c r="AK485" s="106"/>
      <c r="AL485" s="106"/>
      <c r="AM485" s="122" t="s">
        <v>241</v>
      </c>
      <c r="AN485" s="124"/>
      <c r="AO485" s="224"/>
      <c r="AP485" s="58"/>
      <c r="AQ485" s="122"/>
      <c r="AR485" s="124"/>
      <c r="AS485" s="122"/>
      <c r="AT485" s="124"/>
      <c r="AU485" s="122" t="s">
        <v>241</v>
      </c>
      <c r="AV485" s="124"/>
      <c r="AW485" s="122" t="s">
        <v>231</v>
      </c>
      <c r="AX485" s="124"/>
      <c r="AY485" s="122" t="s">
        <v>231</v>
      </c>
      <c r="AZ485" s="124"/>
      <c r="BA485" s="146" t="s">
        <v>241</v>
      </c>
      <c r="BB485" s="124"/>
      <c r="BC485" s="146" t="s">
        <v>228</v>
      </c>
      <c r="BD485" s="124"/>
      <c r="BE485" s="112">
        <f t="shared" si="14"/>
        <v>0.7614285714</v>
      </c>
      <c r="BF485" s="122" t="s">
        <v>192</v>
      </c>
      <c r="BG485" s="160">
        <v>1.0</v>
      </c>
      <c r="BH485" s="122" t="s">
        <v>199</v>
      </c>
      <c r="BI485" s="160">
        <v>1.0</v>
      </c>
      <c r="BJ485" s="122" t="s">
        <v>204</v>
      </c>
      <c r="BK485" s="124">
        <v>1.0</v>
      </c>
      <c r="BL485" s="122" t="s">
        <v>209</v>
      </c>
      <c r="BM485" s="124">
        <v>1.0</v>
      </c>
      <c r="BN485" s="122" t="s">
        <v>218</v>
      </c>
      <c r="BO485" s="124">
        <v>0.33</v>
      </c>
      <c r="BP485" s="122" t="s">
        <v>211</v>
      </c>
      <c r="BQ485" s="124">
        <v>0.5</v>
      </c>
      <c r="BR485" s="122" t="s">
        <v>211</v>
      </c>
      <c r="BS485" s="124">
        <v>0.5</v>
      </c>
      <c r="BT485" s="112"/>
      <c r="BU485" s="168" t="s">
        <v>236</v>
      </c>
      <c r="BV485" s="168" t="s">
        <v>237</v>
      </c>
      <c r="BW485" s="112"/>
    </row>
    <row r="486">
      <c r="A486" s="66"/>
      <c r="B486" s="69">
        <v>4.0</v>
      </c>
      <c r="C486" s="71" t="s">
        <v>297</v>
      </c>
      <c r="D486" s="71" t="s">
        <v>333</v>
      </c>
      <c r="E486" s="76">
        <v>2011.0</v>
      </c>
      <c r="F486" s="76" t="s">
        <v>30</v>
      </c>
      <c r="G486" s="76" t="s">
        <v>369</v>
      </c>
      <c r="H486" s="76">
        <v>12.0</v>
      </c>
      <c r="I486" s="116" t="s">
        <v>405</v>
      </c>
      <c r="J486" s="116" t="s">
        <v>440</v>
      </c>
      <c r="K486" s="87" t="s">
        <v>39</v>
      </c>
      <c r="L486" s="66"/>
      <c r="M486" s="94"/>
      <c r="N486" s="122" t="s">
        <v>231</v>
      </c>
      <c r="O486" s="124"/>
      <c r="P486" s="124" t="s">
        <v>243</v>
      </c>
      <c r="Q486" s="16" t="s">
        <v>249</v>
      </c>
      <c r="R486" s="122" t="s">
        <v>241</v>
      </c>
      <c r="S486" s="124"/>
      <c r="T486" s="122" t="s">
        <v>231</v>
      </c>
      <c r="U486" s="124"/>
      <c r="V486" s="16" t="s">
        <v>258</v>
      </c>
      <c r="W486" s="106"/>
      <c r="X486" s="106"/>
      <c r="Y486" s="106"/>
      <c r="Z486" s="122" t="s">
        <v>231</v>
      </c>
      <c r="AA486" s="124"/>
      <c r="AB486" s="122" t="s">
        <v>231</v>
      </c>
      <c r="AC486" s="126" t="s">
        <v>463</v>
      </c>
      <c r="AD486" s="122" t="s">
        <v>231</v>
      </c>
      <c r="AE486" s="126" t="s">
        <v>485</v>
      </c>
      <c r="AF486" s="122" t="s">
        <v>241</v>
      </c>
      <c r="AG486" s="124"/>
      <c r="AH486" s="122" t="s">
        <v>231</v>
      </c>
      <c r="AI486" s="126" t="s">
        <v>499</v>
      </c>
      <c r="AJ486" s="108"/>
      <c r="AK486" s="106"/>
      <c r="AL486" s="106"/>
      <c r="AM486" s="122" t="s">
        <v>241</v>
      </c>
      <c r="AN486" s="124"/>
      <c r="AO486" s="122"/>
      <c r="AP486" s="124"/>
      <c r="AQ486" s="122"/>
      <c r="AR486" s="124"/>
      <c r="AS486" s="122"/>
      <c r="AT486" s="124"/>
      <c r="AU486" s="122" t="s">
        <v>241</v>
      </c>
      <c r="AV486" s="124"/>
      <c r="AW486" s="122" t="s">
        <v>231</v>
      </c>
      <c r="AX486" s="124"/>
      <c r="AY486" s="122" t="s">
        <v>231</v>
      </c>
      <c r="AZ486" s="124"/>
      <c r="BA486" s="146" t="s">
        <v>241</v>
      </c>
      <c r="BB486" s="147" t="s">
        <v>542</v>
      </c>
      <c r="BC486" s="146" t="s">
        <v>228</v>
      </c>
      <c r="BD486" s="124"/>
      <c r="BE486" s="112">
        <f t="shared" si="14"/>
        <v>0.7371428571</v>
      </c>
      <c r="BF486" s="122" t="s">
        <v>192</v>
      </c>
      <c r="BG486" s="160">
        <v>1.0</v>
      </c>
      <c r="BH486" s="122" t="s">
        <v>199</v>
      </c>
      <c r="BI486" s="160">
        <v>1.0</v>
      </c>
      <c r="BJ486" s="122" t="s">
        <v>204</v>
      </c>
      <c r="BK486" s="124">
        <v>1.0</v>
      </c>
      <c r="BL486" s="122" t="s">
        <v>209</v>
      </c>
      <c r="BM486" s="124">
        <v>1.0</v>
      </c>
      <c r="BN486" s="122" t="s">
        <v>217</v>
      </c>
      <c r="BO486" s="124">
        <v>0.66</v>
      </c>
      <c r="BP486" s="122" t="s">
        <v>211</v>
      </c>
      <c r="BQ486" s="124">
        <v>0.5</v>
      </c>
      <c r="BR486" s="122" t="s">
        <v>226</v>
      </c>
      <c r="BS486" s="124">
        <v>0.0</v>
      </c>
      <c r="BT486" s="112"/>
      <c r="BU486" s="168" t="s">
        <v>236</v>
      </c>
      <c r="BV486" s="168" t="s">
        <v>237</v>
      </c>
      <c r="BW486" s="112"/>
    </row>
    <row r="487">
      <c r="A487" s="66"/>
      <c r="B487" s="69">
        <v>5.0</v>
      </c>
      <c r="C487" s="71" t="s">
        <v>298</v>
      </c>
      <c r="D487" s="71" t="s">
        <v>334</v>
      </c>
      <c r="E487" s="76">
        <v>2011.0</v>
      </c>
      <c r="F487" s="76" t="s">
        <v>30</v>
      </c>
      <c r="G487" s="76" t="s">
        <v>370</v>
      </c>
      <c r="H487" s="76">
        <v>14.0</v>
      </c>
      <c r="I487" s="117" t="s">
        <v>406</v>
      </c>
      <c r="J487" s="116" t="s">
        <v>441</v>
      </c>
      <c r="K487" s="87" t="s">
        <v>39</v>
      </c>
      <c r="L487" s="66"/>
      <c r="M487" s="94"/>
      <c r="N487" s="122" t="s">
        <v>231</v>
      </c>
      <c r="O487" s="124"/>
      <c r="P487" s="124" t="s">
        <v>243</v>
      </c>
      <c r="Q487" s="16" t="s">
        <v>250</v>
      </c>
      <c r="R487" s="122" t="s">
        <v>241</v>
      </c>
      <c r="S487" s="124"/>
      <c r="T487" s="122" t="s">
        <v>231</v>
      </c>
      <c r="U487" s="124"/>
      <c r="V487" s="16" t="s">
        <v>260</v>
      </c>
      <c r="W487" s="106"/>
      <c r="X487" s="106"/>
      <c r="Y487" s="106"/>
      <c r="Z487" s="122" t="s">
        <v>241</v>
      </c>
      <c r="AA487" s="124"/>
      <c r="AB487" s="122" t="s">
        <v>228</v>
      </c>
      <c r="AC487" s="124"/>
      <c r="AD487" s="122" t="s">
        <v>228</v>
      </c>
      <c r="AE487" s="124"/>
      <c r="AF487" s="122" t="s">
        <v>228</v>
      </c>
      <c r="AG487" s="124"/>
      <c r="AH487" s="122" t="s">
        <v>228</v>
      </c>
      <c r="AI487" s="124"/>
      <c r="AJ487" s="108"/>
      <c r="AK487" s="106"/>
      <c r="AL487" s="106"/>
      <c r="AM487" s="122" t="s">
        <v>241</v>
      </c>
      <c r="AN487" s="124"/>
      <c r="AO487" s="122"/>
      <c r="AP487" s="124"/>
      <c r="AQ487" s="224"/>
      <c r="AR487" s="58"/>
      <c r="AS487" s="122"/>
      <c r="AT487" s="124"/>
      <c r="AU487" s="122" t="s">
        <v>231</v>
      </c>
      <c r="AV487" s="124"/>
      <c r="AW487" s="122" t="s">
        <v>231</v>
      </c>
      <c r="AX487" s="124"/>
      <c r="AY487" s="122" t="s">
        <v>231</v>
      </c>
      <c r="AZ487" s="124"/>
      <c r="BA487" s="146" t="s">
        <v>241</v>
      </c>
      <c r="BB487" s="124"/>
      <c r="BC487" s="146" t="s">
        <v>228</v>
      </c>
      <c r="BD487" s="124"/>
      <c r="BE487" s="112">
        <f t="shared" si="14"/>
        <v>0.7614285714</v>
      </c>
      <c r="BF487" s="122" t="s">
        <v>192</v>
      </c>
      <c r="BG487" s="160">
        <v>1.0</v>
      </c>
      <c r="BH487" s="122" t="s">
        <v>199</v>
      </c>
      <c r="BI487" s="160">
        <v>1.0</v>
      </c>
      <c r="BJ487" s="122" t="s">
        <v>204</v>
      </c>
      <c r="BK487" s="124">
        <v>1.0</v>
      </c>
      <c r="BL487" s="122" t="s">
        <v>209</v>
      </c>
      <c r="BM487" s="124">
        <v>1.0</v>
      </c>
      <c r="BN487" s="122" t="s">
        <v>218</v>
      </c>
      <c r="BO487" s="124">
        <v>0.33</v>
      </c>
      <c r="BP487" s="122" t="s">
        <v>211</v>
      </c>
      <c r="BQ487" s="124">
        <v>0.5</v>
      </c>
      <c r="BR487" s="122" t="s">
        <v>211</v>
      </c>
      <c r="BS487" s="124">
        <v>0.5</v>
      </c>
      <c r="BT487" s="112"/>
      <c r="BU487" s="168" t="s">
        <v>236</v>
      </c>
      <c r="BV487" s="168" t="s">
        <v>237</v>
      </c>
      <c r="BW487" s="112"/>
    </row>
    <row r="488">
      <c r="A488" s="66"/>
      <c r="B488" s="69">
        <v>6.0</v>
      </c>
      <c r="C488" s="71" t="s">
        <v>299</v>
      </c>
      <c r="D488" s="71" t="s">
        <v>335</v>
      </c>
      <c r="E488" s="76">
        <v>2012.0</v>
      </c>
      <c r="F488" s="76" t="s">
        <v>30</v>
      </c>
      <c r="G488" s="76" t="s">
        <v>371</v>
      </c>
      <c r="H488" s="76">
        <v>3.0</v>
      </c>
      <c r="I488" s="117" t="s">
        <v>407</v>
      </c>
      <c r="J488" s="116" t="s">
        <v>442</v>
      </c>
      <c r="K488" s="87" t="s">
        <v>39</v>
      </c>
      <c r="L488" s="66"/>
      <c r="M488" s="94"/>
      <c r="N488" s="122" t="s">
        <v>231</v>
      </c>
      <c r="O488" s="124"/>
      <c r="P488" s="124" t="s">
        <v>243</v>
      </c>
      <c r="Q488" s="16" t="s">
        <v>249</v>
      </c>
      <c r="R488" s="122" t="s">
        <v>241</v>
      </c>
      <c r="S488" s="124"/>
      <c r="T488" s="122" t="s">
        <v>231</v>
      </c>
      <c r="U488" s="126" t="s">
        <v>458</v>
      </c>
      <c r="V488" s="16" t="s">
        <v>257</v>
      </c>
      <c r="W488" s="106"/>
      <c r="X488" s="106"/>
      <c r="Y488" s="106"/>
      <c r="Z488" s="122" t="s">
        <v>231</v>
      </c>
      <c r="AA488" s="124"/>
      <c r="AB488" s="122" t="s">
        <v>231</v>
      </c>
      <c r="AC488" s="126" t="s">
        <v>464</v>
      </c>
      <c r="AD488" s="122" t="s">
        <v>231</v>
      </c>
      <c r="AE488" s="130" t="s">
        <v>486</v>
      </c>
      <c r="AF488" s="122" t="s">
        <v>231</v>
      </c>
      <c r="AG488" s="126" t="s">
        <v>497</v>
      </c>
      <c r="AH488" s="122" t="s">
        <v>231</v>
      </c>
      <c r="AI488" s="126" t="s">
        <v>500</v>
      </c>
      <c r="AJ488" s="108"/>
      <c r="AK488" s="106"/>
      <c r="AL488" s="106"/>
      <c r="AM488" s="122" t="s">
        <v>231</v>
      </c>
      <c r="AN488" s="124"/>
      <c r="AO488" s="122" t="s">
        <v>231</v>
      </c>
      <c r="AP488" s="124"/>
      <c r="AQ488" s="122" t="s">
        <v>231</v>
      </c>
      <c r="AR488" s="124"/>
      <c r="AS488" s="122" t="s">
        <v>231</v>
      </c>
      <c r="AT488" s="124"/>
      <c r="AU488" s="122" t="s">
        <v>231</v>
      </c>
      <c r="AV488" s="124"/>
      <c r="AW488" s="122" t="s">
        <v>231</v>
      </c>
      <c r="AX488" s="124"/>
      <c r="AY488" s="122" t="s">
        <v>241</v>
      </c>
      <c r="AZ488" s="124"/>
      <c r="BA488" s="146" t="s">
        <v>228</v>
      </c>
      <c r="BB488" s="124"/>
      <c r="BC488" s="146" t="s">
        <v>290</v>
      </c>
      <c r="BD488" s="124"/>
      <c r="BE488" s="112">
        <f t="shared" si="14"/>
        <v>0.7371428571</v>
      </c>
      <c r="BF488" s="122" t="s">
        <v>192</v>
      </c>
      <c r="BG488" s="160">
        <v>1.0</v>
      </c>
      <c r="BH488" s="122" t="s">
        <v>200</v>
      </c>
      <c r="BI488" s="160">
        <v>0.5</v>
      </c>
      <c r="BJ488" s="122" t="s">
        <v>204</v>
      </c>
      <c r="BK488" s="124">
        <v>1.0</v>
      </c>
      <c r="BL488" s="122" t="s">
        <v>209</v>
      </c>
      <c r="BM488" s="124">
        <v>1.0</v>
      </c>
      <c r="BN488" s="122" t="s">
        <v>217</v>
      </c>
      <c r="BO488" s="124">
        <v>0.66</v>
      </c>
      <c r="BP488" s="122" t="s">
        <v>211</v>
      </c>
      <c r="BQ488" s="124">
        <v>0.5</v>
      </c>
      <c r="BR488" s="122" t="s">
        <v>211</v>
      </c>
      <c r="BS488" s="124">
        <v>0.5</v>
      </c>
      <c r="BT488" s="112"/>
      <c r="BU488" s="168" t="s">
        <v>236</v>
      </c>
      <c r="BV488" s="168" t="s">
        <v>237</v>
      </c>
      <c r="BW488" s="112"/>
    </row>
    <row r="489">
      <c r="A489" s="66"/>
      <c r="B489" s="69">
        <v>7.0</v>
      </c>
      <c r="C489" s="71" t="s">
        <v>300</v>
      </c>
      <c r="D489" s="71" t="s">
        <v>336</v>
      </c>
      <c r="E489" s="76">
        <v>2011.0</v>
      </c>
      <c r="F489" s="76" t="s">
        <v>30</v>
      </c>
      <c r="G489" s="76" t="s">
        <v>372</v>
      </c>
      <c r="H489" s="76">
        <v>21.0</v>
      </c>
      <c r="I489" s="118" t="s">
        <v>408</v>
      </c>
      <c r="J489" s="116" t="s">
        <v>443</v>
      </c>
      <c r="K489" s="87" t="s">
        <v>39</v>
      </c>
      <c r="L489" s="66"/>
      <c r="M489" s="94"/>
      <c r="N489" s="122" t="s">
        <v>231</v>
      </c>
      <c r="O489" s="124"/>
      <c r="P489" s="124" t="s">
        <v>243</v>
      </c>
      <c r="Q489" s="16" t="s">
        <v>250</v>
      </c>
      <c r="R489" s="122" t="s">
        <v>241</v>
      </c>
      <c r="S489" s="124"/>
      <c r="T489" s="122" t="s">
        <v>231</v>
      </c>
      <c r="U489" s="124"/>
      <c r="V489" s="16" t="s">
        <v>258</v>
      </c>
      <c r="W489" s="106"/>
      <c r="X489" s="106"/>
      <c r="Y489" s="106"/>
      <c r="Z489" s="122" t="s">
        <v>231</v>
      </c>
      <c r="AA489" s="124"/>
      <c r="AB489" s="122" t="s">
        <v>231</v>
      </c>
      <c r="AC489" s="126" t="s">
        <v>465</v>
      </c>
      <c r="AD489" s="122" t="s">
        <v>231</v>
      </c>
      <c r="AE489" s="131" t="s">
        <v>487</v>
      </c>
      <c r="AF489" s="122" t="s">
        <v>241</v>
      </c>
      <c r="AG489" s="124"/>
      <c r="AH489" s="122" t="s">
        <v>241</v>
      </c>
      <c r="AI489" s="124"/>
      <c r="AJ489" s="108"/>
      <c r="AK489" s="106"/>
      <c r="AL489" s="106"/>
      <c r="AM489" s="122" t="s">
        <v>241</v>
      </c>
      <c r="AN489" s="124"/>
      <c r="AO489" s="122"/>
      <c r="AP489" s="124"/>
      <c r="AQ489" s="122"/>
      <c r="AR489" s="124"/>
      <c r="AS489" s="224"/>
      <c r="AT489" s="58"/>
      <c r="AU489" s="122" t="s">
        <v>231</v>
      </c>
      <c r="AV489" s="124"/>
      <c r="AW489" s="122" t="s">
        <v>231</v>
      </c>
      <c r="AX489" s="124" t="s">
        <v>531</v>
      </c>
      <c r="AY489" s="122" t="s">
        <v>231</v>
      </c>
      <c r="AZ489" s="124"/>
      <c r="BA489" s="146" t="s">
        <v>241</v>
      </c>
      <c r="BB489" s="124"/>
      <c r="BC489" s="146" t="s">
        <v>228</v>
      </c>
      <c r="BD489" s="124"/>
      <c r="BE489" s="112">
        <f t="shared" si="14"/>
        <v>0.69</v>
      </c>
      <c r="BF489" s="122" t="s">
        <v>192</v>
      </c>
      <c r="BG489" s="160">
        <v>1.0</v>
      </c>
      <c r="BH489" s="122" t="s">
        <v>199</v>
      </c>
      <c r="BI489" s="160">
        <v>1.0</v>
      </c>
      <c r="BJ489" s="122" t="s">
        <v>204</v>
      </c>
      <c r="BK489" s="124">
        <v>1.0</v>
      </c>
      <c r="BL489" s="122" t="s">
        <v>209</v>
      </c>
      <c r="BM489" s="124">
        <v>1.0</v>
      </c>
      <c r="BN489" s="122" t="s">
        <v>218</v>
      </c>
      <c r="BO489" s="124">
        <v>0.33</v>
      </c>
      <c r="BP489" s="122" t="s">
        <v>211</v>
      </c>
      <c r="BQ489" s="124">
        <v>0.5</v>
      </c>
      <c r="BR489" s="122" t="s">
        <v>226</v>
      </c>
      <c r="BS489" s="124">
        <v>0.0</v>
      </c>
      <c r="BT489" s="112"/>
      <c r="BU489" s="168" t="s">
        <v>236</v>
      </c>
      <c r="BV489" s="168" t="s">
        <v>237</v>
      </c>
      <c r="BW489" s="112"/>
    </row>
    <row r="490">
      <c r="A490" s="66"/>
      <c r="B490" s="69">
        <v>8.0</v>
      </c>
      <c r="C490" s="71" t="s">
        <v>301</v>
      </c>
      <c r="D490" s="71" t="s">
        <v>337</v>
      </c>
      <c r="E490" s="76">
        <v>2014.0</v>
      </c>
      <c r="F490" s="76" t="s">
        <v>30</v>
      </c>
      <c r="G490" s="76" t="s">
        <v>373</v>
      </c>
      <c r="H490" s="76">
        <v>1.0</v>
      </c>
      <c r="I490" s="119" t="s">
        <v>409</v>
      </c>
      <c r="J490" s="119" t="s">
        <v>444</v>
      </c>
      <c r="K490" s="87" t="s">
        <v>39</v>
      </c>
      <c r="L490" s="66"/>
      <c r="M490" s="94"/>
      <c r="N490" s="122" t="s">
        <v>231</v>
      </c>
      <c r="O490" s="124"/>
      <c r="P490" s="124" t="s">
        <v>243</v>
      </c>
      <c r="Q490" s="16" t="s">
        <v>248</v>
      </c>
      <c r="R490" s="122" t="s">
        <v>241</v>
      </c>
      <c r="S490" s="124"/>
      <c r="T490" s="122" t="s">
        <v>231</v>
      </c>
      <c r="U490" s="124"/>
      <c r="V490" s="16" t="s">
        <v>258</v>
      </c>
      <c r="W490" s="106"/>
      <c r="X490" s="106"/>
      <c r="Y490" s="106"/>
      <c r="Z490" s="122" t="s">
        <v>231</v>
      </c>
      <c r="AA490" s="124"/>
      <c r="AB490" s="122" t="s">
        <v>231</v>
      </c>
      <c r="AC490" s="124" t="s">
        <v>466</v>
      </c>
      <c r="AD490" s="122" t="s">
        <v>231</v>
      </c>
      <c r="AE490" s="124" t="s">
        <v>488</v>
      </c>
      <c r="AF490" s="122" t="s">
        <v>231</v>
      </c>
      <c r="AG490" s="124"/>
      <c r="AH490" s="122" t="s">
        <v>241</v>
      </c>
      <c r="AI490" s="124"/>
      <c r="AJ490" s="108"/>
      <c r="AK490" s="106"/>
      <c r="AL490" s="106"/>
      <c r="AM490" s="122" t="s">
        <v>231</v>
      </c>
      <c r="AN490" s="124"/>
      <c r="AO490" s="122" t="s">
        <v>231</v>
      </c>
      <c r="AP490" s="124"/>
      <c r="AQ490" s="122" t="s">
        <v>231</v>
      </c>
      <c r="AR490" s="124" t="s">
        <v>515</v>
      </c>
      <c r="AS490" s="122" t="s">
        <v>231</v>
      </c>
      <c r="AT490" s="124" t="s">
        <v>523</v>
      </c>
      <c r="AU490" s="122" t="s">
        <v>231</v>
      </c>
      <c r="AV490" s="124"/>
      <c r="AW490" s="122" t="s">
        <v>231</v>
      </c>
      <c r="AX490" s="124" t="s">
        <v>532</v>
      </c>
      <c r="AY490" s="122" t="s">
        <v>231</v>
      </c>
      <c r="AZ490" s="124"/>
      <c r="BA490" s="146" t="s">
        <v>231</v>
      </c>
      <c r="BB490" s="124" t="s">
        <v>543</v>
      </c>
      <c r="BC490" s="146" t="s">
        <v>290</v>
      </c>
      <c r="BD490" s="124" t="s">
        <v>552</v>
      </c>
      <c r="BE490" s="112">
        <f t="shared" si="14"/>
        <v>0.9285714286</v>
      </c>
      <c r="BF490" s="122" t="s">
        <v>192</v>
      </c>
      <c r="BG490" s="160">
        <v>1.0</v>
      </c>
      <c r="BH490" s="122" t="s">
        <v>199</v>
      </c>
      <c r="BI490" s="160">
        <v>1.0</v>
      </c>
      <c r="BJ490" s="122" t="s">
        <v>204</v>
      </c>
      <c r="BK490" s="124">
        <v>1.0</v>
      </c>
      <c r="BL490" s="122" t="s">
        <v>209</v>
      </c>
      <c r="BM490" s="124">
        <v>1.0</v>
      </c>
      <c r="BN490" s="122" t="s">
        <v>216</v>
      </c>
      <c r="BO490" s="124">
        <v>1.0</v>
      </c>
      <c r="BP490" s="122" t="s">
        <v>204</v>
      </c>
      <c r="BQ490" s="124">
        <v>1.0</v>
      </c>
      <c r="BR490" s="122" t="s">
        <v>211</v>
      </c>
      <c r="BS490" s="124">
        <v>0.5</v>
      </c>
      <c r="BT490" s="112"/>
      <c r="BU490" s="168" t="s">
        <v>236</v>
      </c>
      <c r="BV490" s="168" t="s">
        <v>236</v>
      </c>
      <c r="BW490" s="112"/>
    </row>
    <row r="491">
      <c r="A491" s="66"/>
      <c r="B491" s="69">
        <v>9.0</v>
      </c>
      <c r="C491" s="115" t="s">
        <v>302</v>
      </c>
      <c r="D491" s="115" t="s">
        <v>338</v>
      </c>
      <c r="E491" s="76">
        <v>2014.0</v>
      </c>
      <c r="F491" s="76" t="s">
        <v>30</v>
      </c>
      <c r="G491" s="76" t="s">
        <v>374</v>
      </c>
      <c r="H491" s="76">
        <v>5.0</v>
      </c>
      <c r="I491" s="119" t="s">
        <v>410</v>
      </c>
      <c r="J491" s="119" t="s">
        <v>445</v>
      </c>
      <c r="K491" s="87" t="s">
        <v>39</v>
      </c>
      <c r="L491" s="66"/>
      <c r="M491" s="94"/>
      <c r="N491" s="122" t="s">
        <v>231</v>
      </c>
      <c r="O491" s="124"/>
      <c r="P491" s="124" t="s">
        <v>243</v>
      </c>
      <c r="Q491" s="16" t="s">
        <v>249</v>
      </c>
      <c r="R491" s="122" t="s">
        <v>231</v>
      </c>
      <c r="S491" s="124" t="s">
        <v>454</v>
      </c>
      <c r="T491" s="122" t="s">
        <v>231</v>
      </c>
      <c r="U491" s="124"/>
      <c r="V491" s="16" t="s">
        <v>258</v>
      </c>
      <c r="W491" s="106"/>
      <c r="X491" s="106"/>
      <c r="Y491" s="106"/>
      <c r="Z491" s="122" t="s">
        <v>231</v>
      </c>
      <c r="AA491" s="124"/>
      <c r="AB491" s="122" t="s">
        <v>231</v>
      </c>
      <c r="AC491" s="124" t="s">
        <v>467</v>
      </c>
      <c r="AD491" s="122" t="s">
        <v>241</v>
      </c>
      <c r="AE491" s="124"/>
      <c r="AF491" s="122" t="s">
        <v>241</v>
      </c>
      <c r="AG491" s="124"/>
      <c r="AH491" s="122" t="s">
        <v>231</v>
      </c>
      <c r="AI491" s="124" t="s">
        <v>501</v>
      </c>
      <c r="AJ491" s="108"/>
      <c r="AK491" s="106"/>
      <c r="AL491" s="106"/>
      <c r="AM491" s="122" t="s">
        <v>231</v>
      </c>
      <c r="AN491" s="124" t="s">
        <v>502</v>
      </c>
      <c r="AO491" s="122" t="s">
        <v>231</v>
      </c>
      <c r="AP491" s="124"/>
      <c r="AQ491" s="122" t="s">
        <v>231</v>
      </c>
      <c r="AR491" s="124"/>
      <c r="AS491" s="122" t="s">
        <v>231</v>
      </c>
      <c r="AT491" s="124" t="s">
        <v>524</v>
      </c>
      <c r="AU491" s="224" t="s">
        <v>231</v>
      </c>
      <c r="AV491" s="58"/>
      <c r="AW491" s="122" t="s">
        <v>231</v>
      </c>
      <c r="AX491" s="124" t="s">
        <v>533</v>
      </c>
      <c r="AY491" s="122" t="s">
        <v>231</v>
      </c>
      <c r="AZ491" s="124"/>
      <c r="BA491" s="146" t="s">
        <v>231</v>
      </c>
      <c r="BB491" s="124" t="s">
        <v>544</v>
      </c>
      <c r="BC491" s="146" t="s">
        <v>290</v>
      </c>
      <c r="BD491" s="124" t="s">
        <v>553</v>
      </c>
      <c r="BE491" s="112">
        <f t="shared" si="14"/>
        <v>0.88</v>
      </c>
      <c r="BF491" s="122" t="s">
        <v>192</v>
      </c>
      <c r="BG491" s="160">
        <v>1.0</v>
      </c>
      <c r="BH491" s="122" t="s">
        <v>199</v>
      </c>
      <c r="BI491" s="160">
        <v>1.0</v>
      </c>
      <c r="BJ491" s="122" t="s">
        <v>204</v>
      </c>
      <c r="BK491" s="124">
        <v>1.0</v>
      </c>
      <c r="BL491" s="122" t="s">
        <v>209</v>
      </c>
      <c r="BM491" s="124">
        <v>1.0</v>
      </c>
      <c r="BN491" s="122" t="s">
        <v>217</v>
      </c>
      <c r="BO491" s="124">
        <v>0.66</v>
      </c>
      <c r="BP491" s="122" t="s">
        <v>211</v>
      </c>
      <c r="BQ491" s="124">
        <v>0.5</v>
      </c>
      <c r="BR491" s="122" t="s">
        <v>225</v>
      </c>
      <c r="BS491" s="124">
        <v>1.0</v>
      </c>
      <c r="BT491" s="112"/>
      <c r="BU491" s="168" t="s">
        <v>236</v>
      </c>
      <c r="BV491" s="168" t="s">
        <v>237</v>
      </c>
      <c r="BW491" s="112"/>
    </row>
    <row r="492">
      <c r="A492" s="66"/>
      <c r="B492" s="69">
        <v>10.0</v>
      </c>
      <c r="C492" s="115" t="s">
        <v>303</v>
      </c>
      <c r="D492" s="115" t="s">
        <v>339</v>
      </c>
      <c r="E492" s="76">
        <v>2014.0</v>
      </c>
      <c r="F492" s="76" t="s">
        <v>30</v>
      </c>
      <c r="G492" s="76" t="s">
        <v>375</v>
      </c>
      <c r="H492" s="76">
        <v>4.0</v>
      </c>
      <c r="I492" s="119" t="s">
        <v>411</v>
      </c>
      <c r="J492" s="119" t="s">
        <v>446</v>
      </c>
      <c r="K492" s="87" t="s">
        <v>39</v>
      </c>
      <c r="L492" s="66"/>
      <c r="M492" s="94"/>
      <c r="N492" s="122" t="s">
        <v>231</v>
      </c>
      <c r="O492" s="124"/>
      <c r="P492" s="124" t="s">
        <v>245</v>
      </c>
      <c r="Q492" s="16" t="s">
        <v>250</v>
      </c>
      <c r="R492" s="122" t="s">
        <v>241</v>
      </c>
      <c r="S492" s="124"/>
      <c r="T492" s="122" t="s">
        <v>231</v>
      </c>
      <c r="U492" s="124"/>
      <c r="V492" s="16" t="s">
        <v>260</v>
      </c>
      <c r="W492" s="106"/>
      <c r="X492" s="106"/>
      <c r="Y492" s="106"/>
      <c r="Z492" s="122" t="s">
        <v>231</v>
      </c>
      <c r="AA492" s="124"/>
      <c r="AB492" s="122" t="s">
        <v>231</v>
      </c>
      <c r="AC492" s="124" t="s">
        <v>468</v>
      </c>
      <c r="AD492" s="122" t="s">
        <v>231</v>
      </c>
      <c r="AE492" s="124" t="s">
        <v>489</v>
      </c>
      <c r="AF492" s="122" t="s">
        <v>231</v>
      </c>
      <c r="AG492" s="124"/>
      <c r="AH492" s="122" t="s">
        <v>231</v>
      </c>
      <c r="AI492" s="124"/>
      <c r="AJ492" s="108"/>
      <c r="AK492" s="106"/>
      <c r="AL492" s="106"/>
      <c r="AM492" s="122" t="s">
        <v>231</v>
      </c>
      <c r="AN492" s="124"/>
      <c r="AO492" s="122" t="s">
        <v>231</v>
      </c>
      <c r="AP492" s="124"/>
      <c r="AQ492" s="122" t="s">
        <v>241</v>
      </c>
      <c r="AR492" s="124"/>
      <c r="AS492" s="122" t="s">
        <v>241</v>
      </c>
      <c r="AT492" s="124"/>
      <c r="AU492" s="122" t="s">
        <v>241</v>
      </c>
      <c r="AV492" s="124"/>
      <c r="AW492" s="122" t="s">
        <v>228</v>
      </c>
      <c r="AX492" s="124"/>
      <c r="AY492" s="122" t="s">
        <v>231</v>
      </c>
      <c r="AZ492" s="124"/>
      <c r="BA492" s="146" t="s">
        <v>241</v>
      </c>
      <c r="BB492" s="124"/>
      <c r="BC492" s="146" t="s">
        <v>228</v>
      </c>
      <c r="BD492" s="124"/>
      <c r="BE492" s="112">
        <f t="shared" si="14"/>
        <v>0.7371428571</v>
      </c>
      <c r="BF492" s="122" t="s">
        <v>192</v>
      </c>
      <c r="BG492" s="160">
        <v>1.0</v>
      </c>
      <c r="BH492" s="122" t="s">
        <v>199</v>
      </c>
      <c r="BI492" s="160">
        <v>1.0</v>
      </c>
      <c r="BJ492" s="122" t="s">
        <v>204</v>
      </c>
      <c r="BK492" s="124">
        <v>1.0</v>
      </c>
      <c r="BL492" s="122" t="s">
        <v>211</v>
      </c>
      <c r="BM492" s="124">
        <v>0.5</v>
      </c>
      <c r="BN492" s="122" t="s">
        <v>217</v>
      </c>
      <c r="BO492" s="124">
        <v>0.66</v>
      </c>
      <c r="BP492" s="122" t="s">
        <v>211</v>
      </c>
      <c r="BQ492" s="124">
        <v>0.5</v>
      </c>
      <c r="BR492" s="122" t="s">
        <v>211</v>
      </c>
      <c r="BS492" s="124">
        <v>0.5</v>
      </c>
      <c r="BT492" s="112"/>
      <c r="BU492" s="168" t="s">
        <v>237</v>
      </c>
      <c r="BV492" s="168" t="s">
        <v>236</v>
      </c>
      <c r="BW492" s="112"/>
    </row>
    <row r="493">
      <c r="A493" s="66"/>
      <c r="B493" s="69">
        <v>11.0</v>
      </c>
      <c r="C493" s="115" t="s">
        <v>304</v>
      </c>
      <c r="D493" s="115" t="s">
        <v>340</v>
      </c>
      <c r="E493" s="76">
        <v>2014.0</v>
      </c>
      <c r="F493" s="76" t="s">
        <v>30</v>
      </c>
      <c r="G493" s="76" t="s">
        <v>376</v>
      </c>
      <c r="H493" s="76">
        <v>0.0</v>
      </c>
      <c r="I493" s="119" t="s">
        <v>412</v>
      </c>
      <c r="J493" s="119" t="s">
        <v>447</v>
      </c>
      <c r="K493" s="87" t="s">
        <v>39</v>
      </c>
      <c r="L493" s="66"/>
      <c r="M493" s="94"/>
      <c r="N493" s="122" t="s">
        <v>231</v>
      </c>
      <c r="O493" s="124"/>
      <c r="P493" s="124" t="s">
        <v>243</v>
      </c>
      <c r="Q493" s="16" t="s">
        <v>248</v>
      </c>
      <c r="R493" s="122" t="s">
        <v>241</v>
      </c>
      <c r="S493" s="124"/>
      <c r="T493" s="122" t="s">
        <v>231</v>
      </c>
      <c r="U493" s="124"/>
      <c r="V493" s="16" t="s">
        <v>257</v>
      </c>
      <c r="W493" s="106"/>
      <c r="X493" s="106"/>
      <c r="Y493" s="106"/>
      <c r="Z493" s="122" t="s">
        <v>231</v>
      </c>
      <c r="AA493" s="124"/>
      <c r="AB493" s="122" t="s">
        <v>231</v>
      </c>
      <c r="AC493" s="124" t="s">
        <v>469</v>
      </c>
      <c r="AD493" s="122" t="s">
        <v>231</v>
      </c>
      <c r="AE493" s="124"/>
      <c r="AF493" s="122" t="s">
        <v>241</v>
      </c>
      <c r="AG493" s="124"/>
      <c r="AH493" s="122" t="s">
        <v>241</v>
      </c>
      <c r="AI493" s="124"/>
      <c r="AJ493" s="108"/>
      <c r="AK493" s="106"/>
      <c r="AL493" s="106"/>
      <c r="AM493" s="122" t="s">
        <v>231</v>
      </c>
      <c r="AN493" s="124" t="s">
        <v>503</v>
      </c>
      <c r="AO493" s="122" t="s">
        <v>231</v>
      </c>
      <c r="AP493" s="124" t="s">
        <v>506</v>
      </c>
      <c r="AQ493" s="122" t="s">
        <v>231</v>
      </c>
      <c r="AR493" s="124" t="s">
        <v>516</v>
      </c>
      <c r="AS493" s="122" t="s">
        <v>231</v>
      </c>
      <c r="AT493" s="124"/>
      <c r="AU493" s="122" t="s">
        <v>231</v>
      </c>
      <c r="AV493" s="124"/>
      <c r="AW493" s="224" t="s">
        <v>231</v>
      </c>
      <c r="AX493" s="58"/>
      <c r="AY493" s="122" t="s">
        <v>231</v>
      </c>
      <c r="AZ493" s="124"/>
      <c r="BA493" s="146" t="s">
        <v>241</v>
      </c>
      <c r="BB493" s="124" t="s">
        <v>545</v>
      </c>
      <c r="BC493" s="146" t="s">
        <v>291</v>
      </c>
      <c r="BD493" s="124" t="s">
        <v>554</v>
      </c>
      <c r="BE493" s="112">
        <f t="shared" si="14"/>
        <v>0.8085714286</v>
      </c>
      <c r="BF493" s="122" t="s">
        <v>192</v>
      </c>
      <c r="BG493" s="160">
        <v>1.0</v>
      </c>
      <c r="BH493" s="122" t="s">
        <v>200</v>
      </c>
      <c r="BI493" s="160">
        <v>0.5</v>
      </c>
      <c r="BJ493" s="122" t="s">
        <v>204</v>
      </c>
      <c r="BK493" s="124">
        <v>1.0</v>
      </c>
      <c r="BL493" s="122" t="s">
        <v>209</v>
      </c>
      <c r="BM493" s="124">
        <v>1.0</v>
      </c>
      <c r="BN493" s="122" t="s">
        <v>217</v>
      </c>
      <c r="BO493" s="124">
        <v>0.66</v>
      </c>
      <c r="BP493" s="122" t="s">
        <v>211</v>
      </c>
      <c r="BQ493" s="124">
        <v>0.5</v>
      </c>
      <c r="BR493" s="122" t="s">
        <v>225</v>
      </c>
      <c r="BS493" s="124">
        <v>1.0</v>
      </c>
      <c r="BT493" s="112"/>
      <c r="BU493" s="168" t="s">
        <v>236</v>
      </c>
      <c r="BV493" s="168" t="s">
        <v>236</v>
      </c>
      <c r="BW493" s="112"/>
    </row>
    <row r="494">
      <c r="A494" s="66"/>
      <c r="B494" s="69">
        <v>12.0</v>
      </c>
      <c r="C494" s="115" t="s">
        <v>305</v>
      </c>
      <c r="D494" s="115" t="s">
        <v>341</v>
      </c>
      <c r="E494" s="76">
        <v>2013.0</v>
      </c>
      <c r="F494" s="76" t="s">
        <v>30</v>
      </c>
      <c r="G494" s="76" t="s">
        <v>377</v>
      </c>
      <c r="H494" s="76">
        <v>6.0</v>
      </c>
      <c r="I494" s="119" t="s">
        <v>413</v>
      </c>
      <c r="J494" s="119" t="s">
        <v>448</v>
      </c>
      <c r="K494" s="87" t="s">
        <v>39</v>
      </c>
      <c r="L494" s="66"/>
      <c r="M494" s="94"/>
      <c r="N494" s="122" t="s">
        <v>231</v>
      </c>
      <c r="O494" s="124"/>
      <c r="P494" s="124" t="s">
        <v>243</v>
      </c>
      <c r="Q494" s="16" t="s">
        <v>249</v>
      </c>
      <c r="R494" s="122" t="s">
        <v>231</v>
      </c>
      <c r="S494" s="124" t="s">
        <v>455</v>
      </c>
      <c r="T494" s="122" t="s">
        <v>231</v>
      </c>
      <c r="U494" s="124"/>
      <c r="V494" s="16" t="s">
        <v>257</v>
      </c>
      <c r="W494" s="106"/>
      <c r="X494" s="106"/>
      <c r="Y494" s="106"/>
      <c r="Z494" s="122" t="s">
        <v>231</v>
      </c>
      <c r="AA494" s="124"/>
      <c r="AB494" s="122" t="s">
        <v>231</v>
      </c>
      <c r="AC494" s="124" t="s">
        <v>470</v>
      </c>
      <c r="AD494" s="122" t="s">
        <v>241</v>
      </c>
      <c r="AE494" s="124"/>
      <c r="AF494" s="122" t="s">
        <v>241</v>
      </c>
      <c r="AG494" s="124"/>
      <c r="AH494" s="122" t="s">
        <v>241</v>
      </c>
      <c r="AI494" s="124"/>
      <c r="AJ494" s="108"/>
      <c r="AK494" s="106"/>
      <c r="AL494" s="106"/>
      <c r="AM494" s="122" t="s">
        <v>231</v>
      </c>
      <c r="AN494" s="124"/>
      <c r="AO494" s="122" t="s">
        <v>231</v>
      </c>
      <c r="AP494" s="124"/>
      <c r="AQ494" s="122" t="s">
        <v>231</v>
      </c>
      <c r="AR494" s="124"/>
      <c r="AS494" s="122" t="s">
        <v>231</v>
      </c>
      <c r="AT494" s="124" t="s">
        <v>525</v>
      </c>
      <c r="AU494" s="122" t="s">
        <v>231</v>
      </c>
      <c r="AV494" s="124"/>
      <c r="AW494" s="122" t="s">
        <v>228</v>
      </c>
      <c r="AX494" s="124"/>
      <c r="AY494" s="122" t="s">
        <v>231</v>
      </c>
      <c r="AZ494" s="124"/>
      <c r="BA494" s="146" t="s">
        <v>241</v>
      </c>
      <c r="BB494" s="124"/>
      <c r="BC494" s="146" t="s">
        <v>293</v>
      </c>
      <c r="BD494" s="124" t="s">
        <v>555</v>
      </c>
      <c r="BE494" s="112">
        <f t="shared" si="14"/>
        <v>0.6657142857</v>
      </c>
      <c r="BF494" s="122" t="s">
        <v>192</v>
      </c>
      <c r="BG494" s="160">
        <v>1.0</v>
      </c>
      <c r="BH494" s="122" t="s">
        <v>199</v>
      </c>
      <c r="BI494" s="160">
        <v>1.0</v>
      </c>
      <c r="BJ494" s="122" t="s">
        <v>205</v>
      </c>
      <c r="BK494" s="124">
        <v>0.5</v>
      </c>
      <c r="BL494" s="122" t="s">
        <v>209</v>
      </c>
      <c r="BM494" s="124">
        <v>1.0</v>
      </c>
      <c r="BN494" s="122" t="s">
        <v>217</v>
      </c>
      <c r="BO494" s="124">
        <v>0.66</v>
      </c>
      <c r="BP494" s="122" t="s">
        <v>211</v>
      </c>
      <c r="BQ494" s="124">
        <v>0.5</v>
      </c>
      <c r="BR494" s="122" t="s">
        <v>226</v>
      </c>
      <c r="BS494" s="124">
        <v>0.0</v>
      </c>
      <c r="BT494" s="112"/>
      <c r="BU494" s="168" t="s">
        <v>236</v>
      </c>
      <c r="BV494" s="168" t="s">
        <v>236</v>
      </c>
      <c r="BW494" s="112"/>
    </row>
    <row r="495">
      <c r="A495" s="66"/>
      <c r="B495" s="69">
        <v>13.0</v>
      </c>
      <c r="C495" s="115" t="s">
        <v>306</v>
      </c>
      <c r="D495" s="115" t="s">
        <v>342</v>
      </c>
      <c r="E495" s="76">
        <v>2014.0</v>
      </c>
      <c r="F495" s="76" t="s">
        <v>30</v>
      </c>
      <c r="G495" s="76" t="s">
        <v>378</v>
      </c>
      <c r="H495" s="76">
        <v>0.0</v>
      </c>
      <c r="I495" s="119" t="s">
        <v>414</v>
      </c>
      <c r="J495" s="119" t="s">
        <v>449</v>
      </c>
      <c r="K495" s="87" t="s">
        <v>39</v>
      </c>
      <c r="L495" s="66"/>
      <c r="M495" s="94"/>
      <c r="N495" s="224" t="s">
        <v>231</v>
      </c>
      <c r="O495" s="58"/>
      <c r="P495" s="124" t="s">
        <v>243</v>
      </c>
      <c r="Q495" s="16" t="s">
        <v>248</v>
      </c>
      <c r="R495" s="122" t="s">
        <v>241</v>
      </c>
      <c r="S495" s="124"/>
      <c r="T495" s="122" t="s">
        <v>231</v>
      </c>
      <c r="U495" s="124"/>
      <c r="V495" s="16" t="s">
        <v>258</v>
      </c>
      <c r="W495" s="106"/>
      <c r="X495" s="106"/>
      <c r="Y495" s="106"/>
      <c r="Z495" s="122" t="s">
        <v>231</v>
      </c>
      <c r="AA495" s="124"/>
      <c r="AB495" s="122" t="s">
        <v>231</v>
      </c>
      <c r="AC495" s="124" t="s">
        <v>471</v>
      </c>
      <c r="AD495" s="122" t="s">
        <v>241</v>
      </c>
      <c r="AE495" s="124"/>
      <c r="AF495" s="122" t="s">
        <v>241</v>
      </c>
      <c r="AG495" s="124"/>
      <c r="AH495" s="122" t="s">
        <v>241</v>
      </c>
      <c r="AI495" s="124"/>
      <c r="AJ495" s="108"/>
      <c r="AK495" s="106"/>
      <c r="AL495" s="106"/>
      <c r="AM495" s="122" t="s">
        <v>231</v>
      </c>
      <c r="AN495" s="124"/>
      <c r="AO495" s="122" t="s">
        <v>231</v>
      </c>
      <c r="AP495" s="124" t="s">
        <v>507</v>
      </c>
      <c r="AQ495" s="122" t="s">
        <v>231</v>
      </c>
      <c r="AR495" s="124"/>
      <c r="AS495" s="122" t="s">
        <v>231</v>
      </c>
      <c r="AT495" s="124" t="s">
        <v>526</v>
      </c>
      <c r="AU495" s="122" t="s">
        <v>231</v>
      </c>
      <c r="AV495" s="124"/>
      <c r="AW495" s="122" t="s">
        <v>231</v>
      </c>
      <c r="AX495" s="124"/>
      <c r="AY495" s="224" t="s">
        <v>231</v>
      </c>
      <c r="AZ495" s="58"/>
      <c r="BA495" s="146" t="s">
        <v>241</v>
      </c>
      <c r="BB495" s="124"/>
      <c r="BC495" s="146" t="s">
        <v>293</v>
      </c>
      <c r="BD495" s="124" t="s">
        <v>555</v>
      </c>
      <c r="BE495" s="112">
        <f t="shared" si="14"/>
        <v>0.5</v>
      </c>
      <c r="BF495" s="122" t="s">
        <v>192</v>
      </c>
      <c r="BG495" s="160">
        <v>1.0</v>
      </c>
      <c r="BH495" s="122" t="s">
        <v>200</v>
      </c>
      <c r="BI495" s="160">
        <v>0.5</v>
      </c>
      <c r="BJ495" s="122" t="s">
        <v>205</v>
      </c>
      <c r="BK495" s="124">
        <v>0.5</v>
      </c>
      <c r="BL495" s="122" t="s">
        <v>211</v>
      </c>
      <c r="BM495" s="124">
        <v>0.5</v>
      </c>
      <c r="BN495" s="122" t="s">
        <v>217</v>
      </c>
      <c r="BO495" s="124">
        <v>0.5</v>
      </c>
      <c r="BP495" s="122" t="s">
        <v>211</v>
      </c>
      <c r="BQ495" s="124">
        <v>0.5</v>
      </c>
      <c r="BR495" s="122" t="s">
        <v>226</v>
      </c>
      <c r="BS495" s="124">
        <v>0.0</v>
      </c>
      <c r="BT495" s="112"/>
      <c r="BU495" s="168" t="s">
        <v>237</v>
      </c>
      <c r="BV495" s="168" t="s">
        <v>236</v>
      </c>
      <c r="BW495" s="112"/>
    </row>
    <row r="496">
      <c r="A496" s="66"/>
      <c r="B496" s="69">
        <v>14.0</v>
      </c>
      <c r="C496" s="115" t="s">
        <v>307</v>
      </c>
      <c r="D496" s="115" t="s">
        <v>343</v>
      </c>
      <c r="E496" s="76">
        <v>2014.0</v>
      </c>
      <c r="F496" s="76" t="s">
        <v>30</v>
      </c>
      <c r="G496" s="76" t="s">
        <v>379</v>
      </c>
      <c r="H496" s="76">
        <v>0.0</v>
      </c>
      <c r="I496" s="119" t="s">
        <v>415</v>
      </c>
      <c r="J496" s="119" t="s">
        <v>450</v>
      </c>
      <c r="K496" s="87" t="s">
        <v>39</v>
      </c>
      <c r="L496" s="66"/>
      <c r="M496" s="94"/>
      <c r="N496" s="122" t="s">
        <v>231</v>
      </c>
      <c r="O496" s="124"/>
      <c r="P496" s="124" t="s">
        <v>243</v>
      </c>
      <c r="Q496" s="16" t="s">
        <v>249</v>
      </c>
      <c r="R496" s="122" t="s">
        <v>241</v>
      </c>
      <c r="S496" s="124"/>
      <c r="T496" s="122" t="s">
        <v>231</v>
      </c>
      <c r="U496" s="124"/>
      <c r="V496" s="16" t="s">
        <v>260</v>
      </c>
      <c r="W496" s="106"/>
      <c r="X496" s="106"/>
      <c r="Y496" s="106"/>
      <c r="Z496" s="122" t="s">
        <v>231</v>
      </c>
      <c r="AA496" s="124"/>
      <c r="AB496" s="122" t="s">
        <v>231</v>
      </c>
      <c r="AC496" s="124" t="s">
        <v>472</v>
      </c>
      <c r="AD496" s="122" t="s">
        <v>241</v>
      </c>
      <c r="AE496" s="124"/>
      <c r="AF496" s="122" t="s">
        <v>231</v>
      </c>
      <c r="AG496" s="124" t="s">
        <v>498</v>
      </c>
      <c r="AH496" s="122" t="s">
        <v>241</v>
      </c>
      <c r="AI496" s="124"/>
      <c r="AJ496" s="108"/>
      <c r="AK496" s="106"/>
      <c r="AL496" s="106"/>
      <c r="AM496" s="122" t="s">
        <v>231</v>
      </c>
      <c r="AN496" s="124"/>
      <c r="AO496" s="122" t="s">
        <v>241</v>
      </c>
      <c r="AP496" s="124"/>
      <c r="AQ496" s="122" t="s">
        <v>231</v>
      </c>
      <c r="AR496" s="124" t="s">
        <v>517</v>
      </c>
      <c r="AS496" s="122" t="s">
        <v>231</v>
      </c>
      <c r="AT496" s="124"/>
      <c r="AU496" s="122" t="s">
        <v>231</v>
      </c>
      <c r="AV496" s="124"/>
      <c r="AW496" s="122" t="s">
        <v>231</v>
      </c>
      <c r="AX496" s="124" t="s">
        <v>535</v>
      </c>
      <c r="AY496" s="122" t="s">
        <v>231</v>
      </c>
      <c r="AZ496" s="124"/>
      <c r="BA496" s="146" t="s">
        <v>241</v>
      </c>
      <c r="BB496" s="124"/>
      <c r="BC496" s="146" t="s">
        <v>292</v>
      </c>
      <c r="BD496" s="124"/>
      <c r="BE496" s="112">
        <f t="shared" si="14"/>
        <v>0.6185714286</v>
      </c>
      <c r="BF496" s="122" t="s">
        <v>192</v>
      </c>
      <c r="BG496" s="160">
        <v>1.0</v>
      </c>
      <c r="BH496" s="122" t="s">
        <v>200</v>
      </c>
      <c r="BI496" s="160">
        <v>0.5</v>
      </c>
      <c r="BJ496" s="122" t="s">
        <v>204</v>
      </c>
      <c r="BK496" s="124">
        <v>1.0</v>
      </c>
      <c r="BL496" s="122" t="s">
        <v>209</v>
      </c>
      <c r="BM496" s="124">
        <v>1.0</v>
      </c>
      <c r="BN496" s="122" t="s">
        <v>218</v>
      </c>
      <c r="BO496" s="124">
        <v>0.33</v>
      </c>
      <c r="BP496" s="122" t="s">
        <v>211</v>
      </c>
      <c r="BQ496" s="124">
        <v>0.5</v>
      </c>
      <c r="BR496" s="122" t="s">
        <v>226</v>
      </c>
      <c r="BS496" s="124">
        <v>0.0</v>
      </c>
      <c r="BT496" s="112"/>
      <c r="BU496" s="168" t="s">
        <v>237</v>
      </c>
      <c r="BV496" s="168" t="s">
        <v>236</v>
      </c>
      <c r="BW496" s="112"/>
    </row>
    <row r="497">
      <c r="A497" s="66"/>
      <c r="B497" s="69">
        <v>15.0</v>
      </c>
      <c r="C497" s="115" t="s">
        <v>308</v>
      </c>
      <c r="D497" s="115" t="s">
        <v>344</v>
      </c>
      <c r="E497" s="76">
        <v>2012.0</v>
      </c>
      <c r="F497" s="76" t="s">
        <v>30</v>
      </c>
      <c r="G497" s="76" t="s">
        <v>380</v>
      </c>
      <c r="H497" s="76">
        <v>2.0</v>
      </c>
      <c r="I497" s="119" t="s">
        <v>416</v>
      </c>
      <c r="J497" s="119" t="s">
        <v>451</v>
      </c>
      <c r="K497" s="87" t="s">
        <v>39</v>
      </c>
      <c r="L497" s="66"/>
      <c r="M497" s="94"/>
      <c r="N497" s="122" t="s">
        <v>231</v>
      </c>
      <c r="O497" s="124"/>
      <c r="P497" s="124" t="s">
        <v>243</v>
      </c>
      <c r="Q497" s="16" t="s">
        <v>250</v>
      </c>
      <c r="R497" s="122" t="s">
        <v>241</v>
      </c>
      <c r="S497" s="124"/>
      <c r="T497" s="122" t="s">
        <v>241</v>
      </c>
      <c r="U497" s="124" t="s">
        <v>459</v>
      </c>
      <c r="V497" s="16"/>
      <c r="W497" s="106"/>
      <c r="X497" s="106"/>
      <c r="Y497" s="106"/>
      <c r="Z497" s="122"/>
      <c r="AA497" s="124"/>
      <c r="AB497" s="122"/>
      <c r="AC497" s="124"/>
      <c r="AD497" s="122"/>
      <c r="AE497" s="124"/>
      <c r="AF497" s="122"/>
      <c r="AG497" s="124"/>
      <c r="AH497" s="122"/>
      <c r="AI497" s="124"/>
      <c r="AJ497" s="108"/>
      <c r="AK497" s="106"/>
      <c r="AL497" s="106"/>
      <c r="AM497" s="122"/>
      <c r="AN497" s="124"/>
      <c r="AO497" s="122"/>
      <c r="AP497" s="124"/>
      <c r="AQ497" s="122"/>
      <c r="AR497" s="124"/>
      <c r="AS497" s="122"/>
      <c r="AT497" s="124"/>
      <c r="AU497" s="122"/>
      <c r="AV497" s="124"/>
      <c r="AW497" s="122"/>
      <c r="AX497" s="124"/>
      <c r="AY497" s="122"/>
      <c r="AZ497" s="124"/>
      <c r="BA497" s="225"/>
      <c r="BB497" s="58"/>
      <c r="BC497" s="146"/>
      <c r="BD497" s="124"/>
      <c r="BE497" s="112">
        <f t="shared" si="14"/>
        <v>0</v>
      </c>
      <c r="BF497" s="122" t="s">
        <v>192</v>
      </c>
      <c r="BG497" s="160"/>
      <c r="BH497" s="122" t="s">
        <v>200</v>
      </c>
      <c r="BI497" s="160"/>
      <c r="BJ497" s="122"/>
      <c r="BK497" s="124"/>
      <c r="BL497" s="122"/>
      <c r="BM497" s="124"/>
      <c r="BN497" s="122"/>
      <c r="BO497" s="124"/>
      <c r="BP497" s="122"/>
      <c r="BQ497" s="124"/>
      <c r="BR497" s="122"/>
      <c r="BS497" s="124"/>
      <c r="BT497" s="112"/>
      <c r="BU497" s="168" t="s">
        <v>236</v>
      </c>
      <c r="BV497" s="7"/>
      <c r="BW497" s="112"/>
    </row>
    <row r="498">
      <c r="A498" s="66"/>
      <c r="B498" s="69">
        <v>16.0</v>
      </c>
      <c r="C498" s="115" t="s">
        <v>309</v>
      </c>
      <c r="D498" s="115" t="s">
        <v>345</v>
      </c>
      <c r="E498" s="76">
        <v>2014.0</v>
      </c>
      <c r="F498" s="76" t="s">
        <v>30</v>
      </c>
      <c r="G498" s="76" t="s">
        <v>381</v>
      </c>
      <c r="H498" s="76">
        <v>4.0</v>
      </c>
      <c r="I498" s="119" t="s">
        <v>417</v>
      </c>
      <c r="J498" s="119" t="s">
        <v>452</v>
      </c>
      <c r="K498" s="87" t="s">
        <v>39</v>
      </c>
      <c r="L498" s="66"/>
      <c r="M498" s="94"/>
      <c r="N498" s="122" t="s">
        <v>231</v>
      </c>
      <c r="O498" s="124"/>
      <c r="P498" s="124" t="s">
        <v>243</v>
      </c>
      <c r="Q498" s="16" t="s">
        <v>250</v>
      </c>
      <c r="R498" s="122" t="s">
        <v>241</v>
      </c>
      <c r="S498" s="124"/>
      <c r="T498" s="122" t="s">
        <v>241</v>
      </c>
      <c r="U498" s="124"/>
      <c r="V498" s="16"/>
      <c r="W498" s="106"/>
      <c r="X498" s="106"/>
      <c r="Y498" s="106"/>
      <c r="Z498" s="122"/>
      <c r="AA498" s="124"/>
      <c r="AB498" s="122"/>
      <c r="AC498" s="124"/>
      <c r="AD498" s="122"/>
      <c r="AE498" s="124"/>
      <c r="AF498" s="122"/>
      <c r="AG498" s="124"/>
      <c r="AH498" s="122"/>
      <c r="AI498" s="124"/>
      <c r="AJ498" s="108"/>
      <c r="AK498" s="106"/>
      <c r="AL498" s="106"/>
      <c r="AM498" s="122"/>
      <c r="AN498" s="124"/>
      <c r="AO498" s="122"/>
      <c r="AP498" s="124"/>
      <c r="AQ498" s="122"/>
      <c r="AR498" s="124"/>
      <c r="AS498" s="122"/>
      <c r="AT498" s="124"/>
      <c r="AU498" s="122"/>
      <c r="AV498" s="124"/>
      <c r="AW498" s="122"/>
      <c r="AX498" s="124"/>
      <c r="AY498" s="122"/>
      <c r="AZ498" s="124"/>
      <c r="BA498" s="146"/>
      <c r="BB498" s="124"/>
      <c r="BC498" s="146"/>
      <c r="BD498" s="124"/>
      <c r="BE498" s="112">
        <f t="shared" si="14"/>
        <v>0</v>
      </c>
      <c r="BF498" s="122" t="s">
        <v>192</v>
      </c>
      <c r="BG498" s="160"/>
      <c r="BH498" s="122" t="s">
        <v>199</v>
      </c>
      <c r="BI498" s="160"/>
      <c r="BJ498" s="122"/>
      <c r="BK498" s="124"/>
      <c r="BL498" s="122"/>
      <c r="BM498" s="124"/>
      <c r="BN498" s="122"/>
      <c r="BO498" s="124"/>
      <c r="BP498" s="122"/>
      <c r="BQ498" s="124"/>
      <c r="BR498" s="122"/>
      <c r="BS498" s="124"/>
      <c r="BT498" s="112"/>
      <c r="BU498" s="168" t="s">
        <v>236</v>
      </c>
      <c r="BV498" s="7"/>
      <c r="BW498" s="112"/>
    </row>
    <row r="499">
      <c r="A499" s="66"/>
      <c r="B499" s="69">
        <v>17.0</v>
      </c>
      <c r="C499" s="115" t="s">
        <v>310</v>
      </c>
      <c r="D499" s="115" t="s">
        <v>346</v>
      </c>
      <c r="E499" s="76">
        <v>2013.0</v>
      </c>
      <c r="F499" s="76" t="s">
        <v>30</v>
      </c>
      <c r="G499" s="76" t="s">
        <v>382</v>
      </c>
      <c r="H499" s="76">
        <v>2.0</v>
      </c>
      <c r="I499" s="119" t="s">
        <v>418</v>
      </c>
      <c r="J499" s="119" t="s">
        <v>453</v>
      </c>
      <c r="K499" s="87" t="s">
        <v>39</v>
      </c>
      <c r="L499" s="66"/>
      <c r="M499" s="94"/>
      <c r="N499" s="122" t="s">
        <v>231</v>
      </c>
      <c r="O499" s="124"/>
      <c r="P499" s="124" t="s">
        <v>243</v>
      </c>
      <c r="Q499" s="16" t="s">
        <v>250</v>
      </c>
      <c r="R499" s="224" t="s">
        <v>228</v>
      </c>
      <c r="S499" s="58"/>
      <c r="T499" s="122" t="s">
        <v>231</v>
      </c>
      <c r="U499" s="124"/>
      <c r="V499" s="16" t="s">
        <v>258</v>
      </c>
      <c r="W499" s="106"/>
      <c r="X499" s="106"/>
      <c r="Y499" s="106"/>
      <c r="Z499" s="122" t="s">
        <v>231</v>
      </c>
      <c r="AA499" s="124"/>
      <c r="AB499" s="122" t="s">
        <v>231</v>
      </c>
      <c r="AC499" s="124" t="s">
        <v>473</v>
      </c>
      <c r="AD499" s="122" t="s">
        <v>241</v>
      </c>
      <c r="AE499" s="124"/>
      <c r="AF499" s="122" t="s">
        <v>241</v>
      </c>
      <c r="AG499" s="124"/>
      <c r="AH499" s="122" t="s">
        <v>241</v>
      </c>
      <c r="AI499" s="124"/>
      <c r="AJ499" s="108"/>
      <c r="AK499" s="106"/>
      <c r="AL499" s="106"/>
      <c r="AM499" s="122" t="s">
        <v>231</v>
      </c>
      <c r="AN499" s="124"/>
      <c r="AO499" s="122" t="s">
        <v>231</v>
      </c>
      <c r="AP499" s="124"/>
      <c r="AQ499" s="122" t="s">
        <v>231</v>
      </c>
      <c r="AR499" s="124" t="s">
        <v>518</v>
      </c>
      <c r="AS499" s="122" t="s">
        <v>231</v>
      </c>
      <c r="AT499" s="124" t="s">
        <v>526</v>
      </c>
      <c r="AU499" s="122" t="s">
        <v>231</v>
      </c>
      <c r="AV499" s="124"/>
      <c r="AW499" s="122" t="s">
        <v>231</v>
      </c>
      <c r="AX499" s="124"/>
      <c r="AY499" s="122" t="s">
        <v>231</v>
      </c>
      <c r="AZ499" s="124"/>
      <c r="BA499" s="146" t="s">
        <v>231</v>
      </c>
      <c r="BB499" s="124" t="s">
        <v>546</v>
      </c>
      <c r="BC499" s="225" t="s">
        <v>293</v>
      </c>
      <c r="BD499" s="58"/>
      <c r="BE499" s="112">
        <f t="shared" si="14"/>
        <v>0.5471428571</v>
      </c>
      <c r="BF499" s="122" t="s">
        <v>192</v>
      </c>
      <c r="BG499" s="160">
        <v>1.0</v>
      </c>
      <c r="BH499" s="122" t="s">
        <v>199</v>
      </c>
      <c r="BI499" s="160">
        <v>1.0</v>
      </c>
      <c r="BJ499" s="122" t="s">
        <v>205</v>
      </c>
      <c r="BK499" s="124">
        <v>0.5</v>
      </c>
      <c r="BL499" s="146" t="s">
        <v>211</v>
      </c>
      <c r="BM499" s="124">
        <v>0.5</v>
      </c>
      <c r="BN499" s="122" t="s">
        <v>218</v>
      </c>
      <c r="BO499" s="124">
        <v>0.33</v>
      </c>
      <c r="BP499" s="122" t="s">
        <v>211</v>
      </c>
      <c r="BQ499" s="124">
        <v>0.5</v>
      </c>
      <c r="BR499" s="122" t="s">
        <v>226</v>
      </c>
      <c r="BS499" s="124">
        <v>0.0</v>
      </c>
      <c r="BT499" s="112"/>
      <c r="BU499" s="168" t="s">
        <v>237</v>
      </c>
      <c r="BV499" s="168" t="s">
        <v>237</v>
      </c>
      <c r="BW499" s="112"/>
    </row>
    <row r="500">
      <c r="A500" s="66"/>
      <c r="B500" s="69">
        <v>18.0</v>
      </c>
      <c r="C500" s="71" t="s">
        <v>311</v>
      </c>
      <c r="D500" s="10" t="s">
        <v>347</v>
      </c>
      <c r="E500" s="76">
        <v>2014.0</v>
      </c>
      <c r="F500" s="76" t="s">
        <v>30</v>
      </c>
      <c r="G500" s="76" t="s">
        <v>383</v>
      </c>
      <c r="H500" s="76">
        <v>0.0</v>
      </c>
      <c r="I500" s="119" t="s">
        <v>419</v>
      </c>
      <c r="J500" s="71"/>
      <c r="K500" s="87" t="s">
        <v>39</v>
      </c>
      <c r="L500" s="66"/>
      <c r="M500" s="94"/>
      <c r="N500" s="122" t="s">
        <v>231</v>
      </c>
      <c r="O500" s="124"/>
      <c r="P500" s="124" t="s">
        <v>243</v>
      </c>
      <c r="Q500" s="16" t="s">
        <v>250</v>
      </c>
      <c r="R500" s="122" t="s">
        <v>228</v>
      </c>
      <c r="S500" s="124"/>
      <c r="T500" s="122" t="s">
        <v>231</v>
      </c>
      <c r="U500" s="124"/>
      <c r="V500" s="16" t="s">
        <v>258</v>
      </c>
      <c r="W500" s="106"/>
      <c r="X500" s="106"/>
      <c r="Y500" s="106"/>
      <c r="Z500" s="122" t="s">
        <v>231</v>
      </c>
      <c r="AA500" s="124" t="s">
        <v>460</v>
      </c>
      <c r="AB500" s="122" t="s">
        <v>231</v>
      </c>
      <c r="AC500" s="124"/>
      <c r="AD500" s="122" t="s">
        <v>231</v>
      </c>
      <c r="AE500" s="124"/>
      <c r="AF500" s="122" t="s">
        <v>241</v>
      </c>
      <c r="AG500" s="124"/>
      <c r="AH500" s="122" t="s">
        <v>231</v>
      </c>
      <c r="AI500" s="124"/>
      <c r="AJ500" s="108"/>
      <c r="AK500" s="106"/>
      <c r="AL500" s="106"/>
      <c r="AM500" s="122" t="s">
        <v>231</v>
      </c>
      <c r="AN500" s="124"/>
      <c r="AO500" s="122" t="s">
        <v>231</v>
      </c>
      <c r="AP500" s="124"/>
      <c r="AQ500" s="122" t="s">
        <v>231</v>
      </c>
      <c r="AR500" s="124"/>
      <c r="AS500" s="122" t="s">
        <v>231</v>
      </c>
      <c r="AT500" s="124"/>
      <c r="AU500" s="122" t="s">
        <v>231</v>
      </c>
      <c r="AV500" s="124"/>
      <c r="AW500" s="122" t="s">
        <v>231</v>
      </c>
      <c r="AX500" s="124"/>
      <c r="AY500" s="122" t="s">
        <v>231</v>
      </c>
      <c r="AZ500" s="124"/>
      <c r="BA500" s="146" t="s">
        <v>231</v>
      </c>
      <c r="BB500" s="124" t="s">
        <v>547</v>
      </c>
      <c r="BC500" s="146" t="s">
        <v>290</v>
      </c>
      <c r="BD500" s="124" t="s">
        <v>460</v>
      </c>
      <c r="BE500" s="112">
        <f t="shared" si="14"/>
        <v>0.8571428571</v>
      </c>
      <c r="BF500" s="122" t="s">
        <v>192</v>
      </c>
      <c r="BG500" s="160">
        <v>1.0</v>
      </c>
      <c r="BH500" s="122" t="s">
        <v>200</v>
      </c>
      <c r="BI500" s="160">
        <v>0.5</v>
      </c>
      <c r="BJ500" s="122" t="s">
        <v>204</v>
      </c>
      <c r="BK500" s="124">
        <v>1.0</v>
      </c>
      <c r="BL500" s="146" t="s">
        <v>209</v>
      </c>
      <c r="BM500" s="124">
        <v>1.0</v>
      </c>
      <c r="BN500" s="122" t="s">
        <v>216</v>
      </c>
      <c r="BO500" s="124">
        <v>1.0</v>
      </c>
      <c r="BP500" s="122" t="s">
        <v>204</v>
      </c>
      <c r="BQ500" s="124">
        <v>1.0</v>
      </c>
      <c r="BR500" s="122" t="s">
        <v>211</v>
      </c>
      <c r="BS500" s="124">
        <v>0.5</v>
      </c>
      <c r="BT500" s="112"/>
      <c r="BU500" s="168" t="s">
        <v>236</v>
      </c>
      <c r="BV500" s="168" t="s">
        <v>237</v>
      </c>
      <c r="BW500" s="112"/>
    </row>
    <row r="501">
      <c r="A501" s="66"/>
      <c r="B501" s="69">
        <v>19.0</v>
      </c>
      <c r="C501" s="71" t="s">
        <v>312</v>
      </c>
      <c r="D501" s="10" t="s">
        <v>348</v>
      </c>
      <c r="E501" s="76">
        <v>2014.0</v>
      </c>
      <c r="F501" s="76" t="s">
        <v>30</v>
      </c>
      <c r="G501" s="76" t="s">
        <v>384</v>
      </c>
      <c r="H501" s="76">
        <v>0.0</v>
      </c>
      <c r="I501" s="119" t="s">
        <v>420</v>
      </c>
      <c r="J501" s="71"/>
      <c r="K501" s="87" t="s">
        <v>39</v>
      </c>
      <c r="L501" s="66"/>
      <c r="M501" s="94"/>
      <c r="N501" s="122" t="s">
        <v>231</v>
      </c>
      <c r="O501" s="124"/>
      <c r="P501" s="124" t="s">
        <v>243</v>
      </c>
      <c r="Q501" s="16" t="s">
        <v>249</v>
      </c>
      <c r="R501" s="122" t="s">
        <v>231</v>
      </c>
      <c r="S501" s="124" t="s">
        <v>456</v>
      </c>
      <c r="T501" s="224" t="s">
        <v>231</v>
      </c>
      <c r="U501" s="58"/>
      <c r="V501" s="16" t="s">
        <v>258</v>
      </c>
      <c r="W501" s="106"/>
      <c r="X501" s="106"/>
      <c r="Y501" s="106"/>
      <c r="Z501" s="122" t="s">
        <v>241</v>
      </c>
      <c r="AA501" s="124"/>
      <c r="AB501" s="122"/>
      <c r="AC501" s="124"/>
      <c r="AD501" s="122"/>
      <c r="AE501" s="124"/>
      <c r="AF501" s="122"/>
      <c r="AG501" s="124"/>
      <c r="AH501" s="122"/>
      <c r="AI501" s="124"/>
      <c r="AJ501" s="108"/>
      <c r="AK501" s="106"/>
      <c r="AL501" s="106"/>
      <c r="AM501" s="122" t="s">
        <v>231</v>
      </c>
      <c r="AN501" s="124" t="s">
        <v>504</v>
      </c>
      <c r="AO501" s="122" t="s">
        <v>231</v>
      </c>
      <c r="AP501" s="124" t="s">
        <v>508</v>
      </c>
      <c r="AQ501" s="122" t="s">
        <v>231</v>
      </c>
      <c r="AR501" s="124"/>
      <c r="AS501" s="122" t="s">
        <v>231</v>
      </c>
      <c r="AT501" s="124"/>
      <c r="AU501" s="122" t="s">
        <v>241</v>
      </c>
      <c r="AV501" s="124"/>
      <c r="AW501" s="122" t="s">
        <v>231</v>
      </c>
      <c r="AX501" s="124"/>
      <c r="AY501" s="122" t="s">
        <v>231</v>
      </c>
      <c r="AZ501" s="124"/>
      <c r="BA501" s="146" t="s">
        <v>231</v>
      </c>
      <c r="BB501" s="124"/>
      <c r="BC501" s="146" t="s">
        <v>293</v>
      </c>
      <c r="BD501" s="124"/>
      <c r="BE501" s="111">
        <f t="shared" si="14"/>
        <v>0.8571428571</v>
      </c>
      <c r="BF501" s="58"/>
      <c r="BG501" s="160">
        <v>1.0</v>
      </c>
      <c r="BH501" s="122" t="s">
        <v>200</v>
      </c>
      <c r="BI501" s="160">
        <v>0.5</v>
      </c>
      <c r="BJ501" s="122" t="s">
        <v>204</v>
      </c>
      <c r="BK501" s="124">
        <v>1.0</v>
      </c>
      <c r="BL501" s="146" t="s">
        <v>209</v>
      </c>
      <c r="BM501" s="124">
        <v>1.0</v>
      </c>
      <c r="BN501" s="122" t="s">
        <v>216</v>
      </c>
      <c r="BO501" s="124">
        <v>1.0</v>
      </c>
      <c r="BP501" s="122" t="s">
        <v>211</v>
      </c>
      <c r="BQ501" s="124">
        <v>0.5</v>
      </c>
      <c r="BR501" s="122" t="s">
        <v>225</v>
      </c>
      <c r="BS501" s="124">
        <v>1.0</v>
      </c>
      <c r="BT501" s="112"/>
      <c r="BU501" s="168" t="s">
        <v>237</v>
      </c>
      <c r="BV501" s="168" t="s">
        <v>237</v>
      </c>
      <c r="BW501" s="112"/>
      <c r="BX501" s="10" t="s">
        <v>561</v>
      </c>
    </row>
    <row r="502">
      <c r="A502" s="66"/>
      <c r="B502" s="69">
        <v>20.0</v>
      </c>
      <c r="C502" s="71" t="s">
        <v>313</v>
      </c>
      <c r="D502" s="115" t="s">
        <v>349</v>
      </c>
      <c r="E502" s="76">
        <v>2010.0</v>
      </c>
      <c r="F502" s="76" t="s">
        <v>30</v>
      </c>
      <c r="G502" s="76" t="s">
        <v>385</v>
      </c>
      <c r="H502" s="76">
        <v>7.0</v>
      </c>
      <c r="I502" s="119" t="s">
        <v>421</v>
      </c>
      <c r="J502" s="71"/>
      <c r="K502" s="87" t="s">
        <v>39</v>
      </c>
      <c r="L502" s="66"/>
      <c r="M502" s="94"/>
      <c r="N502" s="122" t="s">
        <v>231</v>
      </c>
      <c r="O502" s="124"/>
      <c r="P502" s="124" t="s">
        <v>243</v>
      </c>
      <c r="Q502" s="16" t="s">
        <v>250</v>
      </c>
      <c r="R502" s="122" t="s">
        <v>228</v>
      </c>
      <c r="S502" s="124"/>
      <c r="T502" s="122" t="s">
        <v>231</v>
      </c>
      <c r="U502" s="124"/>
      <c r="V502" s="16" t="s">
        <v>258</v>
      </c>
      <c r="W502" s="106"/>
      <c r="X502" s="106"/>
      <c r="Y502" s="106"/>
      <c r="Z502" s="122" t="s">
        <v>231</v>
      </c>
      <c r="AA502" s="124"/>
      <c r="AB502" s="122" t="s">
        <v>231</v>
      </c>
      <c r="AC502" s="124"/>
      <c r="AD502" s="122" t="s">
        <v>231</v>
      </c>
      <c r="AE502" s="124"/>
      <c r="AF502" s="122" t="s">
        <v>241</v>
      </c>
      <c r="AG502" s="124"/>
      <c r="AH502" s="122" t="s">
        <v>241</v>
      </c>
      <c r="AI502" s="124"/>
      <c r="AJ502" s="108"/>
      <c r="AK502" s="106"/>
      <c r="AL502" s="106"/>
      <c r="AM502" s="122" t="s">
        <v>231</v>
      </c>
      <c r="AN502" s="124"/>
      <c r="AO502" s="122" t="s">
        <v>241</v>
      </c>
      <c r="AP502" s="124"/>
      <c r="AQ502" s="122" t="s">
        <v>231</v>
      </c>
      <c r="AR502" s="124"/>
      <c r="AS502" s="122" t="s">
        <v>231</v>
      </c>
      <c r="AT502" s="124" t="s">
        <v>527</v>
      </c>
      <c r="AU502" s="122" t="s">
        <v>241</v>
      </c>
      <c r="AV502" s="124"/>
      <c r="AW502" s="122" t="s">
        <v>228</v>
      </c>
      <c r="AX502" s="124"/>
      <c r="AY502" s="122" t="s">
        <v>231</v>
      </c>
      <c r="AZ502" s="124"/>
      <c r="BA502" s="146" t="s">
        <v>241</v>
      </c>
      <c r="BB502" s="124"/>
      <c r="BC502" s="146" t="s">
        <v>293</v>
      </c>
      <c r="BD502" s="124"/>
      <c r="BE502" s="112">
        <f t="shared" si="14"/>
        <v>0.6185714286</v>
      </c>
      <c r="BF502" s="224" t="s">
        <v>192</v>
      </c>
      <c r="BG502" s="58"/>
      <c r="BH502" s="122" t="s">
        <v>199</v>
      </c>
      <c r="BI502" s="160">
        <v>1.0</v>
      </c>
      <c r="BJ502" s="122" t="s">
        <v>204</v>
      </c>
      <c r="BK502" s="124">
        <v>1.0</v>
      </c>
      <c r="BL502" s="146" t="s">
        <v>209</v>
      </c>
      <c r="BM502" s="124">
        <v>1.0</v>
      </c>
      <c r="BN502" s="122" t="s">
        <v>218</v>
      </c>
      <c r="BO502" s="124">
        <v>0.33</v>
      </c>
      <c r="BP502" s="122" t="s">
        <v>211</v>
      </c>
      <c r="BQ502" s="124">
        <v>0.5</v>
      </c>
      <c r="BR502" s="122" t="s">
        <v>211</v>
      </c>
      <c r="BS502" s="124">
        <v>0.5</v>
      </c>
      <c r="BT502" s="112"/>
      <c r="BU502" s="168" t="s">
        <v>236</v>
      </c>
      <c r="BV502" s="168" t="s">
        <v>237</v>
      </c>
      <c r="BW502" s="112"/>
    </row>
    <row r="503">
      <c r="A503" s="66"/>
      <c r="B503" s="69">
        <v>21.0</v>
      </c>
      <c r="C503" s="71" t="s">
        <v>314</v>
      </c>
      <c r="D503" s="71" t="s">
        <v>350</v>
      </c>
      <c r="E503" s="76">
        <v>2010.0</v>
      </c>
      <c r="F503" s="76" t="s">
        <v>30</v>
      </c>
      <c r="G503" s="76" t="s">
        <v>386</v>
      </c>
      <c r="H503" s="76">
        <v>11.0</v>
      </c>
      <c r="I503" s="119" t="s">
        <v>422</v>
      </c>
      <c r="J503" s="71"/>
      <c r="K503" s="87" t="s">
        <v>39</v>
      </c>
      <c r="L503" s="66"/>
      <c r="M503" s="94"/>
      <c r="N503" s="122" t="s">
        <v>231</v>
      </c>
      <c r="O503" s="124"/>
      <c r="P503" s="124" t="s">
        <v>243</v>
      </c>
      <c r="Q503" s="16" t="s">
        <v>248</v>
      </c>
      <c r="R503" s="122" t="s">
        <v>241</v>
      </c>
      <c r="S503" s="124" t="s">
        <v>457</v>
      </c>
      <c r="T503" s="122" t="s">
        <v>231</v>
      </c>
      <c r="U503" s="124"/>
      <c r="V503" s="16" t="s">
        <v>258</v>
      </c>
      <c r="W503" s="106"/>
      <c r="X503" s="106"/>
      <c r="Y503" s="106"/>
      <c r="Z503" s="122" t="s">
        <v>231</v>
      </c>
      <c r="AA503" s="124"/>
      <c r="AB503" s="122" t="s">
        <v>231</v>
      </c>
      <c r="AC503" s="124"/>
      <c r="AD503" s="122" t="s">
        <v>231</v>
      </c>
      <c r="AE503" s="124" t="s">
        <v>490</v>
      </c>
      <c r="AF503" s="122" t="s">
        <v>241</v>
      </c>
      <c r="AG503" s="124"/>
      <c r="AH503" s="122" t="s">
        <v>241</v>
      </c>
      <c r="AI503" s="124"/>
      <c r="AJ503" s="108"/>
      <c r="AK503" s="106"/>
      <c r="AL503" s="106"/>
      <c r="AM503" s="122" t="s">
        <v>231</v>
      </c>
      <c r="AN503" s="124"/>
      <c r="AO503" s="122" t="s">
        <v>231</v>
      </c>
      <c r="AP503" s="124"/>
      <c r="AQ503" s="122" t="s">
        <v>231</v>
      </c>
      <c r="AR503" s="124"/>
      <c r="AS503" s="122" t="s">
        <v>231</v>
      </c>
      <c r="AT503" s="124"/>
      <c r="AU503" s="122" t="s">
        <v>231</v>
      </c>
      <c r="AV503" s="124"/>
      <c r="AW503" s="122" t="s">
        <v>231</v>
      </c>
      <c r="AX503" s="124"/>
      <c r="AY503" s="122" t="s">
        <v>231</v>
      </c>
      <c r="AZ503" s="124"/>
      <c r="BA503" s="146" t="s">
        <v>241</v>
      </c>
      <c r="BB503" s="124"/>
      <c r="BC503" s="146" t="s">
        <v>291</v>
      </c>
      <c r="BD503" s="124"/>
      <c r="BE503" s="112">
        <f t="shared" si="14"/>
        <v>0.8571428571</v>
      </c>
      <c r="BF503" s="122" t="s">
        <v>192</v>
      </c>
      <c r="BG503" s="160">
        <v>1.0</v>
      </c>
      <c r="BH503" s="122" t="s">
        <v>199</v>
      </c>
      <c r="BI503" s="160">
        <v>1.0</v>
      </c>
      <c r="BJ503" s="122" t="s">
        <v>204</v>
      </c>
      <c r="BK503" s="124">
        <v>1.0</v>
      </c>
      <c r="BL503" s="146" t="s">
        <v>209</v>
      </c>
      <c r="BM503" s="124">
        <v>1.0</v>
      </c>
      <c r="BN503" s="122" t="s">
        <v>216</v>
      </c>
      <c r="BO503" s="124">
        <v>1.0</v>
      </c>
      <c r="BP503" s="122" t="s">
        <v>211</v>
      </c>
      <c r="BQ503" s="124">
        <v>0.5</v>
      </c>
      <c r="BR503" s="122" t="s">
        <v>211</v>
      </c>
      <c r="BS503" s="124">
        <v>0.5</v>
      </c>
      <c r="BT503" s="112"/>
      <c r="BU503" s="168" t="s">
        <v>236</v>
      </c>
      <c r="BV503" s="168" t="s">
        <v>237</v>
      </c>
      <c r="BW503" s="112"/>
    </row>
    <row r="504">
      <c r="A504" s="66"/>
      <c r="B504" s="69">
        <v>22.0</v>
      </c>
      <c r="C504" s="71" t="s">
        <v>315</v>
      </c>
      <c r="D504" s="71" t="s">
        <v>351</v>
      </c>
      <c r="E504" s="76">
        <v>2010.0</v>
      </c>
      <c r="F504" s="76" t="s">
        <v>30</v>
      </c>
      <c r="G504" s="76" t="s">
        <v>387</v>
      </c>
      <c r="H504" s="76">
        <v>6.0</v>
      </c>
      <c r="I504" s="119" t="s">
        <v>423</v>
      </c>
      <c r="J504" s="71"/>
      <c r="K504" s="87" t="s">
        <v>39</v>
      </c>
      <c r="L504" s="66"/>
      <c r="M504" s="94"/>
      <c r="N504" s="122" t="s">
        <v>231</v>
      </c>
      <c r="O504" s="124"/>
      <c r="P504" s="124" t="s">
        <v>243</v>
      </c>
      <c r="Q504" s="16" t="s">
        <v>250</v>
      </c>
      <c r="R504" s="122" t="s">
        <v>228</v>
      </c>
      <c r="S504" s="124"/>
      <c r="T504" s="122" t="s">
        <v>241</v>
      </c>
      <c r="U504" s="124"/>
      <c r="V504" s="16"/>
      <c r="W504" s="106"/>
      <c r="X504" s="106"/>
      <c r="Y504" s="106"/>
      <c r="Z504" s="122"/>
      <c r="AA504" s="124"/>
      <c r="AB504" s="122"/>
      <c r="AC504" s="124"/>
      <c r="AD504" s="122"/>
      <c r="AE504" s="124"/>
      <c r="AF504" s="122"/>
      <c r="AG504" s="124"/>
      <c r="AH504" s="122"/>
      <c r="AI504" s="124"/>
      <c r="AJ504" s="108"/>
      <c r="AK504" s="106"/>
      <c r="AL504" s="106"/>
      <c r="AM504" s="122"/>
      <c r="AN504" s="124"/>
      <c r="AO504" s="122"/>
      <c r="AP504" s="124"/>
      <c r="AQ504" s="122"/>
      <c r="AR504" s="124"/>
      <c r="AS504" s="122"/>
      <c r="AT504" s="124"/>
      <c r="AU504" s="122"/>
      <c r="AV504" s="124"/>
      <c r="AW504" s="122"/>
      <c r="AX504" s="124"/>
      <c r="AY504" s="122"/>
      <c r="AZ504" s="124"/>
      <c r="BA504" s="146"/>
      <c r="BB504" s="124"/>
      <c r="BC504" s="146"/>
      <c r="BD504" s="124"/>
      <c r="BE504" s="112">
        <f t="shared" si="14"/>
        <v>0</v>
      </c>
      <c r="BF504" s="122"/>
      <c r="BG504" s="160"/>
      <c r="BH504" s="224"/>
      <c r="BI504" s="58"/>
      <c r="BJ504" s="122"/>
      <c r="BK504" s="124"/>
      <c r="BL504" s="146"/>
      <c r="BM504" s="124"/>
      <c r="BN504" s="122"/>
      <c r="BO504" s="124"/>
      <c r="BP504" s="122"/>
      <c r="BQ504" s="124"/>
      <c r="BR504" s="122"/>
      <c r="BS504" s="124"/>
      <c r="BT504" s="112"/>
      <c r="BU504" s="7"/>
      <c r="BV504" s="7"/>
      <c r="BW504" s="112"/>
    </row>
    <row r="505">
      <c r="A505" s="66"/>
      <c r="B505" s="69">
        <v>23.0</v>
      </c>
      <c r="C505" s="71" t="s">
        <v>316</v>
      </c>
      <c r="D505" s="71" t="s">
        <v>352</v>
      </c>
      <c r="E505" s="76">
        <v>2009.0</v>
      </c>
      <c r="F505" s="76" t="s">
        <v>30</v>
      </c>
      <c r="G505" s="76" t="s">
        <v>388</v>
      </c>
      <c r="H505" s="76">
        <v>11.0</v>
      </c>
      <c r="I505" s="119" t="s">
        <v>424</v>
      </c>
      <c r="J505" s="71"/>
      <c r="K505" s="87" t="s">
        <v>39</v>
      </c>
      <c r="L505" s="66"/>
      <c r="M505" s="94"/>
      <c r="N505" s="122" t="s">
        <v>231</v>
      </c>
      <c r="O505" s="124"/>
      <c r="P505" s="124" t="s">
        <v>243</v>
      </c>
      <c r="Q505" s="16" t="s">
        <v>250</v>
      </c>
      <c r="R505" s="122" t="s">
        <v>228</v>
      </c>
      <c r="S505" s="124"/>
      <c r="T505" s="122" t="s">
        <v>231</v>
      </c>
      <c r="U505" s="124"/>
      <c r="V505" s="16" t="s">
        <v>260</v>
      </c>
      <c r="W505" s="106"/>
      <c r="X505" s="106"/>
      <c r="Y505" s="106"/>
      <c r="Z505" s="122" t="s">
        <v>231</v>
      </c>
      <c r="AA505" s="124"/>
      <c r="AB505" s="122" t="s">
        <v>231</v>
      </c>
      <c r="AC505" s="128" t="s">
        <v>474</v>
      </c>
      <c r="AD505" s="122" t="s">
        <v>231</v>
      </c>
      <c r="AE505" s="124"/>
      <c r="AF505" s="122" t="s">
        <v>231</v>
      </c>
      <c r="AG505" s="124"/>
      <c r="AH505" s="122" t="s">
        <v>231</v>
      </c>
      <c r="AI505" s="124"/>
      <c r="AJ505" s="108"/>
      <c r="AK505" s="106"/>
      <c r="AL505" s="106"/>
      <c r="AM505" s="122" t="s">
        <v>231</v>
      </c>
      <c r="AN505" s="124"/>
      <c r="AO505" s="122" t="s">
        <v>231</v>
      </c>
      <c r="AP505" s="124"/>
      <c r="AQ505" s="122" t="s">
        <v>231</v>
      </c>
      <c r="AR505" s="124"/>
      <c r="AS505" s="122" t="s">
        <v>231</v>
      </c>
      <c r="AT505" s="124" t="s">
        <v>528</v>
      </c>
      <c r="AU505" s="122" t="s">
        <v>231</v>
      </c>
      <c r="AV505" s="124"/>
      <c r="AW505" s="122" t="s">
        <v>231</v>
      </c>
      <c r="AX505" s="124" t="s">
        <v>536</v>
      </c>
      <c r="AY505" s="122" t="s">
        <v>231</v>
      </c>
      <c r="AZ505" s="124"/>
      <c r="BA505" s="146" t="s">
        <v>241</v>
      </c>
      <c r="BB505" s="124"/>
      <c r="BC505" s="146" t="s">
        <v>291</v>
      </c>
      <c r="BD505" s="124"/>
      <c r="BE505" s="112">
        <f t="shared" si="14"/>
        <v>0.9514285714</v>
      </c>
      <c r="BF505" s="122" t="s">
        <v>192</v>
      </c>
      <c r="BG505" s="160">
        <v>1.0</v>
      </c>
      <c r="BH505" s="122" t="s">
        <v>199</v>
      </c>
      <c r="BI505" s="160">
        <v>1.0</v>
      </c>
      <c r="BJ505" s="122" t="s">
        <v>204</v>
      </c>
      <c r="BK505" s="124">
        <v>1.0</v>
      </c>
      <c r="BL505" s="146" t="s">
        <v>209</v>
      </c>
      <c r="BM505" s="124">
        <v>1.0</v>
      </c>
      <c r="BN505" s="122" t="s">
        <v>217</v>
      </c>
      <c r="BO505" s="124">
        <v>0.66</v>
      </c>
      <c r="BP505" s="122" t="s">
        <v>204</v>
      </c>
      <c r="BQ505" s="124">
        <v>1.0</v>
      </c>
      <c r="BR505" s="122" t="s">
        <v>225</v>
      </c>
      <c r="BS505" s="124">
        <v>1.0</v>
      </c>
      <c r="BT505" s="112"/>
      <c r="BU505" s="7"/>
      <c r="BV505" s="7"/>
      <c r="BW505" s="112"/>
    </row>
    <row r="506">
      <c r="A506" s="66"/>
      <c r="B506" s="69">
        <v>24.0</v>
      </c>
      <c r="C506" s="71" t="s">
        <v>317</v>
      </c>
      <c r="D506" s="71" t="s">
        <v>353</v>
      </c>
      <c r="E506" s="76">
        <v>2010.0</v>
      </c>
      <c r="F506" s="76" t="s">
        <v>30</v>
      </c>
      <c r="G506" s="76" t="s">
        <v>389</v>
      </c>
      <c r="H506" s="76">
        <v>6.0</v>
      </c>
      <c r="I506" s="119" t="s">
        <v>425</v>
      </c>
      <c r="J506" s="71"/>
      <c r="K506" s="87" t="s">
        <v>39</v>
      </c>
      <c r="L506" s="66"/>
      <c r="M506" s="94"/>
      <c r="N506" s="122" t="s">
        <v>231</v>
      </c>
      <c r="O506" s="124"/>
      <c r="P506" s="124" t="s">
        <v>243</v>
      </c>
      <c r="Q506" s="16" t="s">
        <v>250</v>
      </c>
      <c r="R506" s="122" t="s">
        <v>228</v>
      </c>
      <c r="S506" s="124"/>
      <c r="T506" s="122" t="s">
        <v>231</v>
      </c>
      <c r="U506" s="124"/>
      <c r="V506" s="16" t="s">
        <v>258</v>
      </c>
      <c r="W506" s="106"/>
      <c r="X506" s="106"/>
      <c r="Y506" s="106"/>
      <c r="Z506" s="122" t="s">
        <v>241</v>
      </c>
      <c r="AA506" s="124"/>
      <c r="AB506" s="122"/>
      <c r="AC506" s="124"/>
      <c r="AD506" s="122"/>
      <c r="AE506" s="124"/>
      <c r="AF506" s="122"/>
      <c r="AG506" s="124"/>
      <c r="AH506" s="122"/>
      <c r="AI506" s="124"/>
      <c r="AJ506" s="108"/>
      <c r="AK506" s="106"/>
      <c r="AL506" s="106"/>
      <c r="AM506" s="122" t="s">
        <v>231</v>
      </c>
      <c r="AN506" s="124"/>
      <c r="AO506" s="122" t="s">
        <v>231</v>
      </c>
      <c r="AP506" s="124"/>
      <c r="AQ506" s="122" t="s">
        <v>231</v>
      </c>
      <c r="AR506" s="124" t="s">
        <v>519</v>
      </c>
      <c r="AS506" s="122" t="s">
        <v>231</v>
      </c>
      <c r="AT506" s="124" t="s">
        <v>530</v>
      </c>
      <c r="AU506" s="122" t="s">
        <v>231</v>
      </c>
      <c r="AV506" s="124"/>
      <c r="AW506" s="122" t="s">
        <v>231</v>
      </c>
      <c r="AX506" s="124"/>
      <c r="AY506" s="122" t="s">
        <v>231</v>
      </c>
      <c r="AZ506" s="124" t="s">
        <v>540</v>
      </c>
      <c r="BA506" s="146" t="s">
        <v>231</v>
      </c>
      <c r="BB506" s="124"/>
      <c r="BC506" s="146" t="s">
        <v>293</v>
      </c>
      <c r="BD506" s="124"/>
      <c r="BE506" s="112">
        <f t="shared" si="14"/>
        <v>0.8571428571</v>
      </c>
      <c r="BF506" s="122" t="s">
        <v>192</v>
      </c>
      <c r="BG506" s="160">
        <v>1.0</v>
      </c>
      <c r="BH506" s="122" t="s">
        <v>199</v>
      </c>
      <c r="BI506" s="160">
        <v>1.0</v>
      </c>
      <c r="BJ506" s="224" t="s">
        <v>204</v>
      </c>
      <c r="BK506" s="58"/>
      <c r="BL506" s="146" t="s">
        <v>209</v>
      </c>
      <c r="BM506" s="124">
        <v>1.0</v>
      </c>
      <c r="BN506" s="122" t="s">
        <v>216</v>
      </c>
      <c r="BO506" s="124">
        <v>1.0</v>
      </c>
      <c r="BP506" s="122" t="s">
        <v>204</v>
      </c>
      <c r="BQ506" s="124">
        <v>1.0</v>
      </c>
      <c r="BR506" s="122" t="s">
        <v>225</v>
      </c>
      <c r="BS506" s="124">
        <v>1.0</v>
      </c>
      <c r="BT506" s="112"/>
      <c r="BU506" s="168" t="s">
        <v>236</v>
      </c>
      <c r="BV506" s="168" t="s">
        <v>237</v>
      </c>
      <c r="BW506" s="112"/>
    </row>
    <row r="507">
      <c r="A507" s="66"/>
      <c r="B507" s="69">
        <v>25.0</v>
      </c>
      <c r="C507" s="71" t="s">
        <v>318</v>
      </c>
      <c r="D507" s="71" t="s">
        <v>354</v>
      </c>
      <c r="E507" s="76">
        <v>2010.0</v>
      </c>
      <c r="F507" s="76" t="s">
        <v>30</v>
      </c>
      <c r="G507" s="76" t="s">
        <v>390</v>
      </c>
      <c r="H507" s="76">
        <v>5.0</v>
      </c>
      <c r="I507" s="119" t="s">
        <v>426</v>
      </c>
      <c r="J507" s="71"/>
      <c r="K507" s="87" t="s">
        <v>39</v>
      </c>
      <c r="L507" s="66"/>
      <c r="M507" s="94"/>
      <c r="N507" s="122" t="s">
        <v>231</v>
      </c>
      <c r="O507" s="124"/>
      <c r="P507" s="124" t="s">
        <v>243</v>
      </c>
      <c r="Q507" s="16" t="s">
        <v>250</v>
      </c>
      <c r="R507" s="122" t="s">
        <v>231</v>
      </c>
      <c r="S507" s="124"/>
      <c r="T507" s="122" t="s">
        <v>231</v>
      </c>
      <c r="U507" s="124"/>
      <c r="V507" s="16" t="s">
        <v>258</v>
      </c>
      <c r="W507" s="106"/>
      <c r="X507" s="106"/>
      <c r="Y507" s="106"/>
      <c r="Z507" s="224" t="s">
        <v>231</v>
      </c>
      <c r="AA507" s="58"/>
      <c r="AB507" s="122" t="s">
        <v>241</v>
      </c>
      <c r="AC507" s="124"/>
      <c r="AD507" s="122" t="s">
        <v>231</v>
      </c>
      <c r="AE507" s="124"/>
      <c r="AF507" s="122" t="s">
        <v>241</v>
      </c>
      <c r="AG507" s="124"/>
      <c r="AH507" s="122" t="s">
        <v>241</v>
      </c>
      <c r="AI507" s="124"/>
      <c r="AJ507" s="108"/>
      <c r="AK507" s="106"/>
      <c r="AL507" s="106"/>
      <c r="AM507" s="122" t="s">
        <v>241</v>
      </c>
      <c r="AN507" s="124"/>
      <c r="AO507" s="122"/>
      <c r="AP507" s="124"/>
      <c r="AQ507" s="122"/>
      <c r="AR507" s="124"/>
      <c r="AS507" s="122"/>
      <c r="AT507" s="124"/>
      <c r="AU507" s="122" t="s">
        <v>231</v>
      </c>
      <c r="AV507" s="124"/>
      <c r="AW507" s="122" t="s">
        <v>231</v>
      </c>
      <c r="AX507" s="124"/>
      <c r="AY507" s="122" t="s">
        <v>231</v>
      </c>
      <c r="AZ507" s="124"/>
      <c r="BA507" s="146" t="s">
        <v>241</v>
      </c>
      <c r="BB507" s="124"/>
      <c r="BC507" s="146" t="s">
        <v>228</v>
      </c>
      <c r="BD507" s="124"/>
      <c r="BE507" s="112">
        <f t="shared" si="14"/>
        <v>0.5714285714</v>
      </c>
      <c r="BF507" s="122" t="s">
        <v>192</v>
      </c>
      <c r="BG507" s="160">
        <v>1.0</v>
      </c>
      <c r="BH507" s="122" t="s">
        <v>200</v>
      </c>
      <c r="BI507" s="160">
        <v>0.5</v>
      </c>
      <c r="BJ507" s="122" t="s">
        <v>204</v>
      </c>
      <c r="BK507" s="226">
        <v>1.0</v>
      </c>
      <c r="BL507" s="63"/>
      <c r="BM507" s="124">
        <v>1.0</v>
      </c>
      <c r="BN507" s="122" t="s">
        <v>219</v>
      </c>
      <c r="BO507" s="124">
        <v>0.0</v>
      </c>
      <c r="BP507" s="122" t="s">
        <v>211</v>
      </c>
      <c r="BQ507" s="124">
        <v>0.5</v>
      </c>
      <c r="BR507" s="122" t="s">
        <v>226</v>
      </c>
      <c r="BS507" s="124">
        <v>0.0</v>
      </c>
      <c r="BT507" s="112"/>
      <c r="BU507" s="168" t="s">
        <v>236</v>
      </c>
      <c r="BV507" s="168" t="s">
        <v>236</v>
      </c>
      <c r="BW507" s="112"/>
    </row>
    <row r="508">
      <c r="A508" s="66"/>
      <c r="B508" s="69">
        <v>26.0</v>
      </c>
      <c r="C508" s="71" t="s">
        <v>319</v>
      </c>
      <c r="D508" s="71" t="s">
        <v>355</v>
      </c>
      <c r="E508" s="76">
        <v>2009.0</v>
      </c>
      <c r="F508" s="76" t="s">
        <v>30</v>
      </c>
      <c r="G508" s="76" t="s">
        <v>391</v>
      </c>
      <c r="H508" s="76">
        <v>6.0</v>
      </c>
      <c r="I508" s="119" t="s">
        <v>427</v>
      </c>
      <c r="J508" s="71"/>
      <c r="K508" s="87" t="s">
        <v>39</v>
      </c>
      <c r="L508" s="66"/>
      <c r="M508" s="94"/>
      <c r="N508" s="122" t="s">
        <v>231</v>
      </c>
      <c r="O508" s="124"/>
      <c r="P508" s="124" t="s">
        <v>243</v>
      </c>
      <c r="Q508" s="16" t="s">
        <v>250</v>
      </c>
      <c r="R508" s="122" t="s">
        <v>228</v>
      </c>
      <c r="S508" s="124"/>
      <c r="T508" s="122" t="s">
        <v>231</v>
      </c>
      <c r="U508" s="124"/>
      <c r="V508" s="16" t="s">
        <v>258</v>
      </c>
      <c r="W508" s="106"/>
      <c r="X508" s="106"/>
      <c r="Y508" s="106"/>
      <c r="Z508" s="122" t="s">
        <v>231</v>
      </c>
      <c r="AA508" s="124"/>
      <c r="AB508" s="122" t="s">
        <v>231</v>
      </c>
      <c r="AC508" s="124"/>
      <c r="AD508" s="122" t="s">
        <v>231</v>
      </c>
      <c r="AE508" s="124"/>
      <c r="AF508" s="122" t="s">
        <v>241</v>
      </c>
      <c r="AG508" s="124"/>
      <c r="AH508" s="122" t="s">
        <v>241</v>
      </c>
      <c r="AI508" s="124"/>
      <c r="AJ508" s="108"/>
      <c r="AK508" s="106"/>
      <c r="AL508" s="106"/>
      <c r="AM508" s="122" t="s">
        <v>231</v>
      </c>
      <c r="AN508" s="124"/>
      <c r="AO508" s="122" t="s">
        <v>241</v>
      </c>
      <c r="AP508" s="124"/>
      <c r="AQ508" s="122" t="s">
        <v>231</v>
      </c>
      <c r="AR508" s="124"/>
      <c r="AS508" s="122" t="s">
        <v>231</v>
      </c>
      <c r="AT508" s="124"/>
      <c r="AU508" s="122" t="s">
        <v>231</v>
      </c>
      <c r="AV508" s="124"/>
      <c r="AW508" s="122" t="s">
        <v>231</v>
      </c>
      <c r="AX508" s="124"/>
      <c r="AY508" s="122" t="s">
        <v>231</v>
      </c>
      <c r="AZ508" s="124"/>
      <c r="BA508" s="146" t="s">
        <v>231</v>
      </c>
      <c r="BB508" s="124"/>
      <c r="BC508" s="146" t="s">
        <v>292</v>
      </c>
      <c r="BD508" s="124"/>
      <c r="BE508" s="112">
        <f t="shared" si="14"/>
        <v>0.5942857143</v>
      </c>
      <c r="BF508" s="122" t="s">
        <v>192</v>
      </c>
      <c r="BG508" s="160">
        <v>1.0</v>
      </c>
      <c r="BH508" s="122" t="s">
        <v>199</v>
      </c>
      <c r="BI508" s="160">
        <v>1.0</v>
      </c>
      <c r="BJ508" s="122" t="s">
        <v>205</v>
      </c>
      <c r="BK508" s="124">
        <v>0.5</v>
      </c>
      <c r="BL508" s="225" t="s">
        <v>209</v>
      </c>
      <c r="BM508" s="58"/>
      <c r="BN508" s="122" t="s">
        <v>217</v>
      </c>
      <c r="BO508" s="124">
        <v>0.66</v>
      </c>
      <c r="BP508" s="122" t="s">
        <v>211</v>
      </c>
      <c r="BQ508" s="124">
        <v>0.5</v>
      </c>
      <c r="BR508" s="122" t="s">
        <v>211</v>
      </c>
      <c r="BS508" s="124">
        <v>0.5</v>
      </c>
      <c r="BT508" s="112"/>
      <c r="BU508" s="168" t="s">
        <v>236</v>
      </c>
      <c r="BV508" s="168" t="s">
        <v>237</v>
      </c>
      <c r="BW508" s="112"/>
    </row>
    <row r="509">
      <c r="A509" s="66"/>
      <c r="B509" s="69">
        <v>27.0</v>
      </c>
      <c r="C509" s="71" t="s">
        <v>320</v>
      </c>
      <c r="D509" s="71" t="s">
        <v>356</v>
      </c>
      <c r="E509" s="76">
        <v>2009.0</v>
      </c>
      <c r="F509" s="76" t="s">
        <v>30</v>
      </c>
      <c r="G509" s="76" t="s">
        <v>392</v>
      </c>
      <c r="H509" s="76">
        <v>8.0</v>
      </c>
      <c r="I509" s="119" t="s">
        <v>428</v>
      </c>
      <c r="J509" s="71"/>
      <c r="K509" s="87" t="s">
        <v>39</v>
      </c>
      <c r="L509" s="66"/>
      <c r="M509" s="94"/>
      <c r="N509" s="122" t="s">
        <v>231</v>
      </c>
      <c r="O509" s="124"/>
      <c r="P509" s="124" t="s">
        <v>243</v>
      </c>
      <c r="Q509" s="16" t="s">
        <v>250</v>
      </c>
      <c r="R509" s="122" t="s">
        <v>228</v>
      </c>
      <c r="S509" s="124"/>
      <c r="T509" s="122" t="s">
        <v>231</v>
      </c>
      <c r="U509" s="124"/>
      <c r="V509" s="16" t="s">
        <v>258</v>
      </c>
      <c r="W509" s="106"/>
      <c r="X509" s="106"/>
      <c r="Y509" s="106"/>
      <c r="Z509" s="122" t="s">
        <v>231</v>
      </c>
      <c r="AA509" s="124"/>
      <c r="AB509" s="224" t="s">
        <v>231</v>
      </c>
      <c r="AC509" s="58"/>
      <c r="AD509" s="122" t="s">
        <v>231</v>
      </c>
      <c r="AE509" s="124"/>
      <c r="AF509" s="122" t="s">
        <v>241</v>
      </c>
      <c r="AG509" s="124"/>
      <c r="AH509" s="122" t="s">
        <v>241</v>
      </c>
      <c r="AI509" s="124"/>
      <c r="AJ509" s="108"/>
      <c r="AK509" s="106"/>
      <c r="AL509" s="106"/>
      <c r="AM509" s="122" t="s">
        <v>231</v>
      </c>
      <c r="AN509" s="124"/>
      <c r="AO509" s="122" t="s">
        <v>231</v>
      </c>
      <c r="AP509" s="124" t="s">
        <v>509</v>
      </c>
      <c r="AQ509" s="122" t="s">
        <v>231</v>
      </c>
      <c r="AR509" s="124"/>
      <c r="AS509" s="122" t="s">
        <v>231</v>
      </c>
      <c r="AT509" s="124"/>
      <c r="AU509" s="122" t="s">
        <v>231</v>
      </c>
      <c r="AV509" s="124"/>
      <c r="AW509" s="122" t="s">
        <v>231</v>
      </c>
      <c r="AX509" s="124"/>
      <c r="AY509" s="122" t="s">
        <v>231</v>
      </c>
      <c r="AZ509" s="124"/>
      <c r="BA509" s="146" t="s">
        <v>231</v>
      </c>
      <c r="BB509" s="124"/>
      <c r="BC509" s="146" t="s">
        <v>293</v>
      </c>
      <c r="BD509" s="124"/>
      <c r="BE509" s="112">
        <f t="shared" si="14"/>
        <v>1</v>
      </c>
      <c r="BF509" s="122" t="s">
        <v>192</v>
      </c>
      <c r="BG509" s="160">
        <v>1.0</v>
      </c>
      <c r="BH509" s="122" t="s">
        <v>199</v>
      </c>
      <c r="BI509" s="160">
        <v>1.0</v>
      </c>
      <c r="BJ509" s="122" t="s">
        <v>204</v>
      </c>
      <c r="BK509" s="124">
        <v>1.0</v>
      </c>
      <c r="BL509" s="146" t="s">
        <v>209</v>
      </c>
      <c r="BM509" s="226">
        <v>1.0</v>
      </c>
      <c r="BN509" s="63"/>
      <c r="BO509" s="124">
        <v>1.0</v>
      </c>
      <c r="BP509" s="122" t="s">
        <v>204</v>
      </c>
      <c r="BQ509" s="124">
        <v>1.0</v>
      </c>
      <c r="BR509" s="122" t="s">
        <v>225</v>
      </c>
      <c r="BS509" s="124">
        <v>1.0</v>
      </c>
      <c r="BT509" s="112"/>
      <c r="BU509" s="168" t="s">
        <v>236</v>
      </c>
      <c r="BV509" s="168" t="s">
        <v>236</v>
      </c>
      <c r="BW509" s="112"/>
    </row>
    <row r="510">
      <c r="A510" s="66"/>
      <c r="B510" s="69">
        <v>28.0</v>
      </c>
      <c r="C510" s="71" t="s">
        <v>321</v>
      </c>
      <c r="D510" s="71" t="s">
        <v>357</v>
      </c>
      <c r="E510" s="76">
        <v>2010.0</v>
      </c>
      <c r="F510" s="76" t="s">
        <v>30</v>
      </c>
      <c r="G510" s="76" t="s">
        <v>393</v>
      </c>
      <c r="H510" s="76">
        <v>11.0</v>
      </c>
      <c r="I510" s="119" t="s">
        <v>429</v>
      </c>
      <c r="J510" s="71"/>
      <c r="K510" s="87" t="s">
        <v>39</v>
      </c>
      <c r="L510" s="66"/>
      <c r="M510" s="94"/>
      <c r="N510" s="122" t="s">
        <v>231</v>
      </c>
      <c r="O510" s="124"/>
      <c r="P510" s="124" t="s">
        <v>243</v>
      </c>
      <c r="Q510" s="16" t="s">
        <v>250</v>
      </c>
      <c r="R510" s="122" t="s">
        <v>228</v>
      </c>
      <c r="S510" s="124"/>
      <c r="T510" s="122" t="s">
        <v>231</v>
      </c>
      <c r="U510" s="124"/>
      <c r="V510" s="16" t="s">
        <v>258</v>
      </c>
      <c r="W510" s="106"/>
      <c r="X510" s="106"/>
      <c r="Y510" s="106"/>
      <c r="Z510" s="122" t="s">
        <v>231</v>
      </c>
      <c r="AA510" s="124"/>
      <c r="AB510" s="122" t="s">
        <v>231</v>
      </c>
      <c r="AC510" s="124" t="s">
        <v>475</v>
      </c>
      <c r="AD510" s="122" t="s">
        <v>241</v>
      </c>
      <c r="AE510" s="124"/>
      <c r="AF510" s="122" t="s">
        <v>241</v>
      </c>
      <c r="AG510" s="124"/>
      <c r="AH510" s="122" t="s">
        <v>241</v>
      </c>
      <c r="AI510" s="124"/>
      <c r="AJ510" s="108"/>
      <c r="AK510" s="106"/>
      <c r="AL510" s="106"/>
      <c r="AM510" s="122" t="s">
        <v>231</v>
      </c>
      <c r="AN510" s="124"/>
      <c r="AO510" s="122" t="s">
        <v>231</v>
      </c>
      <c r="AP510" s="124" t="s">
        <v>510</v>
      </c>
      <c r="AQ510" s="122" t="s">
        <v>231</v>
      </c>
      <c r="AR510" s="124"/>
      <c r="AS510" s="122" t="s">
        <v>231</v>
      </c>
      <c r="AT510" s="124"/>
      <c r="AU510" s="122" t="s">
        <v>231</v>
      </c>
      <c r="AV510" s="124"/>
      <c r="AW510" s="122" t="s">
        <v>231</v>
      </c>
      <c r="AX510" s="124"/>
      <c r="AY510" s="122" t="s">
        <v>231</v>
      </c>
      <c r="AZ510" s="124"/>
      <c r="BA510" s="146" t="s">
        <v>231</v>
      </c>
      <c r="BB510" s="124"/>
      <c r="BC510" s="146" t="s">
        <v>293</v>
      </c>
      <c r="BD510" s="124"/>
      <c r="BE510" s="112">
        <f t="shared" si="14"/>
        <v>0.5714285714</v>
      </c>
      <c r="BF510" s="122" t="s">
        <v>192</v>
      </c>
      <c r="BG510" s="160">
        <v>1.0</v>
      </c>
      <c r="BH510" s="122" t="s">
        <v>199</v>
      </c>
      <c r="BI510" s="160">
        <v>1.0</v>
      </c>
      <c r="BJ510" s="122" t="s">
        <v>204</v>
      </c>
      <c r="BK510" s="124">
        <v>1.0</v>
      </c>
      <c r="BL510" s="146" t="s">
        <v>209</v>
      </c>
      <c r="BM510" s="124">
        <v>1.0</v>
      </c>
      <c r="BN510" s="224" t="s">
        <v>216</v>
      </c>
      <c r="BO510" s="58"/>
      <c r="BP510" s="122" t="s">
        <v>211</v>
      </c>
      <c r="BQ510" s="124">
        <v>0.0</v>
      </c>
      <c r="BR510" s="122" t="s">
        <v>226</v>
      </c>
      <c r="BS510" s="124">
        <v>0.0</v>
      </c>
      <c r="BT510" s="112"/>
      <c r="BU510" s="168" t="s">
        <v>236</v>
      </c>
      <c r="BV510" s="168" t="s">
        <v>236</v>
      </c>
      <c r="BW510" s="112"/>
    </row>
    <row r="511">
      <c r="A511" s="66"/>
      <c r="B511" s="69">
        <v>29.0</v>
      </c>
      <c r="C511" s="71" t="s">
        <v>322</v>
      </c>
      <c r="D511" s="71" t="s">
        <v>358</v>
      </c>
      <c r="E511" s="76">
        <v>2014.0</v>
      </c>
      <c r="F511" s="76" t="s">
        <v>30</v>
      </c>
      <c r="G511" s="76" t="s">
        <v>394</v>
      </c>
      <c r="H511" s="76">
        <v>0.0</v>
      </c>
      <c r="I511" s="119" t="s">
        <v>430</v>
      </c>
      <c r="J511" s="71"/>
      <c r="K511" s="87" t="s">
        <v>39</v>
      </c>
      <c r="L511" s="66"/>
      <c r="M511" s="94"/>
      <c r="N511" s="122" t="s">
        <v>231</v>
      </c>
      <c r="O511" s="124"/>
      <c r="P511" s="124" t="s">
        <v>243</v>
      </c>
      <c r="Q511" s="16" t="s">
        <v>250</v>
      </c>
      <c r="R511" s="122" t="s">
        <v>241</v>
      </c>
      <c r="S511" s="124"/>
      <c r="T511" s="122" t="s">
        <v>231</v>
      </c>
      <c r="U511" s="124"/>
      <c r="V511" s="16" t="s">
        <v>260</v>
      </c>
      <c r="W511" s="106"/>
      <c r="X511" s="106"/>
      <c r="Y511" s="106"/>
      <c r="Z511" s="122" t="s">
        <v>231</v>
      </c>
      <c r="AA511" s="124"/>
      <c r="AB511" s="122" t="s">
        <v>231</v>
      </c>
      <c r="AC511" s="124" t="s">
        <v>476</v>
      </c>
      <c r="AD511" s="224" t="s">
        <v>231</v>
      </c>
      <c r="AE511" s="58"/>
      <c r="AF511" s="122" t="s">
        <v>241</v>
      </c>
      <c r="AG511" s="124"/>
      <c r="AH511" s="122" t="s">
        <v>231</v>
      </c>
      <c r="AI511" s="124"/>
      <c r="AJ511" s="108"/>
      <c r="AK511" s="106"/>
      <c r="AL511" s="106"/>
      <c r="AM511" s="122" t="s">
        <v>231</v>
      </c>
      <c r="AN511" s="124"/>
      <c r="AO511" s="122" t="s">
        <v>231</v>
      </c>
      <c r="AP511" s="124"/>
      <c r="AQ511" s="122" t="s">
        <v>231</v>
      </c>
      <c r="AR511" s="124"/>
      <c r="AS511" s="122" t="s">
        <v>231</v>
      </c>
      <c r="AT511" s="124"/>
      <c r="AU511" s="122" t="s">
        <v>231</v>
      </c>
      <c r="AV511" s="124"/>
      <c r="AW511" s="122" t="s">
        <v>231</v>
      </c>
      <c r="AX511" s="124"/>
      <c r="AY511" s="122" t="s">
        <v>231</v>
      </c>
      <c r="AZ511" s="124"/>
      <c r="BA511" s="146" t="s">
        <v>231</v>
      </c>
      <c r="BB511" s="124"/>
      <c r="BC511" s="146" t="s">
        <v>293</v>
      </c>
      <c r="BD511" s="124"/>
      <c r="BE511" s="112">
        <f t="shared" si="14"/>
        <v>0.9285714286</v>
      </c>
      <c r="BF511" s="122" t="s">
        <v>192</v>
      </c>
      <c r="BG511" s="160">
        <v>1.0</v>
      </c>
      <c r="BH511" s="122" t="s">
        <v>200</v>
      </c>
      <c r="BI511" s="160">
        <v>0.5</v>
      </c>
      <c r="BJ511" s="122" t="s">
        <v>204</v>
      </c>
      <c r="BK511" s="124">
        <v>1.0</v>
      </c>
      <c r="BL511" s="146" t="s">
        <v>209</v>
      </c>
      <c r="BM511" s="124">
        <v>1.0</v>
      </c>
      <c r="BN511" s="122" t="s">
        <v>216</v>
      </c>
      <c r="BO511" s="226">
        <v>1.0</v>
      </c>
      <c r="BP511" s="63"/>
      <c r="BQ511" s="124">
        <v>1.0</v>
      </c>
      <c r="BR511" s="122" t="s">
        <v>225</v>
      </c>
      <c r="BS511" s="124">
        <v>1.0</v>
      </c>
      <c r="BT511" s="112"/>
      <c r="BU511" s="168" t="s">
        <v>236</v>
      </c>
      <c r="BV511" s="168" t="s">
        <v>236</v>
      </c>
      <c r="BW511" s="112"/>
    </row>
    <row r="512">
      <c r="A512" s="66"/>
      <c r="B512" s="69">
        <v>30.0</v>
      </c>
      <c r="C512" s="71" t="s">
        <v>323</v>
      </c>
      <c r="D512" s="71" t="s">
        <v>359</v>
      </c>
      <c r="E512" s="76">
        <v>2010.0</v>
      </c>
      <c r="F512" s="76" t="s">
        <v>30</v>
      </c>
      <c r="G512" s="76" t="s">
        <v>395</v>
      </c>
      <c r="H512" s="76">
        <v>14.0</v>
      </c>
      <c r="I512" s="119" t="s">
        <v>431</v>
      </c>
      <c r="J512" s="71"/>
      <c r="K512" s="87" t="s">
        <v>39</v>
      </c>
      <c r="L512" s="66"/>
      <c r="M512" s="94"/>
      <c r="N512" s="122" t="s">
        <v>231</v>
      </c>
      <c r="O512" s="124"/>
      <c r="P512" s="124" t="s">
        <v>243</v>
      </c>
      <c r="Q512" s="16" t="s">
        <v>250</v>
      </c>
      <c r="R512" s="122" t="s">
        <v>241</v>
      </c>
      <c r="S512" s="124"/>
      <c r="T512" s="122" t="s">
        <v>231</v>
      </c>
      <c r="U512" s="124"/>
      <c r="V512" s="16" t="s">
        <v>258</v>
      </c>
      <c r="W512" s="106"/>
      <c r="X512" s="106"/>
      <c r="Y512" s="106"/>
      <c r="Z512" s="122" t="s">
        <v>241</v>
      </c>
      <c r="AA512" s="124"/>
      <c r="AB512" s="122"/>
      <c r="AC512" s="124"/>
      <c r="AD512" s="122"/>
      <c r="AE512" s="124"/>
      <c r="AF512" s="122"/>
      <c r="AG512" s="124"/>
      <c r="AH512" s="122"/>
      <c r="AI512" s="124"/>
      <c r="AJ512" s="108"/>
      <c r="AK512" s="106"/>
      <c r="AL512" s="106"/>
      <c r="AM512" s="122" t="s">
        <v>231</v>
      </c>
      <c r="AN512" s="124"/>
      <c r="AO512" s="122" t="s">
        <v>231</v>
      </c>
      <c r="AP512" s="124"/>
      <c r="AQ512" s="122" t="s">
        <v>231</v>
      </c>
      <c r="AR512" s="124"/>
      <c r="AS512" s="122" t="s">
        <v>231</v>
      </c>
      <c r="AT512" s="124"/>
      <c r="AU512" s="122" t="s">
        <v>231</v>
      </c>
      <c r="AV512" s="124"/>
      <c r="AW512" s="122" t="s">
        <v>231</v>
      </c>
      <c r="AX512" s="124"/>
      <c r="AY512" s="122" t="s">
        <v>231</v>
      </c>
      <c r="AZ512" s="124"/>
      <c r="BA512" s="146" t="s">
        <v>231</v>
      </c>
      <c r="BB512" s="124"/>
      <c r="BC512" s="146" t="s">
        <v>228</v>
      </c>
      <c r="BD512" s="124" t="s">
        <v>556</v>
      </c>
      <c r="BE512" s="112">
        <f t="shared" si="14"/>
        <v>0.7857142857</v>
      </c>
      <c r="BF512" s="122" t="s">
        <v>192</v>
      </c>
      <c r="BG512" s="160">
        <v>1.0</v>
      </c>
      <c r="BH512" s="122" t="s">
        <v>199</v>
      </c>
      <c r="BI512" s="160">
        <v>1.0</v>
      </c>
      <c r="BJ512" s="122" t="s">
        <v>204</v>
      </c>
      <c r="BK512" s="124">
        <v>1.0</v>
      </c>
      <c r="BL512" s="146" t="s">
        <v>209</v>
      </c>
      <c r="BM512" s="124">
        <v>1.0</v>
      </c>
      <c r="BN512" s="122" t="s">
        <v>216</v>
      </c>
      <c r="BO512" s="124">
        <v>1.0</v>
      </c>
      <c r="BP512" s="224" t="s">
        <v>211</v>
      </c>
      <c r="BQ512" s="58"/>
      <c r="BR512" s="122" t="s">
        <v>211</v>
      </c>
      <c r="BS512" s="124">
        <v>0.5</v>
      </c>
      <c r="BT512" s="112"/>
      <c r="BU512" s="168" t="s">
        <v>237</v>
      </c>
      <c r="BV512" s="168" t="s">
        <v>236</v>
      </c>
      <c r="BW512" s="112"/>
    </row>
    <row r="513">
      <c r="A513" s="66"/>
      <c r="B513" s="69">
        <v>31.0</v>
      </c>
      <c r="C513" s="71" t="s">
        <v>324</v>
      </c>
      <c r="D513" s="115" t="s">
        <v>360</v>
      </c>
      <c r="E513" s="76">
        <v>2011.0</v>
      </c>
      <c r="F513" s="76" t="s">
        <v>30</v>
      </c>
      <c r="G513" s="76" t="s">
        <v>396</v>
      </c>
      <c r="H513" s="76">
        <v>22.0</v>
      </c>
      <c r="I513" s="119" t="s">
        <v>432</v>
      </c>
      <c r="J513" s="71"/>
      <c r="K513" s="87" t="s">
        <v>39</v>
      </c>
      <c r="L513" s="66"/>
      <c r="M513" s="94"/>
      <c r="N513" s="122" t="s">
        <v>231</v>
      </c>
      <c r="O513" s="124"/>
      <c r="P513" s="124" t="s">
        <v>243</v>
      </c>
      <c r="Q513" s="16" t="s">
        <v>248</v>
      </c>
      <c r="R513" s="122" t="s">
        <v>228</v>
      </c>
      <c r="S513" s="124"/>
      <c r="T513" s="122" t="s">
        <v>231</v>
      </c>
      <c r="U513" s="124"/>
      <c r="V513" s="16" t="s">
        <v>257</v>
      </c>
      <c r="W513" s="106"/>
      <c r="X513" s="106"/>
      <c r="Y513" s="106"/>
      <c r="Z513" s="122" t="s">
        <v>231</v>
      </c>
      <c r="AA513" s="124"/>
      <c r="AB513" s="122" t="s">
        <v>231</v>
      </c>
      <c r="AC513" s="124"/>
      <c r="AD513" s="122" t="s">
        <v>231</v>
      </c>
      <c r="AE513" s="124"/>
      <c r="AF513" s="224" t="s">
        <v>241</v>
      </c>
      <c r="AG513" s="58"/>
      <c r="AH513" s="122" t="s">
        <v>241</v>
      </c>
      <c r="AI513" s="124"/>
      <c r="AJ513" s="108"/>
      <c r="AK513" s="106"/>
      <c r="AL513" s="106"/>
      <c r="AM513" s="122" t="s">
        <v>231</v>
      </c>
      <c r="AN513" s="124"/>
      <c r="AO513" s="122" t="s">
        <v>231</v>
      </c>
      <c r="AP513" s="124"/>
      <c r="AQ513" s="122" t="s">
        <v>231</v>
      </c>
      <c r="AR513" s="124"/>
      <c r="AS513" s="122" t="s">
        <v>231</v>
      </c>
      <c r="AT513" s="124"/>
      <c r="AU513" s="122" t="s">
        <v>231</v>
      </c>
      <c r="AV513" s="124"/>
      <c r="AW513" s="122" t="s">
        <v>231</v>
      </c>
      <c r="AX513" s="124" t="s">
        <v>537</v>
      </c>
      <c r="AY513" s="122" t="s">
        <v>231</v>
      </c>
      <c r="AZ513" s="124"/>
      <c r="BA513" s="146" t="s">
        <v>231</v>
      </c>
      <c r="BB513" s="124" t="s">
        <v>548</v>
      </c>
      <c r="BC513" s="146" t="s">
        <v>291</v>
      </c>
      <c r="BD513" s="124" t="s">
        <v>557</v>
      </c>
      <c r="BE513" s="112">
        <f t="shared" si="14"/>
        <v>0.8085714286</v>
      </c>
      <c r="BF513" s="122" t="s">
        <v>192</v>
      </c>
      <c r="BG513" s="160">
        <v>1.0</v>
      </c>
      <c r="BH513" s="122" t="s">
        <v>199</v>
      </c>
      <c r="BI513" s="160">
        <v>1.0</v>
      </c>
      <c r="BJ513" s="122" t="s">
        <v>204</v>
      </c>
      <c r="BK513" s="124">
        <v>1.0</v>
      </c>
      <c r="BL513" s="146" t="s">
        <v>209</v>
      </c>
      <c r="BM513" s="124">
        <v>1.0</v>
      </c>
      <c r="BN513" s="122" t="s">
        <v>217</v>
      </c>
      <c r="BO513" s="124">
        <v>0.66</v>
      </c>
      <c r="BP513" s="122" t="s">
        <v>211</v>
      </c>
      <c r="BQ513" s="226">
        <v>0.5</v>
      </c>
      <c r="BR513" s="63"/>
      <c r="BS513" s="124">
        <v>0.5</v>
      </c>
      <c r="BT513" s="112"/>
      <c r="BU513" s="168" t="s">
        <v>236</v>
      </c>
      <c r="BV513" s="168" t="s">
        <v>236</v>
      </c>
      <c r="BW513" s="112"/>
    </row>
    <row r="514">
      <c r="A514" s="66"/>
      <c r="B514" s="69">
        <v>32.0</v>
      </c>
      <c r="C514" s="71" t="s">
        <v>325</v>
      </c>
      <c r="D514" s="115" t="s">
        <v>361</v>
      </c>
      <c r="E514" s="76">
        <v>2012.0</v>
      </c>
      <c r="F514" s="76" t="s">
        <v>30</v>
      </c>
      <c r="G514" s="76" t="s">
        <v>397</v>
      </c>
      <c r="H514" s="76">
        <v>5.0</v>
      </c>
      <c r="I514" s="119" t="s">
        <v>433</v>
      </c>
      <c r="J514" s="71"/>
      <c r="K514" s="87" t="s">
        <v>39</v>
      </c>
      <c r="L514" s="66"/>
      <c r="M514" s="94"/>
      <c r="N514" s="122" t="s">
        <v>231</v>
      </c>
      <c r="O514" s="124"/>
      <c r="P514" s="124" t="s">
        <v>243</v>
      </c>
      <c r="Q514" s="16" t="s">
        <v>250</v>
      </c>
      <c r="R514" s="122" t="s">
        <v>228</v>
      </c>
      <c r="S514" s="124"/>
      <c r="T514" s="122" t="s">
        <v>241</v>
      </c>
      <c r="U514" s="124"/>
      <c r="V514" s="16" t="s">
        <v>258</v>
      </c>
      <c r="W514" s="106"/>
      <c r="X514" s="106"/>
      <c r="Y514" s="106"/>
      <c r="Z514" s="122" t="s">
        <v>231</v>
      </c>
      <c r="AA514" s="124"/>
      <c r="AB514" s="122" t="s">
        <v>231</v>
      </c>
      <c r="AC514" s="124" t="s">
        <v>477</v>
      </c>
      <c r="AD514" s="122" t="s">
        <v>231</v>
      </c>
      <c r="AE514" s="124" t="s">
        <v>491</v>
      </c>
      <c r="AF514" s="122" t="s">
        <v>241</v>
      </c>
      <c r="AG514" s="124"/>
      <c r="AH514" s="122" t="s">
        <v>228</v>
      </c>
      <c r="AI514" s="124"/>
      <c r="AJ514" s="108"/>
      <c r="AK514" s="106"/>
      <c r="AL514" s="106"/>
      <c r="AM514" s="122" t="s">
        <v>231</v>
      </c>
      <c r="AN514" s="124"/>
      <c r="AO514" s="122" t="s">
        <v>231</v>
      </c>
      <c r="AP514" s="124" t="s">
        <v>511</v>
      </c>
      <c r="AQ514" s="122" t="s">
        <v>231</v>
      </c>
      <c r="AR514" s="124"/>
      <c r="AS514" s="122" t="s">
        <v>231</v>
      </c>
      <c r="AT514" s="124"/>
      <c r="AU514" s="122" t="s">
        <v>231</v>
      </c>
      <c r="AV514" s="124"/>
      <c r="AW514" s="122" t="s">
        <v>231</v>
      </c>
      <c r="AX514" s="124"/>
      <c r="AY514" s="122" t="s">
        <v>231</v>
      </c>
      <c r="AZ514" s="124"/>
      <c r="BA514" s="146" t="s">
        <v>241</v>
      </c>
      <c r="BB514" s="124"/>
      <c r="BC514" s="146" t="s">
        <v>290</v>
      </c>
      <c r="BD514" s="124" t="s">
        <v>558</v>
      </c>
      <c r="BE514" s="112">
        <f t="shared" si="14"/>
        <v>0.6185714286</v>
      </c>
      <c r="BF514" s="122" t="s">
        <v>192</v>
      </c>
      <c r="BG514" s="160">
        <v>1.0</v>
      </c>
      <c r="BH514" s="122" t="s">
        <v>200</v>
      </c>
      <c r="BI514" s="160">
        <v>0.5</v>
      </c>
      <c r="BJ514" s="122" t="s">
        <v>204</v>
      </c>
      <c r="BK514" s="124">
        <v>1.0</v>
      </c>
      <c r="BL514" s="146" t="s">
        <v>209</v>
      </c>
      <c r="BM514" s="124">
        <v>1.0</v>
      </c>
      <c r="BN514" s="122" t="s">
        <v>218</v>
      </c>
      <c r="BO514" s="124">
        <v>0.33</v>
      </c>
      <c r="BP514" s="122" t="s">
        <v>211</v>
      </c>
      <c r="BQ514" s="124">
        <v>0.5</v>
      </c>
      <c r="BR514" s="224" t="s">
        <v>211</v>
      </c>
      <c r="BS514" s="58"/>
      <c r="BT514" s="112"/>
      <c r="BU514" s="168" t="s">
        <v>237</v>
      </c>
      <c r="BV514" s="168" t="s">
        <v>236</v>
      </c>
      <c r="BW514" s="112"/>
    </row>
    <row r="515">
      <c r="A515" s="66"/>
      <c r="B515" s="69">
        <v>33.0</v>
      </c>
      <c r="C515" s="71" t="s">
        <v>326</v>
      </c>
      <c r="D515" s="115" t="s">
        <v>362</v>
      </c>
      <c r="E515" s="76">
        <v>2014.0</v>
      </c>
      <c r="F515" s="76" t="s">
        <v>30</v>
      </c>
      <c r="G515" s="76" t="s">
        <v>398</v>
      </c>
      <c r="H515" s="76">
        <v>5.0</v>
      </c>
      <c r="I515" s="119" t="s">
        <v>434</v>
      </c>
      <c r="J515" s="71"/>
      <c r="K515" s="87" t="s">
        <v>39</v>
      </c>
      <c r="L515" s="66"/>
      <c r="M515" s="94"/>
      <c r="N515" s="122" t="s">
        <v>231</v>
      </c>
      <c r="O515" s="124"/>
      <c r="P515" s="124" t="s">
        <v>243</v>
      </c>
      <c r="Q515" s="16" t="s">
        <v>248</v>
      </c>
      <c r="R515" s="122" t="s">
        <v>228</v>
      </c>
      <c r="S515" s="124"/>
      <c r="T515" s="122" t="s">
        <v>231</v>
      </c>
      <c r="U515" s="124"/>
      <c r="V515" s="16" t="s">
        <v>258</v>
      </c>
      <c r="W515" s="106"/>
      <c r="X515" s="106"/>
      <c r="Y515" s="106"/>
      <c r="Z515" s="122" t="s">
        <v>231</v>
      </c>
      <c r="AA515" s="124"/>
      <c r="AB515" s="122" t="s">
        <v>231</v>
      </c>
      <c r="AC515" s="124" t="s">
        <v>478</v>
      </c>
      <c r="AD515" s="122" t="s">
        <v>231</v>
      </c>
      <c r="AE515" s="124" t="s">
        <v>492</v>
      </c>
      <c r="AF515" s="122" t="s">
        <v>241</v>
      </c>
      <c r="AG515" s="124"/>
      <c r="AH515" s="224" t="s">
        <v>241</v>
      </c>
      <c r="AI515" s="58"/>
      <c r="AJ515" s="108"/>
      <c r="AK515" s="106"/>
      <c r="AL515" s="106"/>
      <c r="AM515" s="122" t="s">
        <v>241</v>
      </c>
      <c r="AN515" s="124"/>
      <c r="AO515" s="122"/>
      <c r="AP515" s="124"/>
      <c r="AQ515" s="122"/>
      <c r="AR515" s="124"/>
      <c r="AS515" s="122"/>
      <c r="AT515" s="124"/>
      <c r="AU515" s="122" t="s">
        <v>241</v>
      </c>
      <c r="AV515" s="124"/>
      <c r="AW515" s="122" t="s">
        <v>231</v>
      </c>
      <c r="AX515" s="124"/>
      <c r="AY515" s="122" t="s">
        <v>231</v>
      </c>
      <c r="AZ515" s="124"/>
      <c r="BA515" s="146" t="s">
        <v>241</v>
      </c>
      <c r="BB515" s="124"/>
      <c r="BC515" s="146" t="s">
        <v>228</v>
      </c>
      <c r="BD515" s="124"/>
      <c r="BE515" s="112">
        <f t="shared" si="14"/>
        <v>0.7614285714</v>
      </c>
      <c r="BF515" s="122" t="s">
        <v>192</v>
      </c>
      <c r="BG515" s="160">
        <v>1.0</v>
      </c>
      <c r="BH515" s="122" t="s">
        <v>199</v>
      </c>
      <c r="BI515" s="160">
        <v>1.0</v>
      </c>
      <c r="BJ515" s="122" t="s">
        <v>204</v>
      </c>
      <c r="BK515" s="124">
        <v>1.0</v>
      </c>
      <c r="BL515" s="146" t="s">
        <v>209</v>
      </c>
      <c r="BM515" s="124">
        <v>1.0</v>
      </c>
      <c r="BN515" s="122" t="s">
        <v>218</v>
      </c>
      <c r="BO515" s="124">
        <v>0.33</v>
      </c>
      <c r="BP515" s="122" t="s">
        <v>222</v>
      </c>
      <c r="BQ515" s="124">
        <v>0.0</v>
      </c>
      <c r="BR515" s="122" t="s">
        <v>225</v>
      </c>
      <c r="BS515" s="226">
        <v>1.0</v>
      </c>
      <c r="BT515" s="63"/>
      <c r="BU515" s="168" t="s">
        <v>236</v>
      </c>
      <c r="BV515" s="168" t="s">
        <v>236</v>
      </c>
      <c r="BW515" s="112"/>
    </row>
    <row r="516">
      <c r="A516" s="66"/>
      <c r="B516" s="69">
        <v>34.0</v>
      </c>
      <c r="C516" s="71" t="s">
        <v>327</v>
      </c>
      <c r="D516" s="115" t="s">
        <v>363</v>
      </c>
      <c r="E516" s="76">
        <v>2014.0</v>
      </c>
      <c r="F516" s="76" t="s">
        <v>30</v>
      </c>
      <c r="G516" s="76" t="s">
        <v>399</v>
      </c>
      <c r="H516" s="76">
        <v>4.0</v>
      </c>
      <c r="I516" s="119" t="s">
        <v>435</v>
      </c>
      <c r="J516" s="71"/>
      <c r="K516" s="87" t="s">
        <v>39</v>
      </c>
      <c r="L516" s="66"/>
      <c r="M516" s="94"/>
      <c r="N516" s="122" t="s">
        <v>231</v>
      </c>
      <c r="O516" s="124"/>
      <c r="P516" s="124" t="s">
        <v>243</v>
      </c>
      <c r="Q516" s="16" t="s">
        <v>248</v>
      </c>
      <c r="R516" s="122" t="s">
        <v>228</v>
      </c>
      <c r="S516" s="124"/>
      <c r="T516" s="122" t="s">
        <v>231</v>
      </c>
      <c r="U516" s="124"/>
      <c r="V516" s="16" t="s">
        <v>257</v>
      </c>
      <c r="W516" s="106"/>
      <c r="X516" s="106"/>
      <c r="Y516" s="106"/>
      <c r="Z516" s="122" t="s">
        <v>231</v>
      </c>
      <c r="AA516" s="124"/>
      <c r="AB516" s="122" t="s">
        <v>231</v>
      </c>
      <c r="AC516" s="124" t="s">
        <v>479</v>
      </c>
      <c r="AD516" s="122" t="s">
        <v>231</v>
      </c>
      <c r="AE516" s="124"/>
      <c r="AF516" s="122" t="s">
        <v>241</v>
      </c>
      <c r="AG516" s="124"/>
      <c r="AH516" s="122" t="s">
        <v>241</v>
      </c>
      <c r="AI516" s="124"/>
      <c r="AJ516" s="108"/>
      <c r="AK516" s="106"/>
      <c r="AL516" s="106"/>
      <c r="AM516" s="122" t="s">
        <v>231</v>
      </c>
      <c r="AN516" s="124"/>
      <c r="AO516" s="122" t="s">
        <v>231</v>
      </c>
      <c r="AP516" s="124" t="s">
        <v>512</v>
      </c>
      <c r="AQ516" s="122" t="s">
        <v>231</v>
      </c>
      <c r="AR516" s="124" t="s">
        <v>460</v>
      </c>
      <c r="AS516" s="122" t="s">
        <v>231</v>
      </c>
      <c r="AT516" s="124"/>
      <c r="AU516" s="122" t="s">
        <v>231</v>
      </c>
      <c r="AV516" s="124"/>
      <c r="AW516" s="122" t="s">
        <v>231</v>
      </c>
      <c r="AX516" s="124"/>
      <c r="AY516" s="122" t="s">
        <v>231</v>
      </c>
      <c r="AZ516" s="124"/>
      <c r="BA516" s="146" t="s">
        <v>231</v>
      </c>
      <c r="BB516" s="124" t="s">
        <v>549</v>
      </c>
      <c r="BC516" s="146" t="s">
        <v>290</v>
      </c>
      <c r="BD516" s="124"/>
      <c r="BE516" s="112">
        <f t="shared" si="14"/>
        <v>1</v>
      </c>
      <c r="BF516" s="122" t="s">
        <v>192</v>
      </c>
      <c r="BG516" s="160">
        <v>1.0</v>
      </c>
      <c r="BH516" s="122" t="s">
        <v>199</v>
      </c>
      <c r="BI516" s="160">
        <v>1.0</v>
      </c>
      <c r="BJ516" s="122" t="s">
        <v>204</v>
      </c>
      <c r="BK516" s="124">
        <v>1.0</v>
      </c>
      <c r="BL516" s="146" t="s">
        <v>209</v>
      </c>
      <c r="BM516" s="124">
        <v>1.0</v>
      </c>
      <c r="BN516" s="122" t="s">
        <v>216</v>
      </c>
      <c r="BO516" s="124">
        <v>1.0</v>
      </c>
      <c r="BP516" s="122" t="s">
        <v>204</v>
      </c>
      <c r="BQ516" s="124">
        <v>1.0</v>
      </c>
      <c r="BR516" s="122" t="s">
        <v>225</v>
      </c>
      <c r="BS516" s="124">
        <v>1.0</v>
      </c>
      <c r="BT516" s="112"/>
      <c r="BU516" s="168" t="s">
        <v>236</v>
      </c>
      <c r="BV516" s="168" t="s">
        <v>236</v>
      </c>
      <c r="BW516" s="112"/>
    </row>
    <row r="517">
      <c r="A517" s="66"/>
      <c r="B517" s="69">
        <v>35.0</v>
      </c>
      <c r="C517" s="71" t="s">
        <v>328</v>
      </c>
      <c r="D517" s="115" t="s">
        <v>364</v>
      </c>
      <c r="E517" s="76">
        <v>2014.0</v>
      </c>
      <c r="F517" s="76" t="s">
        <v>30</v>
      </c>
      <c r="G517" s="76" t="s">
        <v>400</v>
      </c>
      <c r="H517" s="76">
        <v>7.0</v>
      </c>
      <c r="I517" s="119" t="s">
        <v>436</v>
      </c>
      <c r="J517" s="71"/>
      <c r="K517" s="87" t="s">
        <v>39</v>
      </c>
      <c r="L517" s="66"/>
      <c r="M517" s="94"/>
      <c r="N517" s="122" t="s">
        <v>231</v>
      </c>
      <c r="O517" s="124"/>
      <c r="P517" s="124" t="s">
        <v>243</v>
      </c>
      <c r="Q517" s="16" t="s">
        <v>248</v>
      </c>
      <c r="R517" s="122" t="s">
        <v>228</v>
      </c>
      <c r="S517" s="124"/>
      <c r="T517" s="122" t="s">
        <v>231</v>
      </c>
      <c r="U517" s="124"/>
      <c r="V517" s="16" t="s">
        <v>257</v>
      </c>
      <c r="W517" s="106"/>
      <c r="X517" s="106"/>
      <c r="Y517" s="106"/>
      <c r="Z517" s="122" t="s">
        <v>231</v>
      </c>
      <c r="AA517" s="124"/>
      <c r="AB517" s="122" t="s">
        <v>231</v>
      </c>
      <c r="AC517" s="124" t="s">
        <v>480</v>
      </c>
      <c r="AD517" s="122" t="s">
        <v>231</v>
      </c>
      <c r="AE517" s="124"/>
      <c r="AF517" s="122" t="s">
        <v>231</v>
      </c>
      <c r="AG517" s="124"/>
      <c r="AH517" s="122" t="s">
        <v>231</v>
      </c>
      <c r="AI517" s="124"/>
      <c r="AJ517" s="108"/>
      <c r="AK517" s="106"/>
      <c r="AL517" s="106"/>
      <c r="AM517" s="122" t="s">
        <v>231</v>
      </c>
      <c r="AN517" s="124"/>
      <c r="AO517" s="122" t="s">
        <v>231</v>
      </c>
      <c r="AP517" s="124" t="s">
        <v>513</v>
      </c>
      <c r="AQ517" s="122" t="s">
        <v>231</v>
      </c>
      <c r="AR517" s="124"/>
      <c r="AS517" s="122" t="s">
        <v>231</v>
      </c>
      <c r="AT517" s="124"/>
      <c r="AU517" s="122" t="s">
        <v>231</v>
      </c>
      <c r="AV517" s="124"/>
      <c r="AW517" s="122" t="s">
        <v>231</v>
      </c>
      <c r="AX517" s="124"/>
      <c r="AY517" s="122" t="s">
        <v>231</v>
      </c>
      <c r="AZ517" s="124"/>
      <c r="BA517" s="146" t="s">
        <v>241</v>
      </c>
      <c r="BB517" s="124"/>
      <c r="BC517" s="146" t="s">
        <v>290</v>
      </c>
      <c r="BD517" s="124"/>
      <c r="BE517" s="112">
        <f t="shared" si="14"/>
        <v>1</v>
      </c>
      <c r="BF517" s="122" t="s">
        <v>192</v>
      </c>
      <c r="BG517" s="160">
        <v>1.0</v>
      </c>
      <c r="BH517" s="122" t="s">
        <v>199</v>
      </c>
      <c r="BI517" s="160">
        <v>1.0</v>
      </c>
      <c r="BJ517" s="122" t="s">
        <v>204</v>
      </c>
      <c r="BK517" s="124">
        <v>1.0</v>
      </c>
      <c r="BL517" s="146" t="s">
        <v>209</v>
      </c>
      <c r="BM517" s="124">
        <v>1.0</v>
      </c>
      <c r="BN517" s="122" t="s">
        <v>216</v>
      </c>
      <c r="BO517" s="124">
        <v>1.0</v>
      </c>
      <c r="BP517" s="122" t="s">
        <v>204</v>
      </c>
      <c r="BQ517" s="124">
        <v>1.0</v>
      </c>
      <c r="BR517" s="122" t="s">
        <v>225</v>
      </c>
      <c r="BS517" s="124">
        <v>1.0</v>
      </c>
      <c r="BT517" s="112"/>
      <c r="BU517" s="168" t="s">
        <v>236</v>
      </c>
      <c r="BV517" s="168" t="s">
        <v>236</v>
      </c>
      <c r="BW517" s="112"/>
    </row>
    <row r="518">
      <c r="A518" s="66"/>
      <c r="B518" s="69">
        <v>36.0</v>
      </c>
      <c r="C518" s="71" t="s">
        <v>329</v>
      </c>
      <c r="D518" s="115" t="s">
        <v>365</v>
      </c>
      <c r="E518" s="76">
        <v>2011.0</v>
      </c>
      <c r="F518" s="76" t="s">
        <v>30</v>
      </c>
      <c r="G518" s="76" t="s">
        <v>401</v>
      </c>
      <c r="H518" s="76">
        <v>5.0</v>
      </c>
      <c r="I518" s="119" t="s">
        <v>437</v>
      </c>
      <c r="J518" s="71"/>
      <c r="K518" s="87" t="s">
        <v>39</v>
      </c>
      <c r="L518" s="66"/>
      <c r="M518" s="94"/>
      <c r="N518" s="122" t="s">
        <v>231</v>
      </c>
      <c r="O518" s="124"/>
      <c r="P518" s="124" t="s">
        <v>243</v>
      </c>
      <c r="Q518" s="16" t="s">
        <v>250</v>
      </c>
      <c r="R518" s="122" t="s">
        <v>228</v>
      </c>
      <c r="S518" s="124"/>
      <c r="T518" s="122" t="s">
        <v>231</v>
      </c>
      <c r="U518" s="124"/>
      <c r="V518" s="16" t="s">
        <v>257</v>
      </c>
      <c r="W518" s="106"/>
      <c r="X518" s="106"/>
      <c r="Y518" s="106"/>
      <c r="Z518" s="122" t="s">
        <v>231</v>
      </c>
      <c r="AA518" s="124"/>
      <c r="AB518" s="122" t="s">
        <v>231</v>
      </c>
      <c r="AC518" s="124" t="s">
        <v>481</v>
      </c>
      <c r="AD518" s="122" t="s">
        <v>231</v>
      </c>
      <c r="AE518" s="124" t="s">
        <v>493</v>
      </c>
      <c r="AF518" s="122" t="s">
        <v>241</v>
      </c>
      <c r="AG518" s="124"/>
      <c r="AH518" s="122" t="s">
        <v>241</v>
      </c>
      <c r="AI518" s="124"/>
      <c r="AJ518" s="108"/>
      <c r="AK518" s="106"/>
      <c r="AL518" s="106"/>
      <c r="AM518" s="122" t="s">
        <v>231</v>
      </c>
      <c r="AN518" s="124"/>
      <c r="AO518" s="122" t="s">
        <v>231</v>
      </c>
      <c r="AP518" s="124" t="s">
        <v>514</v>
      </c>
      <c r="AQ518" s="122" t="s">
        <v>231</v>
      </c>
      <c r="AR518" s="124"/>
      <c r="AS518" s="122" t="s">
        <v>231</v>
      </c>
      <c r="AT518" s="124"/>
      <c r="AU518" s="122" t="s">
        <v>231</v>
      </c>
      <c r="AV518" s="124"/>
      <c r="AW518" s="122" t="s">
        <v>231</v>
      </c>
      <c r="AX518" s="124"/>
      <c r="AY518" s="122" t="s">
        <v>231</v>
      </c>
      <c r="AZ518" s="124"/>
      <c r="BA518" s="146" t="s">
        <v>241</v>
      </c>
      <c r="BB518" s="124"/>
      <c r="BC518" s="146" t="s">
        <v>293</v>
      </c>
      <c r="BD518" s="124"/>
      <c r="BE518" s="112">
        <f t="shared" si="14"/>
        <v>0.5942857143</v>
      </c>
      <c r="BF518" s="122" t="s">
        <v>192</v>
      </c>
      <c r="BG518" s="160">
        <v>1.0</v>
      </c>
      <c r="BH518" s="122" t="s">
        <v>200</v>
      </c>
      <c r="BI518" s="160">
        <v>0.5</v>
      </c>
      <c r="BJ518" s="122" t="s">
        <v>205</v>
      </c>
      <c r="BK518" s="124">
        <v>0.5</v>
      </c>
      <c r="BL518" s="146" t="s">
        <v>209</v>
      </c>
      <c r="BM518" s="124">
        <v>1.0</v>
      </c>
      <c r="BN518" s="122" t="s">
        <v>217</v>
      </c>
      <c r="BO518" s="124">
        <v>0.66</v>
      </c>
      <c r="BP518" s="122" t="s">
        <v>211</v>
      </c>
      <c r="BQ518" s="124">
        <v>0.5</v>
      </c>
      <c r="BR518" s="122" t="s">
        <v>226</v>
      </c>
      <c r="BS518" s="124">
        <v>0.0</v>
      </c>
      <c r="BT518" s="112"/>
      <c r="BU518" s="168" t="s">
        <v>236</v>
      </c>
      <c r="BV518" s="168" t="s">
        <v>236</v>
      </c>
      <c r="BW518" s="112"/>
    </row>
    <row r="519">
      <c r="A519" s="65" t="s">
        <v>182</v>
      </c>
      <c r="B519" s="68" t="s">
        <v>0</v>
      </c>
      <c r="C519" s="68" t="s">
        <v>183</v>
      </c>
      <c r="D519" s="68" t="s">
        <v>184</v>
      </c>
      <c r="E519" s="75" t="s">
        <v>185</v>
      </c>
      <c r="F519" s="75" t="s">
        <v>91</v>
      </c>
      <c r="G519" s="75" t="s">
        <v>189</v>
      </c>
      <c r="H519" s="75" t="s">
        <v>191</v>
      </c>
      <c r="I519" s="81" t="s">
        <v>193</v>
      </c>
      <c r="J519" s="81"/>
      <c r="K519" s="85" t="s">
        <v>197</v>
      </c>
      <c r="L519" s="65" t="s">
        <v>210</v>
      </c>
      <c r="M519" s="92" t="s">
        <v>3</v>
      </c>
      <c r="N519" s="121" t="s">
        <v>180</v>
      </c>
      <c r="O519" s="220"/>
      <c r="P519" s="19" t="s">
        <v>232</v>
      </c>
      <c r="Q519" s="19" t="s">
        <v>246</v>
      </c>
      <c r="R519" s="125" t="s">
        <v>251</v>
      </c>
      <c r="S519" s="221"/>
      <c r="T519" s="121" t="s">
        <v>253</v>
      </c>
      <c r="U519" s="220"/>
      <c r="V519" s="19" t="s">
        <v>255</v>
      </c>
      <c r="W519" s="104" t="s">
        <v>11</v>
      </c>
      <c r="X519" s="104" t="s">
        <v>13</v>
      </c>
      <c r="Y519" s="104" t="s">
        <v>20</v>
      </c>
      <c r="Z519" s="121" t="s">
        <v>261</v>
      </c>
      <c r="AA519" s="220"/>
      <c r="AB519" s="127" t="s">
        <v>263</v>
      </c>
      <c r="AC519" s="222"/>
      <c r="AD519" s="129" t="s">
        <v>265</v>
      </c>
      <c r="AE519" s="129"/>
      <c r="AF519" s="132" t="s">
        <v>267</v>
      </c>
      <c r="AG519" s="129"/>
      <c r="AH519" s="127" t="s">
        <v>269</v>
      </c>
      <c r="AI519" s="222"/>
      <c r="AJ519" s="104" t="s">
        <v>25</v>
      </c>
      <c r="AK519" s="109" t="s">
        <v>33</v>
      </c>
      <c r="AL519" s="109" t="s">
        <v>40</v>
      </c>
      <c r="AM519" s="133" t="s">
        <v>271</v>
      </c>
      <c r="AN519" s="40"/>
      <c r="AO519" s="127" t="s">
        <v>273</v>
      </c>
      <c r="AP519" s="222"/>
      <c r="AQ519" s="127" t="s">
        <v>275</v>
      </c>
      <c r="AR519" s="222"/>
      <c r="AS519" s="127" t="s">
        <v>277</v>
      </c>
      <c r="AT519" s="222"/>
      <c r="AU519" s="121" t="s">
        <v>279</v>
      </c>
      <c r="AV519" s="220"/>
      <c r="AW519" s="121" t="s">
        <v>281</v>
      </c>
      <c r="AX519" s="220"/>
      <c r="AY519" s="121" t="s">
        <v>284</v>
      </c>
      <c r="AZ519" s="220"/>
      <c r="BA519" s="127" t="s">
        <v>286</v>
      </c>
      <c r="BB519" s="222"/>
      <c r="BC519" s="148" t="s">
        <v>288</v>
      </c>
      <c r="BD519" s="223"/>
      <c r="BE519" s="111" t="s">
        <v>559</v>
      </c>
      <c r="BF519" s="156" t="s">
        <v>188</v>
      </c>
      <c r="BG519" s="84"/>
      <c r="BH519" s="161" t="s">
        <v>196</v>
      </c>
      <c r="BI519" s="84"/>
      <c r="BJ519" s="161" t="s">
        <v>202</v>
      </c>
      <c r="BK519" s="84"/>
      <c r="BL519" s="161" t="s">
        <v>207</v>
      </c>
      <c r="BM519" s="84"/>
      <c r="BN519" s="161" t="s">
        <v>214</v>
      </c>
      <c r="BO519" s="84"/>
      <c r="BP519" s="161" t="s">
        <v>220</v>
      </c>
      <c r="BQ519" s="84"/>
      <c r="BR519" s="161" t="s">
        <v>223</v>
      </c>
      <c r="BS519" s="84"/>
      <c r="BT519" s="111" t="s">
        <v>560</v>
      </c>
      <c r="BU519" s="167" t="s">
        <v>234</v>
      </c>
      <c r="BV519" s="167" t="s">
        <v>239</v>
      </c>
      <c r="BW519" s="111"/>
    </row>
    <row r="520">
      <c r="A520" s="66"/>
      <c r="B520" s="69">
        <v>1.0</v>
      </c>
      <c r="C520" s="113" t="s">
        <v>294</v>
      </c>
      <c r="D520" s="113" t="s">
        <v>330</v>
      </c>
      <c r="E520" s="76">
        <v>2013.0</v>
      </c>
      <c r="F520" s="76" t="s">
        <v>30</v>
      </c>
      <c r="G520" s="76" t="s">
        <v>366</v>
      </c>
      <c r="H520" s="76">
        <v>4.0</v>
      </c>
      <c r="I520" s="116" t="s">
        <v>402</v>
      </c>
      <c r="J520"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520" s="87" t="s">
        <v>39</v>
      </c>
      <c r="L520" s="66"/>
      <c r="M520" s="94"/>
      <c r="N520" s="122" t="s">
        <v>231</v>
      </c>
      <c r="O520" s="124"/>
      <c r="P520" s="124" t="s">
        <v>243</v>
      </c>
      <c r="Q520" s="113" t="s">
        <v>249</v>
      </c>
      <c r="R520" s="122" t="s">
        <v>241</v>
      </c>
      <c r="S520" s="124"/>
      <c r="T520" s="122" t="s">
        <v>231</v>
      </c>
      <c r="U520" s="124"/>
      <c r="V520" s="16" t="s">
        <v>258</v>
      </c>
      <c r="W520" s="106"/>
      <c r="X520" s="106"/>
      <c r="Y520" s="106"/>
      <c r="Z520" s="122" t="s">
        <v>231</v>
      </c>
      <c r="AA520" s="124"/>
      <c r="AB520" s="122" t="s">
        <v>231</v>
      </c>
      <c r="AC520" s="126" t="s">
        <v>461</v>
      </c>
      <c r="AD520" s="122" t="s">
        <v>231</v>
      </c>
      <c r="AE520" s="126" t="s">
        <v>482</v>
      </c>
      <c r="AF520" s="122" t="s">
        <v>231</v>
      </c>
      <c r="AG520" s="126" t="s">
        <v>494</v>
      </c>
      <c r="AH520" s="122" t="s">
        <v>241</v>
      </c>
      <c r="AI520" s="124"/>
      <c r="AJ520" s="108"/>
      <c r="AK520" s="106"/>
      <c r="AL520" s="106"/>
      <c r="AM520" s="224" t="s">
        <v>231</v>
      </c>
      <c r="AN520" s="58"/>
      <c r="AO520" s="122" t="s">
        <v>231</v>
      </c>
      <c r="AP520" s="134" t="s">
        <v>505</v>
      </c>
      <c r="AQ520" s="122" t="s">
        <v>231</v>
      </c>
      <c r="AR520" s="124"/>
      <c r="AS520" s="122" t="s">
        <v>241</v>
      </c>
      <c r="AT520" s="124"/>
      <c r="AU520" s="122" t="s">
        <v>231</v>
      </c>
      <c r="AV520" s="124"/>
      <c r="AW520" s="122" t="s">
        <v>231</v>
      </c>
      <c r="AX520" s="124"/>
      <c r="AY520" s="122" t="s">
        <v>231</v>
      </c>
      <c r="AZ520" s="124"/>
      <c r="BA520" s="146" t="s">
        <v>231</v>
      </c>
      <c r="BB520" s="147" t="s">
        <v>541</v>
      </c>
      <c r="BC520" s="146" t="s">
        <v>293</v>
      </c>
      <c r="BE520" s="112">
        <f t="shared" ref="BE520:BE555" si="15">SUM(BG520,BI520,BK520,BM520,BO520,BQ520,BS520)/7</f>
        <v>0.8085714286</v>
      </c>
      <c r="BF520" s="122" t="s">
        <v>192</v>
      </c>
      <c r="BG520" s="160">
        <v>1.0</v>
      </c>
      <c r="BH520" s="122" t="s">
        <v>199</v>
      </c>
      <c r="BI520" s="160">
        <v>1.0</v>
      </c>
      <c r="BJ520" s="122" t="s">
        <v>204</v>
      </c>
      <c r="BK520" s="124">
        <v>1.0</v>
      </c>
      <c r="BL520" s="122" t="s">
        <v>209</v>
      </c>
      <c r="BM520" s="124">
        <v>1.0</v>
      </c>
      <c r="BN520" s="122" t="s">
        <v>217</v>
      </c>
      <c r="BO520" s="124">
        <v>0.66</v>
      </c>
      <c r="BP520" s="122" t="s">
        <v>211</v>
      </c>
      <c r="BQ520" s="124">
        <v>0.5</v>
      </c>
      <c r="BR520" s="122" t="s">
        <v>211</v>
      </c>
      <c r="BS520" s="124">
        <v>0.5</v>
      </c>
      <c r="BT520" s="112"/>
      <c r="BU520" s="168" t="s">
        <v>236</v>
      </c>
      <c r="BV520" s="168" t="s">
        <v>237</v>
      </c>
      <c r="BW520" s="112"/>
    </row>
    <row r="521">
      <c r="A521" s="66"/>
      <c r="B521" s="69">
        <v>2.0</v>
      </c>
      <c r="C521" s="71" t="s">
        <v>295</v>
      </c>
      <c r="D521" s="71" t="s">
        <v>331</v>
      </c>
      <c r="E521" s="76">
        <v>2012.0</v>
      </c>
      <c r="F521" s="76" t="s">
        <v>30</v>
      </c>
      <c r="G521" s="76" t="s">
        <v>367</v>
      </c>
      <c r="H521" s="76">
        <v>14.0</v>
      </c>
      <c r="I521" s="116" t="s">
        <v>403</v>
      </c>
      <c r="J521" s="116" t="s">
        <v>438</v>
      </c>
      <c r="K521" s="87" t="s">
        <v>39</v>
      </c>
      <c r="L521" s="66"/>
      <c r="M521" s="94"/>
      <c r="N521" s="122" t="s">
        <v>231</v>
      </c>
      <c r="O521" s="124"/>
      <c r="P521" s="124" t="s">
        <v>243</v>
      </c>
      <c r="Q521" s="16" t="s">
        <v>250</v>
      </c>
      <c r="R521" s="122" t="s">
        <v>241</v>
      </c>
      <c r="S521" s="124"/>
      <c r="T521" s="122" t="s">
        <v>231</v>
      </c>
      <c r="U521" s="124"/>
      <c r="V521" s="16" t="s">
        <v>257</v>
      </c>
      <c r="W521" s="106"/>
      <c r="X521" s="106"/>
      <c r="Y521" s="106"/>
      <c r="Z521" s="122" t="s">
        <v>231</v>
      </c>
      <c r="AA521" s="124"/>
      <c r="AB521" s="122" t="s">
        <v>231</v>
      </c>
      <c r="AC521" s="126" t="s">
        <v>462</v>
      </c>
      <c r="AD521" s="122" t="s">
        <v>231</v>
      </c>
      <c r="AE521" s="126" t="s">
        <v>483</v>
      </c>
      <c r="AF521" s="122" t="s">
        <v>231</v>
      </c>
      <c r="AG521" s="126" t="s">
        <v>495</v>
      </c>
      <c r="AH521" s="122" t="s">
        <v>231</v>
      </c>
      <c r="AI521" s="124"/>
      <c r="AJ521" s="108"/>
      <c r="AK521" s="106"/>
      <c r="AL521" s="106"/>
      <c r="AM521" s="122" t="s">
        <v>231</v>
      </c>
      <c r="AN521" s="124"/>
      <c r="AO521" s="122" t="s">
        <v>231</v>
      </c>
      <c r="AP521" s="124"/>
      <c r="AQ521" s="122" t="s">
        <v>231</v>
      </c>
      <c r="AR521" s="124"/>
      <c r="AS521" s="122" t="s">
        <v>231</v>
      </c>
      <c r="AT521" s="124"/>
      <c r="AU521" s="122" t="s">
        <v>231</v>
      </c>
      <c r="AV521" s="124"/>
      <c r="AW521" s="122" t="s">
        <v>231</v>
      </c>
      <c r="AX521" s="124"/>
      <c r="AY521" s="122" t="s">
        <v>241</v>
      </c>
      <c r="AZ521" s="124"/>
      <c r="BA521" s="146" t="s">
        <v>228</v>
      </c>
      <c r="BB521" s="124"/>
      <c r="BC521" s="146" t="s">
        <v>293</v>
      </c>
      <c r="BD521" s="124"/>
      <c r="BE521" s="112">
        <f t="shared" si="15"/>
        <v>0.7371428571</v>
      </c>
      <c r="BF521" s="122" t="s">
        <v>192</v>
      </c>
      <c r="BG521" s="160">
        <v>1.0</v>
      </c>
      <c r="BH521" s="122" t="s">
        <v>199</v>
      </c>
      <c r="BI521" s="160">
        <v>1.0</v>
      </c>
      <c r="BJ521" s="122" t="s">
        <v>204</v>
      </c>
      <c r="BK521" s="124">
        <v>1.0</v>
      </c>
      <c r="BL521" s="122" t="s">
        <v>209</v>
      </c>
      <c r="BM521" s="124">
        <v>1.0</v>
      </c>
      <c r="BN521" s="122" t="s">
        <v>217</v>
      </c>
      <c r="BO521" s="124">
        <v>0.66</v>
      </c>
      <c r="BP521" s="122" t="s">
        <v>211</v>
      </c>
      <c r="BQ521" s="124">
        <v>0.5</v>
      </c>
      <c r="BR521" s="122" t="s">
        <v>226</v>
      </c>
      <c r="BS521" s="124">
        <v>0.0</v>
      </c>
      <c r="BT521" s="112"/>
      <c r="BU521" s="168" t="s">
        <v>236</v>
      </c>
      <c r="BV521" s="168" t="s">
        <v>237</v>
      </c>
      <c r="BW521" s="112"/>
    </row>
    <row r="522">
      <c r="A522" s="66"/>
      <c r="B522" s="69">
        <v>3.0</v>
      </c>
      <c r="C522" s="71" t="s">
        <v>296</v>
      </c>
      <c r="D522" s="71" t="s">
        <v>332</v>
      </c>
      <c r="E522" s="76">
        <v>2013.0</v>
      </c>
      <c r="F522" s="76" t="s">
        <v>30</v>
      </c>
      <c r="G522" s="76" t="s">
        <v>368</v>
      </c>
      <c r="H522" s="76">
        <v>7.0</v>
      </c>
      <c r="I522" s="116" t="s">
        <v>404</v>
      </c>
      <c r="J522" s="116" t="s">
        <v>439</v>
      </c>
      <c r="K522" s="87" t="s">
        <v>39</v>
      </c>
      <c r="L522" s="66"/>
      <c r="M522" s="94"/>
      <c r="N522" s="122" t="s">
        <v>231</v>
      </c>
      <c r="O522" s="124"/>
      <c r="P522" s="124" t="s">
        <v>243</v>
      </c>
      <c r="Q522" s="16" t="s">
        <v>250</v>
      </c>
      <c r="R522" s="122" t="s">
        <v>241</v>
      </c>
      <c r="S522" s="124"/>
      <c r="T522" s="122" t="s">
        <v>231</v>
      </c>
      <c r="U522" s="124"/>
      <c r="V522" s="16" t="s">
        <v>257</v>
      </c>
      <c r="W522" s="106"/>
      <c r="X522" s="106"/>
      <c r="Y522" s="106"/>
      <c r="Z522" s="122" t="s">
        <v>231</v>
      </c>
      <c r="AA522" s="124"/>
      <c r="AB522" s="122" t="s">
        <v>231</v>
      </c>
      <c r="AC522" s="126" t="s">
        <v>463</v>
      </c>
      <c r="AD522" s="122" t="s">
        <v>231</v>
      </c>
      <c r="AE522" s="126" t="s">
        <v>484</v>
      </c>
      <c r="AF522" s="122" t="s">
        <v>231</v>
      </c>
      <c r="AG522" s="126" t="s">
        <v>496</v>
      </c>
      <c r="AH522" s="122" t="s">
        <v>241</v>
      </c>
      <c r="AI522" s="124"/>
      <c r="AJ522" s="108"/>
      <c r="AK522" s="106"/>
      <c r="AL522" s="106"/>
      <c r="AM522" s="122" t="s">
        <v>241</v>
      </c>
      <c r="AN522" s="124"/>
      <c r="AO522" s="224"/>
      <c r="AP522" s="58"/>
      <c r="AQ522" s="122"/>
      <c r="AR522" s="124"/>
      <c r="AS522" s="122"/>
      <c r="AT522" s="124"/>
      <c r="AU522" s="122" t="s">
        <v>241</v>
      </c>
      <c r="AV522" s="124"/>
      <c r="AW522" s="122" t="s">
        <v>231</v>
      </c>
      <c r="AX522" s="124"/>
      <c r="AY522" s="122" t="s">
        <v>231</v>
      </c>
      <c r="AZ522" s="124"/>
      <c r="BA522" s="146" t="s">
        <v>241</v>
      </c>
      <c r="BB522" s="124"/>
      <c r="BC522" s="146" t="s">
        <v>228</v>
      </c>
      <c r="BD522" s="124"/>
      <c r="BE522" s="112">
        <f t="shared" si="15"/>
        <v>0.7614285714</v>
      </c>
      <c r="BF522" s="122" t="s">
        <v>192</v>
      </c>
      <c r="BG522" s="160">
        <v>1.0</v>
      </c>
      <c r="BH522" s="122" t="s">
        <v>199</v>
      </c>
      <c r="BI522" s="160">
        <v>1.0</v>
      </c>
      <c r="BJ522" s="122" t="s">
        <v>204</v>
      </c>
      <c r="BK522" s="124">
        <v>1.0</v>
      </c>
      <c r="BL522" s="122" t="s">
        <v>209</v>
      </c>
      <c r="BM522" s="124">
        <v>1.0</v>
      </c>
      <c r="BN522" s="122" t="s">
        <v>218</v>
      </c>
      <c r="BO522" s="124">
        <v>0.33</v>
      </c>
      <c r="BP522" s="122" t="s">
        <v>211</v>
      </c>
      <c r="BQ522" s="124">
        <v>0.5</v>
      </c>
      <c r="BR522" s="122" t="s">
        <v>211</v>
      </c>
      <c r="BS522" s="124">
        <v>0.5</v>
      </c>
      <c r="BT522" s="112"/>
      <c r="BU522" s="168" t="s">
        <v>236</v>
      </c>
      <c r="BV522" s="168" t="s">
        <v>237</v>
      </c>
      <c r="BW522" s="112"/>
    </row>
    <row r="523">
      <c r="A523" s="66"/>
      <c r="B523" s="69">
        <v>4.0</v>
      </c>
      <c r="C523" s="71" t="s">
        <v>297</v>
      </c>
      <c r="D523" s="71" t="s">
        <v>333</v>
      </c>
      <c r="E523" s="76">
        <v>2011.0</v>
      </c>
      <c r="F523" s="76" t="s">
        <v>30</v>
      </c>
      <c r="G523" s="76" t="s">
        <v>369</v>
      </c>
      <c r="H523" s="76">
        <v>12.0</v>
      </c>
      <c r="I523" s="116" t="s">
        <v>405</v>
      </c>
      <c r="J523" s="116" t="s">
        <v>440</v>
      </c>
      <c r="K523" s="87" t="s">
        <v>39</v>
      </c>
      <c r="L523" s="66"/>
      <c r="M523" s="94"/>
      <c r="N523" s="122" t="s">
        <v>231</v>
      </c>
      <c r="O523" s="124"/>
      <c r="P523" s="124" t="s">
        <v>243</v>
      </c>
      <c r="Q523" s="16" t="s">
        <v>249</v>
      </c>
      <c r="R523" s="122" t="s">
        <v>241</v>
      </c>
      <c r="S523" s="124"/>
      <c r="T523" s="122" t="s">
        <v>231</v>
      </c>
      <c r="U523" s="124"/>
      <c r="V523" s="16" t="s">
        <v>258</v>
      </c>
      <c r="W523" s="106"/>
      <c r="X523" s="106"/>
      <c r="Y523" s="106"/>
      <c r="Z523" s="122" t="s">
        <v>231</v>
      </c>
      <c r="AA523" s="124"/>
      <c r="AB523" s="122" t="s">
        <v>231</v>
      </c>
      <c r="AC523" s="126" t="s">
        <v>463</v>
      </c>
      <c r="AD523" s="122" t="s">
        <v>231</v>
      </c>
      <c r="AE523" s="126" t="s">
        <v>485</v>
      </c>
      <c r="AF523" s="122" t="s">
        <v>241</v>
      </c>
      <c r="AG523" s="124"/>
      <c r="AH523" s="122" t="s">
        <v>231</v>
      </c>
      <c r="AI523" s="126" t="s">
        <v>499</v>
      </c>
      <c r="AJ523" s="108"/>
      <c r="AK523" s="106"/>
      <c r="AL523" s="106"/>
      <c r="AM523" s="122" t="s">
        <v>241</v>
      </c>
      <c r="AN523" s="124"/>
      <c r="AO523" s="122"/>
      <c r="AP523" s="124"/>
      <c r="AQ523" s="122"/>
      <c r="AR523" s="124"/>
      <c r="AS523" s="122"/>
      <c r="AT523" s="124"/>
      <c r="AU523" s="122" t="s">
        <v>241</v>
      </c>
      <c r="AV523" s="124"/>
      <c r="AW523" s="122" t="s">
        <v>231</v>
      </c>
      <c r="AX523" s="124"/>
      <c r="AY523" s="122" t="s">
        <v>231</v>
      </c>
      <c r="AZ523" s="124"/>
      <c r="BA523" s="146" t="s">
        <v>241</v>
      </c>
      <c r="BB523" s="147" t="s">
        <v>542</v>
      </c>
      <c r="BC523" s="146" t="s">
        <v>228</v>
      </c>
      <c r="BD523" s="124"/>
      <c r="BE523" s="112">
        <f t="shared" si="15"/>
        <v>0.7371428571</v>
      </c>
      <c r="BF523" s="122" t="s">
        <v>192</v>
      </c>
      <c r="BG523" s="160">
        <v>1.0</v>
      </c>
      <c r="BH523" s="122" t="s">
        <v>199</v>
      </c>
      <c r="BI523" s="160">
        <v>1.0</v>
      </c>
      <c r="BJ523" s="122" t="s">
        <v>204</v>
      </c>
      <c r="BK523" s="124">
        <v>1.0</v>
      </c>
      <c r="BL523" s="122" t="s">
        <v>209</v>
      </c>
      <c r="BM523" s="124">
        <v>1.0</v>
      </c>
      <c r="BN523" s="122" t="s">
        <v>217</v>
      </c>
      <c r="BO523" s="124">
        <v>0.66</v>
      </c>
      <c r="BP523" s="122" t="s">
        <v>211</v>
      </c>
      <c r="BQ523" s="124">
        <v>0.5</v>
      </c>
      <c r="BR523" s="122" t="s">
        <v>226</v>
      </c>
      <c r="BS523" s="124">
        <v>0.0</v>
      </c>
      <c r="BT523" s="112"/>
      <c r="BU523" s="168" t="s">
        <v>236</v>
      </c>
      <c r="BV523" s="168" t="s">
        <v>237</v>
      </c>
      <c r="BW523" s="112"/>
    </row>
    <row r="524">
      <c r="A524" s="66"/>
      <c r="B524" s="69">
        <v>5.0</v>
      </c>
      <c r="C524" s="71" t="s">
        <v>298</v>
      </c>
      <c r="D524" s="71" t="s">
        <v>334</v>
      </c>
      <c r="E524" s="76">
        <v>2011.0</v>
      </c>
      <c r="F524" s="76" t="s">
        <v>30</v>
      </c>
      <c r="G524" s="76" t="s">
        <v>370</v>
      </c>
      <c r="H524" s="76">
        <v>14.0</v>
      </c>
      <c r="I524" s="117" t="s">
        <v>406</v>
      </c>
      <c r="J524" s="116" t="s">
        <v>441</v>
      </c>
      <c r="K524" s="87" t="s">
        <v>39</v>
      </c>
      <c r="L524" s="66"/>
      <c r="M524" s="94"/>
      <c r="N524" s="122" t="s">
        <v>231</v>
      </c>
      <c r="O524" s="124"/>
      <c r="P524" s="124" t="s">
        <v>243</v>
      </c>
      <c r="Q524" s="16" t="s">
        <v>250</v>
      </c>
      <c r="R524" s="122" t="s">
        <v>241</v>
      </c>
      <c r="S524" s="124"/>
      <c r="T524" s="122" t="s">
        <v>231</v>
      </c>
      <c r="U524" s="124"/>
      <c r="V524" s="16" t="s">
        <v>260</v>
      </c>
      <c r="W524" s="106"/>
      <c r="X524" s="106"/>
      <c r="Y524" s="106"/>
      <c r="Z524" s="122" t="s">
        <v>241</v>
      </c>
      <c r="AA524" s="124"/>
      <c r="AB524" s="122" t="s">
        <v>228</v>
      </c>
      <c r="AC524" s="124"/>
      <c r="AD524" s="122" t="s">
        <v>228</v>
      </c>
      <c r="AE524" s="124"/>
      <c r="AF524" s="122" t="s">
        <v>228</v>
      </c>
      <c r="AG524" s="124"/>
      <c r="AH524" s="122" t="s">
        <v>228</v>
      </c>
      <c r="AI524" s="124"/>
      <c r="AJ524" s="108"/>
      <c r="AK524" s="106"/>
      <c r="AL524" s="106"/>
      <c r="AM524" s="122" t="s">
        <v>241</v>
      </c>
      <c r="AN524" s="124"/>
      <c r="AO524" s="122"/>
      <c r="AP524" s="124"/>
      <c r="AQ524" s="224"/>
      <c r="AR524" s="58"/>
      <c r="AS524" s="122"/>
      <c r="AT524" s="124"/>
      <c r="AU524" s="122" t="s">
        <v>231</v>
      </c>
      <c r="AV524" s="124"/>
      <c r="AW524" s="122" t="s">
        <v>231</v>
      </c>
      <c r="AX524" s="124"/>
      <c r="AY524" s="122" t="s">
        <v>231</v>
      </c>
      <c r="AZ524" s="124"/>
      <c r="BA524" s="146" t="s">
        <v>241</v>
      </c>
      <c r="BB524" s="124"/>
      <c r="BC524" s="146" t="s">
        <v>228</v>
      </c>
      <c r="BD524" s="124"/>
      <c r="BE524" s="112">
        <f t="shared" si="15"/>
        <v>0.7614285714</v>
      </c>
      <c r="BF524" s="122" t="s">
        <v>192</v>
      </c>
      <c r="BG524" s="160">
        <v>1.0</v>
      </c>
      <c r="BH524" s="122" t="s">
        <v>199</v>
      </c>
      <c r="BI524" s="160">
        <v>1.0</v>
      </c>
      <c r="BJ524" s="122" t="s">
        <v>204</v>
      </c>
      <c r="BK524" s="124">
        <v>1.0</v>
      </c>
      <c r="BL524" s="122" t="s">
        <v>209</v>
      </c>
      <c r="BM524" s="124">
        <v>1.0</v>
      </c>
      <c r="BN524" s="122" t="s">
        <v>218</v>
      </c>
      <c r="BO524" s="124">
        <v>0.33</v>
      </c>
      <c r="BP524" s="122" t="s">
        <v>211</v>
      </c>
      <c r="BQ524" s="124">
        <v>0.5</v>
      </c>
      <c r="BR524" s="122" t="s">
        <v>211</v>
      </c>
      <c r="BS524" s="124">
        <v>0.5</v>
      </c>
      <c r="BT524" s="112"/>
      <c r="BU524" s="168" t="s">
        <v>236</v>
      </c>
      <c r="BV524" s="168" t="s">
        <v>237</v>
      </c>
      <c r="BW524" s="112"/>
    </row>
    <row r="525">
      <c r="A525" s="66"/>
      <c r="B525" s="69">
        <v>6.0</v>
      </c>
      <c r="C525" s="71" t="s">
        <v>299</v>
      </c>
      <c r="D525" s="71" t="s">
        <v>335</v>
      </c>
      <c r="E525" s="76">
        <v>2012.0</v>
      </c>
      <c r="F525" s="76" t="s">
        <v>30</v>
      </c>
      <c r="G525" s="76" t="s">
        <v>371</v>
      </c>
      <c r="H525" s="76">
        <v>3.0</v>
      </c>
      <c r="I525" s="117" t="s">
        <v>407</v>
      </c>
      <c r="J525" s="116" t="s">
        <v>442</v>
      </c>
      <c r="K525" s="87" t="s">
        <v>39</v>
      </c>
      <c r="L525" s="66"/>
      <c r="M525" s="94"/>
      <c r="N525" s="122" t="s">
        <v>231</v>
      </c>
      <c r="O525" s="124"/>
      <c r="P525" s="124" t="s">
        <v>243</v>
      </c>
      <c r="Q525" s="16" t="s">
        <v>249</v>
      </c>
      <c r="R525" s="122" t="s">
        <v>241</v>
      </c>
      <c r="S525" s="124"/>
      <c r="T525" s="122" t="s">
        <v>231</v>
      </c>
      <c r="U525" s="126" t="s">
        <v>458</v>
      </c>
      <c r="V525" s="16" t="s">
        <v>257</v>
      </c>
      <c r="W525" s="106"/>
      <c r="X525" s="106"/>
      <c r="Y525" s="106"/>
      <c r="Z525" s="122" t="s">
        <v>231</v>
      </c>
      <c r="AA525" s="124"/>
      <c r="AB525" s="122" t="s">
        <v>231</v>
      </c>
      <c r="AC525" s="126" t="s">
        <v>464</v>
      </c>
      <c r="AD525" s="122" t="s">
        <v>231</v>
      </c>
      <c r="AE525" s="130" t="s">
        <v>486</v>
      </c>
      <c r="AF525" s="122" t="s">
        <v>231</v>
      </c>
      <c r="AG525" s="126" t="s">
        <v>497</v>
      </c>
      <c r="AH525" s="122" t="s">
        <v>231</v>
      </c>
      <c r="AI525" s="126" t="s">
        <v>500</v>
      </c>
      <c r="AJ525" s="108"/>
      <c r="AK525" s="106"/>
      <c r="AL525" s="106"/>
      <c r="AM525" s="122" t="s">
        <v>231</v>
      </c>
      <c r="AN525" s="124"/>
      <c r="AO525" s="122" t="s">
        <v>231</v>
      </c>
      <c r="AP525" s="124"/>
      <c r="AQ525" s="122" t="s">
        <v>231</v>
      </c>
      <c r="AR525" s="124"/>
      <c r="AS525" s="122" t="s">
        <v>231</v>
      </c>
      <c r="AT525" s="124"/>
      <c r="AU525" s="122" t="s">
        <v>231</v>
      </c>
      <c r="AV525" s="124"/>
      <c r="AW525" s="122" t="s">
        <v>231</v>
      </c>
      <c r="AX525" s="124"/>
      <c r="AY525" s="122" t="s">
        <v>241</v>
      </c>
      <c r="AZ525" s="124"/>
      <c r="BA525" s="146" t="s">
        <v>228</v>
      </c>
      <c r="BB525" s="124"/>
      <c r="BC525" s="146" t="s">
        <v>290</v>
      </c>
      <c r="BD525" s="124"/>
      <c r="BE525" s="112">
        <f t="shared" si="15"/>
        <v>0.7371428571</v>
      </c>
      <c r="BF525" s="122" t="s">
        <v>192</v>
      </c>
      <c r="BG525" s="160">
        <v>1.0</v>
      </c>
      <c r="BH525" s="122" t="s">
        <v>200</v>
      </c>
      <c r="BI525" s="160">
        <v>0.5</v>
      </c>
      <c r="BJ525" s="122" t="s">
        <v>204</v>
      </c>
      <c r="BK525" s="124">
        <v>1.0</v>
      </c>
      <c r="BL525" s="122" t="s">
        <v>209</v>
      </c>
      <c r="BM525" s="124">
        <v>1.0</v>
      </c>
      <c r="BN525" s="122" t="s">
        <v>217</v>
      </c>
      <c r="BO525" s="124">
        <v>0.66</v>
      </c>
      <c r="BP525" s="122" t="s">
        <v>211</v>
      </c>
      <c r="BQ525" s="124">
        <v>0.5</v>
      </c>
      <c r="BR525" s="122" t="s">
        <v>211</v>
      </c>
      <c r="BS525" s="124">
        <v>0.5</v>
      </c>
      <c r="BT525" s="112"/>
      <c r="BU525" s="168" t="s">
        <v>236</v>
      </c>
      <c r="BV525" s="168" t="s">
        <v>237</v>
      </c>
      <c r="BW525" s="112"/>
    </row>
    <row r="526">
      <c r="A526" s="66"/>
      <c r="B526" s="69">
        <v>7.0</v>
      </c>
      <c r="C526" s="71" t="s">
        <v>300</v>
      </c>
      <c r="D526" s="71" t="s">
        <v>336</v>
      </c>
      <c r="E526" s="76">
        <v>2011.0</v>
      </c>
      <c r="F526" s="76" t="s">
        <v>30</v>
      </c>
      <c r="G526" s="76" t="s">
        <v>372</v>
      </c>
      <c r="H526" s="76">
        <v>21.0</v>
      </c>
      <c r="I526" s="118" t="s">
        <v>408</v>
      </c>
      <c r="J526" s="116" t="s">
        <v>443</v>
      </c>
      <c r="K526" s="87" t="s">
        <v>39</v>
      </c>
      <c r="L526" s="66"/>
      <c r="M526" s="94"/>
      <c r="N526" s="122" t="s">
        <v>231</v>
      </c>
      <c r="O526" s="124"/>
      <c r="P526" s="124" t="s">
        <v>243</v>
      </c>
      <c r="Q526" s="16" t="s">
        <v>250</v>
      </c>
      <c r="R526" s="122" t="s">
        <v>241</v>
      </c>
      <c r="S526" s="124"/>
      <c r="T526" s="122" t="s">
        <v>231</v>
      </c>
      <c r="U526" s="124"/>
      <c r="V526" s="16" t="s">
        <v>258</v>
      </c>
      <c r="W526" s="106"/>
      <c r="X526" s="106"/>
      <c r="Y526" s="106"/>
      <c r="Z526" s="122" t="s">
        <v>231</v>
      </c>
      <c r="AA526" s="124"/>
      <c r="AB526" s="122" t="s">
        <v>231</v>
      </c>
      <c r="AC526" s="126" t="s">
        <v>465</v>
      </c>
      <c r="AD526" s="122" t="s">
        <v>231</v>
      </c>
      <c r="AE526" s="131" t="s">
        <v>487</v>
      </c>
      <c r="AF526" s="122" t="s">
        <v>241</v>
      </c>
      <c r="AG526" s="124"/>
      <c r="AH526" s="122" t="s">
        <v>241</v>
      </c>
      <c r="AI526" s="124"/>
      <c r="AJ526" s="108"/>
      <c r="AK526" s="106"/>
      <c r="AL526" s="106"/>
      <c r="AM526" s="122" t="s">
        <v>241</v>
      </c>
      <c r="AN526" s="124"/>
      <c r="AO526" s="122"/>
      <c r="AP526" s="124"/>
      <c r="AQ526" s="122"/>
      <c r="AR526" s="124"/>
      <c r="AS526" s="224"/>
      <c r="AT526" s="58"/>
      <c r="AU526" s="122" t="s">
        <v>231</v>
      </c>
      <c r="AV526" s="124"/>
      <c r="AW526" s="122" t="s">
        <v>231</v>
      </c>
      <c r="AX526" s="124" t="s">
        <v>531</v>
      </c>
      <c r="AY526" s="122" t="s">
        <v>231</v>
      </c>
      <c r="AZ526" s="124"/>
      <c r="BA526" s="146" t="s">
        <v>241</v>
      </c>
      <c r="BB526" s="124"/>
      <c r="BC526" s="146" t="s">
        <v>228</v>
      </c>
      <c r="BD526" s="124"/>
      <c r="BE526" s="112">
        <f t="shared" si="15"/>
        <v>0.69</v>
      </c>
      <c r="BF526" s="122" t="s">
        <v>192</v>
      </c>
      <c r="BG526" s="160">
        <v>1.0</v>
      </c>
      <c r="BH526" s="122" t="s">
        <v>199</v>
      </c>
      <c r="BI526" s="160">
        <v>1.0</v>
      </c>
      <c r="BJ526" s="122" t="s">
        <v>204</v>
      </c>
      <c r="BK526" s="124">
        <v>1.0</v>
      </c>
      <c r="BL526" s="122" t="s">
        <v>209</v>
      </c>
      <c r="BM526" s="124">
        <v>1.0</v>
      </c>
      <c r="BN526" s="122" t="s">
        <v>218</v>
      </c>
      <c r="BO526" s="124">
        <v>0.33</v>
      </c>
      <c r="BP526" s="122" t="s">
        <v>211</v>
      </c>
      <c r="BQ526" s="124">
        <v>0.5</v>
      </c>
      <c r="BR526" s="122" t="s">
        <v>226</v>
      </c>
      <c r="BS526" s="124">
        <v>0.0</v>
      </c>
      <c r="BT526" s="112"/>
      <c r="BU526" s="168" t="s">
        <v>236</v>
      </c>
      <c r="BV526" s="168" t="s">
        <v>237</v>
      </c>
      <c r="BW526" s="112"/>
    </row>
    <row r="527">
      <c r="A527" s="66"/>
      <c r="B527" s="69">
        <v>8.0</v>
      </c>
      <c r="C527" s="71" t="s">
        <v>301</v>
      </c>
      <c r="D527" s="71" t="s">
        <v>337</v>
      </c>
      <c r="E527" s="76">
        <v>2014.0</v>
      </c>
      <c r="F527" s="76" t="s">
        <v>30</v>
      </c>
      <c r="G527" s="76" t="s">
        <v>373</v>
      </c>
      <c r="H527" s="76">
        <v>1.0</v>
      </c>
      <c r="I527" s="119" t="s">
        <v>409</v>
      </c>
      <c r="J527" s="119" t="s">
        <v>444</v>
      </c>
      <c r="K527" s="87" t="s">
        <v>39</v>
      </c>
      <c r="L527" s="66"/>
      <c r="M527" s="94"/>
      <c r="N527" s="122" t="s">
        <v>231</v>
      </c>
      <c r="O527" s="124"/>
      <c r="P527" s="124" t="s">
        <v>243</v>
      </c>
      <c r="Q527" s="16" t="s">
        <v>248</v>
      </c>
      <c r="R527" s="122" t="s">
        <v>241</v>
      </c>
      <c r="S527" s="124"/>
      <c r="T527" s="122" t="s">
        <v>231</v>
      </c>
      <c r="U527" s="124"/>
      <c r="V527" s="16" t="s">
        <v>258</v>
      </c>
      <c r="W527" s="106"/>
      <c r="X527" s="106"/>
      <c r="Y527" s="106"/>
      <c r="Z527" s="122" t="s">
        <v>231</v>
      </c>
      <c r="AA527" s="124"/>
      <c r="AB527" s="122" t="s">
        <v>231</v>
      </c>
      <c r="AC527" s="124" t="s">
        <v>466</v>
      </c>
      <c r="AD527" s="122" t="s">
        <v>231</v>
      </c>
      <c r="AE527" s="124" t="s">
        <v>488</v>
      </c>
      <c r="AF527" s="122" t="s">
        <v>231</v>
      </c>
      <c r="AG527" s="124"/>
      <c r="AH527" s="122" t="s">
        <v>241</v>
      </c>
      <c r="AI527" s="124"/>
      <c r="AJ527" s="108"/>
      <c r="AK527" s="106"/>
      <c r="AL527" s="106"/>
      <c r="AM527" s="122" t="s">
        <v>231</v>
      </c>
      <c r="AN527" s="124"/>
      <c r="AO527" s="122" t="s">
        <v>231</v>
      </c>
      <c r="AP527" s="124"/>
      <c r="AQ527" s="122" t="s">
        <v>231</v>
      </c>
      <c r="AR527" s="124" t="s">
        <v>515</v>
      </c>
      <c r="AS527" s="122" t="s">
        <v>231</v>
      </c>
      <c r="AT527" s="124" t="s">
        <v>523</v>
      </c>
      <c r="AU527" s="122" t="s">
        <v>231</v>
      </c>
      <c r="AV527" s="124"/>
      <c r="AW527" s="122" t="s">
        <v>231</v>
      </c>
      <c r="AX527" s="124" t="s">
        <v>532</v>
      </c>
      <c r="AY527" s="122" t="s">
        <v>231</v>
      </c>
      <c r="AZ527" s="124"/>
      <c r="BA527" s="146" t="s">
        <v>231</v>
      </c>
      <c r="BB527" s="124" t="s">
        <v>543</v>
      </c>
      <c r="BC527" s="146" t="s">
        <v>290</v>
      </c>
      <c r="BD527" s="124" t="s">
        <v>552</v>
      </c>
      <c r="BE527" s="112">
        <f t="shared" si="15"/>
        <v>0.9285714286</v>
      </c>
      <c r="BF527" s="122" t="s">
        <v>192</v>
      </c>
      <c r="BG527" s="160">
        <v>1.0</v>
      </c>
      <c r="BH527" s="122" t="s">
        <v>199</v>
      </c>
      <c r="BI527" s="160">
        <v>1.0</v>
      </c>
      <c r="BJ527" s="122" t="s">
        <v>204</v>
      </c>
      <c r="BK527" s="124">
        <v>1.0</v>
      </c>
      <c r="BL527" s="122" t="s">
        <v>209</v>
      </c>
      <c r="BM527" s="124">
        <v>1.0</v>
      </c>
      <c r="BN527" s="122" t="s">
        <v>216</v>
      </c>
      <c r="BO527" s="124">
        <v>1.0</v>
      </c>
      <c r="BP527" s="122" t="s">
        <v>204</v>
      </c>
      <c r="BQ527" s="124">
        <v>1.0</v>
      </c>
      <c r="BR527" s="122" t="s">
        <v>211</v>
      </c>
      <c r="BS527" s="124">
        <v>0.5</v>
      </c>
      <c r="BT527" s="112"/>
      <c r="BU527" s="168" t="s">
        <v>236</v>
      </c>
      <c r="BV527" s="168" t="s">
        <v>236</v>
      </c>
      <c r="BW527" s="112"/>
    </row>
    <row r="528">
      <c r="A528" s="66"/>
      <c r="B528" s="69">
        <v>9.0</v>
      </c>
      <c r="C528" s="115" t="s">
        <v>302</v>
      </c>
      <c r="D528" s="115" t="s">
        <v>338</v>
      </c>
      <c r="E528" s="76">
        <v>2014.0</v>
      </c>
      <c r="F528" s="76" t="s">
        <v>30</v>
      </c>
      <c r="G528" s="76" t="s">
        <v>374</v>
      </c>
      <c r="H528" s="76">
        <v>5.0</v>
      </c>
      <c r="I528" s="119" t="s">
        <v>410</v>
      </c>
      <c r="J528" s="119" t="s">
        <v>445</v>
      </c>
      <c r="K528" s="87" t="s">
        <v>39</v>
      </c>
      <c r="L528" s="66"/>
      <c r="M528" s="94"/>
      <c r="N528" s="122" t="s">
        <v>231</v>
      </c>
      <c r="O528" s="124"/>
      <c r="P528" s="124" t="s">
        <v>243</v>
      </c>
      <c r="Q528" s="16" t="s">
        <v>249</v>
      </c>
      <c r="R528" s="122" t="s">
        <v>231</v>
      </c>
      <c r="S528" s="124" t="s">
        <v>454</v>
      </c>
      <c r="T528" s="122" t="s">
        <v>231</v>
      </c>
      <c r="U528" s="124"/>
      <c r="V528" s="16" t="s">
        <v>258</v>
      </c>
      <c r="W528" s="106"/>
      <c r="X528" s="106"/>
      <c r="Y528" s="106"/>
      <c r="Z528" s="122" t="s">
        <v>231</v>
      </c>
      <c r="AA528" s="124"/>
      <c r="AB528" s="122" t="s">
        <v>231</v>
      </c>
      <c r="AC528" s="124" t="s">
        <v>467</v>
      </c>
      <c r="AD528" s="122" t="s">
        <v>241</v>
      </c>
      <c r="AE528" s="124"/>
      <c r="AF528" s="122" t="s">
        <v>241</v>
      </c>
      <c r="AG528" s="124"/>
      <c r="AH528" s="122" t="s">
        <v>231</v>
      </c>
      <c r="AI528" s="124" t="s">
        <v>501</v>
      </c>
      <c r="AJ528" s="108"/>
      <c r="AK528" s="106"/>
      <c r="AL528" s="106"/>
      <c r="AM528" s="122" t="s">
        <v>231</v>
      </c>
      <c r="AN528" s="124" t="s">
        <v>502</v>
      </c>
      <c r="AO528" s="122" t="s">
        <v>231</v>
      </c>
      <c r="AP528" s="124"/>
      <c r="AQ528" s="122" t="s">
        <v>231</v>
      </c>
      <c r="AR528" s="124"/>
      <c r="AS528" s="122" t="s">
        <v>231</v>
      </c>
      <c r="AT528" s="124" t="s">
        <v>524</v>
      </c>
      <c r="AU528" s="224" t="s">
        <v>231</v>
      </c>
      <c r="AV528" s="58"/>
      <c r="AW528" s="122" t="s">
        <v>231</v>
      </c>
      <c r="AX528" s="124" t="s">
        <v>533</v>
      </c>
      <c r="AY528" s="122" t="s">
        <v>231</v>
      </c>
      <c r="AZ528" s="124"/>
      <c r="BA528" s="146" t="s">
        <v>231</v>
      </c>
      <c r="BB528" s="124" t="s">
        <v>544</v>
      </c>
      <c r="BC528" s="146" t="s">
        <v>290</v>
      </c>
      <c r="BD528" s="124" t="s">
        <v>553</v>
      </c>
      <c r="BE528" s="112">
        <f t="shared" si="15"/>
        <v>0.88</v>
      </c>
      <c r="BF528" s="122" t="s">
        <v>192</v>
      </c>
      <c r="BG528" s="160">
        <v>1.0</v>
      </c>
      <c r="BH528" s="122" t="s">
        <v>199</v>
      </c>
      <c r="BI528" s="160">
        <v>1.0</v>
      </c>
      <c r="BJ528" s="122" t="s">
        <v>204</v>
      </c>
      <c r="BK528" s="124">
        <v>1.0</v>
      </c>
      <c r="BL528" s="122" t="s">
        <v>209</v>
      </c>
      <c r="BM528" s="124">
        <v>1.0</v>
      </c>
      <c r="BN528" s="122" t="s">
        <v>217</v>
      </c>
      <c r="BO528" s="124">
        <v>0.66</v>
      </c>
      <c r="BP528" s="122" t="s">
        <v>211</v>
      </c>
      <c r="BQ528" s="124">
        <v>0.5</v>
      </c>
      <c r="BR528" s="122" t="s">
        <v>225</v>
      </c>
      <c r="BS528" s="124">
        <v>1.0</v>
      </c>
      <c r="BT528" s="112"/>
      <c r="BU528" s="168" t="s">
        <v>236</v>
      </c>
      <c r="BV528" s="168" t="s">
        <v>237</v>
      </c>
      <c r="BW528" s="112"/>
    </row>
    <row r="529">
      <c r="A529" s="66"/>
      <c r="B529" s="69">
        <v>10.0</v>
      </c>
      <c r="C529" s="115" t="s">
        <v>303</v>
      </c>
      <c r="D529" s="115" t="s">
        <v>339</v>
      </c>
      <c r="E529" s="76">
        <v>2014.0</v>
      </c>
      <c r="F529" s="76" t="s">
        <v>30</v>
      </c>
      <c r="G529" s="76" t="s">
        <v>375</v>
      </c>
      <c r="H529" s="76">
        <v>4.0</v>
      </c>
      <c r="I529" s="119" t="s">
        <v>411</v>
      </c>
      <c r="J529" s="119" t="s">
        <v>446</v>
      </c>
      <c r="K529" s="87" t="s">
        <v>39</v>
      </c>
      <c r="L529" s="66"/>
      <c r="M529" s="94"/>
      <c r="N529" s="122" t="s">
        <v>231</v>
      </c>
      <c r="O529" s="124"/>
      <c r="P529" s="124" t="s">
        <v>245</v>
      </c>
      <c r="Q529" s="16" t="s">
        <v>250</v>
      </c>
      <c r="R529" s="122" t="s">
        <v>241</v>
      </c>
      <c r="S529" s="124"/>
      <c r="T529" s="122" t="s">
        <v>231</v>
      </c>
      <c r="U529" s="124"/>
      <c r="V529" s="16" t="s">
        <v>260</v>
      </c>
      <c r="W529" s="106"/>
      <c r="X529" s="106"/>
      <c r="Y529" s="106"/>
      <c r="Z529" s="122" t="s">
        <v>231</v>
      </c>
      <c r="AA529" s="124"/>
      <c r="AB529" s="122" t="s">
        <v>231</v>
      </c>
      <c r="AC529" s="124" t="s">
        <v>468</v>
      </c>
      <c r="AD529" s="122" t="s">
        <v>231</v>
      </c>
      <c r="AE529" s="124" t="s">
        <v>489</v>
      </c>
      <c r="AF529" s="122" t="s">
        <v>231</v>
      </c>
      <c r="AG529" s="124"/>
      <c r="AH529" s="122" t="s">
        <v>231</v>
      </c>
      <c r="AI529" s="124"/>
      <c r="AJ529" s="108"/>
      <c r="AK529" s="106"/>
      <c r="AL529" s="106"/>
      <c r="AM529" s="122" t="s">
        <v>231</v>
      </c>
      <c r="AN529" s="124"/>
      <c r="AO529" s="122" t="s">
        <v>231</v>
      </c>
      <c r="AP529" s="124"/>
      <c r="AQ529" s="122" t="s">
        <v>241</v>
      </c>
      <c r="AR529" s="124"/>
      <c r="AS529" s="122" t="s">
        <v>241</v>
      </c>
      <c r="AT529" s="124"/>
      <c r="AU529" s="122" t="s">
        <v>241</v>
      </c>
      <c r="AV529" s="124"/>
      <c r="AW529" s="122" t="s">
        <v>228</v>
      </c>
      <c r="AX529" s="124"/>
      <c r="AY529" s="122" t="s">
        <v>231</v>
      </c>
      <c r="AZ529" s="124"/>
      <c r="BA529" s="146" t="s">
        <v>241</v>
      </c>
      <c r="BB529" s="124"/>
      <c r="BC529" s="146" t="s">
        <v>228</v>
      </c>
      <c r="BD529" s="124"/>
      <c r="BE529" s="112">
        <f t="shared" si="15"/>
        <v>0.7371428571</v>
      </c>
      <c r="BF529" s="122" t="s">
        <v>192</v>
      </c>
      <c r="BG529" s="160">
        <v>1.0</v>
      </c>
      <c r="BH529" s="122" t="s">
        <v>199</v>
      </c>
      <c r="BI529" s="160">
        <v>1.0</v>
      </c>
      <c r="BJ529" s="122" t="s">
        <v>204</v>
      </c>
      <c r="BK529" s="124">
        <v>1.0</v>
      </c>
      <c r="BL529" s="122" t="s">
        <v>211</v>
      </c>
      <c r="BM529" s="124">
        <v>0.5</v>
      </c>
      <c r="BN529" s="122" t="s">
        <v>217</v>
      </c>
      <c r="BO529" s="124">
        <v>0.66</v>
      </c>
      <c r="BP529" s="122" t="s">
        <v>211</v>
      </c>
      <c r="BQ529" s="124">
        <v>0.5</v>
      </c>
      <c r="BR529" s="122" t="s">
        <v>211</v>
      </c>
      <c r="BS529" s="124">
        <v>0.5</v>
      </c>
      <c r="BT529" s="112"/>
      <c r="BU529" s="168" t="s">
        <v>237</v>
      </c>
      <c r="BV529" s="168" t="s">
        <v>236</v>
      </c>
      <c r="BW529" s="112"/>
    </row>
    <row r="530">
      <c r="A530" s="66"/>
      <c r="B530" s="69">
        <v>11.0</v>
      </c>
      <c r="C530" s="115" t="s">
        <v>304</v>
      </c>
      <c r="D530" s="115" t="s">
        <v>340</v>
      </c>
      <c r="E530" s="76">
        <v>2014.0</v>
      </c>
      <c r="F530" s="76" t="s">
        <v>30</v>
      </c>
      <c r="G530" s="76" t="s">
        <v>376</v>
      </c>
      <c r="H530" s="76">
        <v>0.0</v>
      </c>
      <c r="I530" s="119" t="s">
        <v>412</v>
      </c>
      <c r="J530" s="119" t="s">
        <v>447</v>
      </c>
      <c r="K530" s="87" t="s">
        <v>39</v>
      </c>
      <c r="L530" s="66"/>
      <c r="M530" s="94"/>
      <c r="N530" s="122" t="s">
        <v>231</v>
      </c>
      <c r="O530" s="124"/>
      <c r="P530" s="124" t="s">
        <v>243</v>
      </c>
      <c r="Q530" s="16" t="s">
        <v>248</v>
      </c>
      <c r="R530" s="122" t="s">
        <v>241</v>
      </c>
      <c r="S530" s="124"/>
      <c r="T530" s="122" t="s">
        <v>231</v>
      </c>
      <c r="U530" s="124"/>
      <c r="V530" s="16" t="s">
        <v>257</v>
      </c>
      <c r="W530" s="106"/>
      <c r="X530" s="106"/>
      <c r="Y530" s="106"/>
      <c r="Z530" s="122" t="s">
        <v>231</v>
      </c>
      <c r="AA530" s="124"/>
      <c r="AB530" s="122" t="s">
        <v>231</v>
      </c>
      <c r="AC530" s="124" t="s">
        <v>469</v>
      </c>
      <c r="AD530" s="122" t="s">
        <v>231</v>
      </c>
      <c r="AE530" s="124"/>
      <c r="AF530" s="122" t="s">
        <v>241</v>
      </c>
      <c r="AG530" s="124"/>
      <c r="AH530" s="122" t="s">
        <v>241</v>
      </c>
      <c r="AI530" s="124"/>
      <c r="AJ530" s="108"/>
      <c r="AK530" s="106"/>
      <c r="AL530" s="106"/>
      <c r="AM530" s="122" t="s">
        <v>231</v>
      </c>
      <c r="AN530" s="124" t="s">
        <v>503</v>
      </c>
      <c r="AO530" s="122" t="s">
        <v>231</v>
      </c>
      <c r="AP530" s="124" t="s">
        <v>506</v>
      </c>
      <c r="AQ530" s="122" t="s">
        <v>231</v>
      </c>
      <c r="AR530" s="124" t="s">
        <v>516</v>
      </c>
      <c r="AS530" s="122" t="s">
        <v>231</v>
      </c>
      <c r="AT530" s="124"/>
      <c r="AU530" s="122" t="s">
        <v>231</v>
      </c>
      <c r="AV530" s="124"/>
      <c r="AW530" s="224" t="s">
        <v>231</v>
      </c>
      <c r="AX530" s="58"/>
      <c r="AY530" s="122" t="s">
        <v>231</v>
      </c>
      <c r="AZ530" s="124"/>
      <c r="BA530" s="146" t="s">
        <v>241</v>
      </c>
      <c r="BB530" s="124" t="s">
        <v>545</v>
      </c>
      <c r="BC530" s="146" t="s">
        <v>291</v>
      </c>
      <c r="BD530" s="124" t="s">
        <v>554</v>
      </c>
      <c r="BE530" s="112">
        <f t="shared" si="15"/>
        <v>0.8085714286</v>
      </c>
      <c r="BF530" s="122" t="s">
        <v>192</v>
      </c>
      <c r="BG530" s="160">
        <v>1.0</v>
      </c>
      <c r="BH530" s="122" t="s">
        <v>200</v>
      </c>
      <c r="BI530" s="160">
        <v>0.5</v>
      </c>
      <c r="BJ530" s="122" t="s">
        <v>204</v>
      </c>
      <c r="BK530" s="124">
        <v>1.0</v>
      </c>
      <c r="BL530" s="122" t="s">
        <v>209</v>
      </c>
      <c r="BM530" s="124">
        <v>1.0</v>
      </c>
      <c r="BN530" s="122" t="s">
        <v>217</v>
      </c>
      <c r="BO530" s="124">
        <v>0.66</v>
      </c>
      <c r="BP530" s="122" t="s">
        <v>211</v>
      </c>
      <c r="BQ530" s="124">
        <v>0.5</v>
      </c>
      <c r="BR530" s="122" t="s">
        <v>225</v>
      </c>
      <c r="BS530" s="124">
        <v>1.0</v>
      </c>
      <c r="BT530" s="112"/>
      <c r="BU530" s="168" t="s">
        <v>236</v>
      </c>
      <c r="BV530" s="168" t="s">
        <v>236</v>
      </c>
      <c r="BW530" s="112"/>
    </row>
    <row r="531">
      <c r="A531" s="66"/>
      <c r="B531" s="69">
        <v>12.0</v>
      </c>
      <c r="C531" s="115" t="s">
        <v>305</v>
      </c>
      <c r="D531" s="115" t="s">
        <v>341</v>
      </c>
      <c r="E531" s="76">
        <v>2013.0</v>
      </c>
      <c r="F531" s="76" t="s">
        <v>30</v>
      </c>
      <c r="G531" s="76" t="s">
        <v>377</v>
      </c>
      <c r="H531" s="76">
        <v>6.0</v>
      </c>
      <c r="I531" s="119" t="s">
        <v>413</v>
      </c>
      <c r="J531" s="119" t="s">
        <v>448</v>
      </c>
      <c r="K531" s="87" t="s">
        <v>39</v>
      </c>
      <c r="L531" s="66"/>
      <c r="M531" s="94"/>
      <c r="N531" s="122" t="s">
        <v>231</v>
      </c>
      <c r="O531" s="124"/>
      <c r="P531" s="124" t="s">
        <v>243</v>
      </c>
      <c r="Q531" s="16" t="s">
        <v>249</v>
      </c>
      <c r="R531" s="122" t="s">
        <v>231</v>
      </c>
      <c r="S531" s="124" t="s">
        <v>455</v>
      </c>
      <c r="T531" s="122" t="s">
        <v>231</v>
      </c>
      <c r="U531" s="124"/>
      <c r="V531" s="16" t="s">
        <v>257</v>
      </c>
      <c r="W531" s="106"/>
      <c r="X531" s="106"/>
      <c r="Y531" s="106"/>
      <c r="Z531" s="122" t="s">
        <v>231</v>
      </c>
      <c r="AA531" s="124"/>
      <c r="AB531" s="122" t="s">
        <v>231</v>
      </c>
      <c r="AC531" s="124" t="s">
        <v>470</v>
      </c>
      <c r="AD531" s="122" t="s">
        <v>241</v>
      </c>
      <c r="AE531" s="124"/>
      <c r="AF531" s="122" t="s">
        <v>241</v>
      </c>
      <c r="AG531" s="124"/>
      <c r="AH531" s="122" t="s">
        <v>241</v>
      </c>
      <c r="AI531" s="124"/>
      <c r="AJ531" s="108"/>
      <c r="AK531" s="106"/>
      <c r="AL531" s="106"/>
      <c r="AM531" s="122" t="s">
        <v>231</v>
      </c>
      <c r="AN531" s="124"/>
      <c r="AO531" s="122" t="s">
        <v>231</v>
      </c>
      <c r="AP531" s="124"/>
      <c r="AQ531" s="122" t="s">
        <v>231</v>
      </c>
      <c r="AR531" s="124"/>
      <c r="AS531" s="122" t="s">
        <v>231</v>
      </c>
      <c r="AT531" s="124" t="s">
        <v>525</v>
      </c>
      <c r="AU531" s="122" t="s">
        <v>231</v>
      </c>
      <c r="AV531" s="124"/>
      <c r="AW531" s="122" t="s">
        <v>228</v>
      </c>
      <c r="AX531" s="124"/>
      <c r="AY531" s="122" t="s">
        <v>231</v>
      </c>
      <c r="AZ531" s="124"/>
      <c r="BA531" s="146" t="s">
        <v>241</v>
      </c>
      <c r="BB531" s="124"/>
      <c r="BC531" s="146" t="s">
        <v>293</v>
      </c>
      <c r="BD531" s="124" t="s">
        <v>555</v>
      </c>
      <c r="BE531" s="112">
        <f t="shared" si="15"/>
        <v>0.6657142857</v>
      </c>
      <c r="BF531" s="122" t="s">
        <v>192</v>
      </c>
      <c r="BG531" s="160">
        <v>1.0</v>
      </c>
      <c r="BH531" s="122" t="s">
        <v>199</v>
      </c>
      <c r="BI531" s="160">
        <v>1.0</v>
      </c>
      <c r="BJ531" s="122" t="s">
        <v>205</v>
      </c>
      <c r="BK531" s="124">
        <v>0.5</v>
      </c>
      <c r="BL531" s="122" t="s">
        <v>209</v>
      </c>
      <c r="BM531" s="124">
        <v>1.0</v>
      </c>
      <c r="BN531" s="122" t="s">
        <v>217</v>
      </c>
      <c r="BO531" s="124">
        <v>0.66</v>
      </c>
      <c r="BP531" s="122" t="s">
        <v>211</v>
      </c>
      <c r="BQ531" s="124">
        <v>0.5</v>
      </c>
      <c r="BR531" s="122" t="s">
        <v>226</v>
      </c>
      <c r="BS531" s="124">
        <v>0.0</v>
      </c>
      <c r="BT531" s="112"/>
      <c r="BU531" s="168" t="s">
        <v>236</v>
      </c>
      <c r="BV531" s="168" t="s">
        <v>236</v>
      </c>
      <c r="BW531" s="112"/>
    </row>
    <row r="532">
      <c r="A532" s="66"/>
      <c r="B532" s="69">
        <v>13.0</v>
      </c>
      <c r="C532" s="115" t="s">
        <v>306</v>
      </c>
      <c r="D532" s="115" t="s">
        <v>342</v>
      </c>
      <c r="E532" s="76">
        <v>2014.0</v>
      </c>
      <c r="F532" s="76" t="s">
        <v>30</v>
      </c>
      <c r="G532" s="76" t="s">
        <v>378</v>
      </c>
      <c r="H532" s="76">
        <v>0.0</v>
      </c>
      <c r="I532" s="119" t="s">
        <v>414</v>
      </c>
      <c r="J532" s="119" t="s">
        <v>449</v>
      </c>
      <c r="K532" s="87" t="s">
        <v>39</v>
      </c>
      <c r="L532" s="66"/>
      <c r="M532" s="94"/>
      <c r="N532" s="224" t="s">
        <v>231</v>
      </c>
      <c r="O532" s="58"/>
      <c r="P532" s="124" t="s">
        <v>243</v>
      </c>
      <c r="Q532" s="16" t="s">
        <v>248</v>
      </c>
      <c r="R532" s="122" t="s">
        <v>241</v>
      </c>
      <c r="S532" s="124"/>
      <c r="T532" s="122" t="s">
        <v>231</v>
      </c>
      <c r="U532" s="124"/>
      <c r="V532" s="16" t="s">
        <v>258</v>
      </c>
      <c r="W532" s="106"/>
      <c r="X532" s="106"/>
      <c r="Y532" s="106"/>
      <c r="Z532" s="122" t="s">
        <v>231</v>
      </c>
      <c r="AA532" s="124"/>
      <c r="AB532" s="122" t="s">
        <v>231</v>
      </c>
      <c r="AC532" s="124" t="s">
        <v>471</v>
      </c>
      <c r="AD532" s="122" t="s">
        <v>241</v>
      </c>
      <c r="AE532" s="124"/>
      <c r="AF532" s="122" t="s">
        <v>241</v>
      </c>
      <c r="AG532" s="124"/>
      <c r="AH532" s="122" t="s">
        <v>241</v>
      </c>
      <c r="AI532" s="124"/>
      <c r="AJ532" s="108"/>
      <c r="AK532" s="106"/>
      <c r="AL532" s="106"/>
      <c r="AM532" s="122" t="s">
        <v>231</v>
      </c>
      <c r="AN532" s="124"/>
      <c r="AO532" s="122" t="s">
        <v>231</v>
      </c>
      <c r="AP532" s="124" t="s">
        <v>507</v>
      </c>
      <c r="AQ532" s="122" t="s">
        <v>231</v>
      </c>
      <c r="AR532" s="124"/>
      <c r="AS532" s="122" t="s">
        <v>231</v>
      </c>
      <c r="AT532" s="124" t="s">
        <v>526</v>
      </c>
      <c r="AU532" s="122" t="s">
        <v>231</v>
      </c>
      <c r="AV532" s="124"/>
      <c r="AW532" s="122" t="s">
        <v>231</v>
      </c>
      <c r="AX532" s="124"/>
      <c r="AY532" s="224" t="s">
        <v>231</v>
      </c>
      <c r="AZ532" s="58"/>
      <c r="BA532" s="146" t="s">
        <v>241</v>
      </c>
      <c r="BB532" s="124"/>
      <c r="BC532" s="146" t="s">
        <v>293</v>
      </c>
      <c r="BD532" s="124" t="s">
        <v>555</v>
      </c>
      <c r="BE532" s="112">
        <f t="shared" si="15"/>
        <v>0.5</v>
      </c>
      <c r="BF532" s="122" t="s">
        <v>192</v>
      </c>
      <c r="BG532" s="160">
        <v>1.0</v>
      </c>
      <c r="BH532" s="122" t="s">
        <v>200</v>
      </c>
      <c r="BI532" s="160">
        <v>0.5</v>
      </c>
      <c r="BJ532" s="122" t="s">
        <v>205</v>
      </c>
      <c r="BK532" s="124">
        <v>0.5</v>
      </c>
      <c r="BL532" s="122" t="s">
        <v>211</v>
      </c>
      <c r="BM532" s="124">
        <v>0.5</v>
      </c>
      <c r="BN532" s="122" t="s">
        <v>217</v>
      </c>
      <c r="BO532" s="124">
        <v>0.5</v>
      </c>
      <c r="BP532" s="122" t="s">
        <v>211</v>
      </c>
      <c r="BQ532" s="124">
        <v>0.5</v>
      </c>
      <c r="BR532" s="122" t="s">
        <v>226</v>
      </c>
      <c r="BS532" s="124">
        <v>0.0</v>
      </c>
      <c r="BT532" s="112"/>
      <c r="BU532" s="168" t="s">
        <v>237</v>
      </c>
      <c r="BV532" s="168" t="s">
        <v>236</v>
      </c>
      <c r="BW532" s="112"/>
    </row>
    <row r="533">
      <c r="A533" s="66"/>
      <c r="B533" s="69">
        <v>14.0</v>
      </c>
      <c r="C533" s="115" t="s">
        <v>307</v>
      </c>
      <c r="D533" s="115" t="s">
        <v>343</v>
      </c>
      <c r="E533" s="76">
        <v>2014.0</v>
      </c>
      <c r="F533" s="76" t="s">
        <v>30</v>
      </c>
      <c r="G533" s="76" t="s">
        <v>379</v>
      </c>
      <c r="H533" s="76">
        <v>0.0</v>
      </c>
      <c r="I533" s="119" t="s">
        <v>415</v>
      </c>
      <c r="J533" s="119" t="s">
        <v>450</v>
      </c>
      <c r="K533" s="87" t="s">
        <v>39</v>
      </c>
      <c r="L533" s="66"/>
      <c r="M533" s="94"/>
      <c r="N533" s="122" t="s">
        <v>231</v>
      </c>
      <c r="O533" s="124"/>
      <c r="P533" s="124" t="s">
        <v>243</v>
      </c>
      <c r="Q533" s="16" t="s">
        <v>249</v>
      </c>
      <c r="R533" s="122" t="s">
        <v>241</v>
      </c>
      <c r="S533" s="124"/>
      <c r="T533" s="122" t="s">
        <v>231</v>
      </c>
      <c r="U533" s="124"/>
      <c r="V533" s="16" t="s">
        <v>260</v>
      </c>
      <c r="W533" s="106"/>
      <c r="X533" s="106"/>
      <c r="Y533" s="106"/>
      <c r="Z533" s="122" t="s">
        <v>231</v>
      </c>
      <c r="AA533" s="124"/>
      <c r="AB533" s="122" t="s">
        <v>231</v>
      </c>
      <c r="AC533" s="124" t="s">
        <v>472</v>
      </c>
      <c r="AD533" s="122" t="s">
        <v>241</v>
      </c>
      <c r="AE533" s="124"/>
      <c r="AF533" s="122" t="s">
        <v>231</v>
      </c>
      <c r="AG533" s="124" t="s">
        <v>498</v>
      </c>
      <c r="AH533" s="122" t="s">
        <v>241</v>
      </c>
      <c r="AI533" s="124"/>
      <c r="AJ533" s="108"/>
      <c r="AK533" s="106"/>
      <c r="AL533" s="106"/>
      <c r="AM533" s="122" t="s">
        <v>231</v>
      </c>
      <c r="AN533" s="124"/>
      <c r="AO533" s="122" t="s">
        <v>241</v>
      </c>
      <c r="AP533" s="124"/>
      <c r="AQ533" s="122" t="s">
        <v>231</v>
      </c>
      <c r="AR533" s="124" t="s">
        <v>517</v>
      </c>
      <c r="AS533" s="122" t="s">
        <v>231</v>
      </c>
      <c r="AT533" s="124"/>
      <c r="AU533" s="122" t="s">
        <v>231</v>
      </c>
      <c r="AV533" s="124"/>
      <c r="AW533" s="122" t="s">
        <v>231</v>
      </c>
      <c r="AX533" s="124" t="s">
        <v>535</v>
      </c>
      <c r="AY533" s="122" t="s">
        <v>231</v>
      </c>
      <c r="AZ533" s="124"/>
      <c r="BA533" s="146" t="s">
        <v>241</v>
      </c>
      <c r="BB533" s="124"/>
      <c r="BC533" s="146" t="s">
        <v>292</v>
      </c>
      <c r="BD533" s="124"/>
      <c r="BE533" s="112">
        <f t="shared" si="15"/>
        <v>0.6185714286</v>
      </c>
      <c r="BF533" s="122" t="s">
        <v>192</v>
      </c>
      <c r="BG533" s="160">
        <v>1.0</v>
      </c>
      <c r="BH533" s="122" t="s">
        <v>200</v>
      </c>
      <c r="BI533" s="160">
        <v>0.5</v>
      </c>
      <c r="BJ533" s="122" t="s">
        <v>204</v>
      </c>
      <c r="BK533" s="124">
        <v>1.0</v>
      </c>
      <c r="BL533" s="122" t="s">
        <v>209</v>
      </c>
      <c r="BM533" s="124">
        <v>1.0</v>
      </c>
      <c r="BN533" s="122" t="s">
        <v>218</v>
      </c>
      <c r="BO533" s="124">
        <v>0.33</v>
      </c>
      <c r="BP533" s="122" t="s">
        <v>211</v>
      </c>
      <c r="BQ533" s="124">
        <v>0.5</v>
      </c>
      <c r="BR533" s="122" t="s">
        <v>226</v>
      </c>
      <c r="BS533" s="124">
        <v>0.0</v>
      </c>
      <c r="BT533" s="112"/>
      <c r="BU533" s="168" t="s">
        <v>237</v>
      </c>
      <c r="BV533" s="168" t="s">
        <v>236</v>
      </c>
      <c r="BW533" s="112"/>
    </row>
    <row r="534">
      <c r="A534" s="66"/>
      <c r="B534" s="69">
        <v>15.0</v>
      </c>
      <c r="C534" s="115" t="s">
        <v>308</v>
      </c>
      <c r="D534" s="115" t="s">
        <v>344</v>
      </c>
      <c r="E534" s="76">
        <v>2012.0</v>
      </c>
      <c r="F534" s="76" t="s">
        <v>30</v>
      </c>
      <c r="G534" s="76" t="s">
        <v>380</v>
      </c>
      <c r="H534" s="76">
        <v>2.0</v>
      </c>
      <c r="I534" s="119" t="s">
        <v>416</v>
      </c>
      <c r="J534" s="119" t="s">
        <v>451</v>
      </c>
      <c r="K534" s="87" t="s">
        <v>39</v>
      </c>
      <c r="L534" s="66"/>
      <c r="M534" s="94"/>
      <c r="N534" s="122" t="s">
        <v>231</v>
      </c>
      <c r="O534" s="124"/>
      <c r="P534" s="124" t="s">
        <v>243</v>
      </c>
      <c r="Q534" s="16" t="s">
        <v>250</v>
      </c>
      <c r="R534" s="122" t="s">
        <v>241</v>
      </c>
      <c r="S534" s="124"/>
      <c r="T534" s="122" t="s">
        <v>241</v>
      </c>
      <c r="U534" s="124" t="s">
        <v>459</v>
      </c>
      <c r="V534" s="16"/>
      <c r="W534" s="106"/>
      <c r="X534" s="106"/>
      <c r="Y534" s="106"/>
      <c r="Z534" s="122"/>
      <c r="AA534" s="124"/>
      <c r="AB534" s="122"/>
      <c r="AC534" s="124"/>
      <c r="AD534" s="122"/>
      <c r="AE534" s="124"/>
      <c r="AF534" s="122"/>
      <c r="AG534" s="124"/>
      <c r="AH534" s="122"/>
      <c r="AI534" s="124"/>
      <c r="AJ534" s="108"/>
      <c r="AK534" s="106"/>
      <c r="AL534" s="106"/>
      <c r="AM534" s="122"/>
      <c r="AN534" s="124"/>
      <c r="AO534" s="122"/>
      <c r="AP534" s="124"/>
      <c r="AQ534" s="122"/>
      <c r="AR534" s="124"/>
      <c r="AS534" s="122"/>
      <c r="AT534" s="124"/>
      <c r="AU534" s="122"/>
      <c r="AV534" s="124"/>
      <c r="AW534" s="122"/>
      <c r="AX534" s="124"/>
      <c r="AY534" s="122"/>
      <c r="AZ534" s="124"/>
      <c r="BA534" s="225"/>
      <c r="BB534" s="58"/>
      <c r="BC534" s="146"/>
      <c r="BD534" s="124"/>
      <c r="BE534" s="112">
        <f t="shared" si="15"/>
        <v>0</v>
      </c>
      <c r="BF534" s="122" t="s">
        <v>192</v>
      </c>
      <c r="BG534" s="160"/>
      <c r="BH534" s="122" t="s">
        <v>200</v>
      </c>
      <c r="BI534" s="160"/>
      <c r="BJ534" s="122"/>
      <c r="BK534" s="124"/>
      <c r="BL534" s="122"/>
      <c r="BM534" s="124"/>
      <c r="BN534" s="122"/>
      <c r="BO534" s="124"/>
      <c r="BP534" s="122"/>
      <c r="BQ534" s="124"/>
      <c r="BR534" s="122"/>
      <c r="BS534" s="124"/>
      <c r="BT534" s="112"/>
      <c r="BU534" s="168" t="s">
        <v>236</v>
      </c>
      <c r="BV534" s="7"/>
      <c r="BW534" s="112"/>
    </row>
    <row r="535">
      <c r="A535" s="66"/>
      <c r="B535" s="69">
        <v>16.0</v>
      </c>
      <c r="C535" s="115" t="s">
        <v>309</v>
      </c>
      <c r="D535" s="115" t="s">
        <v>345</v>
      </c>
      <c r="E535" s="76">
        <v>2014.0</v>
      </c>
      <c r="F535" s="76" t="s">
        <v>30</v>
      </c>
      <c r="G535" s="76" t="s">
        <v>381</v>
      </c>
      <c r="H535" s="76">
        <v>4.0</v>
      </c>
      <c r="I535" s="119" t="s">
        <v>417</v>
      </c>
      <c r="J535" s="119" t="s">
        <v>452</v>
      </c>
      <c r="K535" s="87" t="s">
        <v>39</v>
      </c>
      <c r="L535" s="66"/>
      <c r="M535" s="94"/>
      <c r="N535" s="122" t="s">
        <v>231</v>
      </c>
      <c r="O535" s="124"/>
      <c r="P535" s="124" t="s">
        <v>243</v>
      </c>
      <c r="Q535" s="16" t="s">
        <v>250</v>
      </c>
      <c r="R535" s="122" t="s">
        <v>241</v>
      </c>
      <c r="S535" s="124"/>
      <c r="T535" s="122" t="s">
        <v>241</v>
      </c>
      <c r="U535" s="124"/>
      <c r="V535" s="16"/>
      <c r="W535" s="106"/>
      <c r="X535" s="106"/>
      <c r="Y535" s="106"/>
      <c r="Z535" s="122"/>
      <c r="AA535" s="124"/>
      <c r="AB535" s="122"/>
      <c r="AC535" s="124"/>
      <c r="AD535" s="122"/>
      <c r="AE535" s="124"/>
      <c r="AF535" s="122"/>
      <c r="AG535" s="124"/>
      <c r="AH535" s="122"/>
      <c r="AI535" s="124"/>
      <c r="AJ535" s="108"/>
      <c r="AK535" s="106"/>
      <c r="AL535" s="106"/>
      <c r="AM535" s="122"/>
      <c r="AN535" s="124"/>
      <c r="AO535" s="122"/>
      <c r="AP535" s="124"/>
      <c r="AQ535" s="122"/>
      <c r="AR535" s="124"/>
      <c r="AS535" s="122"/>
      <c r="AT535" s="124"/>
      <c r="AU535" s="122"/>
      <c r="AV535" s="124"/>
      <c r="AW535" s="122"/>
      <c r="AX535" s="124"/>
      <c r="AY535" s="122"/>
      <c r="AZ535" s="124"/>
      <c r="BA535" s="146"/>
      <c r="BB535" s="124"/>
      <c r="BC535" s="146"/>
      <c r="BD535" s="124"/>
      <c r="BE535" s="112">
        <f t="shared" si="15"/>
        <v>0</v>
      </c>
      <c r="BF535" s="122" t="s">
        <v>192</v>
      </c>
      <c r="BG535" s="160"/>
      <c r="BH535" s="122" t="s">
        <v>199</v>
      </c>
      <c r="BI535" s="160"/>
      <c r="BJ535" s="122"/>
      <c r="BK535" s="124"/>
      <c r="BL535" s="122"/>
      <c r="BM535" s="124"/>
      <c r="BN535" s="122"/>
      <c r="BO535" s="124"/>
      <c r="BP535" s="122"/>
      <c r="BQ535" s="124"/>
      <c r="BR535" s="122"/>
      <c r="BS535" s="124"/>
      <c r="BT535" s="112"/>
      <c r="BU535" s="168" t="s">
        <v>236</v>
      </c>
      <c r="BV535" s="7"/>
      <c r="BW535" s="112"/>
    </row>
    <row r="536">
      <c r="A536" s="66"/>
      <c r="B536" s="69">
        <v>17.0</v>
      </c>
      <c r="C536" s="115" t="s">
        <v>310</v>
      </c>
      <c r="D536" s="115" t="s">
        <v>346</v>
      </c>
      <c r="E536" s="76">
        <v>2013.0</v>
      </c>
      <c r="F536" s="76" t="s">
        <v>30</v>
      </c>
      <c r="G536" s="76" t="s">
        <v>382</v>
      </c>
      <c r="H536" s="76">
        <v>2.0</v>
      </c>
      <c r="I536" s="119" t="s">
        <v>418</v>
      </c>
      <c r="J536" s="119" t="s">
        <v>453</v>
      </c>
      <c r="K536" s="87" t="s">
        <v>39</v>
      </c>
      <c r="L536" s="66"/>
      <c r="M536" s="94"/>
      <c r="N536" s="122" t="s">
        <v>231</v>
      </c>
      <c r="O536" s="124"/>
      <c r="P536" s="124" t="s">
        <v>243</v>
      </c>
      <c r="Q536" s="16" t="s">
        <v>250</v>
      </c>
      <c r="R536" s="224" t="s">
        <v>228</v>
      </c>
      <c r="S536" s="58"/>
      <c r="T536" s="122" t="s">
        <v>231</v>
      </c>
      <c r="U536" s="124"/>
      <c r="V536" s="16" t="s">
        <v>258</v>
      </c>
      <c r="W536" s="106"/>
      <c r="X536" s="106"/>
      <c r="Y536" s="106"/>
      <c r="Z536" s="122" t="s">
        <v>231</v>
      </c>
      <c r="AA536" s="124"/>
      <c r="AB536" s="122" t="s">
        <v>231</v>
      </c>
      <c r="AC536" s="124" t="s">
        <v>473</v>
      </c>
      <c r="AD536" s="122" t="s">
        <v>241</v>
      </c>
      <c r="AE536" s="124"/>
      <c r="AF536" s="122" t="s">
        <v>241</v>
      </c>
      <c r="AG536" s="124"/>
      <c r="AH536" s="122" t="s">
        <v>241</v>
      </c>
      <c r="AI536" s="124"/>
      <c r="AJ536" s="108"/>
      <c r="AK536" s="106"/>
      <c r="AL536" s="106"/>
      <c r="AM536" s="122" t="s">
        <v>231</v>
      </c>
      <c r="AN536" s="124"/>
      <c r="AO536" s="122" t="s">
        <v>231</v>
      </c>
      <c r="AP536" s="124"/>
      <c r="AQ536" s="122" t="s">
        <v>231</v>
      </c>
      <c r="AR536" s="124" t="s">
        <v>518</v>
      </c>
      <c r="AS536" s="122" t="s">
        <v>231</v>
      </c>
      <c r="AT536" s="124" t="s">
        <v>526</v>
      </c>
      <c r="AU536" s="122" t="s">
        <v>231</v>
      </c>
      <c r="AV536" s="124"/>
      <c r="AW536" s="122" t="s">
        <v>231</v>
      </c>
      <c r="AX536" s="124"/>
      <c r="AY536" s="122" t="s">
        <v>231</v>
      </c>
      <c r="AZ536" s="124"/>
      <c r="BA536" s="146" t="s">
        <v>231</v>
      </c>
      <c r="BB536" s="124" t="s">
        <v>546</v>
      </c>
      <c r="BC536" s="225" t="s">
        <v>293</v>
      </c>
      <c r="BD536" s="58"/>
      <c r="BE536" s="112">
        <f t="shared" si="15"/>
        <v>0.5471428571</v>
      </c>
      <c r="BF536" s="122" t="s">
        <v>192</v>
      </c>
      <c r="BG536" s="160">
        <v>1.0</v>
      </c>
      <c r="BH536" s="122" t="s">
        <v>199</v>
      </c>
      <c r="BI536" s="160">
        <v>1.0</v>
      </c>
      <c r="BJ536" s="122" t="s">
        <v>205</v>
      </c>
      <c r="BK536" s="124">
        <v>0.5</v>
      </c>
      <c r="BL536" s="146" t="s">
        <v>211</v>
      </c>
      <c r="BM536" s="124">
        <v>0.5</v>
      </c>
      <c r="BN536" s="122" t="s">
        <v>218</v>
      </c>
      <c r="BO536" s="124">
        <v>0.33</v>
      </c>
      <c r="BP536" s="122" t="s">
        <v>211</v>
      </c>
      <c r="BQ536" s="124">
        <v>0.5</v>
      </c>
      <c r="BR536" s="122" t="s">
        <v>226</v>
      </c>
      <c r="BS536" s="124">
        <v>0.0</v>
      </c>
      <c r="BT536" s="112"/>
      <c r="BU536" s="168" t="s">
        <v>237</v>
      </c>
      <c r="BV536" s="168" t="s">
        <v>237</v>
      </c>
      <c r="BW536" s="112"/>
    </row>
    <row r="537">
      <c r="A537" s="66"/>
      <c r="B537" s="69">
        <v>18.0</v>
      </c>
      <c r="C537" s="71" t="s">
        <v>311</v>
      </c>
      <c r="D537" s="10" t="s">
        <v>347</v>
      </c>
      <c r="E537" s="76">
        <v>2014.0</v>
      </c>
      <c r="F537" s="76" t="s">
        <v>30</v>
      </c>
      <c r="G537" s="76" t="s">
        <v>383</v>
      </c>
      <c r="H537" s="76">
        <v>0.0</v>
      </c>
      <c r="I537" s="119" t="s">
        <v>419</v>
      </c>
      <c r="J537" s="71"/>
      <c r="K537" s="87" t="s">
        <v>39</v>
      </c>
      <c r="L537" s="66"/>
      <c r="M537" s="94"/>
      <c r="N537" s="122" t="s">
        <v>231</v>
      </c>
      <c r="O537" s="124"/>
      <c r="P537" s="124" t="s">
        <v>243</v>
      </c>
      <c r="Q537" s="16" t="s">
        <v>250</v>
      </c>
      <c r="R537" s="122" t="s">
        <v>228</v>
      </c>
      <c r="S537" s="124"/>
      <c r="T537" s="122" t="s">
        <v>231</v>
      </c>
      <c r="U537" s="124"/>
      <c r="V537" s="16" t="s">
        <v>258</v>
      </c>
      <c r="W537" s="106"/>
      <c r="X537" s="106"/>
      <c r="Y537" s="106"/>
      <c r="Z537" s="122" t="s">
        <v>231</v>
      </c>
      <c r="AA537" s="124" t="s">
        <v>460</v>
      </c>
      <c r="AB537" s="122" t="s">
        <v>231</v>
      </c>
      <c r="AC537" s="124"/>
      <c r="AD537" s="122" t="s">
        <v>231</v>
      </c>
      <c r="AE537" s="124"/>
      <c r="AF537" s="122" t="s">
        <v>241</v>
      </c>
      <c r="AG537" s="124"/>
      <c r="AH537" s="122" t="s">
        <v>231</v>
      </c>
      <c r="AI537" s="124"/>
      <c r="AJ537" s="108"/>
      <c r="AK537" s="106"/>
      <c r="AL537" s="106"/>
      <c r="AM537" s="122" t="s">
        <v>231</v>
      </c>
      <c r="AN537" s="124"/>
      <c r="AO537" s="122" t="s">
        <v>231</v>
      </c>
      <c r="AP537" s="124"/>
      <c r="AQ537" s="122" t="s">
        <v>231</v>
      </c>
      <c r="AR537" s="124"/>
      <c r="AS537" s="122" t="s">
        <v>231</v>
      </c>
      <c r="AT537" s="124"/>
      <c r="AU537" s="122" t="s">
        <v>231</v>
      </c>
      <c r="AV537" s="124"/>
      <c r="AW537" s="122" t="s">
        <v>231</v>
      </c>
      <c r="AX537" s="124"/>
      <c r="AY537" s="122" t="s">
        <v>231</v>
      </c>
      <c r="AZ537" s="124"/>
      <c r="BA537" s="146" t="s">
        <v>231</v>
      </c>
      <c r="BB537" s="124" t="s">
        <v>547</v>
      </c>
      <c r="BC537" s="146" t="s">
        <v>290</v>
      </c>
      <c r="BD537" s="124" t="s">
        <v>460</v>
      </c>
      <c r="BE537" s="112">
        <f t="shared" si="15"/>
        <v>0.8571428571</v>
      </c>
      <c r="BF537" s="122" t="s">
        <v>192</v>
      </c>
      <c r="BG537" s="160">
        <v>1.0</v>
      </c>
      <c r="BH537" s="122" t="s">
        <v>200</v>
      </c>
      <c r="BI537" s="160">
        <v>0.5</v>
      </c>
      <c r="BJ537" s="122" t="s">
        <v>204</v>
      </c>
      <c r="BK537" s="124">
        <v>1.0</v>
      </c>
      <c r="BL537" s="146" t="s">
        <v>209</v>
      </c>
      <c r="BM537" s="124">
        <v>1.0</v>
      </c>
      <c r="BN537" s="122" t="s">
        <v>216</v>
      </c>
      <c r="BO537" s="124">
        <v>1.0</v>
      </c>
      <c r="BP537" s="122" t="s">
        <v>204</v>
      </c>
      <c r="BQ537" s="124">
        <v>1.0</v>
      </c>
      <c r="BR537" s="122" t="s">
        <v>211</v>
      </c>
      <c r="BS537" s="124">
        <v>0.5</v>
      </c>
      <c r="BT537" s="112"/>
      <c r="BU537" s="168" t="s">
        <v>236</v>
      </c>
      <c r="BV537" s="168" t="s">
        <v>237</v>
      </c>
      <c r="BW537" s="112"/>
    </row>
    <row r="538">
      <c r="A538" s="66"/>
      <c r="B538" s="69">
        <v>19.0</v>
      </c>
      <c r="C538" s="71" t="s">
        <v>312</v>
      </c>
      <c r="D538" s="10" t="s">
        <v>348</v>
      </c>
      <c r="E538" s="76">
        <v>2014.0</v>
      </c>
      <c r="F538" s="76" t="s">
        <v>30</v>
      </c>
      <c r="G538" s="76" t="s">
        <v>384</v>
      </c>
      <c r="H538" s="76">
        <v>0.0</v>
      </c>
      <c r="I538" s="119" t="s">
        <v>420</v>
      </c>
      <c r="J538" s="71"/>
      <c r="K538" s="87" t="s">
        <v>39</v>
      </c>
      <c r="L538" s="66"/>
      <c r="M538" s="94"/>
      <c r="N538" s="122" t="s">
        <v>231</v>
      </c>
      <c r="O538" s="124"/>
      <c r="P538" s="124" t="s">
        <v>243</v>
      </c>
      <c r="Q538" s="16" t="s">
        <v>249</v>
      </c>
      <c r="R538" s="122" t="s">
        <v>231</v>
      </c>
      <c r="S538" s="124" t="s">
        <v>456</v>
      </c>
      <c r="T538" s="224" t="s">
        <v>231</v>
      </c>
      <c r="U538" s="58"/>
      <c r="V538" s="16" t="s">
        <v>258</v>
      </c>
      <c r="W538" s="106"/>
      <c r="X538" s="106"/>
      <c r="Y538" s="106"/>
      <c r="Z538" s="122" t="s">
        <v>241</v>
      </c>
      <c r="AA538" s="124"/>
      <c r="AB538" s="122"/>
      <c r="AC538" s="124"/>
      <c r="AD538" s="122"/>
      <c r="AE538" s="124"/>
      <c r="AF538" s="122"/>
      <c r="AG538" s="124"/>
      <c r="AH538" s="122"/>
      <c r="AI538" s="124"/>
      <c r="AJ538" s="108"/>
      <c r="AK538" s="106"/>
      <c r="AL538" s="106"/>
      <c r="AM538" s="122" t="s">
        <v>231</v>
      </c>
      <c r="AN538" s="124" t="s">
        <v>504</v>
      </c>
      <c r="AO538" s="122" t="s">
        <v>231</v>
      </c>
      <c r="AP538" s="124" t="s">
        <v>508</v>
      </c>
      <c r="AQ538" s="122" t="s">
        <v>231</v>
      </c>
      <c r="AR538" s="124"/>
      <c r="AS538" s="122" t="s">
        <v>231</v>
      </c>
      <c r="AT538" s="124"/>
      <c r="AU538" s="122" t="s">
        <v>241</v>
      </c>
      <c r="AV538" s="124"/>
      <c r="AW538" s="122" t="s">
        <v>231</v>
      </c>
      <c r="AX538" s="124"/>
      <c r="AY538" s="122" t="s">
        <v>231</v>
      </c>
      <c r="AZ538" s="124"/>
      <c r="BA538" s="146" t="s">
        <v>231</v>
      </c>
      <c r="BB538" s="124"/>
      <c r="BC538" s="146" t="s">
        <v>293</v>
      </c>
      <c r="BD538" s="124"/>
      <c r="BE538" s="111">
        <f t="shared" si="15"/>
        <v>0.8571428571</v>
      </c>
      <c r="BF538" s="58"/>
      <c r="BG538" s="160">
        <v>1.0</v>
      </c>
      <c r="BH538" s="122" t="s">
        <v>200</v>
      </c>
      <c r="BI538" s="160">
        <v>0.5</v>
      </c>
      <c r="BJ538" s="122" t="s">
        <v>204</v>
      </c>
      <c r="BK538" s="124">
        <v>1.0</v>
      </c>
      <c r="BL538" s="146" t="s">
        <v>209</v>
      </c>
      <c r="BM538" s="124">
        <v>1.0</v>
      </c>
      <c r="BN538" s="122" t="s">
        <v>216</v>
      </c>
      <c r="BO538" s="124">
        <v>1.0</v>
      </c>
      <c r="BP538" s="122" t="s">
        <v>211</v>
      </c>
      <c r="BQ538" s="124">
        <v>0.5</v>
      </c>
      <c r="BR538" s="122" t="s">
        <v>225</v>
      </c>
      <c r="BS538" s="124">
        <v>1.0</v>
      </c>
      <c r="BT538" s="112"/>
      <c r="BU538" s="168" t="s">
        <v>237</v>
      </c>
      <c r="BV538" s="168" t="s">
        <v>237</v>
      </c>
      <c r="BW538" s="112"/>
      <c r="BX538" s="10" t="s">
        <v>561</v>
      </c>
    </row>
    <row r="539">
      <c r="A539" s="66"/>
      <c r="B539" s="69">
        <v>20.0</v>
      </c>
      <c r="C539" s="71" t="s">
        <v>313</v>
      </c>
      <c r="D539" s="115" t="s">
        <v>349</v>
      </c>
      <c r="E539" s="76">
        <v>2010.0</v>
      </c>
      <c r="F539" s="76" t="s">
        <v>30</v>
      </c>
      <c r="G539" s="76" t="s">
        <v>385</v>
      </c>
      <c r="H539" s="76">
        <v>7.0</v>
      </c>
      <c r="I539" s="119" t="s">
        <v>421</v>
      </c>
      <c r="J539" s="71"/>
      <c r="K539" s="87" t="s">
        <v>39</v>
      </c>
      <c r="L539" s="66"/>
      <c r="M539" s="94"/>
      <c r="N539" s="122" t="s">
        <v>231</v>
      </c>
      <c r="O539" s="124"/>
      <c r="P539" s="124" t="s">
        <v>243</v>
      </c>
      <c r="Q539" s="16" t="s">
        <v>250</v>
      </c>
      <c r="R539" s="122" t="s">
        <v>228</v>
      </c>
      <c r="S539" s="124"/>
      <c r="T539" s="122" t="s">
        <v>231</v>
      </c>
      <c r="U539" s="124"/>
      <c r="V539" s="16" t="s">
        <v>258</v>
      </c>
      <c r="W539" s="106"/>
      <c r="X539" s="106"/>
      <c r="Y539" s="106"/>
      <c r="Z539" s="122" t="s">
        <v>231</v>
      </c>
      <c r="AA539" s="124"/>
      <c r="AB539" s="122" t="s">
        <v>231</v>
      </c>
      <c r="AC539" s="124"/>
      <c r="AD539" s="122" t="s">
        <v>231</v>
      </c>
      <c r="AE539" s="124"/>
      <c r="AF539" s="122" t="s">
        <v>241</v>
      </c>
      <c r="AG539" s="124"/>
      <c r="AH539" s="122" t="s">
        <v>241</v>
      </c>
      <c r="AI539" s="124"/>
      <c r="AJ539" s="108"/>
      <c r="AK539" s="106"/>
      <c r="AL539" s="106"/>
      <c r="AM539" s="122" t="s">
        <v>231</v>
      </c>
      <c r="AN539" s="124"/>
      <c r="AO539" s="122" t="s">
        <v>241</v>
      </c>
      <c r="AP539" s="124"/>
      <c r="AQ539" s="122" t="s">
        <v>231</v>
      </c>
      <c r="AR539" s="124"/>
      <c r="AS539" s="122" t="s">
        <v>231</v>
      </c>
      <c r="AT539" s="124" t="s">
        <v>527</v>
      </c>
      <c r="AU539" s="122" t="s">
        <v>241</v>
      </c>
      <c r="AV539" s="124"/>
      <c r="AW539" s="122" t="s">
        <v>228</v>
      </c>
      <c r="AX539" s="124"/>
      <c r="AY539" s="122" t="s">
        <v>231</v>
      </c>
      <c r="AZ539" s="124"/>
      <c r="BA539" s="146" t="s">
        <v>241</v>
      </c>
      <c r="BB539" s="124"/>
      <c r="BC539" s="146" t="s">
        <v>293</v>
      </c>
      <c r="BD539" s="124"/>
      <c r="BE539" s="112">
        <f t="shared" si="15"/>
        <v>0.6185714286</v>
      </c>
      <c r="BF539" s="224" t="s">
        <v>192</v>
      </c>
      <c r="BG539" s="58"/>
      <c r="BH539" s="122" t="s">
        <v>199</v>
      </c>
      <c r="BI539" s="160">
        <v>1.0</v>
      </c>
      <c r="BJ539" s="122" t="s">
        <v>204</v>
      </c>
      <c r="BK539" s="124">
        <v>1.0</v>
      </c>
      <c r="BL539" s="146" t="s">
        <v>209</v>
      </c>
      <c r="BM539" s="124">
        <v>1.0</v>
      </c>
      <c r="BN539" s="122" t="s">
        <v>218</v>
      </c>
      <c r="BO539" s="124">
        <v>0.33</v>
      </c>
      <c r="BP539" s="122" t="s">
        <v>211</v>
      </c>
      <c r="BQ539" s="124">
        <v>0.5</v>
      </c>
      <c r="BR539" s="122" t="s">
        <v>211</v>
      </c>
      <c r="BS539" s="124">
        <v>0.5</v>
      </c>
      <c r="BT539" s="112"/>
      <c r="BU539" s="168" t="s">
        <v>236</v>
      </c>
      <c r="BV539" s="168" t="s">
        <v>237</v>
      </c>
      <c r="BW539" s="112"/>
    </row>
    <row r="540">
      <c r="A540" s="66"/>
      <c r="B540" s="69">
        <v>21.0</v>
      </c>
      <c r="C540" s="71" t="s">
        <v>314</v>
      </c>
      <c r="D540" s="71" t="s">
        <v>350</v>
      </c>
      <c r="E540" s="76">
        <v>2010.0</v>
      </c>
      <c r="F540" s="76" t="s">
        <v>30</v>
      </c>
      <c r="G540" s="76" t="s">
        <v>386</v>
      </c>
      <c r="H540" s="76">
        <v>11.0</v>
      </c>
      <c r="I540" s="119" t="s">
        <v>422</v>
      </c>
      <c r="J540" s="71"/>
      <c r="K540" s="87" t="s">
        <v>39</v>
      </c>
      <c r="L540" s="66"/>
      <c r="M540" s="94"/>
      <c r="N540" s="122" t="s">
        <v>231</v>
      </c>
      <c r="O540" s="124"/>
      <c r="P540" s="124" t="s">
        <v>243</v>
      </c>
      <c r="Q540" s="16" t="s">
        <v>248</v>
      </c>
      <c r="R540" s="122" t="s">
        <v>241</v>
      </c>
      <c r="S540" s="124" t="s">
        <v>457</v>
      </c>
      <c r="T540" s="122" t="s">
        <v>231</v>
      </c>
      <c r="U540" s="124"/>
      <c r="V540" s="16" t="s">
        <v>258</v>
      </c>
      <c r="W540" s="106"/>
      <c r="X540" s="106"/>
      <c r="Y540" s="106"/>
      <c r="Z540" s="122" t="s">
        <v>231</v>
      </c>
      <c r="AA540" s="124"/>
      <c r="AB540" s="122" t="s">
        <v>231</v>
      </c>
      <c r="AC540" s="124"/>
      <c r="AD540" s="122" t="s">
        <v>231</v>
      </c>
      <c r="AE540" s="124" t="s">
        <v>490</v>
      </c>
      <c r="AF540" s="122" t="s">
        <v>241</v>
      </c>
      <c r="AG540" s="124"/>
      <c r="AH540" s="122" t="s">
        <v>241</v>
      </c>
      <c r="AI540" s="124"/>
      <c r="AJ540" s="108"/>
      <c r="AK540" s="106"/>
      <c r="AL540" s="106"/>
      <c r="AM540" s="122" t="s">
        <v>231</v>
      </c>
      <c r="AN540" s="124"/>
      <c r="AO540" s="122" t="s">
        <v>231</v>
      </c>
      <c r="AP540" s="124"/>
      <c r="AQ540" s="122" t="s">
        <v>231</v>
      </c>
      <c r="AR540" s="124"/>
      <c r="AS540" s="122" t="s">
        <v>231</v>
      </c>
      <c r="AT540" s="124"/>
      <c r="AU540" s="122" t="s">
        <v>231</v>
      </c>
      <c r="AV540" s="124"/>
      <c r="AW540" s="122" t="s">
        <v>231</v>
      </c>
      <c r="AX540" s="124"/>
      <c r="AY540" s="122" t="s">
        <v>231</v>
      </c>
      <c r="AZ540" s="124"/>
      <c r="BA540" s="146" t="s">
        <v>241</v>
      </c>
      <c r="BB540" s="124"/>
      <c r="BC540" s="146" t="s">
        <v>291</v>
      </c>
      <c r="BD540" s="124"/>
      <c r="BE540" s="112">
        <f t="shared" si="15"/>
        <v>0.8571428571</v>
      </c>
      <c r="BF540" s="122" t="s">
        <v>192</v>
      </c>
      <c r="BG540" s="160">
        <v>1.0</v>
      </c>
      <c r="BH540" s="122" t="s">
        <v>199</v>
      </c>
      <c r="BI540" s="160">
        <v>1.0</v>
      </c>
      <c r="BJ540" s="122" t="s">
        <v>204</v>
      </c>
      <c r="BK540" s="124">
        <v>1.0</v>
      </c>
      <c r="BL540" s="146" t="s">
        <v>209</v>
      </c>
      <c r="BM540" s="124">
        <v>1.0</v>
      </c>
      <c r="BN540" s="122" t="s">
        <v>216</v>
      </c>
      <c r="BO540" s="124">
        <v>1.0</v>
      </c>
      <c r="BP540" s="122" t="s">
        <v>211</v>
      </c>
      <c r="BQ540" s="124">
        <v>0.5</v>
      </c>
      <c r="BR540" s="122" t="s">
        <v>211</v>
      </c>
      <c r="BS540" s="124">
        <v>0.5</v>
      </c>
      <c r="BT540" s="112"/>
      <c r="BU540" s="168" t="s">
        <v>236</v>
      </c>
      <c r="BV540" s="168" t="s">
        <v>237</v>
      </c>
      <c r="BW540" s="112"/>
    </row>
    <row r="541">
      <c r="A541" s="66"/>
      <c r="B541" s="69">
        <v>22.0</v>
      </c>
      <c r="C541" s="71" t="s">
        <v>315</v>
      </c>
      <c r="D541" s="71" t="s">
        <v>351</v>
      </c>
      <c r="E541" s="76">
        <v>2010.0</v>
      </c>
      <c r="F541" s="76" t="s">
        <v>30</v>
      </c>
      <c r="G541" s="76" t="s">
        <v>387</v>
      </c>
      <c r="H541" s="76">
        <v>6.0</v>
      </c>
      <c r="I541" s="119" t="s">
        <v>423</v>
      </c>
      <c r="J541" s="71"/>
      <c r="K541" s="87" t="s">
        <v>39</v>
      </c>
      <c r="L541" s="66"/>
      <c r="M541" s="94"/>
      <c r="N541" s="122" t="s">
        <v>231</v>
      </c>
      <c r="O541" s="124"/>
      <c r="P541" s="124" t="s">
        <v>243</v>
      </c>
      <c r="Q541" s="16" t="s">
        <v>250</v>
      </c>
      <c r="R541" s="122" t="s">
        <v>228</v>
      </c>
      <c r="S541" s="124"/>
      <c r="T541" s="122" t="s">
        <v>241</v>
      </c>
      <c r="U541" s="124"/>
      <c r="V541" s="16"/>
      <c r="W541" s="106"/>
      <c r="X541" s="106"/>
      <c r="Y541" s="106"/>
      <c r="Z541" s="122"/>
      <c r="AA541" s="124"/>
      <c r="AB541" s="122"/>
      <c r="AC541" s="124"/>
      <c r="AD541" s="122"/>
      <c r="AE541" s="124"/>
      <c r="AF541" s="122"/>
      <c r="AG541" s="124"/>
      <c r="AH541" s="122"/>
      <c r="AI541" s="124"/>
      <c r="AJ541" s="108"/>
      <c r="AK541" s="106"/>
      <c r="AL541" s="106"/>
      <c r="AM541" s="122"/>
      <c r="AN541" s="124"/>
      <c r="AO541" s="122"/>
      <c r="AP541" s="124"/>
      <c r="AQ541" s="122"/>
      <c r="AR541" s="124"/>
      <c r="AS541" s="122"/>
      <c r="AT541" s="124"/>
      <c r="AU541" s="122"/>
      <c r="AV541" s="124"/>
      <c r="AW541" s="122"/>
      <c r="AX541" s="124"/>
      <c r="AY541" s="122"/>
      <c r="AZ541" s="124"/>
      <c r="BA541" s="146"/>
      <c r="BB541" s="124"/>
      <c r="BC541" s="146"/>
      <c r="BD541" s="124"/>
      <c r="BE541" s="112">
        <f t="shared" si="15"/>
        <v>0</v>
      </c>
      <c r="BF541" s="122"/>
      <c r="BG541" s="160"/>
      <c r="BH541" s="224"/>
      <c r="BI541" s="58"/>
      <c r="BJ541" s="122"/>
      <c r="BK541" s="124"/>
      <c r="BL541" s="146"/>
      <c r="BM541" s="124"/>
      <c r="BN541" s="122"/>
      <c r="BO541" s="124"/>
      <c r="BP541" s="122"/>
      <c r="BQ541" s="124"/>
      <c r="BR541" s="122"/>
      <c r="BS541" s="124"/>
      <c r="BT541" s="112"/>
      <c r="BU541" s="7"/>
      <c r="BV541" s="7"/>
      <c r="BW541" s="112"/>
    </row>
    <row r="542">
      <c r="A542" s="66"/>
      <c r="B542" s="69">
        <v>23.0</v>
      </c>
      <c r="C542" s="71" t="s">
        <v>316</v>
      </c>
      <c r="D542" s="71" t="s">
        <v>352</v>
      </c>
      <c r="E542" s="76">
        <v>2009.0</v>
      </c>
      <c r="F542" s="76" t="s">
        <v>30</v>
      </c>
      <c r="G542" s="76" t="s">
        <v>388</v>
      </c>
      <c r="H542" s="76">
        <v>11.0</v>
      </c>
      <c r="I542" s="119" t="s">
        <v>424</v>
      </c>
      <c r="J542" s="71"/>
      <c r="K542" s="87" t="s">
        <v>39</v>
      </c>
      <c r="L542" s="66"/>
      <c r="M542" s="94"/>
      <c r="N542" s="122" t="s">
        <v>231</v>
      </c>
      <c r="O542" s="124"/>
      <c r="P542" s="124" t="s">
        <v>243</v>
      </c>
      <c r="Q542" s="16" t="s">
        <v>250</v>
      </c>
      <c r="R542" s="122" t="s">
        <v>228</v>
      </c>
      <c r="S542" s="124"/>
      <c r="T542" s="122" t="s">
        <v>231</v>
      </c>
      <c r="U542" s="124"/>
      <c r="V542" s="16" t="s">
        <v>260</v>
      </c>
      <c r="W542" s="106"/>
      <c r="X542" s="106"/>
      <c r="Y542" s="106"/>
      <c r="Z542" s="122" t="s">
        <v>231</v>
      </c>
      <c r="AA542" s="124"/>
      <c r="AB542" s="122" t="s">
        <v>231</v>
      </c>
      <c r="AC542" s="128" t="s">
        <v>474</v>
      </c>
      <c r="AD542" s="122" t="s">
        <v>231</v>
      </c>
      <c r="AE542" s="124"/>
      <c r="AF542" s="122" t="s">
        <v>231</v>
      </c>
      <c r="AG542" s="124"/>
      <c r="AH542" s="122" t="s">
        <v>231</v>
      </c>
      <c r="AI542" s="124"/>
      <c r="AJ542" s="108"/>
      <c r="AK542" s="106"/>
      <c r="AL542" s="106"/>
      <c r="AM542" s="122" t="s">
        <v>231</v>
      </c>
      <c r="AN542" s="124"/>
      <c r="AO542" s="122" t="s">
        <v>231</v>
      </c>
      <c r="AP542" s="124"/>
      <c r="AQ542" s="122" t="s">
        <v>231</v>
      </c>
      <c r="AR542" s="124"/>
      <c r="AS542" s="122" t="s">
        <v>231</v>
      </c>
      <c r="AT542" s="124" t="s">
        <v>528</v>
      </c>
      <c r="AU542" s="122" t="s">
        <v>231</v>
      </c>
      <c r="AV542" s="124"/>
      <c r="AW542" s="122" t="s">
        <v>231</v>
      </c>
      <c r="AX542" s="124" t="s">
        <v>536</v>
      </c>
      <c r="AY542" s="122" t="s">
        <v>231</v>
      </c>
      <c r="AZ542" s="124"/>
      <c r="BA542" s="146" t="s">
        <v>241</v>
      </c>
      <c r="BB542" s="124"/>
      <c r="BC542" s="146" t="s">
        <v>291</v>
      </c>
      <c r="BD542" s="124"/>
      <c r="BE542" s="112">
        <f t="shared" si="15"/>
        <v>0.9514285714</v>
      </c>
      <c r="BF542" s="122" t="s">
        <v>192</v>
      </c>
      <c r="BG542" s="160">
        <v>1.0</v>
      </c>
      <c r="BH542" s="122" t="s">
        <v>199</v>
      </c>
      <c r="BI542" s="160">
        <v>1.0</v>
      </c>
      <c r="BJ542" s="122" t="s">
        <v>204</v>
      </c>
      <c r="BK542" s="124">
        <v>1.0</v>
      </c>
      <c r="BL542" s="146" t="s">
        <v>209</v>
      </c>
      <c r="BM542" s="124">
        <v>1.0</v>
      </c>
      <c r="BN542" s="122" t="s">
        <v>217</v>
      </c>
      <c r="BO542" s="124">
        <v>0.66</v>
      </c>
      <c r="BP542" s="122" t="s">
        <v>204</v>
      </c>
      <c r="BQ542" s="124">
        <v>1.0</v>
      </c>
      <c r="BR542" s="122" t="s">
        <v>225</v>
      </c>
      <c r="BS542" s="124">
        <v>1.0</v>
      </c>
      <c r="BT542" s="112"/>
      <c r="BU542" s="7"/>
      <c r="BV542" s="7"/>
      <c r="BW542" s="112"/>
    </row>
    <row r="543">
      <c r="A543" s="66"/>
      <c r="B543" s="69">
        <v>24.0</v>
      </c>
      <c r="C543" s="71" t="s">
        <v>317</v>
      </c>
      <c r="D543" s="71" t="s">
        <v>353</v>
      </c>
      <c r="E543" s="76">
        <v>2010.0</v>
      </c>
      <c r="F543" s="76" t="s">
        <v>30</v>
      </c>
      <c r="G543" s="76" t="s">
        <v>389</v>
      </c>
      <c r="H543" s="76">
        <v>6.0</v>
      </c>
      <c r="I543" s="119" t="s">
        <v>425</v>
      </c>
      <c r="J543" s="71"/>
      <c r="K543" s="87" t="s">
        <v>39</v>
      </c>
      <c r="L543" s="66"/>
      <c r="M543" s="94"/>
      <c r="N543" s="122" t="s">
        <v>231</v>
      </c>
      <c r="O543" s="124"/>
      <c r="P543" s="124" t="s">
        <v>243</v>
      </c>
      <c r="Q543" s="16" t="s">
        <v>250</v>
      </c>
      <c r="R543" s="122" t="s">
        <v>228</v>
      </c>
      <c r="S543" s="124"/>
      <c r="T543" s="122" t="s">
        <v>231</v>
      </c>
      <c r="U543" s="124"/>
      <c r="V543" s="16" t="s">
        <v>258</v>
      </c>
      <c r="W543" s="106"/>
      <c r="X543" s="106"/>
      <c r="Y543" s="106"/>
      <c r="Z543" s="122" t="s">
        <v>241</v>
      </c>
      <c r="AA543" s="124"/>
      <c r="AB543" s="122"/>
      <c r="AC543" s="124"/>
      <c r="AD543" s="122"/>
      <c r="AE543" s="124"/>
      <c r="AF543" s="122"/>
      <c r="AG543" s="124"/>
      <c r="AH543" s="122"/>
      <c r="AI543" s="124"/>
      <c r="AJ543" s="108"/>
      <c r="AK543" s="106"/>
      <c r="AL543" s="106"/>
      <c r="AM543" s="122" t="s">
        <v>231</v>
      </c>
      <c r="AN543" s="124"/>
      <c r="AO543" s="122" t="s">
        <v>231</v>
      </c>
      <c r="AP543" s="124"/>
      <c r="AQ543" s="122" t="s">
        <v>231</v>
      </c>
      <c r="AR543" s="124" t="s">
        <v>519</v>
      </c>
      <c r="AS543" s="122" t="s">
        <v>231</v>
      </c>
      <c r="AT543" s="124" t="s">
        <v>530</v>
      </c>
      <c r="AU543" s="122" t="s">
        <v>231</v>
      </c>
      <c r="AV543" s="124"/>
      <c r="AW543" s="122" t="s">
        <v>231</v>
      </c>
      <c r="AX543" s="124"/>
      <c r="AY543" s="122" t="s">
        <v>231</v>
      </c>
      <c r="AZ543" s="124" t="s">
        <v>540</v>
      </c>
      <c r="BA543" s="146" t="s">
        <v>231</v>
      </c>
      <c r="BB543" s="124"/>
      <c r="BC543" s="146" t="s">
        <v>293</v>
      </c>
      <c r="BD543" s="124"/>
      <c r="BE543" s="112">
        <f t="shared" si="15"/>
        <v>0.8571428571</v>
      </c>
      <c r="BF543" s="122" t="s">
        <v>192</v>
      </c>
      <c r="BG543" s="160">
        <v>1.0</v>
      </c>
      <c r="BH543" s="122" t="s">
        <v>199</v>
      </c>
      <c r="BI543" s="160">
        <v>1.0</v>
      </c>
      <c r="BJ543" s="224" t="s">
        <v>204</v>
      </c>
      <c r="BK543" s="58"/>
      <c r="BL543" s="146" t="s">
        <v>209</v>
      </c>
      <c r="BM543" s="124">
        <v>1.0</v>
      </c>
      <c r="BN543" s="122" t="s">
        <v>216</v>
      </c>
      <c r="BO543" s="124">
        <v>1.0</v>
      </c>
      <c r="BP543" s="122" t="s">
        <v>204</v>
      </c>
      <c r="BQ543" s="124">
        <v>1.0</v>
      </c>
      <c r="BR543" s="122" t="s">
        <v>225</v>
      </c>
      <c r="BS543" s="124">
        <v>1.0</v>
      </c>
      <c r="BT543" s="112"/>
      <c r="BU543" s="168" t="s">
        <v>236</v>
      </c>
      <c r="BV543" s="168" t="s">
        <v>237</v>
      </c>
      <c r="BW543" s="112"/>
    </row>
    <row r="544">
      <c r="A544" s="66"/>
      <c r="B544" s="69">
        <v>25.0</v>
      </c>
      <c r="C544" s="71" t="s">
        <v>318</v>
      </c>
      <c r="D544" s="71" t="s">
        <v>354</v>
      </c>
      <c r="E544" s="76">
        <v>2010.0</v>
      </c>
      <c r="F544" s="76" t="s">
        <v>30</v>
      </c>
      <c r="G544" s="76" t="s">
        <v>390</v>
      </c>
      <c r="H544" s="76">
        <v>5.0</v>
      </c>
      <c r="I544" s="119" t="s">
        <v>426</v>
      </c>
      <c r="J544" s="71"/>
      <c r="K544" s="87" t="s">
        <v>39</v>
      </c>
      <c r="L544" s="66"/>
      <c r="M544" s="94"/>
      <c r="N544" s="122" t="s">
        <v>231</v>
      </c>
      <c r="O544" s="124"/>
      <c r="P544" s="124" t="s">
        <v>243</v>
      </c>
      <c r="Q544" s="16" t="s">
        <v>250</v>
      </c>
      <c r="R544" s="122" t="s">
        <v>231</v>
      </c>
      <c r="S544" s="124"/>
      <c r="T544" s="122" t="s">
        <v>231</v>
      </c>
      <c r="U544" s="124"/>
      <c r="V544" s="16" t="s">
        <v>258</v>
      </c>
      <c r="W544" s="106"/>
      <c r="X544" s="106"/>
      <c r="Y544" s="106"/>
      <c r="Z544" s="224" t="s">
        <v>231</v>
      </c>
      <c r="AA544" s="58"/>
      <c r="AB544" s="122" t="s">
        <v>241</v>
      </c>
      <c r="AC544" s="124"/>
      <c r="AD544" s="122" t="s">
        <v>231</v>
      </c>
      <c r="AE544" s="124"/>
      <c r="AF544" s="122" t="s">
        <v>241</v>
      </c>
      <c r="AG544" s="124"/>
      <c r="AH544" s="122" t="s">
        <v>241</v>
      </c>
      <c r="AI544" s="124"/>
      <c r="AJ544" s="108"/>
      <c r="AK544" s="106"/>
      <c r="AL544" s="106"/>
      <c r="AM544" s="122" t="s">
        <v>241</v>
      </c>
      <c r="AN544" s="124"/>
      <c r="AO544" s="122"/>
      <c r="AP544" s="124"/>
      <c r="AQ544" s="122"/>
      <c r="AR544" s="124"/>
      <c r="AS544" s="122"/>
      <c r="AT544" s="124"/>
      <c r="AU544" s="122" t="s">
        <v>231</v>
      </c>
      <c r="AV544" s="124"/>
      <c r="AW544" s="122" t="s">
        <v>231</v>
      </c>
      <c r="AX544" s="124"/>
      <c r="AY544" s="122" t="s">
        <v>231</v>
      </c>
      <c r="AZ544" s="124"/>
      <c r="BA544" s="146" t="s">
        <v>241</v>
      </c>
      <c r="BB544" s="124"/>
      <c r="BC544" s="146" t="s">
        <v>228</v>
      </c>
      <c r="BD544" s="124"/>
      <c r="BE544" s="112">
        <f t="shared" si="15"/>
        <v>0.5714285714</v>
      </c>
      <c r="BF544" s="122" t="s">
        <v>192</v>
      </c>
      <c r="BG544" s="160">
        <v>1.0</v>
      </c>
      <c r="BH544" s="122" t="s">
        <v>200</v>
      </c>
      <c r="BI544" s="160">
        <v>0.5</v>
      </c>
      <c r="BJ544" s="122" t="s">
        <v>204</v>
      </c>
      <c r="BK544" s="226">
        <v>1.0</v>
      </c>
      <c r="BL544" s="63"/>
      <c r="BM544" s="124">
        <v>1.0</v>
      </c>
      <c r="BN544" s="122" t="s">
        <v>219</v>
      </c>
      <c r="BO544" s="124">
        <v>0.0</v>
      </c>
      <c r="BP544" s="122" t="s">
        <v>211</v>
      </c>
      <c r="BQ544" s="124">
        <v>0.5</v>
      </c>
      <c r="BR544" s="122" t="s">
        <v>226</v>
      </c>
      <c r="BS544" s="124">
        <v>0.0</v>
      </c>
      <c r="BT544" s="112"/>
      <c r="BU544" s="168" t="s">
        <v>236</v>
      </c>
      <c r="BV544" s="168" t="s">
        <v>236</v>
      </c>
      <c r="BW544" s="112"/>
    </row>
    <row r="545">
      <c r="A545" s="66"/>
      <c r="B545" s="69">
        <v>26.0</v>
      </c>
      <c r="C545" s="71" t="s">
        <v>319</v>
      </c>
      <c r="D545" s="71" t="s">
        <v>355</v>
      </c>
      <c r="E545" s="76">
        <v>2009.0</v>
      </c>
      <c r="F545" s="76" t="s">
        <v>30</v>
      </c>
      <c r="G545" s="76" t="s">
        <v>391</v>
      </c>
      <c r="H545" s="76">
        <v>6.0</v>
      </c>
      <c r="I545" s="119" t="s">
        <v>427</v>
      </c>
      <c r="J545" s="71"/>
      <c r="K545" s="87" t="s">
        <v>39</v>
      </c>
      <c r="L545" s="66"/>
      <c r="M545" s="94"/>
      <c r="N545" s="122" t="s">
        <v>231</v>
      </c>
      <c r="O545" s="124"/>
      <c r="P545" s="124" t="s">
        <v>243</v>
      </c>
      <c r="Q545" s="16" t="s">
        <v>250</v>
      </c>
      <c r="R545" s="122" t="s">
        <v>228</v>
      </c>
      <c r="S545" s="124"/>
      <c r="T545" s="122" t="s">
        <v>231</v>
      </c>
      <c r="U545" s="124"/>
      <c r="V545" s="16" t="s">
        <v>258</v>
      </c>
      <c r="W545" s="106"/>
      <c r="X545" s="106"/>
      <c r="Y545" s="106"/>
      <c r="Z545" s="122" t="s">
        <v>231</v>
      </c>
      <c r="AA545" s="124"/>
      <c r="AB545" s="122" t="s">
        <v>231</v>
      </c>
      <c r="AC545" s="124"/>
      <c r="AD545" s="122" t="s">
        <v>231</v>
      </c>
      <c r="AE545" s="124"/>
      <c r="AF545" s="122" t="s">
        <v>241</v>
      </c>
      <c r="AG545" s="124"/>
      <c r="AH545" s="122" t="s">
        <v>241</v>
      </c>
      <c r="AI545" s="124"/>
      <c r="AJ545" s="108"/>
      <c r="AK545" s="106"/>
      <c r="AL545" s="106"/>
      <c r="AM545" s="122" t="s">
        <v>231</v>
      </c>
      <c r="AN545" s="124"/>
      <c r="AO545" s="122" t="s">
        <v>241</v>
      </c>
      <c r="AP545" s="124"/>
      <c r="AQ545" s="122" t="s">
        <v>231</v>
      </c>
      <c r="AR545" s="124"/>
      <c r="AS545" s="122" t="s">
        <v>231</v>
      </c>
      <c r="AT545" s="124"/>
      <c r="AU545" s="122" t="s">
        <v>231</v>
      </c>
      <c r="AV545" s="124"/>
      <c r="AW545" s="122" t="s">
        <v>231</v>
      </c>
      <c r="AX545" s="124"/>
      <c r="AY545" s="122" t="s">
        <v>231</v>
      </c>
      <c r="AZ545" s="124"/>
      <c r="BA545" s="146" t="s">
        <v>231</v>
      </c>
      <c r="BB545" s="124"/>
      <c r="BC545" s="146" t="s">
        <v>292</v>
      </c>
      <c r="BD545" s="124"/>
      <c r="BE545" s="112">
        <f t="shared" si="15"/>
        <v>0.5942857143</v>
      </c>
      <c r="BF545" s="122" t="s">
        <v>192</v>
      </c>
      <c r="BG545" s="160">
        <v>1.0</v>
      </c>
      <c r="BH545" s="122" t="s">
        <v>199</v>
      </c>
      <c r="BI545" s="160">
        <v>1.0</v>
      </c>
      <c r="BJ545" s="122" t="s">
        <v>205</v>
      </c>
      <c r="BK545" s="124">
        <v>0.5</v>
      </c>
      <c r="BL545" s="225" t="s">
        <v>209</v>
      </c>
      <c r="BM545" s="58"/>
      <c r="BN545" s="122" t="s">
        <v>217</v>
      </c>
      <c r="BO545" s="124">
        <v>0.66</v>
      </c>
      <c r="BP545" s="122" t="s">
        <v>211</v>
      </c>
      <c r="BQ545" s="124">
        <v>0.5</v>
      </c>
      <c r="BR545" s="122" t="s">
        <v>211</v>
      </c>
      <c r="BS545" s="124">
        <v>0.5</v>
      </c>
      <c r="BT545" s="112"/>
      <c r="BU545" s="168" t="s">
        <v>236</v>
      </c>
      <c r="BV545" s="168" t="s">
        <v>237</v>
      </c>
      <c r="BW545" s="112"/>
    </row>
    <row r="546">
      <c r="A546" s="66"/>
      <c r="B546" s="69">
        <v>27.0</v>
      </c>
      <c r="C546" s="71" t="s">
        <v>320</v>
      </c>
      <c r="D546" s="71" t="s">
        <v>356</v>
      </c>
      <c r="E546" s="76">
        <v>2009.0</v>
      </c>
      <c r="F546" s="76" t="s">
        <v>30</v>
      </c>
      <c r="G546" s="76" t="s">
        <v>392</v>
      </c>
      <c r="H546" s="76">
        <v>8.0</v>
      </c>
      <c r="I546" s="119" t="s">
        <v>428</v>
      </c>
      <c r="J546" s="71"/>
      <c r="K546" s="87" t="s">
        <v>39</v>
      </c>
      <c r="L546" s="66"/>
      <c r="M546" s="94"/>
      <c r="N546" s="122" t="s">
        <v>231</v>
      </c>
      <c r="O546" s="124"/>
      <c r="P546" s="124" t="s">
        <v>243</v>
      </c>
      <c r="Q546" s="16" t="s">
        <v>250</v>
      </c>
      <c r="R546" s="122" t="s">
        <v>228</v>
      </c>
      <c r="S546" s="124"/>
      <c r="T546" s="122" t="s">
        <v>231</v>
      </c>
      <c r="U546" s="124"/>
      <c r="V546" s="16" t="s">
        <v>258</v>
      </c>
      <c r="W546" s="106"/>
      <c r="X546" s="106"/>
      <c r="Y546" s="106"/>
      <c r="Z546" s="122" t="s">
        <v>231</v>
      </c>
      <c r="AA546" s="124"/>
      <c r="AB546" s="224" t="s">
        <v>231</v>
      </c>
      <c r="AC546" s="58"/>
      <c r="AD546" s="122" t="s">
        <v>231</v>
      </c>
      <c r="AE546" s="124"/>
      <c r="AF546" s="122" t="s">
        <v>241</v>
      </c>
      <c r="AG546" s="124"/>
      <c r="AH546" s="122" t="s">
        <v>241</v>
      </c>
      <c r="AI546" s="124"/>
      <c r="AJ546" s="108"/>
      <c r="AK546" s="106"/>
      <c r="AL546" s="106"/>
      <c r="AM546" s="122" t="s">
        <v>231</v>
      </c>
      <c r="AN546" s="124"/>
      <c r="AO546" s="122" t="s">
        <v>231</v>
      </c>
      <c r="AP546" s="124" t="s">
        <v>509</v>
      </c>
      <c r="AQ546" s="122" t="s">
        <v>231</v>
      </c>
      <c r="AR546" s="124"/>
      <c r="AS546" s="122" t="s">
        <v>231</v>
      </c>
      <c r="AT546" s="124"/>
      <c r="AU546" s="122" t="s">
        <v>231</v>
      </c>
      <c r="AV546" s="124"/>
      <c r="AW546" s="122" t="s">
        <v>231</v>
      </c>
      <c r="AX546" s="124"/>
      <c r="AY546" s="122" t="s">
        <v>231</v>
      </c>
      <c r="AZ546" s="124"/>
      <c r="BA546" s="146" t="s">
        <v>231</v>
      </c>
      <c r="BB546" s="124"/>
      <c r="BC546" s="146" t="s">
        <v>293</v>
      </c>
      <c r="BD546" s="124"/>
      <c r="BE546" s="112">
        <f t="shared" si="15"/>
        <v>1</v>
      </c>
      <c r="BF546" s="122" t="s">
        <v>192</v>
      </c>
      <c r="BG546" s="160">
        <v>1.0</v>
      </c>
      <c r="BH546" s="122" t="s">
        <v>199</v>
      </c>
      <c r="BI546" s="160">
        <v>1.0</v>
      </c>
      <c r="BJ546" s="122" t="s">
        <v>204</v>
      </c>
      <c r="BK546" s="124">
        <v>1.0</v>
      </c>
      <c r="BL546" s="146" t="s">
        <v>209</v>
      </c>
      <c r="BM546" s="226">
        <v>1.0</v>
      </c>
      <c r="BN546" s="63"/>
      <c r="BO546" s="124">
        <v>1.0</v>
      </c>
      <c r="BP546" s="122" t="s">
        <v>204</v>
      </c>
      <c r="BQ546" s="124">
        <v>1.0</v>
      </c>
      <c r="BR546" s="122" t="s">
        <v>225</v>
      </c>
      <c r="BS546" s="124">
        <v>1.0</v>
      </c>
      <c r="BT546" s="112"/>
      <c r="BU546" s="168" t="s">
        <v>236</v>
      </c>
      <c r="BV546" s="168" t="s">
        <v>236</v>
      </c>
      <c r="BW546" s="112"/>
    </row>
    <row r="547">
      <c r="A547" s="66"/>
      <c r="B547" s="69">
        <v>28.0</v>
      </c>
      <c r="C547" s="71" t="s">
        <v>321</v>
      </c>
      <c r="D547" s="71" t="s">
        <v>357</v>
      </c>
      <c r="E547" s="76">
        <v>2010.0</v>
      </c>
      <c r="F547" s="76" t="s">
        <v>30</v>
      </c>
      <c r="G547" s="76" t="s">
        <v>393</v>
      </c>
      <c r="H547" s="76">
        <v>11.0</v>
      </c>
      <c r="I547" s="119" t="s">
        <v>429</v>
      </c>
      <c r="J547" s="71"/>
      <c r="K547" s="87" t="s">
        <v>39</v>
      </c>
      <c r="L547" s="66"/>
      <c r="M547" s="94"/>
      <c r="N547" s="122" t="s">
        <v>231</v>
      </c>
      <c r="O547" s="124"/>
      <c r="P547" s="124" t="s">
        <v>243</v>
      </c>
      <c r="Q547" s="16" t="s">
        <v>250</v>
      </c>
      <c r="R547" s="122" t="s">
        <v>228</v>
      </c>
      <c r="S547" s="124"/>
      <c r="T547" s="122" t="s">
        <v>231</v>
      </c>
      <c r="U547" s="124"/>
      <c r="V547" s="16" t="s">
        <v>258</v>
      </c>
      <c r="W547" s="106"/>
      <c r="X547" s="106"/>
      <c r="Y547" s="106"/>
      <c r="Z547" s="122" t="s">
        <v>231</v>
      </c>
      <c r="AA547" s="124"/>
      <c r="AB547" s="122" t="s">
        <v>231</v>
      </c>
      <c r="AC547" s="124" t="s">
        <v>475</v>
      </c>
      <c r="AD547" s="122" t="s">
        <v>241</v>
      </c>
      <c r="AE547" s="124"/>
      <c r="AF547" s="122" t="s">
        <v>241</v>
      </c>
      <c r="AG547" s="124"/>
      <c r="AH547" s="122" t="s">
        <v>241</v>
      </c>
      <c r="AI547" s="124"/>
      <c r="AJ547" s="108"/>
      <c r="AK547" s="106"/>
      <c r="AL547" s="106"/>
      <c r="AM547" s="122" t="s">
        <v>231</v>
      </c>
      <c r="AN547" s="124"/>
      <c r="AO547" s="122" t="s">
        <v>231</v>
      </c>
      <c r="AP547" s="124" t="s">
        <v>510</v>
      </c>
      <c r="AQ547" s="122" t="s">
        <v>231</v>
      </c>
      <c r="AR547" s="124"/>
      <c r="AS547" s="122" t="s">
        <v>231</v>
      </c>
      <c r="AT547" s="124"/>
      <c r="AU547" s="122" t="s">
        <v>231</v>
      </c>
      <c r="AV547" s="124"/>
      <c r="AW547" s="122" t="s">
        <v>231</v>
      </c>
      <c r="AX547" s="124"/>
      <c r="AY547" s="122" t="s">
        <v>231</v>
      </c>
      <c r="AZ547" s="124"/>
      <c r="BA547" s="146" t="s">
        <v>231</v>
      </c>
      <c r="BB547" s="124"/>
      <c r="BC547" s="146" t="s">
        <v>293</v>
      </c>
      <c r="BD547" s="124"/>
      <c r="BE547" s="112">
        <f t="shared" si="15"/>
        <v>0.5714285714</v>
      </c>
      <c r="BF547" s="122" t="s">
        <v>192</v>
      </c>
      <c r="BG547" s="160">
        <v>1.0</v>
      </c>
      <c r="BH547" s="122" t="s">
        <v>199</v>
      </c>
      <c r="BI547" s="160">
        <v>1.0</v>
      </c>
      <c r="BJ547" s="122" t="s">
        <v>204</v>
      </c>
      <c r="BK547" s="124">
        <v>1.0</v>
      </c>
      <c r="BL547" s="146" t="s">
        <v>209</v>
      </c>
      <c r="BM547" s="124">
        <v>1.0</v>
      </c>
      <c r="BN547" s="224" t="s">
        <v>216</v>
      </c>
      <c r="BO547" s="58"/>
      <c r="BP547" s="122" t="s">
        <v>211</v>
      </c>
      <c r="BQ547" s="124">
        <v>0.0</v>
      </c>
      <c r="BR547" s="122" t="s">
        <v>226</v>
      </c>
      <c r="BS547" s="124">
        <v>0.0</v>
      </c>
      <c r="BT547" s="112"/>
      <c r="BU547" s="168" t="s">
        <v>236</v>
      </c>
      <c r="BV547" s="168" t="s">
        <v>236</v>
      </c>
      <c r="BW547" s="112"/>
    </row>
    <row r="548">
      <c r="A548" s="66"/>
      <c r="B548" s="69">
        <v>29.0</v>
      </c>
      <c r="C548" s="71" t="s">
        <v>322</v>
      </c>
      <c r="D548" s="71" t="s">
        <v>358</v>
      </c>
      <c r="E548" s="76">
        <v>2014.0</v>
      </c>
      <c r="F548" s="76" t="s">
        <v>30</v>
      </c>
      <c r="G548" s="76" t="s">
        <v>394</v>
      </c>
      <c r="H548" s="76">
        <v>0.0</v>
      </c>
      <c r="I548" s="119" t="s">
        <v>430</v>
      </c>
      <c r="J548" s="71"/>
      <c r="K548" s="87" t="s">
        <v>39</v>
      </c>
      <c r="L548" s="66"/>
      <c r="M548" s="94"/>
      <c r="N548" s="122" t="s">
        <v>231</v>
      </c>
      <c r="O548" s="124"/>
      <c r="P548" s="124" t="s">
        <v>243</v>
      </c>
      <c r="Q548" s="16" t="s">
        <v>250</v>
      </c>
      <c r="R548" s="122" t="s">
        <v>241</v>
      </c>
      <c r="S548" s="124"/>
      <c r="T548" s="122" t="s">
        <v>231</v>
      </c>
      <c r="U548" s="124"/>
      <c r="V548" s="16" t="s">
        <v>260</v>
      </c>
      <c r="W548" s="106"/>
      <c r="X548" s="106"/>
      <c r="Y548" s="106"/>
      <c r="Z548" s="122" t="s">
        <v>231</v>
      </c>
      <c r="AA548" s="124"/>
      <c r="AB548" s="122" t="s">
        <v>231</v>
      </c>
      <c r="AC548" s="124" t="s">
        <v>476</v>
      </c>
      <c r="AD548" s="224" t="s">
        <v>231</v>
      </c>
      <c r="AE548" s="58"/>
      <c r="AF548" s="122" t="s">
        <v>241</v>
      </c>
      <c r="AG548" s="124"/>
      <c r="AH548" s="122" t="s">
        <v>231</v>
      </c>
      <c r="AI548" s="124"/>
      <c r="AJ548" s="108"/>
      <c r="AK548" s="106"/>
      <c r="AL548" s="106"/>
      <c r="AM548" s="122" t="s">
        <v>231</v>
      </c>
      <c r="AN548" s="124"/>
      <c r="AO548" s="122" t="s">
        <v>231</v>
      </c>
      <c r="AP548" s="124"/>
      <c r="AQ548" s="122" t="s">
        <v>231</v>
      </c>
      <c r="AR548" s="124"/>
      <c r="AS548" s="122" t="s">
        <v>231</v>
      </c>
      <c r="AT548" s="124"/>
      <c r="AU548" s="122" t="s">
        <v>231</v>
      </c>
      <c r="AV548" s="124"/>
      <c r="AW548" s="122" t="s">
        <v>231</v>
      </c>
      <c r="AX548" s="124"/>
      <c r="AY548" s="122" t="s">
        <v>231</v>
      </c>
      <c r="AZ548" s="124"/>
      <c r="BA548" s="146" t="s">
        <v>231</v>
      </c>
      <c r="BB548" s="124"/>
      <c r="BC548" s="146" t="s">
        <v>293</v>
      </c>
      <c r="BD548" s="124"/>
      <c r="BE548" s="112">
        <f t="shared" si="15"/>
        <v>0.9285714286</v>
      </c>
      <c r="BF548" s="122" t="s">
        <v>192</v>
      </c>
      <c r="BG548" s="160">
        <v>1.0</v>
      </c>
      <c r="BH548" s="122" t="s">
        <v>200</v>
      </c>
      <c r="BI548" s="160">
        <v>0.5</v>
      </c>
      <c r="BJ548" s="122" t="s">
        <v>204</v>
      </c>
      <c r="BK548" s="124">
        <v>1.0</v>
      </c>
      <c r="BL548" s="146" t="s">
        <v>209</v>
      </c>
      <c r="BM548" s="124">
        <v>1.0</v>
      </c>
      <c r="BN548" s="122" t="s">
        <v>216</v>
      </c>
      <c r="BO548" s="226">
        <v>1.0</v>
      </c>
      <c r="BP548" s="63"/>
      <c r="BQ548" s="124">
        <v>1.0</v>
      </c>
      <c r="BR548" s="122" t="s">
        <v>225</v>
      </c>
      <c r="BS548" s="124">
        <v>1.0</v>
      </c>
      <c r="BT548" s="112"/>
      <c r="BU548" s="168" t="s">
        <v>236</v>
      </c>
      <c r="BV548" s="168" t="s">
        <v>236</v>
      </c>
      <c r="BW548" s="112"/>
    </row>
    <row r="549">
      <c r="A549" s="66"/>
      <c r="B549" s="69">
        <v>30.0</v>
      </c>
      <c r="C549" s="71" t="s">
        <v>323</v>
      </c>
      <c r="D549" s="71" t="s">
        <v>359</v>
      </c>
      <c r="E549" s="76">
        <v>2010.0</v>
      </c>
      <c r="F549" s="76" t="s">
        <v>30</v>
      </c>
      <c r="G549" s="76" t="s">
        <v>395</v>
      </c>
      <c r="H549" s="76">
        <v>14.0</v>
      </c>
      <c r="I549" s="119" t="s">
        <v>431</v>
      </c>
      <c r="J549" s="71"/>
      <c r="K549" s="87" t="s">
        <v>39</v>
      </c>
      <c r="L549" s="66"/>
      <c r="M549" s="94"/>
      <c r="N549" s="122" t="s">
        <v>231</v>
      </c>
      <c r="O549" s="124"/>
      <c r="P549" s="124" t="s">
        <v>243</v>
      </c>
      <c r="Q549" s="16" t="s">
        <v>250</v>
      </c>
      <c r="R549" s="122" t="s">
        <v>241</v>
      </c>
      <c r="S549" s="124"/>
      <c r="T549" s="122" t="s">
        <v>231</v>
      </c>
      <c r="U549" s="124"/>
      <c r="V549" s="16" t="s">
        <v>258</v>
      </c>
      <c r="W549" s="106"/>
      <c r="X549" s="106"/>
      <c r="Y549" s="106"/>
      <c r="Z549" s="122" t="s">
        <v>241</v>
      </c>
      <c r="AA549" s="124"/>
      <c r="AB549" s="122"/>
      <c r="AC549" s="124"/>
      <c r="AD549" s="122"/>
      <c r="AE549" s="124"/>
      <c r="AF549" s="122"/>
      <c r="AG549" s="124"/>
      <c r="AH549" s="122"/>
      <c r="AI549" s="124"/>
      <c r="AJ549" s="108"/>
      <c r="AK549" s="106"/>
      <c r="AL549" s="106"/>
      <c r="AM549" s="122" t="s">
        <v>231</v>
      </c>
      <c r="AN549" s="124"/>
      <c r="AO549" s="122" t="s">
        <v>231</v>
      </c>
      <c r="AP549" s="124"/>
      <c r="AQ549" s="122" t="s">
        <v>231</v>
      </c>
      <c r="AR549" s="124"/>
      <c r="AS549" s="122" t="s">
        <v>231</v>
      </c>
      <c r="AT549" s="124"/>
      <c r="AU549" s="122" t="s">
        <v>231</v>
      </c>
      <c r="AV549" s="124"/>
      <c r="AW549" s="122" t="s">
        <v>231</v>
      </c>
      <c r="AX549" s="124"/>
      <c r="AY549" s="122" t="s">
        <v>231</v>
      </c>
      <c r="AZ549" s="124"/>
      <c r="BA549" s="146" t="s">
        <v>231</v>
      </c>
      <c r="BB549" s="124"/>
      <c r="BC549" s="146" t="s">
        <v>228</v>
      </c>
      <c r="BD549" s="124" t="s">
        <v>556</v>
      </c>
      <c r="BE549" s="112">
        <f t="shared" si="15"/>
        <v>0.7857142857</v>
      </c>
      <c r="BF549" s="122" t="s">
        <v>192</v>
      </c>
      <c r="BG549" s="160">
        <v>1.0</v>
      </c>
      <c r="BH549" s="122" t="s">
        <v>199</v>
      </c>
      <c r="BI549" s="160">
        <v>1.0</v>
      </c>
      <c r="BJ549" s="122" t="s">
        <v>204</v>
      </c>
      <c r="BK549" s="124">
        <v>1.0</v>
      </c>
      <c r="BL549" s="146" t="s">
        <v>209</v>
      </c>
      <c r="BM549" s="124">
        <v>1.0</v>
      </c>
      <c r="BN549" s="122" t="s">
        <v>216</v>
      </c>
      <c r="BO549" s="124">
        <v>1.0</v>
      </c>
      <c r="BP549" s="224" t="s">
        <v>211</v>
      </c>
      <c r="BQ549" s="58"/>
      <c r="BR549" s="122" t="s">
        <v>211</v>
      </c>
      <c r="BS549" s="124">
        <v>0.5</v>
      </c>
      <c r="BT549" s="112"/>
      <c r="BU549" s="168" t="s">
        <v>237</v>
      </c>
      <c r="BV549" s="168" t="s">
        <v>236</v>
      </c>
      <c r="BW549" s="112"/>
    </row>
    <row r="550">
      <c r="A550" s="66"/>
      <c r="B550" s="69">
        <v>31.0</v>
      </c>
      <c r="C550" s="71" t="s">
        <v>324</v>
      </c>
      <c r="D550" s="115" t="s">
        <v>360</v>
      </c>
      <c r="E550" s="76">
        <v>2011.0</v>
      </c>
      <c r="F550" s="76" t="s">
        <v>30</v>
      </c>
      <c r="G550" s="76" t="s">
        <v>396</v>
      </c>
      <c r="H550" s="76">
        <v>22.0</v>
      </c>
      <c r="I550" s="119" t="s">
        <v>432</v>
      </c>
      <c r="J550" s="71"/>
      <c r="K550" s="87" t="s">
        <v>39</v>
      </c>
      <c r="L550" s="66"/>
      <c r="M550" s="94"/>
      <c r="N550" s="122" t="s">
        <v>231</v>
      </c>
      <c r="O550" s="124"/>
      <c r="P550" s="124" t="s">
        <v>243</v>
      </c>
      <c r="Q550" s="16" t="s">
        <v>248</v>
      </c>
      <c r="R550" s="122" t="s">
        <v>228</v>
      </c>
      <c r="S550" s="124"/>
      <c r="T550" s="122" t="s">
        <v>231</v>
      </c>
      <c r="U550" s="124"/>
      <c r="V550" s="16" t="s">
        <v>257</v>
      </c>
      <c r="W550" s="106"/>
      <c r="X550" s="106"/>
      <c r="Y550" s="106"/>
      <c r="Z550" s="122" t="s">
        <v>231</v>
      </c>
      <c r="AA550" s="124"/>
      <c r="AB550" s="122" t="s">
        <v>231</v>
      </c>
      <c r="AC550" s="124"/>
      <c r="AD550" s="122" t="s">
        <v>231</v>
      </c>
      <c r="AE550" s="124"/>
      <c r="AF550" s="224" t="s">
        <v>241</v>
      </c>
      <c r="AG550" s="58"/>
      <c r="AH550" s="122" t="s">
        <v>241</v>
      </c>
      <c r="AI550" s="124"/>
      <c r="AJ550" s="108"/>
      <c r="AK550" s="106"/>
      <c r="AL550" s="106"/>
      <c r="AM550" s="122" t="s">
        <v>231</v>
      </c>
      <c r="AN550" s="124"/>
      <c r="AO550" s="122" t="s">
        <v>231</v>
      </c>
      <c r="AP550" s="124"/>
      <c r="AQ550" s="122" t="s">
        <v>231</v>
      </c>
      <c r="AR550" s="124"/>
      <c r="AS550" s="122" t="s">
        <v>231</v>
      </c>
      <c r="AT550" s="124"/>
      <c r="AU550" s="122" t="s">
        <v>231</v>
      </c>
      <c r="AV550" s="124"/>
      <c r="AW550" s="122" t="s">
        <v>231</v>
      </c>
      <c r="AX550" s="124" t="s">
        <v>537</v>
      </c>
      <c r="AY550" s="122" t="s">
        <v>231</v>
      </c>
      <c r="AZ550" s="124"/>
      <c r="BA550" s="146" t="s">
        <v>231</v>
      </c>
      <c r="BB550" s="124" t="s">
        <v>548</v>
      </c>
      <c r="BC550" s="146" t="s">
        <v>291</v>
      </c>
      <c r="BD550" s="124" t="s">
        <v>557</v>
      </c>
      <c r="BE550" s="112">
        <f t="shared" si="15"/>
        <v>0.8085714286</v>
      </c>
      <c r="BF550" s="122" t="s">
        <v>192</v>
      </c>
      <c r="BG550" s="160">
        <v>1.0</v>
      </c>
      <c r="BH550" s="122" t="s">
        <v>199</v>
      </c>
      <c r="BI550" s="160">
        <v>1.0</v>
      </c>
      <c r="BJ550" s="122" t="s">
        <v>204</v>
      </c>
      <c r="BK550" s="124">
        <v>1.0</v>
      </c>
      <c r="BL550" s="146" t="s">
        <v>209</v>
      </c>
      <c r="BM550" s="124">
        <v>1.0</v>
      </c>
      <c r="BN550" s="122" t="s">
        <v>217</v>
      </c>
      <c r="BO550" s="124">
        <v>0.66</v>
      </c>
      <c r="BP550" s="122" t="s">
        <v>211</v>
      </c>
      <c r="BQ550" s="226">
        <v>0.5</v>
      </c>
      <c r="BR550" s="63"/>
      <c r="BS550" s="124">
        <v>0.5</v>
      </c>
      <c r="BT550" s="112"/>
      <c r="BU550" s="168" t="s">
        <v>236</v>
      </c>
      <c r="BV550" s="168" t="s">
        <v>236</v>
      </c>
      <c r="BW550" s="112"/>
    </row>
    <row r="551">
      <c r="A551" s="66"/>
      <c r="B551" s="69">
        <v>32.0</v>
      </c>
      <c r="C551" s="71" t="s">
        <v>325</v>
      </c>
      <c r="D551" s="115" t="s">
        <v>361</v>
      </c>
      <c r="E551" s="76">
        <v>2012.0</v>
      </c>
      <c r="F551" s="76" t="s">
        <v>30</v>
      </c>
      <c r="G551" s="76" t="s">
        <v>397</v>
      </c>
      <c r="H551" s="76">
        <v>5.0</v>
      </c>
      <c r="I551" s="119" t="s">
        <v>433</v>
      </c>
      <c r="J551" s="71"/>
      <c r="K551" s="87" t="s">
        <v>39</v>
      </c>
      <c r="L551" s="66"/>
      <c r="M551" s="94"/>
      <c r="N551" s="122" t="s">
        <v>231</v>
      </c>
      <c r="O551" s="124"/>
      <c r="P551" s="124" t="s">
        <v>243</v>
      </c>
      <c r="Q551" s="16" t="s">
        <v>250</v>
      </c>
      <c r="R551" s="122" t="s">
        <v>228</v>
      </c>
      <c r="S551" s="124"/>
      <c r="T551" s="122" t="s">
        <v>241</v>
      </c>
      <c r="U551" s="124"/>
      <c r="V551" s="16" t="s">
        <v>258</v>
      </c>
      <c r="W551" s="106"/>
      <c r="X551" s="106"/>
      <c r="Y551" s="106"/>
      <c r="Z551" s="122" t="s">
        <v>231</v>
      </c>
      <c r="AA551" s="124"/>
      <c r="AB551" s="122" t="s">
        <v>231</v>
      </c>
      <c r="AC551" s="124" t="s">
        <v>477</v>
      </c>
      <c r="AD551" s="122" t="s">
        <v>231</v>
      </c>
      <c r="AE551" s="124" t="s">
        <v>491</v>
      </c>
      <c r="AF551" s="122" t="s">
        <v>241</v>
      </c>
      <c r="AG551" s="124"/>
      <c r="AH551" s="122" t="s">
        <v>228</v>
      </c>
      <c r="AI551" s="124"/>
      <c r="AJ551" s="108"/>
      <c r="AK551" s="106"/>
      <c r="AL551" s="106"/>
      <c r="AM551" s="122" t="s">
        <v>231</v>
      </c>
      <c r="AN551" s="124"/>
      <c r="AO551" s="122" t="s">
        <v>231</v>
      </c>
      <c r="AP551" s="124" t="s">
        <v>511</v>
      </c>
      <c r="AQ551" s="122" t="s">
        <v>231</v>
      </c>
      <c r="AR551" s="124"/>
      <c r="AS551" s="122" t="s">
        <v>231</v>
      </c>
      <c r="AT551" s="124"/>
      <c r="AU551" s="122" t="s">
        <v>231</v>
      </c>
      <c r="AV551" s="124"/>
      <c r="AW551" s="122" t="s">
        <v>231</v>
      </c>
      <c r="AX551" s="124"/>
      <c r="AY551" s="122" t="s">
        <v>231</v>
      </c>
      <c r="AZ551" s="124"/>
      <c r="BA551" s="146" t="s">
        <v>241</v>
      </c>
      <c r="BB551" s="124"/>
      <c r="BC551" s="146" t="s">
        <v>290</v>
      </c>
      <c r="BD551" s="124" t="s">
        <v>558</v>
      </c>
      <c r="BE551" s="112">
        <f t="shared" si="15"/>
        <v>0.6185714286</v>
      </c>
      <c r="BF551" s="122" t="s">
        <v>192</v>
      </c>
      <c r="BG551" s="160">
        <v>1.0</v>
      </c>
      <c r="BH551" s="122" t="s">
        <v>200</v>
      </c>
      <c r="BI551" s="160">
        <v>0.5</v>
      </c>
      <c r="BJ551" s="122" t="s">
        <v>204</v>
      </c>
      <c r="BK551" s="124">
        <v>1.0</v>
      </c>
      <c r="BL551" s="146" t="s">
        <v>209</v>
      </c>
      <c r="BM551" s="124">
        <v>1.0</v>
      </c>
      <c r="BN551" s="122" t="s">
        <v>218</v>
      </c>
      <c r="BO551" s="124">
        <v>0.33</v>
      </c>
      <c r="BP551" s="122" t="s">
        <v>211</v>
      </c>
      <c r="BQ551" s="124">
        <v>0.5</v>
      </c>
      <c r="BR551" s="224" t="s">
        <v>211</v>
      </c>
      <c r="BS551" s="58"/>
      <c r="BT551" s="112"/>
      <c r="BU551" s="168" t="s">
        <v>237</v>
      </c>
      <c r="BV551" s="168" t="s">
        <v>236</v>
      </c>
      <c r="BW551" s="112"/>
    </row>
    <row r="552">
      <c r="A552" s="66"/>
      <c r="B552" s="69">
        <v>33.0</v>
      </c>
      <c r="C552" s="71" t="s">
        <v>326</v>
      </c>
      <c r="D552" s="115" t="s">
        <v>362</v>
      </c>
      <c r="E552" s="76">
        <v>2014.0</v>
      </c>
      <c r="F552" s="76" t="s">
        <v>30</v>
      </c>
      <c r="G552" s="76" t="s">
        <v>398</v>
      </c>
      <c r="H552" s="76">
        <v>5.0</v>
      </c>
      <c r="I552" s="119" t="s">
        <v>434</v>
      </c>
      <c r="J552" s="71"/>
      <c r="K552" s="87" t="s">
        <v>39</v>
      </c>
      <c r="L552" s="66"/>
      <c r="M552" s="94"/>
      <c r="N552" s="122" t="s">
        <v>231</v>
      </c>
      <c r="O552" s="124"/>
      <c r="P552" s="124" t="s">
        <v>243</v>
      </c>
      <c r="Q552" s="16" t="s">
        <v>248</v>
      </c>
      <c r="R552" s="122" t="s">
        <v>228</v>
      </c>
      <c r="S552" s="124"/>
      <c r="T552" s="122" t="s">
        <v>231</v>
      </c>
      <c r="U552" s="124"/>
      <c r="V552" s="16" t="s">
        <v>258</v>
      </c>
      <c r="W552" s="106"/>
      <c r="X552" s="106"/>
      <c r="Y552" s="106"/>
      <c r="Z552" s="122" t="s">
        <v>231</v>
      </c>
      <c r="AA552" s="124"/>
      <c r="AB552" s="122" t="s">
        <v>231</v>
      </c>
      <c r="AC552" s="124" t="s">
        <v>478</v>
      </c>
      <c r="AD552" s="122" t="s">
        <v>231</v>
      </c>
      <c r="AE552" s="124" t="s">
        <v>492</v>
      </c>
      <c r="AF552" s="122" t="s">
        <v>241</v>
      </c>
      <c r="AG552" s="124"/>
      <c r="AH552" s="224" t="s">
        <v>241</v>
      </c>
      <c r="AI552" s="58"/>
      <c r="AJ552" s="108"/>
      <c r="AK552" s="106"/>
      <c r="AL552" s="106"/>
      <c r="AM552" s="122" t="s">
        <v>241</v>
      </c>
      <c r="AN552" s="124"/>
      <c r="AO552" s="122"/>
      <c r="AP552" s="124"/>
      <c r="AQ552" s="122"/>
      <c r="AR552" s="124"/>
      <c r="AS552" s="122"/>
      <c r="AT552" s="124"/>
      <c r="AU552" s="122" t="s">
        <v>241</v>
      </c>
      <c r="AV552" s="124"/>
      <c r="AW552" s="122" t="s">
        <v>231</v>
      </c>
      <c r="AX552" s="124"/>
      <c r="AY552" s="122" t="s">
        <v>231</v>
      </c>
      <c r="AZ552" s="124"/>
      <c r="BA552" s="146" t="s">
        <v>241</v>
      </c>
      <c r="BB552" s="124"/>
      <c r="BC552" s="146" t="s">
        <v>228</v>
      </c>
      <c r="BD552" s="124"/>
      <c r="BE552" s="112">
        <f t="shared" si="15"/>
        <v>0.7614285714</v>
      </c>
      <c r="BF552" s="122" t="s">
        <v>192</v>
      </c>
      <c r="BG552" s="160">
        <v>1.0</v>
      </c>
      <c r="BH552" s="122" t="s">
        <v>199</v>
      </c>
      <c r="BI552" s="160">
        <v>1.0</v>
      </c>
      <c r="BJ552" s="122" t="s">
        <v>204</v>
      </c>
      <c r="BK552" s="124">
        <v>1.0</v>
      </c>
      <c r="BL552" s="146" t="s">
        <v>209</v>
      </c>
      <c r="BM552" s="124">
        <v>1.0</v>
      </c>
      <c r="BN552" s="122" t="s">
        <v>218</v>
      </c>
      <c r="BO552" s="124">
        <v>0.33</v>
      </c>
      <c r="BP552" s="122" t="s">
        <v>222</v>
      </c>
      <c r="BQ552" s="124">
        <v>0.0</v>
      </c>
      <c r="BR552" s="122" t="s">
        <v>225</v>
      </c>
      <c r="BS552" s="226">
        <v>1.0</v>
      </c>
      <c r="BT552" s="63"/>
      <c r="BU552" s="168" t="s">
        <v>236</v>
      </c>
      <c r="BV552" s="168" t="s">
        <v>236</v>
      </c>
      <c r="BW552" s="112"/>
    </row>
    <row r="553">
      <c r="A553" s="66"/>
      <c r="B553" s="69">
        <v>34.0</v>
      </c>
      <c r="C553" s="71" t="s">
        <v>327</v>
      </c>
      <c r="D553" s="115" t="s">
        <v>363</v>
      </c>
      <c r="E553" s="76">
        <v>2014.0</v>
      </c>
      <c r="F553" s="76" t="s">
        <v>30</v>
      </c>
      <c r="G553" s="76" t="s">
        <v>399</v>
      </c>
      <c r="H553" s="76">
        <v>4.0</v>
      </c>
      <c r="I553" s="119" t="s">
        <v>435</v>
      </c>
      <c r="J553" s="71"/>
      <c r="K553" s="87" t="s">
        <v>39</v>
      </c>
      <c r="L553" s="66"/>
      <c r="M553" s="94"/>
      <c r="N553" s="122" t="s">
        <v>231</v>
      </c>
      <c r="O553" s="124"/>
      <c r="P553" s="124" t="s">
        <v>243</v>
      </c>
      <c r="Q553" s="16" t="s">
        <v>248</v>
      </c>
      <c r="R553" s="122" t="s">
        <v>228</v>
      </c>
      <c r="S553" s="124"/>
      <c r="T553" s="122" t="s">
        <v>231</v>
      </c>
      <c r="U553" s="124"/>
      <c r="V553" s="16" t="s">
        <v>257</v>
      </c>
      <c r="W553" s="106"/>
      <c r="X553" s="106"/>
      <c r="Y553" s="106"/>
      <c r="Z553" s="122" t="s">
        <v>231</v>
      </c>
      <c r="AA553" s="124"/>
      <c r="AB553" s="122" t="s">
        <v>231</v>
      </c>
      <c r="AC553" s="124" t="s">
        <v>479</v>
      </c>
      <c r="AD553" s="122" t="s">
        <v>231</v>
      </c>
      <c r="AE553" s="124"/>
      <c r="AF553" s="122" t="s">
        <v>241</v>
      </c>
      <c r="AG553" s="124"/>
      <c r="AH553" s="122" t="s">
        <v>241</v>
      </c>
      <c r="AI553" s="124"/>
      <c r="AJ553" s="108"/>
      <c r="AK553" s="106"/>
      <c r="AL553" s="106"/>
      <c r="AM553" s="122" t="s">
        <v>231</v>
      </c>
      <c r="AN553" s="124"/>
      <c r="AO553" s="122" t="s">
        <v>231</v>
      </c>
      <c r="AP553" s="124" t="s">
        <v>512</v>
      </c>
      <c r="AQ553" s="122" t="s">
        <v>231</v>
      </c>
      <c r="AR553" s="124" t="s">
        <v>460</v>
      </c>
      <c r="AS553" s="122" t="s">
        <v>231</v>
      </c>
      <c r="AT553" s="124"/>
      <c r="AU553" s="122" t="s">
        <v>231</v>
      </c>
      <c r="AV553" s="124"/>
      <c r="AW553" s="122" t="s">
        <v>231</v>
      </c>
      <c r="AX553" s="124"/>
      <c r="AY553" s="122" t="s">
        <v>231</v>
      </c>
      <c r="AZ553" s="124"/>
      <c r="BA553" s="146" t="s">
        <v>231</v>
      </c>
      <c r="BB553" s="124" t="s">
        <v>549</v>
      </c>
      <c r="BC553" s="146" t="s">
        <v>290</v>
      </c>
      <c r="BD553" s="124"/>
      <c r="BE553" s="112">
        <f t="shared" si="15"/>
        <v>1</v>
      </c>
      <c r="BF553" s="122" t="s">
        <v>192</v>
      </c>
      <c r="BG553" s="160">
        <v>1.0</v>
      </c>
      <c r="BH553" s="122" t="s">
        <v>199</v>
      </c>
      <c r="BI553" s="160">
        <v>1.0</v>
      </c>
      <c r="BJ553" s="122" t="s">
        <v>204</v>
      </c>
      <c r="BK553" s="124">
        <v>1.0</v>
      </c>
      <c r="BL553" s="146" t="s">
        <v>209</v>
      </c>
      <c r="BM553" s="124">
        <v>1.0</v>
      </c>
      <c r="BN553" s="122" t="s">
        <v>216</v>
      </c>
      <c r="BO553" s="124">
        <v>1.0</v>
      </c>
      <c r="BP553" s="122" t="s">
        <v>204</v>
      </c>
      <c r="BQ553" s="124">
        <v>1.0</v>
      </c>
      <c r="BR553" s="122" t="s">
        <v>225</v>
      </c>
      <c r="BS553" s="124">
        <v>1.0</v>
      </c>
      <c r="BT553" s="112"/>
      <c r="BU553" s="168" t="s">
        <v>236</v>
      </c>
      <c r="BV553" s="168" t="s">
        <v>236</v>
      </c>
      <c r="BW553" s="112"/>
    </row>
    <row r="554">
      <c r="A554" s="66"/>
      <c r="B554" s="69">
        <v>35.0</v>
      </c>
      <c r="C554" s="71" t="s">
        <v>328</v>
      </c>
      <c r="D554" s="115" t="s">
        <v>364</v>
      </c>
      <c r="E554" s="76">
        <v>2014.0</v>
      </c>
      <c r="F554" s="76" t="s">
        <v>30</v>
      </c>
      <c r="G554" s="76" t="s">
        <v>400</v>
      </c>
      <c r="H554" s="76">
        <v>7.0</v>
      </c>
      <c r="I554" s="119" t="s">
        <v>436</v>
      </c>
      <c r="J554" s="71"/>
      <c r="K554" s="87" t="s">
        <v>39</v>
      </c>
      <c r="L554" s="66"/>
      <c r="M554" s="94"/>
      <c r="N554" s="122" t="s">
        <v>231</v>
      </c>
      <c r="O554" s="124"/>
      <c r="P554" s="124" t="s">
        <v>243</v>
      </c>
      <c r="Q554" s="16" t="s">
        <v>248</v>
      </c>
      <c r="R554" s="122" t="s">
        <v>228</v>
      </c>
      <c r="S554" s="124"/>
      <c r="T554" s="122" t="s">
        <v>231</v>
      </c>
      <c r="U554" s="124"/>
      <c r="V554" s="16" t="s">
        <v>257</v>
      </c>
      <c r="W554" s="106"/>
      <c r="X554" s="106"/>
      <c r="Y554" s="106"/>
      <c r="Z554" s="122" t="s">
        <v>231</v>
      </c>
      <c r="AA554" s="124"/>
      <c r="AB554" s="122" t="s">
        <v>231</v>
      </c>
      <c r="AC554" s="124" t="s">
        <v>480</v>
      </c>
      <c r="AD554" s="122" t="s">
        <v>231</v>
      </c>
      <c r="AE554" s="124"/>
      <c r="AF554" s="122" t="s">
        <v>231</v>
      </c>
      <c r="AG554" s="124"/>
      <c r="AH554" s="122" t="s">
        <v>231</v>
      </c>
      <c r="AI554" s="124"/>
      <c r="AJ554" s="108"/>
      <c r="AK554" s="106"/>
      <c r="AL554" s="106"/>
      <c r="AM554" s="122" t="s">
        <v>231</v>
      </c>
      <c r="AN554" s="124"/>
      <c r="AO554" s="122" t="s">
        <v>231</v>
      </c>
      <c r="AP554" s="124" t="s">
        <v>513</v>
      </c>
      <c r="AQ554" s="122" t="s">
        <v>231</v>
      </c>
      <c r="AR554" s="124"/>
      <c r="AS554" s="122" t="s">
        <v>231</v>
      </c>
      <c r="AT554" s="124"/>
      <c r="AU554" s="122" t="s">
        <v>231</v>
      </c>
      <c r="AV554" s="124"/>
      <c r="AW554" s="122" t="s">
        <v>231</v>
      </c>
      <c r="AX554" s="124"/>
      <c r="AY554" s="122" t="s">
        <v>231</v>
      </c>
      <c r="AZ554" s="124"/>
      <c r="BA554" s="146" t="s">
        <v>241</v>
      </c>
      <c r="BB554" s="124"/>
      <c r="BC554" s="146" t="s">
        <v>290</v>
      </c>
      <c r="BD554" s="124"/>
      <c r="BE554" s="112">
        <f t="shared" si="15"/>
        <v>1</v>
      </c>
      <c r="BF554" s="122" t="s">
        <v>192</v>
      </c>
      <c r="BG554" s="160">
        <v>1.0</v>
      </c>
      <c r="BH554" s="122" t="s">
        <v>199</v>
      </c>
      <c r="BI554" s="160">
        <v>1.0</v>
      </c>
      <c r="BJ554" s="122" t="s">
        <v>204</v>
      </c>
      <c r="BK554" s="124">
        <v>1.0</v>
      </c>
      <c r="BL554" s="146" t="s">
        <v>209</v>
      </c>
      <c r="BM554" s="124">
        <v>1.0</v>
      </c>
      <c r="BN554" s="122" t="s">
        <v>216</v>
      </c>
      <c r="BO554" s="124">
        <v>1.0</v>
      </c>
      <c r="BP554" s="122" t="s">
        <v>204</v>
      </c>
      <c r="BQ554" s="124">
        <v>1.0</v>
      </c>
      <c r="BR554" s="122" t="s">
        <v>225</v>
      </c>
      <c r="BS554" s="124">
        <v>1.0</v>
      </c>
      <c r="BT554" s="112"/>
      <c r="BU554" s="168" t="s">
        <v>236</v>
      </c>
      <c r="BV554" s="168" t="s">
        <v>236</v>
      </c>
      <c r="BW554" s="112"/>
    </row>
    <row r="555">
      <c r="A555" s="66"/>
      <c r="B555" s="69">
        <v>36.0</v>
      </c>
      <c r="C555" s="71" t="s">
        <v>329</v>
      </c>
      <c r="D555" s="115" t="s">
        <v>365</v>
      </c>
      <c r="E555" s="76">
        <v>2011.0</v>
      </c>
      <c r="F555" s="76" t="s">
        <v>30</v>
      </c>
      <c r="G555" s="76" t="s">
        <v>401</v>
      </c>
      <c r="H555" s="76">
        <v>5.0</v>
      </c>
      <c r="I555" s="119" t="s">
        <v>437</v>
      </c>
      <c r="J555" s="71"/>
      <c r="K555" s="87" t="s">
        <v>39</v>
      </c>
      <c r="L555" s="66"/>
      <c r="M555" s="94"/>
      <c r="N555" s="122" t="s">
        <v>231</v>
      </c>
      <c r="O555" s="124"/>
      <c r="P555" s="124" t="s">
        <v>243</v>
      </c>
      <c r="Q555" s="16" t="s">
        <v>250</v>
      </c>
      <c r="R555" s="122" t="s">
        <v>228</v>
      </c>
      <c r="S555" s="124"/>
      <c r="T555" s="122" t="s">
        <v>231</v>
      </c>
      <c r="U555" s="124"/>
      <c r="V555" s="16" t="s">
        <v>257</v>
      </c>
      <c r="W555" s="106"/>
      <c r="X555" s="106"/>
      <c r="Y555" s="106"/>
      <c r="Z555" s="122" t="s">
        <v>231</v>
      </c>
      <c r="AA555" s="124"/>
      <c r="AB555" s="122" t="s">
        <v>231</v>
      </c>
      <c r="AC555" s="124" t="s">
        <v>481</v>
      </c>
      <c r="AD555" s="122" t="s">
        <v>231</v>
      </c>
      <c r="AE555" s="124" t="s">
        <v>493</v>
      </c>
      <c r="AF555" s="122" t="s">
        <v>241</v>
      </c>
      <c r="AG555" s="124"/>
      <c r="AH555" s="122" t="s">
        <v>241</v>
      </c>
      <c r="AI555" s="124"/>
      <c r="AJ555" s="108"/>
      <c r="AK555" s="106"/>
      <c r="AL555" s="106"/>
      <c r="AM555" s="122" t="s">
        <v>231</v>
      </c>
      <c r="AN555" s="124"/>
      <c r="AO555" s="122" t="s">
        <v>231</v>
      </c>
      <c r="AP555" s="124" t="s">
        <v>514</v>
      </c>
      <c r="AQ555" s="122" t="s">
        <v>231</v>
      </c>
      <c r="AR555" s="124"/>
      <c r="AS555" s="122" t="s">
        <v>231</v>
      </c>
      <c r="AT555" s="124"/>
      <c r="AU555" s="122" t="s">
        <v>231</v>
      </c>
      <c r="AV555" s="124"/>
      <c r="AW555" s="122" t="s">
        <v>231</v>
      </c>
      <c r="AX555" s="124"/>
      <c r="AY555" s="122" t="s">
        <v>231</v>
      </c>
      <c r="AZ555" s="124"/>
      <c r="BA555" s="146" t="s">
        <v>241</v>
      </c>
      <c r="BB555" s="124"/>
      <c r="BC555" s="146" t="s">
        <v>293</v>
      </c>
      <c r="BD555" s="124"/>
      <c r="BE555" s="112">
        <f t="shared" si="15"/>
        <v>0.5942857143</v>
      </c>
      <c r="BF555" s="122" t="s">
        <v>192</v>
      </c>
      <c r="BG555" s="160">
        <v>1.0</v>
      </c>
      <c r="BH555" s="122" t="s">
        <v>200</v>
      </c>
      <c r="BI555" s="160">
        <v>0.5</v>
      </c>
      <c r="BJ555" s="122" t="s">
        <v>205</v>
      </c>
      <c r="BK555" s="124">
        <v>0.5</v>
      </c>
      <c r="BL555" s="146" t="s">
        <v>209</v>
      </c>
      <c r="BM555" s="124">
        <v>1.0</v>
      </c>
      <c r="BN555" s="122" t="s">
        <v>217</v>
      </c>
      <c r="BO555" s="124">
        <v>0.66</v>
      </c>
      <c r="BP555" s="122" t="s">
        <v>211</v>
      </c>
      <c r="BQ555" s="124">
        <v>0.5</v>
      </c>
      <c r="BR555" s="122" t="s">
        <v>226</v>
      </c>
      <c r="BS555" s="124">
        <v>0.0</v>
      </c>
      <c r="BT555" s="112"/>
      <c r="BU555" s="168" t="s">
        <v>236</v>
      </c>
      <c r="BV555" s="168" t="s">
        <v>236</v>
      </c>
      <c r="BW555" s="112"/>
    </row>
    <row r="556">
      <c r="A556" s="65" t="s">
        <v>182</v>
      </c>
      <c r="B556" s="68" t="s">
        <v>0</v>
      </c>
      <c r="C556" s="68" t="s">
        <v>183</v>
      </c>
      <c r="D556" s="68" t="s">
        <v>184</v>
      </c>
      <c r="E556" s="75" t="s">
        <v>185</v>
      </c>
      <c r="F556" s="75" t="s">
        <v>91</v>
      </c>
      <c r="G556" s="75" t="s">
        <v>189</v>
      </c>
      <c r="H556" s="75" t="s">
        <v>191</v>
      </c>
      <c r="I556" s="81" t="s">
        <v>193</v>
      </c>
      <c r="J556" s="81"/>
      <c r="K556" s="85" t="s">
        <v>197</v>
      </c>
      <c r="L556" s="65" t="s">
        <v>210</v>
      </c>
      <c r="M556" s="92" t="s">
        <v>3</v>
      </c>
      <c r="N556" s="121" t="s">
        <v>180</v>
      </c>
      <c r="O556" s="220"/>
      <c r="P556" s="19" t="s">
        <v>232</v>
      </c>
      <c r="Q556" s="19" t="s">
        <v>246</v>
      </c>
      <c r="R556" s="125" t="s">
        <v>251</v>
      </c>
      <c r="S556" s="221"/>
      <c r="T556" s="121" t="s">
        <v>253</v>
      </c>
      <c r="U556" s="220"/>
      <c r="V556" s="19" t="s">
        <v>255</v>
      </c>
      <c r="W556" s="104" t="s">
        <v>11</v>
      </c>
      <c r="X556" s="104" t="s">
        <v>13</v>
      </c>
      <c r="Y556" s="104" t="s">
        <v>20</v>
      </c>
      <c r="Z556" s="121" t="s">
        <v>261</v>
      </c>
      <c r="AA556" s="220"/>
      <c r="AB556" s="127" t="s">
        <v>263</v>
      </c>
      <c r="AC556" s="222"/>
      <c r="AD556" s="129" t="s">
        <v>265</v>
      </c>
      <c r="AE556" s="129"/>
      <c r="AF556" s="132" t="s">
        <v>267</v>
      </c>
      <c r="AG556" s="129"/>
      <c r="AH556" s="127" t="s">
        <v>269</v>
      </c>
      <c r="AI556" s="222"/>
      <c r="AJ556" s="104" t="s">
        <v>25</v>
      </c>
      <c r="AK556" s="109" t="s">
        <v>33</v>
      </c>
      <c r="AL556" s="109" t="s">
        <v>40</v>
      </c>
      <c r="AM556" s="133" t="s">
        <v>271</v>
      </c>
      <c r="AN556" s="40"/>
      <c r="AO556" s="127" t="s">
        <v>273</v>
      </c>
      <c r="AP556" s="222"/>
      <c r="AQ556" s="127" t="s">
        <v>275</v>
      </c>
      <c r="AR556" s="222"/>
      <c r="AS556" s="127" t="s">
        <v>277</v>
      </c>
      <c r="AT556" s="222"/>
      <c r="AU556" s="121" t="s">
        <v>279</v>
      </c>
      <c r="AV556" s="220"/>
      <c r="AW556" s="121" t="s">
        <v>281</v>
      </c>
      <c r="AX556" s="220"/>
      <c r="AY556" s="121" t="s">
        <v>284</v>
      </c>
      <c r="AZ556" s="220"/>
      <c r="BA556" s="127" t="s">
        <v>286</v>
      </c>
      <c r="BB556" s="222"/>
      <c r="BC556" s="148" t="s">
        <v>288</v>
      </c>
      <c r="BD556" s="223"/>
      <c r="BE556" s="111" t="s">
        <v>559</v>
      </c>
      <c r="BF556" s="156" t="s">
        <v>188</v>
      </c>
      <c r="BG556" s="84"/>
      <c r="BH556" s="161" t="s">
        <v>196</v>
      </c>
      <c r="BI556" s="84"/>
      <c r="BJ556" s="161" t="s">
        <v>202</v>
      </c>
      <c r="BK556" s="84"/>
      <c r="BL556" s="161" t="s">
        <v>207</v>
      </c>
      <c r="BM556" s="84"/>
      <c r="BN556" s="161" t="s">
        <v>214</v>
      </c>
      <c r="BO556" s="84"/>
      <c r="BP556" s="161" t="s">
        <v>220</v>
      </c>
      <c r="BQ556" s="84"/>
      <c r="BR556" s="161" t="s">
        <v>223</v>
      </c>
      <c r="BS556" s="84"/>
      <c r="BT556" s="111" t="s">
        <v>560</v>
      </c>
      <c r="BU556" s="167" t="s">
        <v>234</v>
      </c>
      <c r="BV556" s="167" t="s">
        <v>239</v>
      </c>
      <c r="BW556" s="111"/>
    </row>
    <row r="557">
      <c r="A557" s="66"/>
      <c r="B557" s="69">
        <v>1.0</v>
      </c>
      <c r="C557" s="113" t="s">
        <v>294</v>
      </c>
      <c r="D557" s="113" t="s">
        <v>330</v>
      </c>
      <c r="E557" s="76">
        <v>2013.0</v>
      </c>
      <c r="F557" s="76" t="s">
        <v>30</v>
      </c>
      <c r="G557" s="76" t="s">
        <v>366</v>
      </c>
      <c r="H557" s="76">
        <v>4.0</v>
      </c>
      <c r="I557" s="116" t="s">
        <v>402</v>
      </c>
      <c r="J557"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557" s="87" t="s">
        <v>39</v>
      </c>
      <c r="L557" s="66"/>
      <c r="M557" s="94"/>
      <c r="N557" s="122" t="s">
        <v>231</v>
      </c>
      <c r="O557" s="124"/>
      <c r="P557" s="124" t="s">
        <v>243</v>
      </c>
      <c r="Q557" s="113" t="s">
        <v>249</v>
      </c>
      <c r="R557" s="122" t="s">
        <v>241</v>
      </c>
      <c r="S557" s="124"/>
      <c r="T557" s="122" t="s">
        <v>231</v>
      </c>
      <c r="U557" s="124"/>
      <c r="V557" s="16" t="s">
        <v>258</v>
      </c>
      <c r="W557" s="106"/>
      <c r="X557" s="106"/>
      <c r="Y557" s="106"/>
      <c r="Z557" s="122" t="s">
        <v>231</v>
      </c>
      <c r="AA557" s="124"/>
      <c r="AB557" s="122" t="s">
        <v>231</v>
      </c>
      <c r="AC557" s="126" t="s">
        <v>461</v>
      </c>
      <c r="AD557" s="122" t="s">
        <v>231</v>
      </c>
      <c r="AE557" s="126" t="s">
        <v>482</v>
      </c>
      <c r="AF557" s="122" t="s">
        <v>231</v>
      </c>
      <c r="AG557" s="126" t="s">
        <v>494</v>
      </c>
      <c r="AH557" s="122" t="s">
        <v>241</v>
      </c>
      <c r="AI557" s="124"/>
      <c r="AJ557" s="108"/>
      <c r="AK557" s="106"/>
      <c r="AL557" s="106"/>
      <c r="AM557" s="224" t="s">
        <v>231</v>
      </c>
      <c r="AN557" s="58"/>
      <c r="AO557" s="122" t="s">
        <v>231</v>
      </c>
      <c r="AP557" s="134" t="s">
        <v>505</v>
      </c>
      <c r="AQ557" s="122" t="s">
        <v>231</v>
      </c>
      <c r="AR557" s="124"/>
      <c r="AS557" s="122" t="s">
        <v>241</v>
      </c>
      <c r="AT557" s="124"/>
      <c r="AU557" s="122" t="s">
        <v>231</v>
      </c>
      <c r="AV557" s="124"/>
      <c r="AW557" s="122" t="s">
        <v>231</v>
      </c>
      <c r="AX557" s="124"/>
      <c r="AY557" s="122" t="s">
        <v>231</v>
      </c>
      <c r="AZ557" s="124"/>
      <c r="BA557" s="146" t="s">
        <v>231</v>
      </c>
      <c r="BB557" s="147" t="s">
        <v>541</v>
      </c>
      <c r="BC557" s="146" t="s">
        <v>293</v>
      </c>
      <c r="BE557" s="112">
        <f t="shared" ref="BE557:BE592" si="16">SUM(BG557,BI557,BK557,BM557,BO557,BQ557,BS557)/7</f>
        <v>0.8085714286</v>
      </c>
      <c r="BF557" s="122" t="s">
        <v>192</v>
      </c>
      <c r="BG557" s="160">
        <v>1.0</v>
      </c>
      <c r="BH557" s="122" t="s">
        <v>199</v>
      </c>
      <c r="BI557" s="160">
        <v>1.0</v>
      </c>
      <c r="BJ557" s="122" t="s">
        <v>204</v>
      </c>
      <c r="BK557" s="124">
        <v>1.0</v>
      </c>
      <c r="BL557" s="122" t="s">
        <v>209</v>
      </c>
      <c r="BM557" s="124">
        <v>1.0</v>
      </c>
      <c r="BN557" s="122" t="s">
        <v>217</v>
      </c>
      <c r="BO557" s="124">
        <v>0.66</v>
      </c>
      <c r="BP557" s="122" t="s">
        <v>211</v>
      </c>
      <c r="BQ557" s="124">
        <v>0.5</v>
      </c>
      <c r="BR557" s="122" t="s">
        <v>211</v>
      </c>
      <c r="BS557" s="124">
        <v>0.5</v>
      </c>
      <c r="BT557" s="112"/>
      <c r="BU557" s="168" t="s">
        <v>236</v>
      </c>
      <c r="BV557" s="168" t="s">
        <v>237</v>
      </c>
      <c r="BW557" s="112"/>
    </row>
    <row r="558">
      <c r="A558" s="66"/>
      <c r="B558" s="69">
        <v>2.0</v>
      </c>
      <c r="C558" s="71" t="s">
        <v>295</v>
      </c>
      <c r="D558" s="71" t="s">
        <v>331</v>
      </c>
      <c r="E558" s="76">
        <v>2012.0</v>
      </c>
      <c r="F558" s="76" t="s">
        <v>30</v>
      </c>
      <c r="G558" s="76" t="s">
        <v>367</v>
      </c>
      <c r="H558" s="76">
        <v>14.0</v>
      </c>
      <c r="I558" s="116" t="s">
        <v>403</v>
      </c>
      <c r="J558" s="116" t="s">
        <v>438</v>
      </c>
      <c r="K558" s="87" t="s">
        <v>39</v>
      </c>
      <c r="L558" s="66"/>
      <c r="M558" s="94"/>
      <c r="N558" s="122" t="s">
        <v>231</v>
      </c>
      <c r="O558" s="124"/>
      <c r="P558" s="124" t="s">
        <v>243</v>
      </c>
      <c r="Q558" s="16" t="s">
        <v>250</v>
      </c>
      <c r="R558" s="122" t="s">
        <v>241</v>
      </c>
      <c r="S558" s="124"/>
      <c r="T558" s="122" t="s">
        <v>231</v>
      </c>
      <c r="U558" s="124"/>
      <c r="V558" s="16" t="s">
        <v>257</v>
      </c>
      <c r="W558" s="106"/>
      <c r="X558" s="106"/>
      <c r="Y558" s="106"/>
      <c r="Z558" s="122" t="s">
        <v>231</v>
      </c>
      <c r="AA558" s="124"/>
      <c r="AB558" s="122" t="s">
        <v>231</v>
      </c>
      <c r="AC558" s="126" t="s">
        <v>462</v>
      </c>
      <c r="AD558" s="122" t="s">
        <v>231</v>
      </c>
      <c r="AE558" s="126" t="s">
        <v>483</v>
      </c>
      <c r="AF558" s="122" t="s">
        <v>231</v>
      </c>
      <c r="AG558" s="126" t="s">
        <v>495</v>
      </c>
      <c r="AH558" s="122" t="s">
        <v>231</v>
      </c>
      <c r="AI558" s="124"/>
      <c r="AJ558" s="108"/>
      <c r="AK558" s="106"/>
      <c r="AL558" s="106"/>
      <c r="AM558" s="122" t="s">
        <v>231</v>
      </c>
      <c r="AN558" s="124"/>
      <c r="AO558" s="122" t="s">
        <v>231</v>
      </c>
      <c r="AP558" s="124"/>
      <c r="AQ558" s="122" t="s">
        <v>231</v>
      </c>
      <c r="AR558" s="124"/>
      <c r="AS558" s="122" t="s">
        <v>231</v>
      </c>
      <c r="AT558" s="124"/>
      <c r="AU558" s="122" t="s">
        <v>231</v>
      </c>
      <c r="AV558" s="124"/>
      <c r="AW558" s="122" t="s">
        <v>231</v>
      </c>
      <c r="AX558" s="124"/>
      <c r="AY558" s="122" t="s">
        <v>241</v>
      </c>
      <c r="AZ558" s="124"/>
      <c r="BA558" s="146" t="s">
        <v>228</v>
      </c>
      <c r="BB558" s="124"/>
      <c r="BC558" s="146" t="s">
        <v>293</v>
      </c>
      <c r="BD558" s="124"/>
      <c r="BE558" s="112">
        <f t="shared" si="16"/>
        <v>0.7371428571</v>
      </c>
      <c r="BF558" s="122" t="s">
        <v>192</v>
      </c>
      <c r="BG558" s="160">
        <v>1.0</v>
      </c>
      <c r="BH558" s="122" t="s">
        <v>199</v>
      </c>
      <c r="BI558" s="160">
        <v>1.0</v>
      </c>
      <c r="BJ558" s="122" t="s">
        <v>204</v>
      </c>
      <c r="BK558" s="124">
        <v>1.0</v>
      </c>
      <c r="BL558" s="122" t="s">
        <v>209</v>
      </c>
      <c r="BM558" s="124">
        <v>1.0</v>
      </c>
      <c r="BN558" s="122" t="s">
        <v>217</v>
      </c>
      <c r="BO558" s="124">
        <v>0.66</v>
      </c>
      <c r="BP558" s="122" t="s">
        <v>211</v>
      </c>
      <c r="BQ558" s="124">
        <v>0.5</v>
      </c>
      <c r="BR558" s="122" t="s">
        <v>226</v>
      </c>
      <c r="BS558" s="124">
        <v>0.0</v>
      </c>
      <c r="BT558" s="112"/>
      <c r="BU558" s="168" t="s">
        <v>236</v>
      </c>
      <c r="BV558" s="168" t="s">
        <v>237</v>
      </c>
      <c r="BW558" s="112"/>
    </row>
    <row r="559">
      <c r="A559" s="66"/>
      <c r="B559" s="69">
        <v>3.0</v>
      </c>
      <c r="C559" s="71" t="s">
        <v>296</v>
      </c>
      <c r="D559" s="71" t="s">
        <v>332</v>
      </c>
      <c r="E559" s="76">
        <v>2013.0</v>
      </c>
      <c r="F559" s="76" t="s">
        <v>30</v>
      </c>
      <c r="G559" s="76" t="s">
        <v>368</v>
      </c>
      <c r="H559" s="76">
        <v>7.0</v>
      </c>
      <c r="I559" s="116" t="s">
        <v>404</v>
      </c>
      <c r="J559" s="116" t="s">
        <v>439</v>
      </c>
      <c r="K559" s="87" t="s">
        <v>39</v>
      </c>
      <c r="L559" s="66"/>
      <c r="M559" s="94"/>
      <c r="N559" s="122" t="s">
        <v>231</v>
      </c>
      <c r="O559" s="124"/>
      <c r="P559" s="124" t="s">
        <v>243</v>
      </c>
      <c r="Q559" s="16" t="s">
        <v>250</v>
      </c>
      <c r="R559" s="122" t="s">
        <v>241</v>
      </c>
      <c r="S559" s="124"/>
      <c r="T559" s="122" t="s">
        <v>231</v>
      </c>
      <c r="U559" s="124"/>
      <c r="V559" s="16" t="s">
        <v>257</v>
      </c>
      <c r="W559" s="106"/>
      <c r="X559" s="106"/>
      <c r="Y559" s="106"/>
      <c r="Z559" s="122" t="s">
        <v>231</v>
      </c>
      <c r="AA559" s="124"/>
      <c r="AB559" s="122" t="s">
        <v>231</v>
      </c>
      <c r="AC559" s="126" t="s">
        <v>463</v>
      </c>
      <c r="AD559" s="122" t="s">
        <v>231</v>
      </c>
      <c r="AE559" s="126" t="s">
        <v>484</v>
      </c>
      <c r="AF559" s="122" t="s">
        <v>231</v>
      </c>
      <c r="AG559" s="126" t="s">
        <v>496</v>
      </c>
      <c r="AH559" s="122" t="s">
        <v>241</v>
      </c>
      <c r="AI559" s="124"/>
      <c r="AJ559" s="108"/>
      <c r="AK559" s="106"/>
      <c r="AL559" s="106"/>
      <c r="AM559" s="122" t="s">
        <v>241</v>
      </c>
      <c r="AN559" s="124"/>
      <c r="AO559" s="224"/>
      <c r="AP559" s="58"/>
      <c r="AQ559" s="122"/>
      <c r="AR559" s="124"/>
      <c r="AS559" s="122"/>
      <c r="AT559" s="124"/>
      <c r="AU559" s="122" t="s">
        <v>241</v>
      </c>
      <c r="AV559" s="124"/>
      <c r="AW559" s="122" t="s">
        <v>231</v>
      </c>
      <c r="AX559" s="124"/>
      <c r="AY559" s="122" t="s">
        <v>231</v>
      </c>
      <c r="AZ559" s="124"/>
      <c r="BA559" s="146" t="s">
        <v>241</v>
      </c>
      <c r="BB559" s="124"/>
      <c r="BC559" s="146" t="s">
        <v>228</v>
      </c>
      <c r="BD559" s="124"/>
      <c r="BE559" s="112">
        <f t="shared" si="16"/>
        <v>0.7614285714</v>
      </c>
      <c r="BF559" s="122" t="s">
        <v>192</v>
      </c>
      <c r="BG559" s="160">
        <v>1.0</v>
      </c>
      <c r="BH559" s="122" t="s">
        <v>199</v>
      </c>
      <c r="BI559" s="160">
        <v>1.0</v>
      </c>
      <c r="BJ559" s="122" t="s">
        <v>204</v>
      </c>
      <c r="BK559" s="124">
        <v>1.0</v>
      </c>
      <c r="BL559" s="122" t="s">
        <v>209</v>
      </c>
      <c r="BM559" s="124">
        <v>1.0</v>
      </c>
      <c r="BN559" s="122" t="s">
        <v>218</v>
      </c>
      <c r="BO559" s="124">
        <v>0.33</v>
      </c>
      <c r="BP559" s="122" t="s">
        <v>211</v>
      </c>
      <c r="BQ559" s="124">
        <v>0.5</v>
      </c>
      <c r="BR559" s="122" t="s">
        <v>211</v>
      </c>
      <c r="BS559" s="124">
        <v>0.5</v>
      </c>
      <c r="BT559" s="112"/>
      <c r="BU559" s="168" t="s">
        <v>236</v>
      </c>
      <c r="BV559" s="168" t="s">
        <v>237</v>
      </c>
      <c r="BW559" s="112"/>
    </row>
    <row r="560">
      <c r="A560" s="66"/>
      <c r="B560" s="69">
        <v>4.0</v>
      </c>
      <c r="C560" s="71" t="s">
        <v>297</v>
      </c>
      <c r="D560" s="71" t="s">
        <v>333</v>
      </c>
      <c r="E560" s="76">
        <v>2011.0</v>
      </c>
      <c r="F560" s="76" t="s">
        <v>30</v>
      </c>
      <c r="G560" s="76" t="s">
        <v>369</v>
      </c>
      <c r="H560" s="76">
        <v>12.0</v>
      </c>
      <c r="I560" s="116" t="s">
        <v>405</v>
      </c>
      <c r="J560" s="116" t="s">
        <v>440</v>
      </c>
      <c r="K560" s="87" t="s">
        <v>39</v>
      </c>
      <c r="L560" s="66"/>
      <c r="M560" s="94"/>
      <c r="N560" s="122" t="s">
        <v>231</v>
      </c>
      <c r="O560" s="124"/>
      <c r="P560" s="124" t="s">
        <v>243</v>
      </c>
      <c r="Q560" s="16" t="s">
        <v>249</v>
      </c>
      <c r="R560" s="122" t="s">
        <v>241</v>
      </c>
      <c r="S560" s="124"/>
      <c r="T560" s="122" t="s">
        <v>231</v>
      </c>
      <c r="U560" s="124"/>
      <c r="V560" s="16" t="s">
        <v>258</v>
      </c>
      <c r="W560" s="106"/>
      <c r="X560" s="106"/>
      <c r="Y560" s="106"/>
      <c r="Z560" s="122" t="s">
        <v>231</v>
      </c>
      <c r="AA560" s="124"/>
      <c r="AB560" s="122" t="s">
        <v>231</v>
      </c>
      <c r="AC560" s="126" t="s">
        <v>463</v>
      </c>
      <c r="AD560" s="122" t="s">
        <v>231</v>
      </c>
      <c r="AE560" s="126" t="s">
        <v>485</v>
      </c>
      <c r="AF560" s="122" t="s">
        <v>241</v>
      </c>
      <c r="AG560" s="124"/>
      <c r="AH560" s="122" t="s">
        <v>231</v>
      </c>
      <c r="AI560" s="126" t="s">
        <v>499</v>
      </c>
      <c r="AJ560" s="108"/>
      <c r="AK560" s="106"/>
      <c r="AL560" s="106"/>
      <c r="AM560" s="122" t="s">
        <v>241</v>
      </c>
      <c r="AN560" s="124"/>
      <c r="AO560" s="122"/>
      <c r="AP560" s="124"/>
      <c r="AQ560" s="122"/>
      <c r="AR560" s="124"/>
      <c r="AS560" s="122"/>
      <c r="AT560" s="124"/>
      <c r="AU560" s="122" t="s">
        <v>241</v>
      </c>
      <c r="AV560" s="124"/>
      <c r="AW560" s="122" t="s">
        <v>231</v>
      </c>
      <c r="AX560" s="124"/>
      <c r="AY560" s="122" t="s">
        <v>231</v>
      </c>
      <c r="AZ560" s="124"/>
      <c r="BA560" s="146" t="s">
        <v>241</v>
      </c>
      <c r="BB560" s="147" t="s">
        <v>542</v>
      </c>
      <c r="BC560" s="146" t="s">
        <v>228</v>
      </c>
      <c r="BD560" s="124"/>
      <c r="BE560" s="112">
        <f t="shared" si="16"/>
        <v>0.7371428571</v>
      </c>
      <c r="BF560" s="122" t="s">
        <v>192</v>
      </c>
      <c r="BG560" s="160">
        <v>1.0</v>
      </c>
      <c r="BH560" s="122" t="s">
        <v>199</v>
      </c>
      <c r="BI560" s="160">
        <v>1.0</v>
      </c>
      <c r="BJ560" s="122" t="s">
        <v>204</v>
      </c>
      <c r="BK560" s="124">
        <v>1.0</v>
      </c>
      <c r="BL560" s="122" t="s">
        <v>209</v>
      </c>
      <c r="BM560" s="124">
        <v>1.0</v>
      </c>
      <c r="BN560" s="122" t="s">
        <v>217</v>
      </c>
      <c r="BO560" s="124">
        <v>0.66</v>
      </c>
      <c r="BP560" s="122" t="s">
        <v>211</v>
      </c>
      <c r="BQ560" s="124">
        <v>0.5</v>
      </c>
      <c r="BR560" s="122" t="s">
        <v>226</v>
      </c>
      <c r="BS560" s="124">
        <v>0.0</v>
      </c>
      <c r="BT560" s="112"/>
      <c r="BU560" s="168" t="s">
        <v>236</v>
      </c>
      <c r="BV560" s="168" t="s">
        <v>237</v>
      </c>
      <c r="BW560" s="112"/>
    </row>
    <row r="561">
      <c r="A561" s="66"/>
      <c r="B561" s="69">
        <v>5.0</v>
      </c>
      <c r="C561" s="71" t="s">
        <v>298</v>
      </c>
      <c r="D561" s="71" t="s">
        <v>334</v>
      </c>
      <c r="E561" s="76">
        <v>2011.0</v>
      </c>
      <c r="F561" s="76" t="s">
        <v>30</v>
      </c>
      <c r="G561" s="76" t="s">
        <v>370</v>
      </c>
      <c r="H561" s="76">
        <v>14.0</v>
      </c>
      <c r="I561" s="117" t="s">
        <v>406</v>
      </c>
      <c r="J561" s="116" t="s">
        <v>441</v>
      </c>
      <c r="K561" s="87" t="s">
        <v>39</v>
      </c>
      <c r="L561" s="66"/>
      <c r="M561" s="94"/>
      <c r="N561" s="122" t="s">
        <v>231</v>
      </c>
      <c r="O561" s="124"/>
      <c r="P561" s="124" t="s">
        <v>243</v>
      </c>
      <c r="Q561" s="16" t="s">
        <v>250</v>
      </c>
      <c r="R561" s="122" t="s">
        <v>241</v>
      </c>
      <c r="S561" s="124"/>
      <c r="T561" s="122" t="s">
        <v>231</v>
      </c>
      <c r="U561" s="124"/>
      <c r="V561" s="16" t="s">
        <v>260</v>
      </c>
      <c r="W561" s="106"/>
      <c r="X561" s="106"/>
      <c r="Y561" s="106"/>
      <c r="Z561" s="122" t="s">
        <v>241</v>
      </c>
      <c r="AA561" s="124"/>
      <c r="AB561" s="122" t="s">
        <v>228</v>
      </c>
      <c r="AC561" s="124"/>
      <c r="AD561" s="122" t="s">
        <v>228</v>
      </c>
      <c r="AE561" s="124"/>
      <c r="AF561" s="122" t="s">
        <v>228</v>
      </c>
      <c r="AG561" s="124"/>
      <c r="AH561" s="122" t="s">
        <v>228</v>
      </c>
      <c r="AI561" s="124"/>
      <c r="AJ561" s="108"/>
      <c r="AK561" s="106"/>
      <c r="AL561" s="106"/>
      <c r="AM561" s="122" t="s">
        <v>241</v>
      </c>
      <c r="AN561" s="124"/>
      <c r="AO561" s="122"/>
      <c r="AP561" s="124"/>
      <c r="AQ561" s="224"/>
      <c r="AR561" s="58"/>
      <c r="AS561" s="122"/>
      <c r="AT561" s="124"/>
      <c r="AU561" s="122" t="s">
        <v>231</v>
      </c>
      <c r="AV561" s="124"/>
      <c r="AW561" s="122" t="s">
        <v>231</v>
      </c>
      <c r="AX561" s="124"/>
      <c r="AY561" s="122" t="s">
        <v>231</v>
      </c>
      <c r="AZ561" s="124"/>
      <c r="BA561" s="146" t="s">
        <v>241</v>
      </c>
      <c r="BB561" s="124"/>
      <c r="BC561" s="146" t="s">
        <v>228</v>
      </c>
      <c r="BD561" s="124"/>
      <c r="BE561" s="112">
        <f t="shared" si="16"/>
        <v>0.7614285714</v>
      </c>
      <c r="BF561" s="122" t="s">
        <v>192</v>
      </c>
      <c r="BG561" s="160">
        <v>1.0</v>
      </c>
      <c r="BH561" s="122" t="s">
        <v>199</v>
      </c>
      <c r="BI561" s="160">
        <v>1.0</v>
      </c>
      <c r="BJ561" s="122" t="s">
        <v>204</v>
      </c>
      <c r="BK561" s="124">
        <v>1.0</v>
      </c>
      <c r="BL561" s="122" t="s">
        <v>209</v>
      </c>
      <c r="BM561" s="124">
        <v>1.0</v>
      </c>
      <c r="BN561" s="122" t="s">
        <v>218</v>
      </c>
      <c r="BO561" s="124">
        <v>0.33</v>
      </c>
      <c r="BP561" s="122" t="s">
        <v>211</v>
      </c>
      <c r="BQ561" s="124">
        <v>0.5</v>
      </c>
      <c r="BR561" s="122" t="s">
        <v>211</v>
      </c>
      <c r="BS561" s="124">
        <v>0.5</v>
      </c>
      <c r="BT561" s="112"/>
      <c r="BU561" s="168" t="s">
        <v>236</v>
      </c>
      <c r="BV561" s="168" t="s">
        <v>237</v>
      </c>
      <c r="BW561" s="112"/>
    </row>
    <row r="562">
      <c r="A562" s="66"/>
      <c r="B562" s="69">
        <v>6.0</v>
      </c>
      <c r="C562" s="71" t="s">
        <v>299</v>
      </c>
      <c r="D562" s="71" t="s">
        <v>335</v>
      </c>
      <c r="E562" s="76">
        <v>2012.0</v>
      </c>
      <c r="F562" s="76" t="s">
        <v>30</v>
      </c>
      <c r="G562" s="76" t="s">
        <v>371</v>
      </c>
      <c r="H562" s="76">
        <v>3.0</v>
      </c>
      <c r="I562" s="117" t="s">
        <v>407</v>
      </c>
      <c r="J562" s="116" t="s">
        <v>442</v>
      </c>
      <c r="K562" s="87" t="s">
        <v>39</v>
      </c>
      <c r="L562" s="66"/>
      <c r="M562" s="94"/>
      <c r="N562" s="122" t="s">
        <v>231</v>
      </c>
      <c r="O562" s="124"/>
      <c r="P562" s="124" t="s">
        <v>243</v>
      </c>
      <c r="Q562" s="16" t="s">
        <v>249</v>
      </c>
      <c r="R562" s="122" t="s">
        <v>241</v>
      </c>
      <c r="S562" s="124"/>
      <c r="T562" s="122" t="s">
        <v>231</v>
      </c>
      <c r="U562" s="126" t="s">
        <v>458</v>
      </c>
      <c r="V562" s="16" t="s">
        <v>257</v>
      </c>
      <c r="W562" s="106"/>
      <c r="X562" s="106"/>
      <c r="Y562" s="106"/>
      <c r="Z562" s="122" t="s">
        <v>231</v>
      </c>
      <c r="AA562" s="124"/>
      <c r="AB562" s="122" t="s">
        <v>231</v>
      </c>
      <c r="AC562" s="126" t="s">
        <v>464</v>
      </c>
      <c r="AD562" s="122" t="s">
        <v>231</v>
      </c>
      <c r="AE562" s="130" t="s">
        <v>486</v>
      </c>
      <c r="AF562" s="122" t="s">
        <v>231</v>
      </c>
      <c r="AG562" s="126" t="s">
        <v>497</v>
      </c>
      <c r="AH562" s="122" t="s">
        <v>231</v>
      </c>
      <c r="AI562" s="126" t="s">
        <v>500</v>
      </c>
      <c r="AJ562" s="108"/>
      <c r="AK562" s="106"/>
      <c r="AL562" s="106"/>
      <c r="AM562" s="122" t="s">
        <v>231</v>
      </c>
      <c r="AN562" s="124"/>
      <c r="AO562" s="122" t="s">
        <v>231</v>
      </c>
      <c r="AP562" s="124"/>
      <c r="AQ562" s="122" t="s">
        <v>231</v>
      </c>
      <c r="AR562" s="124"/>
      <c r="AS562" s="122" t="s">
        <v>231</v>
      </c>
      <c r="AT562" s="124"/>
      <c r="AU562" s="122" t="s">
        <v>231</v>
      </c>
      <c r="AV562" s="124"/>
      <c r="AW562" s="122" t="s">
        <v>231</v>
      </c>
      <c r="AX562" s="124"/>
      <c r="AY562" s="122" t="s">
        <v>241</v>
      </c>
      <c r="AZ562" s="124"/>
      <c r="BA562" s="146" t="s">
        <v>228</v>
      </c>
      <c r="BB562" s="124"/>
      <c r="BC562" s="146" t="s">
        <v>290</v>
      </c>
      <c r="BD562" s="124"/>
      <c r="BE562" s="112">
        <f t="shared" si="16"/>
        <v>0.7371428571</v>
      </c>
      <c r="BF562" s="122" t="s">
        <v>192</v>
      </c>
      <c r="BG562" s="160">
        <v>1.0</v>
      </c>
      <c r="BH562" s="122" t="s">
        <v>200</v>
      </c>
      <c r="BI562" s="160">
        <v>0.5</v>
      </c>
      <c r="BJ562" s="122" t="s">
        <v>204</v>
      </c>
      <c r="BK562" s="124">
        <v>1.0</v>
      </c>
      <c r="BL562" s="122" t="s">
        <v>209</v>
      </c>
      <c r="BM562" s="124">
        <v>1.0</v>
      </c>
      <c r="BN562" s="122" t="s">
        <v>217</v>
      </c>
      <c r="BO562" s="124">
        <v>0.66</v>
      </c>
      <c r="BP562" s="122" t="s">
        <v>211</v>
      </c>
      <c r="BQ562" s="124">
        <v>0.5</v>
      </c>
      <c r="BR562" s="122" t="s">
        <v>211</v>
      </c>
      <c r="BS562" s="124">
        <v>0.5</v>
      </c>
      <c r="BT562" s="112"/>
      <c r="BU562" s="168" t="s">
        <v>236</v>
      </c>
      <c r="BV562" s="168" t="s">
        <v>237</v>
      </c>
      <c r="BW562" s="112"/>
    </row>
    <row r="563">
      <c r="A563" s="66"/>
      <c r="B563" s="69">
        <v>7.0</v>
      </c>
      <c r="C563" s="71" t="s">
        <v>300</v>
      </c>
      <c r="D563" s="71" t="s">
        <v>336</v>
      </c>
      <c r="E563" s="76">
        <v>2011.0</v>
      </c>
      <c r="F563" s="76" t="s">
        <v>30</v>
      </c>
      <c r="G563" s="76" t="s">
        <v>372</v>
      </c>
      <c r="H563" s="76">
        <v>21.0</v>
      </c>
      <c r="I563" s="118" t="s">
        <v>408</v>
      </c>
      <c r="J563" s="116" t="s">
        <v>443</v>
      </c>
      <c r="K563" s="87" t="s">
        <v>39</v>
      </c>
      <c r="L563" s="66"/>
      <c r="M563" s="94"/>
      <c r="N563" s="122" t="s">
        <v>231</v>
      </c>
      <c r="O563" s="124"/>
      <c r="P563" s="124" t="s">
        <v>243</v>
      </c>
      <c r="Q563" s="16" t="s">
        <v>250</v>
      </c>
      <c r="R563" s="122" t="s">
        <v>241</v>
      </c>
      <c r="S563" s="124"/>
      <c r="T563" s="122" t="s">
        <v>231</v>
      </c>
      <c r="U563" s="124"/>
      <c r="V563" s="16" t="s">
        <v>258</v>
      </c>
      <c r="W563" s="106"/>
      <c r="X563" s="106"/>
      <c r="Y563" s="106"/>
      <c r="Z563" s="122" t="s">
        <v>231</v>
      </c>
      <c r="AA563" s="124"/>
      <c r="AB563" s="122" t="s">
        <v>231</v>
      </c>
      <c r="AC563" s="126" t="s">
        <v>465</v>
      </c>
      <c r="AD563" s="122" t="s">
        <v>231</v>
      </c>
      <c r="AE563" s="131" t="s">
        <v>487</v>
      </c>
      <c r="AF563" s="122" t="s">
        <v>241</v>
      </c>
      <c r="AG563" s="124"/>
      <c r="AH563" s="122" t="s">
        <v>241</v>
      </c>
      <c r="AI563" s="124"/>
      <c r="AJ563" s="108"/>
      <c r="AK563" s="106"/>
      <c r="AL563" s="106"/>
      <c r="AM563" s="122" t="s">
        <v>241</v>
      </c>
      <c r="AN563" s="124"/>
      <c r="AO563" s="122"/>
      <c r="AP563" s="124"/>
      <c r="AQ563" s="122"/>
      <c r="AR563" s="124"/>
      <c r="AS563" s="224"/>
      <c r="AT563" s="58"/>
      <c r="AU563" s="122" t="s">
        <v>231</v>
      </c>
      <c r="AV563" s="124"/>
      <c r="AW563" s="122" t="s">
        <v>231</v>
      </c>
      <c r="AX563" s="124" t="s">
        <v>531</v>
      </c>
      <c r="AY563" s="122" t="s">
        <v>231</v>
      </c>
      <c r="AZ563" s="124"/>
      <c r="BA563" s="146" t="s">
        <v>241</v>
      </c>
      <c r="BB563" s="124"/>
      <c r="BC563" s="146" t="s">
        <v>228</v>
      </c>
      <c r="BD563" s="124"/>
      <c r="BE563" s="112">
        <f t="shared" si="16"/>
        <v>0.69</v>
      </c>
      <c r="BF563" s="122" t="s">
        <v>192</v>
      </c>
      <c r="BG563" s="160">
        <v>1.0</v>
      </c>
      <c r="BH563" s="122" t="s">
        <v>199</v>
      </c>
      <c r="BI563" s="160">
        <v>1.0</v>
      </c>
      <c r="BJ563" s="122" t="s">
        <v>204</v>
      </c>
      <c r="BK563" s="124">
        <v>1.0</v>
      </c>
      <c r="BL563" s="122" t="s">
        <v>209</v>
      </c>
      <c r="BM563" s="124">
        <v>1.0</v>
      </c>
      <c r="BN563" s="122" t="s">
        <v>218</v>
      </c>
      <c r="BO563" s="124">
        <v>0.33</v>
      </c>
      <c r="BP563" s="122" t="s">
        <v>211</v>
      </c>
      <c r="BQ563" s="124">
        <v>0.5</v>
      </c>
      <c r="BR563" s="122" t="s">
        <v>226</v>
      </c>
      <c r="BS563" s="124">
        <v>0.0</v>
      </c>
      <c r="BT563" s="112"/>
      <c r="BU563" s="168" t="s">
        <v>236</v>
      </c>
      <c r="BV563" s="168" t="s">
        <v>237</v>
      </c>
      <c r="BW563" s="112"/>
    </row>
    <row r="564">
      <c r="A564" s="66"/>
      <c r="B564" s="69">
        <v>8.0</v>
      </c>
      <c r="C564" s="71" t="s">
        <v>301</v>
      </c>
      <c r="D564" s="71" t="s">
        <v>337</v>
      </c>
      <c r="E564" s="76">
        <v>2014.0</v>
      </c>
      <c r="F564" s="76" t="s">
        <v>30</v>
      </c>
      <c r="G564" s="76" t="s">
        <v>373</v>
      </c>
      <c r="H564" s="76">
        <v>1.0</v>
      </c>
      <c r="I564" s="119" t="s">
        <v>409</v>
      </c>
      <c r="J564" s="119" t="s">
        <v>444</v>
      </c>
      <c r="K564" s="87" t="s">
        <v>39</v>
      </c>
      <c r="L564" s="66"/>
      <c r="M564" s="94"/>
      <c r="N564" s="122" t="s">
        <v>231</v>
      </c>
      <c r="O564" s="124"/>
      <c r="P564" s="124" t="s">
        <v>243</v>
      </c>
      <c r="Q564" s="16" t="s">
        <v>248</v>
      </c>
      <c r="R564" s="122" t="s">
        <v>241</v>
      </c>
      <c r="S564" s="124"/>
      <c r="T564" s="122" t="s">
        <v>231</v>
      </c>
      <c r="U564" s="124"/>
      <c r="V564" s="16" t="s">
        <v>258</v>
      </c>
      <c r="W564" s="106"/>
      <c r="X564" s="106"/>
      <c r="Y564" s="106"/>
      <c r="Z564" s="122" t="s">
        <v>231</v>
      </c>
      <c r="AA564" s="124"/>
      <c r="AB564" s="122" t="s">
        <v>231</v>
      </c>
      <c r="AC564" s="124" t="s">
        <v>466</v>
      </c>
      <c r="AD564" s="122" t="s">
        <v>231</v>
      </c>
      <c r="AE564" s="124" t="s">
        <v>488</v>
      </c>
      <c r="AF564" s="122" t="s">
        <v>231</v>
      </c>
      <c r="AG564" s="124"/>
      <c r="AH564" s="122" t="s">
        <v>241</v>
      </c>
      <c r="AI564" s="124"/>
      <c r="AJ564" s="108"/>
      <c r="AK564" s="106"/>
      <c r="AL564" s="106"/>
      <c r="AM564" s="122" t="s">
        <v>231</v>
      </c>
      <c r="AN564" s="124"/>
      <c r="AO564" s="122" t="s">
        <v>231</v>
      </c>
      <c r="AP564" s="124"/>
      <c r="AQ564" s="122" t="s">
        <v>231</v>
      </c>
      <c r="AR564" s="124" t="s">
        <v>515</v>
      </c>
      <c r="AS564" s="122" t="s">
        <v>231</v>
      </c>
      <c r="AT564" s="124" t="s">
        <v>523</v>
      </c>
      <c r="AU564" s="122" t="s">
        <v>231</v>
      </c>
      <c r="AV564" s="124"/>
      <c r="AW564" s="122" t="s">
        <v>231</v>
      </c>
      <c r="AX564" s="124" t="s">
        <v>532</v>
      </c>
      <c r="AY564" s="122" t="s">
        <v>231</v>
      </c>
      <c r="AZ564" s="124"/>
      <c r="BA564" s="146" t="s">
        <v>231</v>
      </c>
      <c r="BB564" s="124" t="s">
        <v>543</v>
      </c>
      <c r="BC564" s="146" t="s">
        <v>290</v>
      </c>
      <c r="BD564" s="124" t="s">
        <v>552</v>
      </c>
      <c r="BE564" s="112">
        <f t="shared" si="16"/>
        <v>0.9285714286</v>
      </c>
      <c r="BF564" s="122" t="s">
        <v>192</v>
      </c>
      <c r="BG564" s="160">
        <v>1.0</v>
      </c>
      <c r="BH564" s="122" t="s">
        <v>199</v>
      </c>
      <c r="BI564" s="160">
        <v>1.0</v>
      </c>
      <c r="BJ564" s="122" t="s">
        <v>204</v>
      </c>
      <c r="BK564" s="124">
        <v>1.0</v>
      </c>
      <c r="BL564" s="122" t="s">
        <v>209</v>
      </c>
      <c r="BM564" s="124">
        <v>1.0</v>
      </c>
      <c r="BN564" s="122" t="s">
        <v>216</v>
      </c>
      <c r="BO564" s="124">
        <v>1.0</v>
      </c>
      <c r="BP564" s="122" t="s">
        <v>204</v>
      </c>
      <c r="BQ564" s="124">
        <v>1.0</v>
      </c>
      <c r="BR564" s="122" t="s">
        <v>211</v>
      </c>
      <c r="BS564" s="124">
        <v>0.5</v>
      </c>
      <c r="BT564" s="112"/>
      <c r="BU564" s="168" t="s">
        <v>236</v>
      </c>
      <c r="BV564" s="168" t="s">
        <v>236</v>
      </c>
      <c r="BW564" s="112"/>
    </row>
    <row r="565">
      <c r="A565" s="66"/>
      <c r="B565" s="69">
        <v>9.0</v>
      </c>
      <c r="C565" s="115" t="s">
        <v>302</v>
      </c>
      <c r="D565" s="115" t="s">
        <v>338</v>
      </c>
      <c r="E565" s="76">
        <v>2014.0</v>
      </c>
      <c r="F565" s="76" t="s">
        <v>30</v>
      </c>
      <c r="G565" s="76" t="s">
        <v>374</v>
      </c>
      <c r="H565" s="76">
        <v>5.0</v>
      </c>
      <c r="I565" s="119" t="s">
        <v>410</v>
      </c>
      <c r="J565" s="119" t="s">
        <v>445</v>
      </c>
      <c r="K565" s="87" t="s">
        <v>39</v>
      </c>
      <c r="L565" s="66"/>
      <c r="M565" s="94"/>
      <c r="N565" s="122" t="s">
        <v>231</v>
      </c>
      <c r="O565" s="124"/>
      <c r="P565" s="124" t="s">
        <v>243</v>
      </c>
      <c r="Q565" s="16" t="s">
        <v>249</v>
      </c>
      <c r="R565" s="122" t="s">
        <v>231</v>
      </c>
      <c r="S565" s="124" t="s">
        <v>454</v>
      </c>
      <c r="T565" s="122" t="s">
        <v>231</v>
      </c>
      <c r="U565" s="124"/>
      <c r="V565" s="16" t="s">
        <v>258</v>
      </c>
      <c r="W565" s="106"/>
      <c r="X565" s="106"/>
      <c r="Y565" s="106"/>
      <c r="Z565" s="122" t="s">
        <v>231</v>
      </c>
      <c r="AA565" s="124"/>
      <c r="AB565" s="122" t="s">
        <v>231</v>
      </c>
      <c r="AC565" s="124" t="s">
        <v>467</v>
      </c>
      <c r="AD565" s="122" t="s">
        <v>241</v>
      </c>
      <c r="AE565" s="124"/>
      <c r="AF565" s="122" t="s">
        <v>241</v>
      </c>
      <c r="AG565" s="124"/>
      <c r="AH565" s="122" t="s">
        <v>231</v>
      </c>
      <c r="AI565" s="124" t="s">
        <v>501</v>
      </c>
      <c r="AJ565" s="108"/>
      <c r="AK565" s="106"/>
      <c r="AL565" s="106"/>
      <c r="AM565" s="122" t="s">
        <v>231</v>
      </c>
      <c r="AN565" s="124" t="s">
        <v>502</v>
      </c>
      <c r="AO565" s="122" t="s">
        <v>231</v>
      </c>
      <c r="AP565" s="124"/>
      <c r="AQ565" s="122" t="s">
        <v>231</v>
      </c>
      <c r="AR565" s="124"/>
      <c r="AS565" s="122" t="s">
        <v>231</v>
      </c>
      <c r="AT565" s="124" t="s">
        <v>524</v>
      </c>
      <c r="AU565" s="224" t="s">
        <v>231</v>
      </c>
      <c r="AV565" s="58"/>
      <c r="AW565" s="122" t="s">
        <v>231</v>
      </c>
      <c r="AX565" s="124" t="s">
        <v>533</v>
      </c>
      <c r="AY565" s="122" t="s">
        <v>231</v>
      </c>
      <c r="AZ565" s="124"/>
      <c r="BA565" s="146" t="s">
        <v>231</v>
      </c>
      <c r="BB565" s="124" t="s">
        <v>544</v>
      </c>
      <c r="BC565" s="146" t="s">
        <v>290</v>
      </c>
      <c r="BD565" s="124" t="s">
        <v>553</v>
      </c>
      <c r="BE565" s="112">
        <f t="shared" si="16"/>
        <v>0.88</v>
      </c>
      <c r="BF565" s="122" t="s">
        <v>192</v>
      </c>
      <c r="BG565" s="160">
        <v>1.0</v>
      </c>
      <c r="BH565" s="122" t="s">
        <v>199</v>
      </c>
      <c r="BI565" s="160">
        <v>1.0</v>
      </c>
      <c r="BJ565" s="122" t="s">
        <v>204</v>
      </c>
      <c r="BK565" s="124">
        <v>1.0</v>
      </c>
      <c r="BL565" s="122" t="s">
        <v>209</v>
      </c>
      <c r="BM565" s="124">
        <v>1.0</v>
      </c>
      <c r="BN565" s="122" t="s">
        <v>217</v>
      </c>
      <c r="BO565" s="124">
        <v>0.66</v>
      </c>
      <c r="BP565" s="122" t="s">
        <v>211</v>
      </c>
      <c r="BQ565" s="124">
        <v>0.5</v>
      </c>
      <c r="BR565" s="122" t="s">
        <v>225</v>
      </c>
      <c r="BS565" s="124">
        <v>1.0</v>
      </c>
      <c r="BT565" s="112"/>
      <c r="BU565" s="168" t="s">
        <v>236</v>
      </c>
      <c r="BV565" s="168" t="s">
        <v>237</v>
      </c>
      <c r="BW565" s="112"/>
    </row>
    <row r="566">
      <c r="A566" s="66"/>
      <c r="B566" s="69">
        <v>10.0</v>
      </c>
      <c r="C566" s="115" t="s">
        <v>303</v>
      </c>
      <c r="D566" s="115" t="s">
        <v>339</v>
      </c>
      <c r="E566" s="76">
        <v>2014.0</v>
      </c>
      <c r="F566" s="76" t="s">
        <v>30</v>
      </c>
      <c r="G566" s="76" t="s">
        <v>375</v>
      </c>
      <c r="H566" s="76">
        <v>4.0</v>
      </c>
      <c r="I566" s="119" t="s">
        <v>411</v>
      </c>
      <c r="J566" s="119" t="s">
        <v>446</v>
      </c>
      <c r="K566" s="87" t="s">
        <v>39</v>
      </c>
      <c r="L566" s="66"/>
      <c r="M566" s="94"/>
      <c r="N566" s="122" t="s">
        <v>231</v>
      </c>
      <c r="O566" s="124"/>
      <c r="P566" s="124" t="s">
        <v>245</v>
      </c>
      <c r="Q566" s="16" t="s">
        <v>250</v>
      </c>
      <c r="R566" s="122" t="s">
        <v>241</v>
      </c>
      <c r="S566" s="124"/>
      <c r="T566" s="122" t="s">
        <v>231</v>
      </c>
      <c r="U566" s="124"/>
      <c r="V566" s="16" t="s">
        <v>260</v>
      </c>
      <c r="W566" s="106"/>
      <c r="X566" s="106"/>
      <c r="Y566" s="106"/>
      <c r="Z566" s="122" t="s">
        <v>231</v>
      </c>
      <c r="AA566" s="124"/>
      <c r="AB566" s="122" t="s">
        <v>231</v>
      </c>
      <c r="AC566" s="124" t="s">
        <v>468</v>
      </c>
      <c r="AD566" s="122" t="s">
        <v>231</v>
      </c>
      <c r="AE566" s="124" t="s">
        <v>489</v>
      </c>
      <c r="AF566" s="122" t="s">
        <v>231</v>
      </c>
      <c r="AG566" s="124"/>
      <c r="AH566" s="122" t="s">
        <v>231</v>
      </c>
      <c r="AI566" s="124"/>
      <c r="AJ566" s="108"/>
      <c r="AK566" s="106"/>
      <c r="AL566" s="106"/>
      <c r="AM566" s="122" t="s">
        <v>231</v>
      </c>
      <c r="AN566" s="124"/>
      <c r="AO566" s="122" t="s">
        <v>231</v>
      </c>
      <c r="AP566" s="124"/>
      <c r="AQ566" s="122" t="s">
        <v>241</v>
      </c>
      <c r="AR566" s="124"/>
      <c r="AS566" s="122" t="s">
        <v>241</v>
      </c>
      <c r="AT566" s="124"/>
      <c r="AU566" s="122" t="s">
        <v>241</v>
      </c>
      <c r="AV566" s="124"/>
      <c r="AW566" s="122" t="s">
        <v>228</v>
      </c>
      <c r="AX566" s="124"/>
      <c r="AY566" s="122" t="s">
        <v>231</v>
      </c>
      <c r="AZ566" s="124"/>
      <c r="BA566" s="146" t="s">
        <v>241</v>
      </c>
      <c r="BB566" s="124"/>
      <c r="BC566" s="146" t="s">
        <v>228</v>
      </c>
      <c r="BD566" s="124"/>
      <c r="BE566" s="112">
        <f t="shared" si="16"/>
        <v>0.7371428571</v>
      </c>
      <c r="BF566" s="122" t="s">
        <v>192</v>
      </c>
      <c r="BG566" s="160">
        <v>1.0</v>
      </c>
      <c r="BH566" s="122" t="s">
        <v>199</v>
      </c>
      <c r="BI566" s="160">
        <v>1.0</v>
      </c>
      <c r="BJ566" s="122" t="s">
        <v>204</v>
      </c>
      <c r="BK566" s="124">
        <v>1.0</v>
      </c>
      <c r="BL566" s="122" t="s">
        <v>211</v>
      </c>
      <c r="BM566" s="124">
        <v>0.5</v>
      </c>
      <c r="BN566" s="122" t="s">
        <v>217</v>
      </c>
      <c r="BO566" s="124">
        <v>0.66</v>
      </c>
      <c r="BP566" s="122" t="s">
        <v>211</v>
      </c>
      <c r="BQ566" s="124">
        <v>0.5</v>
      </c>
      <c r="BR566" s="122" t="s">
        <v>211</v>
      </c>
      <c r="BS566" s="124">
        <v>0.5</v>
      </c>
      <c r="BT566" s="112"/>
      <c r="BU566" s="168" t="s">
        <v>237</v>
      </c>
      <c r="BV566" s="168" t="s">
        <v>236</v>
      </c>
      <c r="BW566" s="112"/>
    </row>
    <row r="567">
      <c r="A567" s="66"/>
      <c r="B567" s="69">
        <v>11.0</v>
      </c>
      <c r="C567" s="115" t="s">
        <v>304</v>
      </c>
      <c r="D567" s="115" t="s">
        <v>340</v>
      </c>
      <c r="E567" s="76">
        <v>2014.0</v>
      </c>
      <c r="F567" s="76" t="s">
        <v>30</v>
      </c>
      <c r="G567" s="76" t="s">
        <v>376</v>
      </c>
      <c r="H567" s="76">
        <v>0.0</v>
      </c>
      <c r="I567" s="119" t="s">
        <v>412</v>
      </c>
      <c r="J567" s="119" t="s">
        <v>447</v>
      </c>
      <c r="K567" s="87" t="s">
        <v>39</v>
      </c>
      <c r="L567" s="66"/>
      <c r="M567" s="94"/>
      <c r="N567" s="122" t="s">
        <v>231</v>
      </c>
      <c r="O567" s="124"/>
      <c r="P567" s="124" t="s">
        <v>243</v>
      </c>
      <c r="Q567" s="16" t="s">
        <v>248</v>
      </c>
      <c r="R567" s="122" t="s">
        <v>241</v>
      </c>
      <c r="S567" s="124"/>
      <c r="T567" s="122" t="s">
        <v>231</v>
      </c>
      <c r="U567" s="124"/>
      <c r="V567" s="16" t="s">
        <v>257</v>
      </c>
      <c r="W567" s="106"/>
      <c r="X567" s="106"/>
      <c r="Y567" s="106"/>
      <c r="Z567" s="122" t="s">
        <v>231</v>
      </c>
      <c r="AA567" s="124"/>
      <c r="AB567" s="122" t="s">
        <v>231</v>
      </c>
      <c r="AC567" s="124" t="s">
        <v>469</v>
      </c>
      <c r="AD567" s="122" t="s">
        <v>231</v>
      </c>
      <c r="AE567" s="124"/>
      <c r="AF567" s="122" t="s">
        <v>241</v>
      </c>
      <c r="AG567" s="124"/>
      <c r="AH567" s="122" t="s">
        <v>241</v>
      </c>
      <c r="AI567" s="124"/>
      <c r="AJ567" s="108"/>
      <c r="AK567" s="106"/>
      <c r="AL567" s="106"/>
      <c r="AM567" s="122" t="s">
        <v>231</v>
      </c>
      <c r="AN567" s="124" t="s">
        <v>503</v>
      </c>
      <c r="AO567" s="122" t="s">
        <v>231</v>
      </c>
      <c r="AP567" s="124" t="s">
        <v>506</v>
      </c>
      <c r="AQ567" s="122" t="s">
        <v>231</v>
      </c>
      <c r="AR567" s="124" t="s">
        <v>516</v>
      </c>
      <c r="AS567" s="122" t="s">
        <v>231</v>
      </c>
      <c r="AT567" s="124"/>
      <c r="AU567" s="122" t="s">
        <v>231</v>
      </c>
      <c r="AV567" s="124"/>
      <c r="AW567" s="224" t="s">
        <v>231</v>
      </c>
      <c r="AX567" s="58"/>
      <c r="AY567" s="122" t="s">
        <v>231</v>
      </c>
      <c r="AZ567" s="124"/>
      <c r="BA567" s="146" t="s">
        <v>241</v>
      </c>
      <c r="BB567" s="124" t="s">
        <v>545</v>
      </c>
      <c r="BC567" s="146" t="s">
        <v>291</v>
      </c>
      <c r="BD567" s="124" t="s">
        <v>554</v>
      </c>
      <c r="BE567" s="112">
        <f t="shared" si="16"/>
        <v>0.8085714286</v>
      </c>
      <c r="BF567" s="122" t="s">
        <v>192</v>
      </c>
      <c r="BG567" s="160">
        <v>1.0</v>
      </c>
      <c r="BH567" s="122" t="s">
        <v>200</v>
      </c>
      <c r="BI567" s="160">
        <v>0.5</v>
      </c>
      <c r="BJ567" s="122" t="s">
        <v>204</v>
      </c>
      <c r="BK567" s="124">
        <v>1.0</v>
      </c>
      <c r="BL567" s="122" t="s">
        <v>209</v>
      </c>
      <c r="BM567" s="124">
        <v>1.0</v>
      </c>
      <c r="BN567" s="122" t="s">
        <v>217</v>
      </c>
      <c r="BO567" s="124">
        <v>0.66</v>
      </c>
      <c r="BP567" s="122" t="s">
        <v>211</v>
      </c>
      <c r="BQ567" s="124">
        <v>0.5</v>
      </c>
      <c r="BR567" s="122" t="s">
        <v>225</v>
      </c>
      <c r="BS567" s="124">
        <v>1.0</v>
      </c>
      <c r="BT567" s="112"/>
      <c r="BU567" s="168" t="s">
        <v>236</v>
      </c>
      <c r="BV567" s="168" t="s">
        <v>236</v>
      </c>
      <c r="BW567" s="112"/>
    </row>
    <row r="568">
      <c r="A568" s="66"/>
      <c r="B568" s="69">
        <v>12.0</v>
      </c>
      <c r="C568" s="115" t="s">
        <v>305</v>
      </c>
      <c r="D568" s="115" t="s">
        <v>341</v>
      </c>
      <c r="E568" s="76">
        <v>2013.0</v>
      </c>
      <c r="F568" s="76" t="s">
        <v>30</v>
      </c>
      <c r="G568" s="76" t="s">
        <v>377</v>
      </c>
      <c r="H568" s="76">
        <v>6.0</v>
      </c>
      <c r="I568" s="119" t="s">
        <v>413</v>
      </c>
      <c r="J568" s="119" t="s">
        <v>448</v>
      </c>
      <c r="K568" s="87" t="s">
        <v>39</v>
      </c>
      <c r="L568" s="66"/>
      <c r="M568" s="94"/>
      <c r="N568" s="122" t="s">
        <v>231</v>
      </c>
      <c r="O568" s="124"/>
      <c r="P568" s="124" t="s">
        <v>243</v>
      </c>
      <c r="Q568" s="16" t="s">
        <v>249</v>
      </c>
      <c r="R568" s="122" t="s">
        <v>231</v>
      </c>
      <c r="S568" s="124" t="s">
        <v>455</v>
      </c>
      <c r="T568" s="122" t="s">
        <v>231</v>
      </c>
      <c r="U568" s="124"/>
      <c r="V568" s="16" t="s">
        <v>257</v>
      </c>
      <c r="W568" s="106"/>
      <c r="X568" s="106"/>
      <c r="Y568" s="106"/>
      <c r="Z568" s="122" t="s">
        <v>231</v>
      </c>
      <c r="AA568" s="124"/>
      <c r="AB568" s="122" t="s">
        <v>231</v>
      </c>
      <c r="AC568" s="124" t="s">
        <v>470</v>
      </c>
      <c r="AD568" s="122" t="s">
        <v>241</v>
      </c>
      <c r="AE568" s="124"/>
      <c r="AF568" s="122" t="s">
        <v>241</v>
      </c>
      <c r="AG568" s="124"/>
      <c r="AH568" s="122" t="s">
        <v>241</v>
      </c>
      <c r="AI568" s="124"/>
      <c r="AJ568" s="108"/>
      <c r="AK568" s="106"/>
      <c r="AL568" s="106"/>
      <c r="AM568" s="122" t="s">
        <v>231</v>
      </c>
      <c r="AN568" s="124"/>
      <c r="AO568" s="122" t="s">
        <v>231</v>
      </c>
      <c r="AP568" s="124"/>
      <c r="AQ568" s="122" t="s">
        <v>231</v>
      </c>
      <c r="AR568" s="124"/>
      <c r="AS568" s="122" t="s">
        <v>231</v>
      </c>
      <c r="AT568" s="124" t="s">
        <v>525</v>
      </c>
      <c r="AU568" s="122" t="s">
        <v>231</v>
      </c>
      <c r="AV568" s="124"/>
      <c r="AW568" s="122" t="s">
        <v>228</v>
      </c>
      <c r="AX568" s="124"/>
      <c r="AY568" s="122" t="s">
        <v>231</v>
      </c>
      <c r="AZ568" s="124"/>
      <c r="BA568" s="146" t="s">
        <v>241</v>
      </c>
      <c r="BB568" s="124"/>
      <c r="BC568" s="146" t="s">
        <v>293</v>
      </c>
      <c r="BD568" s="124" t="s">
        <v>555</v>
      </c>
      <c r="BE568" s="112">
        <f t="shared" si="16"/>
        <v>0.6657142857</v>
      </c>
      <c r="BF568" s="122" t="s">
        <v>192</v>
      </c>
      <c r="BG568" s="160">
        <v>1.0</v>
      </c>
      <c r="BH568" s="122" t="s">
        <v>199</v>
      </c>
      <c r="BI568" s="160">
        <v>1.0</v>
      </c>
      <c r="BJ568" s="122" t="s">
        <v>205</v>
      </c>
      <c r="BK568" s="124">
        <v>0.5</v>
      </c>
      <c r="BL568" s="122" t="s">
        <v>209</v>
      </c>
      <c r="BM568" s="124">
        <v>1.0</v>
      </c>
      <c r="BN568" s="122" t="s">
        <v>217</v>
      </c>
      <c r="BO568" s="124">
        <v>0.66</v>
      </c>
      <c r="BP568" s="122" t="s">
        <v>211</v>
      </c>
      <c r="BQ568" s="124">
        <v>0.5</v>
      </c>
      <c r="BR568" s="122" t="s">
        <v>226</v>
      </c>
      <c r="BS568" s="124">
        <v>0.0</v>
      </c>
      <c r="BT568" s="112"/>
      <c r="BU568" s="168" t="s">
        <v>236</v>
      </c>
      <c r="BV568" s="168" t="s">
        <v>236</v>
      </c>
      <c r="BW568" s="112"/>
    </row>
    <row r="569">
      <c r="A569" s="66"/>
      <c r="B569" s="69">
        <v>13.0</v>
      </c>
      <c r="C569" s="115" t="s">
        <v>306</v>
      </c>
      <c r="D569" s="115" t="s">
        <v>342</v>
      </c>
      <c r="E569" s="76">
        <v>2014.0</v>
      </c>
      <c r="F569" s="76" t="s">
        <v>30</v>
      </c>
      <c r="G569" s="76" t="s">
        <v>378</v>
      </c>
      <c r="H569" s="76">
        <v>0.0</v>
      </c>
      <c r="I569" s="119" t="s">
        <v>414</v>
      </c>
      <c r="J569" s="119" t="s">
        <v>449</v>
      </c>
      <c r="K569" s="87" t="s">
        <v>39</v>
      </c>
      <c r="L569" s="66"/>
      <c r="M569" s="94"/>
      <c r="N569" s="224" t="s">
        <v>231</v>
      </c>
      <c r="O569" s="58"/>
      <c r="P569" s="124" t="s">
        <v>243</v>
      </c>
      <c r="Q569" s="16" t="s">
        <v>248</v>
      </c>
      <c r="R569" s="122" t="s">
        <v>241</v>
      </c>
      <c r="S569" s="124"/>
      <c r="T569" s="122" t="s">
        <v>231</v>
      </c>
      <c r="U569" s="124"/>
      <c r="V569" s="16" t="s">
        <v>258</v>
      </c>
      <c r="W569" s="106"/>
      <c r="X569" s="106"/>
      <c r="Y569" s="106"/>
      <c r="Z569" s="122" t="s">
        <v>231</v>
      </c>
      <c r="AA569" s="124"/>
      <c r="AB569" s="122" t="s">
        <v>231</v>
      </c>
      <c r="AC569" s="124" t="s">
        <v>471</v>
      </c>
      <c r="AD569" s="122" t="s">
        <v>241</v>
      </c>
      <c r="AE569" s="124"/>
      <c r="AF569" s="122" t="s">
        <v>241</v>
      </c>
      <c r="AG569" s="124"/>
      <c r="AH569" s="122" t="s">
        <v>241</v>
      </c>
      <c r="AI569" s="124"/>
      <c r="AJ569" s="108"/>
      <c r="AK569" s="106"/>
      <c r="AL569" s="106"/>
      <c r="AM569" s="122" t="s">
        <v>231</v>
      </c>
      <c r="AN569" s="124"/>
      <c r="AO569" s="122" t="s">
        <v>231</v>
      </c>
      <c r="AP569" s="124" t="s">
        <v>507</v>
      </c>
      <c r="AQ569" s="122" t="s">
        <v>231</v>
      </c>
      <c r="AR569" s="124"/>
      <c r="AS569" s="122" t="s">
        <v>231</v>
      </c>
      <c r="AT569" s="124" t="s">
        <v>526</v>
      </c>
      <c r="AU569" s="122" t="s">
        <v>231</v>
      </c>
      <c r="AV569" s="124"/>
      <c r="AW569" s="122" t="s">
        <v>231</v>
      </c>
      <c r="AX569" s="124"/>
      <c r="AY569" s="224" t="s">
        <v>231</v>
      </c>
      <c r="AZ569" s="58"/>
      <c r="BA569" s="146" t="s">
        <v>241</v>
      </c>
      <c r="BB569" s="124"/>
      <c r="BC569" s="146" t="s">
        <v>293</v>
      </c>
      <c r="BD569" s="124" t="s">
        <v>555</v>
      </c>
      <c r="BE569" s="112">
        <f t="shared" si="16"/>
        <v>0.5</v>
      </c>
      <c r="BF569" s="122" t="s">
        <v>192</v>
      </c>
      <c r="BG569" s="160">
        <v>1.0</v>
      </c>
      <c r="BH569" s="122" t="s">
        <v>200</v>
      </c>
      <c r="BI569" s="160">
        <v>0.5</v>
      </c>
      <c r="BJ569" s="122" t="s">
        <v>205</v>
      </c>
      <c r="BK569" s="124">
        <v>0.5</v>
      </c>
      <c r="BL569" s="122" t="s">
        <v>211</v>
      </c>
      <c r="BM569" s="124">
        <v>0.5</v>
      </c>
      <c r="BN569" s="122" t="s">
        <v>217</v>
      </c>
      <c r="BO569" s="124">
        <v>0.5</v>
      </c>
      <c r="BP569" s="122" t="s">
        <v>211</v>
      </c>
      <c r="BQ569" s="124">
        <v>0.5</v>
      </c>
      <c r="BR569" s="122" t="s">
        <v>226</v>
      </c>
      <c r="BS569" s="124">
        <v>0.0</v>
      </c>
      <c r="BT569" s="112"/>
      <c r="BU569" s="168" t="s">
        <v>237</v>
      </c>
      <c r="BV569" s="168" t="s">
        <v>236</v>
      </c>
      <c r="BW569" s="112"/>
    </row>
    <row r="570">
      <c r="A570" s="66"/>
      <c r="B570" s="69">
        <v>14.0</v>
      </c>
      <c r="C570" s="115" t="s">
        <v>307</v>
      </c>
      <c r="D570" s="115" t="s">
        <v>343</v>
      </c>
      <c r="E570" s="76">
        <v>2014.0</v>
      </c>
      <c r="F570" s="76" t="s">
        <v>30</v>
      </c>
      <c r="G570" s="76" t="s">
        <v>379</v>
      </c>
      <c r="H570" s="76">
        <v>0.0</v>
      </c>
      <c r="I570" s="119" t="s">
        <v>415</v>
      </c>
      <c r="J570" s="119" t="s">
        <v>450</v>
      </c>
      <c r="K570" s="87" t="s">
        <v>39</v>
      </c>
      <c r="L570" s="66"/>
      <c r="M570" s="94"/>
      <c r="N570" s="122" t="s">
        <v>231</v>
      </c>
      <c r="O570" s="124"/>
      <c r="P570" s="124" t="s">
        <v>243</v>
      </c>
      <c r="Q570" s="16" t="s">
        <v>249</v>
      </c>
      <c r="R570" s="122" t="s">
        <v>241</v>
      </c>
      <c r="S570" s="124"/>
      <c r="T570" s="122" t="s">
        <v>231</v>
      </c>
      <c r="U570" s="124"/>
      <c r="V570" s="16" t="s">
        <v>260</v>
      </c>
      <c r="W570" s="106"/>
      <c r="X570" s="106"/>
      <c r="Y570" s="106"/>
      <c r="Z570" s="122" t="s">
        <v>231</v>
      </c>
      <c r="AA570" s="124"/>
      <c r="AB570" s="122" t="s">
        <v>231</v>
      </c>
      <c r="AC570" s="124" t="s">
        <v>472</v>
      </c>
      <c r="AD570" s="122" t="s">
        <v>241</v>
      </c>
      <c r="AE570" s="124"/>
      <c r="AF570" s="122" t="s">
        <v>231</v>
      </c>
      <c r="AG570" s="124" t="s">
        <v>498</v>
      </c>
      <c r="AH570" s="122" t="s">
        <v>241</v>
      </c>
      <c r="AI570" s="124"/>
      <c r="AJ570" s="108"/>
      <c r="AK570" s="106"/>
      <c r="AL570" s="106"/>
      <c r="AM570" s="122" t="s">
        <v>231</v>
      </c>
      <c r="AN570" s="124"/>
      <c r="AO570" s="122" t="s">
        <v>241</v>
      </c>
      <c r="AP570" s="124"/>
      <c r="AQ570" s="122" t="s">
        <v>231</v>
      </c>
      <c r="AR570" s="124" t="s">
        <v>517</v>
      </c>
      <c r="AS570" s="122" t="s">
        <v>231</v>
      </c>
      <c r="AT570" s="124"/>
      <c r="AU570" s="122" t="s">
        <v>231</v>
      </c>
      <c r="AV570" s="124"/>
      <c r="AW570" s="122" t="s">
        <v>231</v>
      </c>
      <c r="AX570" s="124" t="s">
        <v>535</v>
      </c>
      <c r="AY570" s="122" t="s">
        <v>231</v>
      </c>
      <c r="AZ570" s="124"/>
      <c r="BA570" s="146" t="s">
        <v>241</v>
      </c>
      <c r="BB570" s="124"/>
      <c r="BC570" s="146" t="s">
        <v>292</v>
      </c>
      <c r="BD570" s="124"/>
      <c r="BE570" s="112">
        <f t="shared" si="16"/>
        <v>0.6185714286</v>
      </c>
      <c r="BF570" s="122" t="s">
        <v>192</v>
      </c>
      <c r="BG570" s="160">
        <v>1.0</v>
      </c>
      <c r="BH570" s="122" t="s">
        <v>200</v>
      </c>
      <c r="BI570" s="160">
        <v>0.5</v>
      </c>
      <c r="BJ570" s="122" t="s">
        <v>204</v>
      </c>
      <c r="BK570" s="124">
        <v>1.0</v>
      </c>
      <c r="BL570" s="122" t="s">
        <v>209</v>
      </c>
      <c r="BM570" s="124">
        <v>1.0</v>
      </c>
      <c r="BN570" s="122" t="s">
        <v>218</v>
      </c>
      <c r="BO570" s="124">
        <v>0.33</v>
      </c>
      <c r="BP570" s="122" t="s">
        <v>211</v>
      </c>
      <c r="BQ570" s="124">
        <v>0.5</v>
      </c>
      <c r="BR570" s="122" t="s">
        <v>226</v>
      </c>
      <c r="BS570" s="124">
        <v>0.0</v>
      </c>
      <c r="BT570" s="112"/>
      <c r="BU570" s="168" t="s">
        <v>237</v>
      </c>
      <c r="BV570" s="168" t="s">
        <v>236</v>
      </c>
      <c r="BW570" s="112"/>
    </row>
    <row r="571">
      <c r="A571" s="66"/>
      <c r="B571" s="69">
        <v>15.0</v>
      </c>
      <c r="C571" s="115" t="s">
        <v>308</v>
      </c>
      <c r="D571" s="115" t="s">
        <v>344</v>
      </c>
      <c r="E571" s="76">
        <v>2012.0</v>
      </c>
      <c r="F571" s="76" t="s">
        <v>30</v>
      </c>
      <c r="G571" s="76" t="s">
        <v>380</v>
      </c>
      <c r="H571" s="76">
        <v>2.0</v>
      </c>
      <c r="I571" s="119" t="s">
        <v>416</v>
      </c>
      <c r="J571" s="119" t="s">
        <v>451</v>
      </c>
      <c r="K571" s="87" t="s">
        <v>39</v>
      </c>
      <c r="L571" s="66"/>
      <c r="M571" s="94"/>
      <c r="N571" s="122" t="s">
        <v>231</v>
      </c>
      <c r="O571" s="124"/>
      <c r="P571" s="124" t="s">
        <v>243</v>
      </c>
      <c r="Q571" s="16" t="s">
        <v>250</v>
      </c>
      <c r="R571" s="122" t="s">
        <v>241</v>
      </c>
      <c r="S571" s="124"/>
      <c r="T571" s="122" t="s">
        <v>241</v>
      </c>
      <c r="U571" s="124" t="s">
        <v>459</v>
      </c>
      <c r="V571" s="16"/>
      <c r="W571" s="106"/>
      <c r="X571" s="106"/>
      <c r="Y571" s="106"/>
      <c r="Z571" s="122"/>
      <c r="AA571" s="124"/>
      <c r="AB571" s="122"/>
      <c r="AC571" s="124"/>
      <c r="AD571" s="122"/>
      <c r="AE571" s="124"/>
      <c r="AF571" s="122"/>
      <c r="AG571" s="124"/>
      <c r="AH571" s="122"/>
      <c r="AI571" s="124"/>
      <c r="AJ571" s="108"/>
      <c r="AK571" s="106"/>
      <c r="AL571" s="106"/>
      <c r="AM571" s="122"/>
      <c r="AN571" s="124"/>
      <c r="AO571" s="122"/>
      <c r="AP571" s="124"/>
      <c r="AQ571" s="122"/>
      <c r="AR571" s="124"/>
      <c r="AS571" s="122"/>
      <c r="AT571" s="124"/>
      <c r="AU571" s="122"/>
      <c r="AV571" s="124"/>
      <c r="AW571" s="122"/>
      <c r="AX571" s="124"/>
      <c r="AY571" s="122"/>
      <c r="AZ571" s="124"/>
      <c r="BA571" s="225"/>
      <c r="BB571" s="58"/>
      <c r="BC571" s="146"/>
      <c r="BD571" s="124"/>
      <c r="BE571" s="112">
        <f t="shared" si="16"/>
        <v>0</v>
      </c>
      <c r="BF571" s="122" t="s">
        <v>192</v>
      </c>
      <c r="BG571" s="160"/>
      <c r="BH571" s="122" t="s">
        <v>200</v>
      </c>
      <c r="BI571" s="160"/>
      <c r="BJ571" s="122"/>
      <c r="BK571" s="124"/>
      <c r="BL571" s="122"/>
      <c r="BM571" s="124"/>
      <c r="BN571" s="122"/>
      <c r="BO571" s="124"/>
      <c r="BP571" s="122"/>
      <c r="BQ571" s="124"/>
      <c r="BR571" s="122"/>
      <c r="BS571" s="124"/>
      <c r="BT571" s="112"/>
      <c r="BU571" s="168" t="s">
        <v>236</v>
      </c>
      <c r="BV571" s="7"/>
      <c r="BW571" s="112"/>
    </row>
    <row r="572">
      <c r="A572" s="66"/>
      <c r="B572" s="69">
        <v>16.0</v>
      </c>
      <c r="C572" s="115" t="s">
        <v>309</v>
      </c>
      <c r="D572" s="115" t="s">
        <v>345</v>
      </c>
      <c r="E572" s="76">
        <v>2014.0</v>
      </c>
      <c r="F572" s="76" t="s">
        <v>30</v>
      </c>
      <c r="G572" s="76" t="s">
        <v>381</v>
      </c>
      <c r="H572" s="76">
        <v>4.0</v>
      </c>
      <c r="I572" s="119" t="s">
        <v>417</v>
      </c>
      <c r="J572" s="119" t="s">
        <v>452</v>
      </c>
      <c r="K572" s="87" t="s">
        <v>39</v>
      </c>
      <c r="L572" s="66"/>
      <c r="M572" s="94"/>
      <c r="N572" s="122" t="s">
        <v>231</v>
      </c>
      <c r="O572" s="124"/>
      <c r="P572" s="124" t="s">
        <v>243</v>
      </c>
      <c r="Q572" s="16" t="s">
        <v>250</v>
      </c>
      <c r="R572" s="122" t="s">
        <v>241</v>
      </c>
      <c r="S572" s="124"/>
      <c r="T572" s="122" t="s">
        <v>241</v>
      </c>
      <c r="U572" s="124"/>
      <c r="V572" s="16"/>
      <c r="W572" s="106"/>
      <c r="X572" s="106"/>
      <c r="Y572" s="106"/>
      <c r="Z572" s="122"/>
      <c r="AA572" s="124"/>
      <c r="AB572" s="122"/>
      <c r="AC572" s="124"/>
      <c r="AD572" s="122"/>
      <c r="AE572" s="124"/>
      <c r="AF572" s="122"/>
      <c r="AG572" s="124"/>
      <c r="AH572" s="122"/>
      <c r="AI572" s="124"/>
      <c r="AJ572" s="108"/>
      <c r="AK572" s="106"/>
      <c r="AL572" s="106"/>
      <c r="AM572" s="122"/>
      <c r="AN572" s="124"/>
      <c r="AO572" s="122"/>
      <c r="AP572" s="124"/>
      <c r="AQ572" s="122"/>
      <c r="AR572" s="124"/>
      <c r="AS572" s="122"/>
      <c r="AT572" s="124"/>
      <c r="AU572" s="122"/>
      <c r="AV572" s="124"/>
      <c r="AW572" s="122"/>
      <c r="AX572" s="124"/>
      <c r="AY572" s="122"/>
      <c r="AZ572" s="124"/>
      <c r="BA572" s="146"/>
      <c r="BB572" s="124"/>
      <c r="BC572" s="146"/>
      <c r="BD572" s="124"/>
      <c r="BE572" s="112">
        <f t="shared" si="16"/>
        <v>0</v>
      </c>
      <c r="BF572" s="122" t="s">
        <v>192</v>
      </c>
      <c r="BG572" s="160"/>
      <c r="BH572" s="122" t="s">
        <v>199</v>
      </c>
      <c r="BI572" s="160"/>
      <c r="BJ572" s="122"/>
      <c r="BK572" s="124"/>
      <c r="BL572" s="122"/>
      <c r="BM572" s="124"/>
      <c r="BN572" s="122"/>
      <c r="BO572" s="124"/>
      <c r="BP572" s="122"/>
      <c r="BQ572" s="124"/>
      <c r="BR572" s="122"/>
      <c r="BS572" s="124"/>
      <c r="BT572" s="112"/>
      <c r="BU572" s="168" t="s">
        <v>236</v>
      </c>
      <c r="BV572" s="7"/>
      <c r="BW572" s="112"/>
    </row>
    <row r="573">
      <c r="A573" s="66"/>
      <c r="B573" s="69">
        <v>17.0</v>
      </c>
      <c r="C573" s="115" t="s">
        <v>310</v>
      </c>
      <c r="D573" s="115" t="s">
        <v>346</v>
      </c>
      <c r="E573" s="76">
        <v>2013.0</v>
      </c>
      <c r="F573" s="76" t="s">
        <v>30</v>
      </c>
      <c r="G573" s="76" t="s">
        <v>382</v>
      </c>
      <c r="H573" s="76">
        <v>2.0</v>
      </c>
      <c r="I573" s="119" t="s">
        <v>418</v>
      </c>
      <c r="J573" s="119" t="s">
        <v>453</v>
      </c>
      <c r="K573" s="87" t="s">
        <v>39</v>
      </c>
      <c r="L573" s="66"/>
      <c r="M573" s="94"/>
      <c r="N573" s="122" t="s">
        <v>231</v>
      </c>
      <c r="O573" s="124"/>
      <c r="P573" s="124" t="s">
        <v>243</v>
      </c>
      <c r="Q573" s="16" t="s">
        <v>250</v>
      </c>
      <c r="R573" s="224" t="s">
        <v>228</v>
      </c>
      <c r="S573" s="58"/>
      <c r="T573" s="122" t="s">
        <v>231</v>
      </c>
      <c r="U573" s="124"/>
      <c r="V573" s="16" t="s">
        <v>258</v>
      </c>
      <c r="W573" s="106"/>
      <c r="X573" s="106"/>
      <c r="Y573" s="106"/>
      <c r="Z573" s="122" t="s">
        <v>231</v>
      </c>
      <c r="AA573" s="124"/>
      <c r="AB573" s="122" t="s">
        <v>231</v>
      </c>
      <c r="AC573" s="124" t="s">
        <v>473</v>
      </c>
      <c r="AD573" s="122" t="s">
        <v>241</v>
      </c>
      <c r="AE573" s="124"/>
      <c r="AF573" s="122" t="s">
        <v>241</v>
      </c>
      <c r="AG573" s="124"/>
      <c r="AH573" s="122" t="s">
        <v>241</v>
      </c>
      <c r="AI573" s="124"/>
      <c r="AJ573" s="108"/>
      <c r="AK573" s="106"/>
      <c r="AL573" s="106"/>
      <c r="AM573" s="122" t="s">
        <v>231</v>
      </c>
      <c r="AN573" s="124"/>
      <c r="AO573" s="122" t="s">
        <v>231</v>
      </c>
      <c r="AP573" s="124"/>
      <c r="AQ573" s="122" t="s">
        <v>231</v>
      </c>
      <c r="AR573" s="124" t="s">
        <v>518</v>
      </c>
      <c r="AS573" s="122" t="s">
        <v>231</v>
      </c>
      <c r="AT573" s="124" t="s">
        <v>526</v>
      </c>
      <c r="AU573" s="122" t="s">
        <v>231</v>
      </c>
      <c r="AV573" s="124"/>
      <c r="AW573" s="122" t="s">
        <v>231</v>
      </c>
      <c r="AX573" s="124"/>
      <c r="AY573" s="122" t="s">
        <v>231</v>
      </c>
      <c r="AZ573" s="124"/>
      <c r="BA573" s="146" t="s">
        <v>231</v>
      </c>
      <c r="BB573" s="124" t="s">
        <v>546</v>
      </c>
      <c r="BC573" s="225" t="s">
        <v>293</v>
      </c>
      <c r="BD573" s="58"/>
      <c r="BE573" s="112">
        <f t="shared" si="16"/>
        <v>0.5471428571</v>
      </c>
      <c r="BF573" s="122" t="s">
        <v>192</v>
      </c>
      <c r="BG573" s="160">
        <v>1.0</v>
      </c>
      <c r="BH573" s="122" t="s">
        <v>199</v>
      </c>
      <c r="BI573" s="160">
        <v>1.0</v>
      </c>
      <c r="BJ573" s="122" t="s">
        <v>205</v>
      </c>
      <c r="BK573" s="124">
        <v>0.5</v>
      </c>
      <c r="BL573" s="146" t="s">
        <v>211</v>
      </c>
      <c r="BM573" s="124">
        <v>0.5</v>
      </c>
      <c r="BN573" s="122" t="s">
        <v>218</v>
      </c>
      <c r="BO573" s="124">
        <v>0.33</v>
      </c>
      <c r="BP573" s="122" t="s">
        <v>211</v>
      </c>
      <c r="BQ573" s="124">
        <v>0.5</v>
      </c>
      <c r="BR573" s="122" t="s">
        <v>226</v>
      </c>
      <c r="BS573" s="124">
        <v>0.0</v>
      </c>
      <c r="BT573" s="112"/>
      <c r="BU573" s="168" t="s">
        <v>237</v>
      </c>
      <c r="BV573" s="168" t="s">
        <v>237</v>
      </c>
      <c r="BW573" s="112"/>
    </row>
    <row r="574">
      <c r="A574" s="66"/>
      <c r="B574" s="69">
        <v>18.0</v>
      </c>
      <c r="C574" s="71" t="s">
        <v>311</v>
      </c>
      <c r="D574" s="10" t="s">
        <v>347</v>
      </c>
      <c r="E574" s="76">
        <v>2014.0</v>
      </c>
      <c r="F574" s="76" t="s">
        <v>30</v>
      </c>
      <c r="G574" s="76" t="s">
        <v>383</v>
      </c>
      <c r="H574" s="76">
        <v>0.0</v>
      </c>
      <c r="I574" s="119" t="s">
        <v>419</v>
      </c>
      <c r="J574" s="71"/>
      <c r="K574" s="87" t="s">
        <v>39</v>
      </c>
      <c r="L574" s="66"/>
      <c r="M574" s="94"/>
      <c r="N574" s="122" t="s">
        <v>231</v>
      </c>
      <c r="O574" s="124"/>
      <c r="P574" s="124" t="s">
        <v>243</v>
      </c>
      <c r="Q574" s="16" t="s">
        <v>250</v>
      </c>
      <c r="R574" s="122" t="s">
        <v>228</v>
      </c>
      <c r="S574" s="124"/>
      <c r="T574" s="122" t="s">
        <v>231</v>
      </c>
      <c r="U574" s="124"/>
      <c r="V574" s="16" t="s">
        <v>258</v>
      </c>
      <c r="W574" s="106"/>
      <c r="X574" s="106"/>
      <c r="Y574" s="106"/>
      <c r="Z574" s="122" t="s">
        <v>231</v>
      </c>
      <c r="AA574" s="124" t="s">
        <v>460</v>
      </c>
      <c r="AB574" s="122" t="s">
        <v>231</v>
      </c>
      <c r="AC574" s="124"/>
      <c r="AD574" s="122" t="s">
        <v>231</v>
      </c>
      <c r="AE574" s="124"/>
      <c r="AF574" s="122" t="s">
        <v>241</v>
      </c>
      <c r="AG574" s="124"/>
      <c r="AH574" s="122" t="s">
        <v>231</v>
      </c>
      <c r="AI574" s="124"/>
      <c r="AJ574" s="108"/>
      <c r="AK574" s="106"/>
      <c r="AL574" s="106"/>
      <c r="AM574" s="122" t="s">
        <v>231</v>
      </c>
      <c r="AN574" s="124"/>
      <c r="AO574" s="122" t="s">
        <v>231</v>
      </c>
      <c r="AP574" s="124"/>
      <c r="AQ574" s="122" t="s">
        <v>231</v>
      </c>
      <c r="AR574" s="124"/>
      <c r="AS574" s="122" t="s">
        <v>231</v>
      </c>
      <c r="AT574" s="124"/>
      <c r="AU574" s="122" t="s">
        <v>231</v>
      </c>
      <c r="AV574" s="124"/>
      <c r="AW574" s="122" t="s">
        <v>231</v>
      </c>
      <c r="AX574" s="124"/>
      <c r="AY574" s="122" t="s">
        <v>231</v>
      </c>
      <c r="AZ574" s="124"/>
      <c r="BA574" s="146" t="s">
        <v>231</v>
      </c>
      <c r="BB574" s="124" t="s">
        <v>547</v>
      </c>
      <c r="BC574" s="146" t="s">
        <v>290</v>
      </c>
      <c r="BD574" s="124" t="s">
        <v>460</v>
      </c>
      <c r="BE574" s="112">
        <f t="shared" si="16"/>
        <v>0.8571428571</v>
      </c>
      <c r="BF574" s="122" t="s">
        <v>192</v>
      </c>
      <c r="BG574" s="160">
        <v>1.0</v>
      </c>
      <c r="BH574" s="122" t="s">
        <v>200</v>
      </c>
      <c r="BI574" s="160">
        <v>0.5</v>
      </c>
      <c r="BJ574" s="122" t="s">
        <v>204</v>
      </c>
      <c r="BK574" s="124">
        <v>1.0</v>
      </c>
      <c r="BL574" s="146" t="s">
        <v>209</v>
      </c>
      <c r="BM574" s="124">
        <v>1.0</v>
      </c>
      <c r="BN574" s="122" t="s">
        <v>216</v>
      </c>
      <c r="BO574" s="124">
        <v>1.0</v>
      </c>
      <c r="BP574" s="122" t="s">
        <v>204</v>
      </c>
      <c r="BQ574" s="124">
        <v>1.0</v>
      </c>
      <c r="BR574" s="122" t="s">
        <v>211</v>
      </c>
      <c r="BS574" s="124">
        <v>0.5</v>
      </c>
      <c r="BT574" s="112"/>
      <c r="BU574" s="168" t="s">
        <v>236</v>
      </c>
      <c r="BV574" s="168" t="s">
        <v>237</v>
      </c>
      <c r="BW574" s="112"/>
    </row>
    <row r="575">
      <c r="A575" s="66"/>
      <c r="B575" s="69">
        <v>19.0</v>
      </c>
      <c r="C575" s="71" t="s">
        <v>312</v>
      </c>
      <c r="D575" s="10" t="s">
        <v>348</v>
      </c>
      <c r="E575" s="76">
        <v>2014.0</v>
      </c>
      <c r="F575" s="76" t="s">
        <v>30</v>
      </c>
      <c r="G575" s="76" t="s">
        <v>384</v>
      </c>
      <c r="H575" s="76">
        <v>0.0</v>
      </c>
      <c r="I575" s="119" t="s">
        <v>420</v>
      </c>
      <c r="J575" s="71"/>
      <c r="K575" s="87" t="s">
        <v>39</v>
      </c>
      <c r="L575" s="66"/>
      <c r="M575" s="94"/>
      <c r="N575" s="122" t="s">
        <v>231</v>
      </c>
      <c r="O575" s="124"/>
      <c r="P575" s="124" t="s">
        <v>243</v>
      </c>
      <c r="Q575" s="16" t="s">
        <v>249</v>
      </c>
      <c r="R575" s="122" t="s">
        <v>231</v>
      </c>
      <c r="S575" s="124" t="s">
        <v>456</v>
      </c>
      <c r="T575" s="224" t="s">
        <v>231</v>
      </c>
      <c r="U575" s="58"/>
      <c r="V575" s="16" t="s">
        <v>258</v>
      </c>
      <c r="W575" s="106"/>
      <c r="X575" s="106"/>
      <c r="Y575" s="106"/>
      <c r="Z575" s="122" t="s">
        <v>241</v>
      </c>
      <c r="AA575" s="124"/>
      <c r="AB575" s="122"/>
      <c r="AC575" s="124"/>
      <c r="AD575" s="122"/>
      <c r="AE575" s="124"/>
      <c r="AF575" s="122"/>
      <c r="AG575" s="124"/>
      <c r="AH575" s="122"/>
      <c r="AI575" s="124"/>
      <c r="AJ575" s="108"/>
      <c r="AK575" s="106"/>
      <c r="AL575" s="106"/>
      <c r="AM575" s="122" t="s">
        <v>231</v>
      </c>
      <c r="AN575" s="124" t="s">
        <v>504</v>
      </c>
      <c r="AO575" s="122" t="s">
        <v>231</v>
      </c>
      <c r="AP575" s="124" t="s">
        <v>508</v>
      </c>
      <c r="AQ575" s="122" t="s">
        <v>231</v>
      </c>
      <c r="AR575" s="124"/>
      <c r="AS575" s="122" t="s">
        <v>231</v>
      </c>
      <c r="AT575" s="124"/>
      <c r="AU575" s="122" t="s">
        <v>241</v>
      </c>
      <c r="AV575" s="124"/>
      <c r="AW575" s="122" t="s">
        <v>231</v>
      </c>
      <c r="AX575" s="124"/>
      <c r="AY575" s="122" t="s">
        <v>231</v>
      </c>
      <c r="AZ575" s="124"/>
      <c r="BA575" s="146" t="s">
        <v>231</v>
      </c>
      <c r="BB575" s="124"/>
      <c r="BC575" s="146" t="s">
        <v>293</v>
      </c>
      <c r="BD575" s="124"/>
      <c r="BE575" s="111">
        <f t="shared" si="16"/>
        <v>0.8571428571</v>
      </c>
      <c r="BF575" s="58"/>
      <c r="BG575" s="160">
        <v>1.0</v>
      </c>
      <c r="BH575" s="122" t="s">
        <v>200</v>
      </c>
      <c r="BI575" s="160">
        <v>0.5</v>
      </c>
      <c r="BJ575" s="122" t="s">
        <v>204</v>
      </c>
      <c r="BK575" s="124">
        <v>1.0</v>
      </c>
      <c r="BL575" s="146" t="s">
        <v>209</v>
      </c>
      <c r="BM575" s="124">
        <v>1.0</v>
      </c>
      <c r="BN575" s="122" t="s">
        <v>216</v>
      </c>
      <c r="BO575" s="124">
        <v>1.0</v>
      </c>
      <c r="BP575" s="122" t="s">
        <v>211</v>
      </c>
      <c r="BQ575" s="124">
        <v>0.5</v>
      </c>
      <c r="BR575" s="122" t="s">
        <v>225</v>
      </c>
      <c r="BS575" s="124">
        <v>1.0</v>
      </c>
      <c r="BT575" s="112"/>
      <c r="BU575" s="168" t="s">
        <v>237</v>
      </c>
      <c r="BV575" s="168" t="s">
        <v>237</v>
      </c>
      <c r="BW575" s="112"/>
      <c r="BX575" s="10" t="s">
        <v>561</v>
      </c>
    </row>
    <row r="576">
      <c r="A576" s="66"/>
      <c r="B576" s="69">
        <v>20.0</v>
      </c>
      <c r="C576" s="71" t="s">
        <v>313</v>
      </c>
      <c r="D576" s="115" t="s">
        <v>349</v>
      </c>
      <c r="E576" s="76">
        <v>2010.0</v>
      </c>
      <c r="F576" s="76" t="s">
        <v>30</v>
      </c>
      <c r="G576" s="76" t="s">
        <v>385</v>
      </c>
      <c r="H576" s="76">
        <v>7.0</v>
      </c>
      <c r="I576" s="119" t="s">
        <v>421</v>
      </c>
      <c r="J576" s="71"/>
      <c r="K576" s="87" t="s">
        <v>39</v>
      </c>
      <c r="L576" s="66"/>
      <c r="M576" s="94"/>
      <c r="N576" s="122" t="s">
        <v>231</v>
      </c>
      <c r="O576" s="124"/>
      <c r="P576" s="124" t="s">
        <v>243</v>
      </c>
      <c r="Q576" s="16" t="s">
        <v>250</v>
      </c>
      <c r="R576" s="122" t="s">
        <v>228</v>
      </c>
      <c r="S576" s="124"/>
      <c r="T576" s="122" t="s">
        <v>231</v>
      </c>
      <c r="U576" s="124"/>
      <c r="V576" s="16" t="s">
        <v>258</v>
      </c>
      <c r="W576" s="106"/>
      <c r="X576" s="106"/>
      <c r="Y576" s="106"/>
      <c r="Z576" s="122" t="s">
        <v>231</v>
      </c>
      <c r="AA576" s="124"/>
      <c r="AB576" s="122" t="s">
        <v>231</v>
      </c>
      <c r="AC576" s="124"/>
      <c r="AD576" s="122" t="s">
        <v>231</v>
      </c>
      <c r="AE576" s="124"/>
      <c r="AF576" s="122" t="s">
        <v>241</v>
      </c>
      <c r="AG576" s="124"/>
      <c r="AH576" s="122" t="s">
        <v>241</v>
      </c>
      <c r="AI576" s="124"/>
      <c r="AJ576" s="108"/>
      <c r="AK576" s="106"/>
      <c r="AL576" s="106"/>
      <c r="AM576" s="122" t="s">
        <v>231</v>
      </c>
      <c r="AN576" s="124"/>
      <c r="AO576" s="122" t="s">
        <v>241</v>
      </c>
      <c r="AP576" s="124"/>
      <c r="AQ576" s="122" t="s">
        <v>231</v>
      </c>
      <c r="AR576" s="124"/>
      <c r="AS576" s="122" t="s">
        <v>231</v>
      </c>
      <c r="AT576" s="124" t="s">
        <v>527</v>
      </c>
      <c r="AU576" s="122" t="s">
        <v>241</v>
      </c>
      <c r="AV576" s="124"/>
      <c r="AW576" s="122" t="s">
        <v>228</v>
      </c>
      <c r="AX576" s="124"/>
      <c r="AY576" s="122" t="s">
        <v>231</v>
      </c>
      <c r="AZ576" s="124"/>
      <c r="BA576" s="146" t="s">
        <v>241</v>
      </c>
      <c r="BB576" s="124"/>
      <c r="BC576" s="146" t="s">
        <v>293</v>
      </c>
      <c r="BD576" s="124"/>
      <c r="BE576" s="112">
        <f t="shared" si="16"/>
        <v>0.6185714286</v>
      </c>
      <c r="BF576" s="224" t="s">
        <v>192</v>
      </c>
      <c r="BG576" s="58"/>
      <c r="BH576" s="122" t="s">
        <v>199</v>
      </c>
      <c r="BI576" s="160">
        <v>1.0</v>
      </c>
      <c r="BJ576" s="122" t="s">
        <v>204</v>
      </c>
      <c r="BK576" s="124">
        <v>1.0</v>
      </c>
      <c r="BL576" s="146" t="s">
        <v>209</v>
      </c>
      <c r="BM576" s="124">
        <v>1.0</v>
      </c>
      <c r="BN576" s="122" t="s">
        <v>218</v>
      </c>
      <c r="BO576" s="124">
        <v>0.33</v>
      </c>
      <c r="BP576" s="122" t="s">
        <v>211</v>
      </c>
      <c r="BQ576" s="124">
        <v>0.5</v>
      </c>
      <c r="BR576" s="122" t="s">
        <v>211</v>
      </c>
      <c r="BS576" s="124">
        <v>0.5</v>
      </c>
      <c r="BT576" s="112"/>
      <c r="BU576" s="168" t="s">
        <v>236</v>
      </c>
      <c r="BV576" s="168" t="s">
        <v>237</v>
      </c>
      <c r="BW576" s="112"/>
    </row>
    <row r="577">
      <c r="A577" s="66"/>
      <c r="B577" s="69">
        <v>21.0</v>
      </c>
      <c r="C577" s="71" t="s">
        <v>314</v>
      </c>
      <c r="D577" s="71" t="s">
        <v>350</v>
      </c>
      <c r="E577" s="76">
        <v>2010.0</v>
      </c>
      <c r="F577" s="76" t="s">
        <v>30</v>
      </c>
      <c r="G577" s="76" t="s">
        <v>386</v>
      </c>
      <c r="H577" s="76">
        <v>11.0</v>
      </c>
      <c r="I577" s="119" t="s">
        <v>422</v>
      </c>
      <c r="J577" s="71"/>
      <c r="K577" s="87" t="s">
        <v>39</v>
      </c>
      <c r="L577" s="66"/>
      <c r="M577" s="94"/>
      <c r="N577" s="122" t="s">
        <v>231</v>
      </c>
      <c r="O577" s="124"/>
      <c r="P577" s="124" t="s">
        <v>243</v>
      </c>
      <c r="Q577" s="16" t="s">
        <v>248</v>
      </c>
      <c r="R577" s="122" t="s">
        <v>241</v>
      </c>
      <c r="S577" s="124" t="s">
        <v>457</v>
      </c>
      <c r="T577" s="122" t="s">
        <v>231</v>
      </c>
      <c r="U577" s="124"/>
      <c r="V577" s="16" t="s">
        <v>258</v>
      </c>
      <c r="W577" s="106"/>
      <c r="X577" s="106"/>
      <c r="Y577" s="106"/>
      <c r="Z577" s="122" t="s">
        <v>231</v>
      </c>
      <c r="AA577" s="124"/>
      <c r="AB577" s="122" t="s">
        <v>231</v>
      </c>
      <c r="AC577" s="124"/>
      <c r="AD577" s="122" t="s">
        <v>231</v>
      </c>
      <c r="AE577" s="124" t="s">
        <v>490</v>
      </c>
      <c r="AF577" s="122" t="s">
        <v>241</v>
      </c>
      <c r="AG577" s="124"/>
      <c r="AH577" s="122" t="s">
        <v>241</v>
      </c>
      <c r="AI577" s="124"/>
      <c r="AJ577" s="108"/>
      <c r="AK577" s="106"/>
      <c r="AL577" s="106"/>
      <c r="AM577" s="122" t="s">
        <v>231</v>
      </c>
      <c r="AN577" s="124"/>
      <c r="AO577" s="122" t="s">
        <v>231</v>
      </c>
      <c r="AP577" s="124"/>
      <c r="AQ577" s="122" t="s">
        <v>231</v>
      </c>
      <c r="AR577" s="124"/>
      <c r="AS577" s="122" t="s">
        <v>231</v>
      </c>
      <c r="AT577" s="124"/>
      <c r="AU577" s="122" t="s">
        <v>231</v>
      </c>
      <c r="AV577" s="124"/>
      <c r="AW577" s="122" t="s">
        <v>231</v>
      </c>
      <c r="AX577" s="124"/>
      <c r="AY577" s="122" t="s">
        <v>231</v>
      </c>
      <c r="AZ577" s="124"/>
      <c r="BA577" s="146" t="s">
        <v>241</v>
      </c>
      <c r="BB577" s="124"/>
      <c r="BC577" s="146" t="s">
        <v>291</v>
      </c>
      <c r="BD577" s="124"/>
      <c r="BE577" s="112">
        <f t="shared" si="16"/>
        <v>0.8571428571</v>
      </c>
      <c r="BF577" s="122" t="s">
        <v>192</v>
      </c>
      <c r="BG577" s="160">
        <v>1.0</v>
      </c>
      <c r="BH577" s="122" t="s">
        <v>199</v>
      </c>
      <c r="BI577" s="160">
        <v>1.0</v>
      </c>
      <c r="BJ577" s="122" t="s">
        <v>204</v>
      </c>
      <c r="BK577" s="124">
        <v>1.0</v>
      </c>
      <c r="BL577" s="146" t="s">
        <v>209</v>
      </c>
      <c r="BM577" s="124">
        <v>1.0</v>
      </c>
      <c r="BN577" s="122" t="s">
        <v>216</v>
      </c>
      <c r="BO577" s="124">
        <v>1.0</v>
      </c>
      <c r="BP577" s="122" t="s">
        <v>211</v>
      </c>
      <c r="BQ577" s="124">
        <v>0.5</v>
      </c>
      <c r="BR577" s="122" t="s">
        <v>211</v>
      </c>
      <c r="BS577" s="124">
        <v>0.5</v>
      </c>
      <c r="BT577" s="112"/>
      <c r="BU577" s="168" t="s">
        <v>236</v>
      </c>
      <c r="BV577" s="168" t="s">
        <v>237</v>
      </c>
      <c r="BW577" s="112"/>
    </row>
    <row r="578">
      <c r="A578" s="66"/>
      <c r="B578" s="69">
        <v>22.0</v>
      </c>
      <c r="C578" s="71" t="s">
        <v>315</v>
      </c>
      <c r="D578" s="71" t="s">
        <v>351</v>
      </c>
      <c r="E578" s="76">
        <v>2010.0</v>
      </c>
      <c r="F578" s="76" t="s">
        <v>30</v>
      </c>
      <c r="G578" s="76" t="s">
        <v>387</v>
      </c>
      <c r="H578" s="76">
        <v>6.0</v>
      </c>
      <c r="I578" s="119" t="s">
        <v>423</v>
      </c>
      <c r="J578" s="71"/>
      <c r="K578" s="87" t="s">
        <v>39</v>
      </c>
      <c r="L578" s="66"/>
      <c r="M578" s="94"/>
      <c r="N578" s="122" t="s">
        <v>231</v>
      </c>
      <c r="O578" s="124"/>
      <c r="P578" s="124" t="s">
        <v>243</v>
      </c>
      <c r="Q578" s="16" t="s">
        <v>250</v>
      </c>
      <c r="R578" s="122" t="s">
        <v>228</v>
      </c>
      <c r="S578" s="124"/>
      <c r="T578" s="122" t="s">
        <v>241</v>
      </c>
      <c r="U578" s="124"/>
      <c r="V578" s="16"/>
      <c r="W578" s="106"/>
      <c r="X578" s="106"/>
      <c r="Y578" s="106"/>
      <c r="Z578" s="122"/>
      <c r="AA578" s="124"/>
      <c r="AB578" s="122"/>
      <c r="AC578" s="124"/>
      <c r="AD578" s="122"/>
      <c r="AE578" s="124"/>
      <c r="AF578" s="122"/>
      <c r="AG578" s="124"/>
      <c r="AH578" s="122"/>
      <c r="AI578" s="124"/>
      <c r="AJ578" s="108"/>
      <c r="AK578" s="106"/>
      <c r="AL578" s="106"/>
      <c r="AM578" s="122"/>
      <c r="AN578" s="124"/>
      <c r="AO578" s="122"/>
      <c r="AP578" s="124"/>
      <c r="AQ578" s="122"/>
      <c r="AR578" s="124"/>
      <c r="AS578" s="122"/>
      <c r="AT578" s="124"/>
      <c r="AU578" s="122"/>
      <c r="AV578" s="124"/>
      <c r="AW578" s="122"/>
      <c r="AX578" s="124"/>
      <c r="AY578" s="122"/>
      <c r="AZ578" s="124"/>
      <c r="BA578" s="146"/>
      <c r="BB578" s="124"/>
      <c r="BC578" s="146"/>
      <c r="BD578" s="124"/>
      <c r="BE578" s="112">
        <f t="shared" si="16"/>
        <v>0</v>
      </c>
      <c r="BF578" s="122"/>
      <c r="BG578" s="160"/>
      <c r="BH578" s="224"/>
      <c r="BI578" s="58"/>
      <c r="BJ578" s="122"/>
      <c r="BK578" s="124"/>
      <c r="BL578" s="146"/>
      <c r="BM578" s="124"/>
      <c r="BN578" s="122"/>
      <c r="BO578" s="124"/>
      <c r="BP578" s="122"/>
      <c r="BQ578" s="124"/>
      <c r="BR578" s="122"/>
      <c r="BS578" s="124"/>
      <c r="BT578" s="112"/>
      <c r="BU578" s="7"/>
      <c r="BV578" s="7"/>
      <c r="BW578" s="112"/>
    </row>
    <row r="579">
      <c r="A579" s="66"/>
      <c r="B579" s="69">
        <v>23.0</v>
      </c>
      <c r="C579" s="71" t="s">
        <v>316</v>
      </c>
      <c r="D579" s="71" t="s">
        <v>352</v>
      </c>
      <c r="E579" s="76">
        <v>2009.0</v>
      </c>
      <c r="F579" s="76" t="s">
        <v>30</v>
      </c>
      <c r="G579" s="76" t="s">
        <v>388</v>
      </c>
      <c r="H579" s="76">
        <v>11.0</v>
      </c>
      <c r="I579" s="119" t="s">
        <v>424</v>
      </c>
      <c r="J579" s="71"/>
      <c r="K579" s="87" t="s">
        <v>39</v>
      </c>
      <c r="L579" s="66"/>
      <c r="M579" s="94"/>
      <c r="N579" s="122" t="s">
        <v>231</v>
      </c>
      <c r="O579" s="124"/>
      <c r="P579" s="124" t="s">
        <v>243</v>
      </c>
      <c r="Q579" s="16" t="s">
        <v>250</v>
      </c>
      <c r="R579" s="122" t="s">
        <v>228</v>
      </c>
      <c r="S579" s="124"/>
      <c r="T579" s="122" t="s">
        <v>231</v>
      </c>
      <c r="U579" s="124"/>
      <c r="V579" s="16" t="s">
        <v>260</v>
      </c>
      <c r="W579" s="106"/>
      <c r="X579" s="106"/>
      <c r="Y579" s="106"/>
      <c r="Z579" s="122" t="s">
        <v>231</v>
      </c>
      <c r="AA579" s="124"/>
      <c r="AB579" s="122" t="s">
        <v>231</v>
      </c>
      <c r="AC579" s="128" t="s">
        <v>474</v>
      </c>
      <c r="AD579" s="122" t="s">
        <v>231</v>
      </c>
      <c r="AE579" s="124"/>
      <c r="AF579" s="122" t="s">
        <v>231</v>
      </c>
      <c r="AG579" s="124"/>
      <c r="AH579" s="122" t="s">
        <v>231</v>
      </c>
      <c r="AI579" s="124"/>
      <c r="AJ579" s="108"/>
      <c r="AK579" s="106"/>
      <c r="AL579" s="106"/>
      <c r="AM579" s="122" t="s">
        <v>231</v>
      </c>
      <c r="AN579" s="124"/>
      <c r="AO579" s="122" t="s">
        <v>231</v>
      </c>
      <c r="AP579" s="124"/>
      <c r="AQ579" s="122" t="s">
        <v>231</v>
      </c>
      <c r="AR579" s="124"/>
      <c r="AS579" s="122" t="s">
        <v>231</v>
      </c>
      <c r="AT579" s="124" t="s">
        <v>528</v>
      </c>
      <c r="AU579" s="122" t="s">
        <v>231</v>
      </c>
      <c r="AV579" s="124"/>
      <c r="AW579" s="122" t="s">
        <v>231</v>
      </c>
      <c r="AX579" s="124" t="s">
        <v>536</v>
      </c>
      <c r="AY579" s="122" t="s">
        <v>231</v>
      </c>
      <c r="AZ579" s="124"/>
      <c r="BA579" s="146" t="s">
        <v>241</v>
      </c>
      <c r="BB579" s="124"/>
      <c r="BC579" s="146" t="s">
        <v>291</v>
      </c>
      <c r="BD579" s="124"/>
      <c r="BE579" s="112">
        <f t="shared" si="16"/>
        <v>0.9514285714</v>
      </c>
      <c r="BF579" s="122" t="s">
        <v>192</v>
      </c>
      <c r="BG579" s="160">
        <v>1.0</v>
      </c>
      <c r="BH579" s="122" t="s">
        <v>199</v>
      </c>
      <c r="BI579" s="160">
        <v>1.0</v>
      </c>
      <c r="BJ579" s="122" t="s">
        <v>204</v>
      </c>
      <c r="BK579" s="124">
        <v>1.0</v>
      </c>
      <c r="BL579" s="146" t="s">
        <v>209</v>
      </c>
      <c r="BM579" s="124">
        <v>1.0</v>
      </c>
      <c r="BN579" s="122" t="s">
        <v>217</v>
      </c>
      <c r="BO579" s="124">
        <v>0.66</v>
      </c>
      <c r="BP579" s="122" t="s">
        <v>204</v>
      </c>
      <c r="BQ579" s="124">
        <v>1.0</v>
      </c>
      <c r="BR579" s="122" t="s">
        <v>225</v>
      </c>
      <c r="BS579" s="124">
        <v>1.0</v>
      </c>
      <c r="BT579" s="112"/>
      <c r="BU579" s="7"/>
      <c r="BV579" s="7"/>
      <c r="BW579" s="112"/>
    </row>
    <row r="580">
      <c r="A580" s="66"/>
      <c r="B580" s="69">
        <v>24.0</v>
      </c>
      <c r="C580" s="71" t="s">
        <v>317</v>
      </c>
      <c r="D580" s="71" t="s">
        <v>353</v>
      </c>
      <c r="E580" s="76">
        <v>2010.0</v>
      </c>
      <c r="F580" s="76" t="s">
        <v>30</v>
      </c>
      <c r="G580" s="76" t="s">
        <v>389</v>
      </c>
      <c r="H580" s="76">
        <v>6.0</v>
      </c>
      <c r="I580" s="119" t="s">
        <v>425</v>
      </c>
      <c r="J580" s="71"/>
      <c r="K580" s="87" t="s">
        <v>39</v>
      </c>
      <c r="L580" s="66"/>
      <c r="M580" s="94"/>
      <c r="N580" s="122" t="s">
        <v>231</v>
      </c>
      <c r="O580" s="124"/>
      <c r="P580" s="124" t="s">
        <v>243</v>
      </c>
      <c r="Q580" s="16" t="s">
        <v>250</v>
      </c>
      <c r="R580" s="122" t="s">
        <v>228</v>
      </c>
      <c r="S580" s="124"/>
      <c r="T580" s="122" t="s">
        <v>231</v>
      </c>
      <c r="U580" s="124"/>
      <c r="V580" s="16" t="s">
        <v>258</v>
      </c>
      <c r="W580" s="106"/>
      <c r="X580" s="106"/>
      <c r="Y580" s="106"/>
      <c r="Z580" s="122" t="s">
        <v>241</v>
      </c>
      <c r="AA580" s="124"/>
      <c r="AB580" s="122"/>
      <c r="AC580" s="124"/>
      <c r="AD580" s="122"/>
      <c r="AE580" s="124"/>
      <c r="AF580" s="122"/>
      <c r="AG580" s="124"/>
      <c r="AH580" s="122"/>
      <c r="AI580" s="124"/>
      <c r="AJ580" s="108"/>
      <c r="AK580" s="106"/>
      <c r="AL580" s="106"/>
      <c r="AM580" s="122" t="s">
        <v>231</v>
      </c>
      <c r="AN580" s="124"/>
      <c r="AO580" s="122" t="s">
        <v>231</v>
      </c>
      <c r="AP580" s="124"/>
      <c r="AQ580" s="122" t="s">
        <v>231</v>
      </c>
      <c r="AR580" s="124" t="s">
        <v>519</v>
      </c>
      <c r="AS580" s="122" t="s">
        <v>231</v>
      </c>
      <c r="AT580" s="124" t="s">
        <v>530</v>
      </c>
      <c r="AU580" s="122" t="s">
        <v>231</v>
      </c>
      <c r="AV580" s="124"/>
      <c r="AW580" s="122" t="s">
        <v>231</v>
      </c>
      <c r="AX580" s="124"/>
      <c r="AY580" s="122" t="s">
        <v>231</v>
      </c>
      <c r="AZ580" s="124" t="s">
        <v>540</v>
      </c>
      <c r="BA580" s="146" t="s">
        <v>231</v>
      </c>
      <c r="BB580" s="124"/>
      <c r="BC580" s="146" t="s">
        <v>293</v>
      </c>
      <c r="BD580" s="124"/>
      <c r="BE580" s="112">
        <f t="shared" si="16"/>
        <v>0.8571428571</v>
      </c>
      <c r="BF580" s="122" t="s">
        <v>192</v>
      </c>
      <c r="BG580" s="160">
        <v>1.0</v>
      </c>
      <c r="BH580" s="122" t="s">
        <v>199</v>
      </c>
      <c r="BI580" s="160">
        <v>1.0</v>
      </c>
      <c r="BJ580" s="224" t="s">
        <v>204</v>
      </c>
      <c r="BK580" s="58"/>
      <c r="BL580" s="146" t="s">
        <v>209</v>
      </c>
      <c r="BM580" s="124">
        <v>1.0</v>
      </c>
      <c r="BN580" s="122" t="s">
        <v>216</v>
      </c>
      <c r="BO580" s="124">
        <v>1.0</v>
      </c>
      <c r="BP580" s="122" t="s">
        <v>204</v>
      </c>
      <c r="BQ580" s="124">
        <v>1.0</v>
      </c>
      <c r="BR580" s="122" t="s">
        <v>225</v>
      </c>
      <c r="BS580" s="124">
        <v>1.0</v>
      </c>
      <c r="BT580" s="112"/>
      <c r="BU580" s="168" t="s">
        <v>236</v>
      </c>
      <c r="BV580" s="168" t="s">
        <v>237</v>
      </c>
      <c r="BW580" s="112"/>
    </row>
    <row r="581">
      <c r="A581" s="66"/>
      <c r="B581" s="69">
        <v>25.0</v>
      </c>
      <c r="C581" s="71" t="s">
        <v>318</v>
      </c>
      <c r="D581" s="71" t="s">
        <v>354</v>
      </c>
      <c r="E581" s="76">
        <v>2010.0</v>
      </c>
      <c r="F581" s="76" t="s">
        <v>30</v>
      </c>
      <c r="G581" s="76" t="s">
        <v>390</v>
      </c>
      <c r="H581" s="76">
        <v>5.0</v>
      </c>
      <c r="I581" s="119" t="s">
        <v>426</v>
      </c>
      <c r="J581" s="71"/>
      <c r="K581" s="87" t="s">
        <v>39</v>
      </c>
      <c r="L581" s="66"/>
      <c r="M581" s="94"/>
      <c r="N581" s="122" t="s">
        <v>231</v>
      </c>
      <c r="O581" s="124"/>
      <c r="P581" s="124" t="s">
        <v>243</v>
      </c>
      <c r="Q581" s="16" t="s">
        <v>250</v>
      </c>
      <c r="R581" s="122" t="s">
        <v>231</v>
      </c>
      <c r="S581" s="124"/>
      <c r="T581" s="122" t="s">
        <v>231</v>
      </c>
      <c r="U581" s="124"/>
      <c r="V581" s="16" t="s">
        <v>258</v>
      </c>
      <c r="W581" s="106"/>
      <c r="X581" s="106"/>
      <c r="Y581" s="106"/>
      <c r="Z581" s="224" t="s">
        <v>231</v>
      </c>
      <c r="AA581" s="58"/>
      <c r="AB581" s="122" t="s">
        <v>241</v>
      </c>
      <c r="AC581" s="124"/>
      <c r="AD581" s="122" t="s">
        <v>231</v>
      </c>
      <c r="AE581" s="124"/>
      <c r="AF581" s="122" t="s">
        <v>241</v>
      </c>
      <c r="AG581" s="124"/>
      <c r="AH581" s="122" t="s">
        <v>241</v>
      </c>
      <c r="AI581" s="124"/>
      <c r="AJ581" s="108"/>
      <c r="AK581" s="106"/>
      <c r="AL581" s="106"/>
      <c r="AM581" s="122" t="s">
        <v>241</v>
      </c>
      <c r="AN581" s="124"/>
      <c r="AO581" s="122"/>
      <c r="AP581" s="124"/>
      <c r="AQ581" s="122"/>
      <c r="AR581" s="124"/>
      <c r="AS581" s="122"/>
      <c r="AT581" s="124"/>
      <c r="AU581" s="122" t="s">
        <v>231</v>
      </c>
      <c r="AV581" s="124"/>
      <c r="AW581" s="122" t="s">
        <v>231</v>
      </c>
      <c r="AX581" s="124"/>
      <c r="AY581" s="122" t="s">
        <v>231</v>
      </c>
      <c r="AZ581" s="124"/>
      <c r="BA581" s="146" t="s">
        <v>241</v>
      </c>
      <c r="BB581" s="124"/>
      <c r="BC581" s="146" t="s">
        <v>228</v>
      </c>
      <c r="BD581" s="124"/>
      <c r="BE581" s="112">
        <f t="shared" si="16"/>
        <v>0.5714285714</v>
      </c>
      <c r="BF581" s="122" t="s">
        <v>192</v>
      </c>
      <c r="BG581" s="160">
        <v>1.0</v>
      </c>
      <c r="BH581" s="122" t="s">
        <v>200</v>
      </c>
      <c r="BI581" s="160">
        <v>0.5</v>
      </c>
      <c r="BJ581" s="122" t="s">
        <v>204</v>
      </c>
      <c r="BK581" s="226">
        <v>1.0</v>
      </c>
      <c r="BL581" s="63"/>
      <c r="BM581" s="124">
        <v>1.0</v>
      </c>
      <c r="BN581" s="122" t="s">
        <v>219</v>
      </c>
      <c r="BO581" s="124">
        <v>0.0</v>
      </c>
      <c r="BP581" s="122" t="s">
        <v>211</v>
      </c>
      <c r="BQ581" s="124">
        <v>0.5</v>
      </c>
      <c r="BR581" s="122" t="s">
        <v>226</v>
      </c>
      <c r="BS581" s="124">
        <v>0.0</v>
      </c>
      <c r="BT581" s="112"/>
      <c r="BU581" s="168" t="s">
        <v>236</v>
      </c>
      <c r="BV581" s="168" t="s">
        <v>236</v>
      </c>
      <c r="BW581" s="112"/>
    </row>
    <row r="582">
      <c r="A582" s="66"/>
      <c r="B582" s="69">
        <v>26.0</v>
      </c>
      <c r="C582" s="71" t="s">
        <v>319</v>
      </c>
      <c r="D582" s="71" t="s">
        <v>355</v>
      </c>
      <c r="E582" s="76">
        <v>2009.0</v>
      </c>
      <c r="F582" s="76" t="s">
        <v>30</v>
      </c>
      <c r="G582" s="76" t="s">
        <v>391</v>
      </c>
      <c r="H582" s="76">
        <v>6.0</v>
      </c>
      <c r="I582" s="119" t="s">
        <v>427</v>
      </c>
      <c r="J582" s="71"/>
      <c r="K582" s="87" t="s">
        <v>39</v>
      </c>
      <c r="L582" s="66"/>
      <c r="M582" s="94"/>
      <c r="N582" s="122" t="s">
        <v>231</v>
      </c>
      <c r="O582" s="124"/>
      <c r="P582" s="124" t="s">
        <v>243</v>
      </c>
      <c r="Q582" s="16" t="s">
        <v>250</v>
      </c>
      <c r="R582" s="122" t="s">
        <v>228</v>
      </c>
      <c r="S582" s="124"/>
      <c r="T582" s="122" t="s">
        <v>231</v>
      </c>
      <c r="U582" s="124"/>
      <c r="V582" s="16" t="s">
        <v>258</v>
      </c>
      <c r="W582" s="106"/>
      <c r="X582" s="106"/>
      <c r="Y582" s="106"/>
      <c r="Z582" s="122" t="s">
        <v>231</v>
      </c>
      <c r="AA582" s="124"/>
      <c r="AB582" s="122" t="s">
        <v>231</v>
      </c>
      <c r="AC582" s="124"/>
      <c r="AD582" s="122" t="s">
        <v>231</v>
      </c>
      <c r="AE582" s="124"/>
      <c r="AF582" s="122" t="s">
        <v>241</v>
      </c>
      <c r="AG582" s="124"/>
      <c r="AH582" s="122" t="s">
        <v>241</v>
      </c>
      <c r="AI582" s="124"/>
      <c r="AJ582" s="108"/>
      <c r="AK582" s="106"/>
      <c r="AL582" s="106"/>
      <c r="AM582" s="122" t="s">
        <v>231</v>
      </c>
      <c r="AN582" s="124"/>
      <c r="AO582" s="122" t="s">
        <v>241</v>
      </c>
      <c r="AP582" s="124"/>
      <c r="AQ582" s="122" t="s">
        <v>231</v>
      </c>
      <c r="AR582" s="124"/>
      <c r="AS582" s="122" t="s">
        <v>231</v>
      </c>
      <c r="AT582" s="124"/>
      <c r="AU582" s="122" t="s">
        <v>231</v>
      </c>
      <c r="AV582" s="124"/>
      <c r="AW582" s="122" t="s">
        <v>231</v>
      </c>
      <c r="AX582" s="124"/>
      <c r="AY582" s="122" t="s">
        <v>231</v>
      </c>
      <c r="AZ582" s="124"/>
      <c r="BA582" s="146" t="s">
        <v>231</v>
      </c>
      <c r="BB582" s="124"/>
      <c r="BC582" s="146" t="s">
        <v>292</v>
      </c>
      <c r="BD582" s="124"/>
      <c r="BE582" s="112">
        <f t="shared" si="16"/>
        <v>0.5942857143</v>
      </c>
      <c r="BF582" s="122" t="s">
        <v>192</v>
      </c>
      <c r="BG582" s="160">
        <v>1.0</v>
      </c>
      <c r="BH582" s="122" t="s">
        <v>199</v>
      </c>
      <c r="BI582" s="160">
        <v>1.0</v>
      </c>
      <c r="BJ582" s="122" t="s">
        <v>205</v>
      </c>
      <c r="BK582" s="124">
        <v>0.5</v>
      </c>
      <c r="BL582" s="225" t="s">
        <v>209</v>
      </c>
      <c r="BM582" s="58"/>
      <c r="BN582" s="122" t="s">
        <v>217</v>
      </c>
      <c r="BO582" s="124">
        <v>0.66</v>
      </c>
      <c r="BP582" s="122" t="s">
        <v>211</v>
      </c>
      <c r="BQ582" s="124">
        <v>0.5</v>
      </c>
      <c r="BR582" s="122" t="s">
        <v>211</v>
      </c>
      <c r="BS582" s="124">
        <v>0.5</v>
      </c>
      <c r="BT582" s="112"/>
      <c r="BU582" s="168" t="s">
        <v>236</v>
      </c>
      <c r="BV582" s="168" t="s">
        <v>237</v>
      </c>
      <c r="BW582" s="112"/>
    </row>
    <row r="583">
      <c r="A583" s="66"/>
      <c r="B583" s="69">
        <v>27.0</v>
      </c>
      <c r="C583" s="71" t="s">
        <v>320</v>
      </c>
      <c r="D583" s="71" t="s">
        <v>356</v>
      </c>
      <c r="E583" s="76">
        <v>2009.0</v>
      </c>
      <c r="F583" s="76" t="s">
        <v>30</v>
      </c>
      <c r="G583" s="76" t="s">
        <v>392</v>
      </c>
      <c r="H583" s="76">
        <v>8.0</v>
      </c>
      <c r="I583" s="119" t="s">
        <v>428</v>
      </c>
      <c r="J583" s="71"/>
      <c r="K583" s="87" t="s">
        <v>39</v>
      </c>
      <c r="L583" s="66"/>
      <c r="M583" s="94"/>
      <c r="N583" s="122" t="s">
        <v>231</v>
      </c>
      <c r="O583" s="124"/>
      <c r="P583" s="124" t="s">
        <v>243</v>
      </c>
      <c r="Q583" s="16" t="s">
        <v>250</v>
      </c>
      <c r="R583" s="122" t="s">
        <v>228</v>
      </c>
      <c r="S583" s="124"/>
      <c r="T583" s="122" t="s">
        <v>231</v>
      </c>
      <c r="U583" s="124"/>
      <c r="V583" s="16" t="s">
        <v>258</v>
      </c>
      <c r="W583" s="106"/>
      <c r="X583" s="106"/>
      <c r="Y583" s="106"/>
      <c r="Z583" s="122" t="s">
        <v>231</v>
      </c>
      <c r="AA583" s="124"/>
      <c r="AB583" s="224" t="s">
        <v>231</v>
      </c>
      <c r="AC583" s="58"/>
      <c r="AD583" s="122" t="s">
        <v>231</v>
      </c>
      <c r="AE583" s="124"/>
      <c r="AF583" s="122" t="s">
        <v>241</v>
      </c>
      <c r="AG583" s="124"/>
      <c r="AH583" s="122" t="s">
        <v>241</v>
      </c>
      <c r="AI583" s="124"/>
      <c r="AJ583" s="108"/>
      <c r="AK583" s="106"/>
      <c r="AL583" s="106"/>
      <c r="AM583" s="122" t="s">
        <v>231</v>
      </c>
      <c r="AN583" s="124"/>
      <c r="AO583" s="122" t="s">
        <v>231</v>
      </c>
      <c r="AP583" s="124" t="s">
        <v>509</v>
      </c>
      <c r="AQ583" s="122" t="s">
        <v>231</v>
      </c>
      <c r="AR583" s="124"/>
      <c r="AS583" s="122" t="s">
        <v>231</v>
      </c>
      <c r="AT583" s="124"/>
      <c r="AU583" s="122" t="s">
        <v>231</v>
      </c>
      <c r="AV583" s="124"/>
      <c r="AW583" s="122" t="s">
        <v>231</v>
      </c>
      <c r="AX583" s="124"/>
      <c r="AY583" s="122" t="s">
        <v>231</v>
      </c>
      <c r="AZ583" s="124"/>
      <c r="BA583" s="146" t="s">
        <v>231</v>
      </c>
      <c r="BB583" s="124"/>
      <c r="BC583" s="146" t="s">
        <v>293</v>
      </c>
      <c r="BD583" s="124"/>
      <c r="BE583" s="112">
        <f t="shared" si="16"/>
        <v>1</v>
      </c>
      <c r="BF583" s="122" t="s">
        <v>192</v>
      </c>
      <c r="BG583" s="160">
        <v>1.0</v>
      </c>
      <c r="BH583" s="122" t="s">
        <v>199</v>
      </c>
      <c r="BI583" s="160">
        <v>1.0</v>
      </c>
      <c r="BJ583" s="122" t="s">
        <v>204</v>
      </c>
      <c r="BK583" s="124">
        <v>1.0</v>
      </c>
      <c r="BL583" s="146" t="s">
        <v>209</v>
      </c>
      <c r="BM583" s="226">
        <v>1.0</v>
      </c>
      <c r="BN583" s="63"/>
      <c r="BO583" s="124">
        <v>1.0</v>
      </c>
      <c r="BP583" s="122" t="s">
        <v>204</v>
      </c>
      <c r="BQ583" s="124">
        <v>1.0</v>
      </c>
      <c r="BR583" s="122" t="s">
        <v>225</v>
      </c>
      <c r="BS583" s="124">
        <v>1.0</v>
      </c>
      <c r="BT583" s="112"/>
      <c r="BU583" s="168" t="s">
        <v>236</v>
      </c>
      <c r="BV583" s="168" t="s">
        <v>236</v>
      </c>
      <c r="BW583" s="112"/>
    </row>
    <row r="584">
      <c r="A584" s="66"/>
      <c r="B584" s="69">
        <v>28.0</v>
      </c>
      <c r="C584" s="71" t="s">
        <v>321</v>
      </c>
      <c r="D584" s="71" t="s">
        <v>357</v>
      </c>
      <c r="E584" s="76">
        <v>2010.0</v>
      </c>
      <c r="F584" s="76" t="s">
        <v>30</v>
      </c>
      <c r="G584" s="76" t="s">
        <v>393</v>
      </c>
      <c r="H584" s="76">
        <v>11.0</v>
      </c>
      <c r="I584" s="119" t="s">
        <v>429</v>
      </c>
      <c r="J584" s="71"/>
      <c r="K584" s="87" t="s">
        <v>39</v>
      </c>
      <c r="L584" s="66"/>
      <c r="M584" s="94"/>
      <c r="N584" s="122" t="s">
        <v>231</v>
      </c>
      <c r="O584" s="124"/>
      <c r="P584" s="124" t="s">
        <v>243</v>
      </c>
      <c r="Q584" s="16" t="s">
        <v>250</v>
      </c>
      <c r="R584" s="122" t="s">
        <v>228</v>
      </c>
      <c r="S584" s="124"/>
      <c r="T584" s="122" t="s">
        <v>231</v>
      </c>
      <c r="U584" s="124"/>
      <c r="V584" s="16" t="s">
        <v>258</v>
      </c>
      <c r="W584" s="106"/>
      <c r="X584" s="106"/>
      <c r="Y584" s="106"/>
      <c r="Z584" s="122" t="s">
        <v>231</v>
      </c>
      <c r="AA584" s="124"/>
      <c r="AB584" s="122" t="s">
        <v>231</v>
      </c>
      <c r="AC584" s="124" t="s">
        <v>475</v>
      </c>
      <c r="AD584" s="122" t="s">
        <v>241</v>
      </c>
      <c r="AE584" s="124"/>
      <c r="AF584" s="122" t="s">
        <v>241</v>
      </c>
      <c r="AG584" s="124"/>
      <c r="AH584" s="122" t="s">
        <v>241</v>
      </c>
      <c r="AI584" s="124"/>
      <c r="AJ584" s="108"/>
      <c r="AK584" s="106"/>
      <c r="AL584" s="106"/>
      <c r="AM584" s="122" t="s">
        <v>231</v>
      </c>
      <c r="AN584" s="124"/>
      <c r="AO584" s="122" t="s">
        <v>231</v>
      </c>
      <c r="AP584" s="124" t="s">
        <v>510</v>
      </c>
      <c r="AQ584" s="122" t="s">
        <v>231</v>
      </c>
      <c r="AR584" s="124"/>
      <c r="AS584" s="122" t="s">
        <v>231</v>
      </c>
      <c r="AT584" s="124"/>
      <c r="AU584" s="122" t="s">
        <v>231</v>
      </c>
      <c r="AV584" s="124"/>
      <c r="AW584" s="122" t="s">
        <v>231</v>
      </c>
      <c r="AX584" s="124"/>
      <c r="AY584" s="122" t="s">
        <v>231</v>
      </c>
      <c r="AZ584" s="124"/>
      <c r="BA584" s="146" t="s">
        <v>231</v>
      </c>
      <c r="BB584" s="124"/>
      <c r="BC584" s="146" t="s">
        <v>293</v>
      </c>
      <c r="BD584" s="124"/>
      <c r="BE584" s="112">
        <f t="shared" si="16"/>
        <v>0.5714285714</v>
      </c>
      <c r="BF584" s="122" t="s">
        <v>192</v>
      </c>
      <c r="BG584" s="160">
        <v>1.0</v>
      </c>
      <c r="BH584" s="122" t="s">
        <v>199</v>
      </c>
      <c r="BI584" s="160">
        <v>1.0</v>
      </c>
      <c r="BJ584" s="122" t="s">
        <v>204</v>
      </c>
      <c r="BK584" s="124">
        <v>1.0</v>
      </c>
      <c r="BL584" s="146" t="s">
        <v>209</v>
      </c>
      <c r="BM584" s="124">
        <v>1.0</v>
      </c>
      <c r="BN584" s="224" t="s">
        <v>216</v>
      </c>
      <c r="BO584" s="58"/>
      <c r="BP584" s="122" t="s">
        <v>211</v>
      </c>
      <c r="BQ584" s="124">
        <v>0.0</v>
      </c>
      <c r="BR584" s="122" t="s">
        <v>226</v>
      </c>
      <c r="BS584" s="124">
        <v>0.0</v>
      </c>
      <c r="BT584" s="112"/>
      <c r="BU584" s="168" t="s">
        <v>236</v>
      </c>
      <c r="BV584" s="168" t="s">
        <v>236</v>
      </c>
      <c r="BW584" s="112"/>
    </row>
    <row r="585">
      <c r="A585" s="66"/>
      <c r="B585" s="69">
        <v>29.0</v>
      </c>
      <c r="C585" s="71" t="s">
        <v>322</v>
      </c>
      <c r="D585" s="71" t="s">
        <v>358</v>
      </c>
      <c r="E585" s="76">
        <v>2014.0</v>
      </c>
      <c r="F585" s="76" t="s">
        <v>30</v>
      </c>
      <c r="G585" s="76" t="s">
        <v>394</v>
      </c>
      <c r="H585" s="76">
        <v>0.0</v>
      </c>
      <c r="I585" s="119" t="s">
        <v>430</v>
      </c>
      <c r="J585" s="71"/>
      <c r="K585" s="87" t="s">
        <v>39</v>
      </c>
      <c r="L585" s="66"/>
      <c r="M585" s="94"/>
      <c r="N585" s="122" t="s">
        <v>231</v>
      </c>
      <c r="O585" s="124"/>
      <c r="P585" s="124" t="s">
        <v>243</v>
      </c>
      <c r="Q585" s="16" t="s">
        <v>250</v>
      </c>
      <c r="R585" s="122" t="s">
        <v>241</v>
      </c>
      <c r="S585" s="124"/>
      <c r="T585" s="122" t="s">
        <v>231</v>
      </c>
      <c r="U585" s="124"/>
      <c r="V585" s="16" t="s">
        <v>260</v>
      </c>
      <c r="W585" s="106"/>
      <c r="X585" s="106"/>
      <c r="Y585" s="106"/>
      <c r="Z585" s="122" t="s">
        <v>231</v>
      </c>
      <c r="AA585" s="124"/>
      <c r="AB585" s="122" t="s">
        <v>231</v>
      </c>
      <c r="AC585" s="124" t="s">
        <v>476</v>
      </c>
      <c r="AD585" s="224" t="s">
        <v>231</v>
      </c>
      <c r="AE585" s="58"/>
      <c r="AF585" s="122" t="s">
        <v>241</v>
      </c>
      <c r="AG585" s="124"/>
      <c r="AH585" s="122" t="s">
        <v>231</v>
      </c>
      <c r="AI585" s="124"/>
      <c r="AJ585" s="108"/>
      <c r="AK585" s="106"/>
      <c r="AL585" s="106"/>
      <c r="AM585" s="122" t="s">
        <v>231</v>
      </c>
      <c r="AN585" s="124"/>
      <c r="AO585" s="122" t="s">
        <v>231</v>
      </c>
      <c r="AP585" s="124"/>
      <c r="AQ585" s="122" t="s">
        <v>231</v>
      </c>
      <c r="AR585" s="124"/>
      <c r="AS585" s="122" t="s">
        <v>231</v>
      </c>
      <c r="AT585" s="124"/>
      <c r="AU585" s="122" t="s">
        <v>231</v>
      </c>
      <c r="AV585" s="124"/>
      <c r="AW585" s="122" t="s">
        <v>231</v>
      </c>
      <c r="AX585" s="124"/>
      <c r="AY585" s="122" t="s">
        <v>231</v>
      </c>
      <c r="AZ585" s="124"/>
      <c r="BA585" s="146" t="s">
        <v>231</v>
      </c>
      <c r="BB585" s="124"/>
      <c r="BC585" s="146" t="s">
        <v>293</v>
      </c>
      <c r="BD585" s="124"/>
      <c r="BE585" s="112">
        <f t="shared" si="16"/>
        <v>0.9285714286</v>
      </c>
      <c r="BF585" s="122" t="s">
        <v>192</v>
      </c>
      <c r="BG585" s="160">
        <v>1.0</v>
      </c>
      <c r="BH585" s="122" t="s">
        <v>200</v>
      </c>
      <c r="BI585" s="160">
        <v>0.5</v>
      </c>
      <c r="BJ585" s="122" t="s">
        <v>204</v>
      </c>
      <c r="BK585" s="124">
        <v>1.0</v>
      </c>
      <c r="BL585" s="146" t="s">
        <v>209</v>
      </c>
      <c r="BM585" s="124">
        <v>1.0</v>
      </c>
      <c r="BN585" s="122" t="s">
        <v>216</v>
      </c>
      <c r="BO585" s="226">
        <v>1.0</v>
      </c>
      <c r="BP585" s="63"/>
      <c r="BQ585" s="124">
        <v>1.0</v>
      </c>
      <c r="BR585" s="122" t="s">
        <v>225</v>
      </c>
      <c r="BS585" s="124">
        <v>1.0</v>
      </c>
      <c r="BT585" s="112"/>
      <c r="BU585" s="168" t="s">
        <v>236</v>
      </c>
      <c r="BV585" s="168" t="s">
        <v>236</v>
      </c>
      <c r="BW585" s="112"/>
    </row>
    <row r="586">
      <c r="A586" s="66"/>
      <c r="B586" s="69">
        <v>30.0</v>
      </c>
      <c r="C586" s="71" t="s">
        <v>323</v>
      </c>
      <c r="D586" s="71" t="s">
        <v>359</v>
      </c>
      <c r="E586" s="76">
        <v>2010.0</v>
      </c>
      <c r="F586" s="76" t="s">
        <v>30</v>
      </c>
      <c r="G586" s="76" t="s">
        <v>395</v>
      </c>
      <c r="H586" s="76">
        <v>14.0</v>
      </c>
      <c r="I586" s="119" t="s">
        <v>431</v>
      </c>
      <c r="J586" s="71"/>
      <c r="K586" s="87" t="s">
        <v>39</v>
      </c>
      <c r="L586" s="66"/>
      <c r="M586" s="94"/>
      <c r="N586" s="122" t="s">
        <v>231</v>
      </c>
      <c r="O586" s="124"/>
      <c r="P586" s="124" t="s">
        <v>243</v>
      </c>
      <c r="Q586" s="16" t="s">
        <v>250</v>
      </c>
      <c r="R586" s="122" t="s">
        <v>241</v>
      </c>
      <c r="S586" s="124"/>
      <c r="T586" s="122" t="s">
        <v>231</v>
      </c>
      <c r="U586" s="124"/>
      <c r="V586" s="16" t="s">
        <v>258</v>
      </c>
      <c r="W586" s="106"/>
      <c r="X586" s="106"/>
      <c r="Y586" s="106"/>
      <c r="Z586" s="122" t="s">
        <v>241</v>
      </c>
      <c r="AA586" s="124"/>
      <c r="AB586" s="122"/>
      <c r="AC586" s="124"/>
      <c r="AD586" s="122"/>
      <c r="AE586" s="124"/>
      <c r="AF586" s="122"/>
      <c r="AG586" s="124"/>
      <c r="AH586" s="122"/>
      <c r="AI586" s="124"/>
      <c r="AJ586" s="108"/>
      <c r="AK586" s="106"/>
      <c r="AL586" s="106"/>
      <c r="AM586" s="122" t="s">
        <v>231</v>
      </c>
      <c r="AN586" s="124"/>
      <c r="AO586" s="122" t="s">
        <v>231</v>
      </c>
      <c r="AP586" s="124"/>
      <c r="AQ586" s="122" t="s">
        <v>231</v>
      </c>
      <c r="AR586" s="124"/>
      <c r="AS586" s="122" t="s">
        <v>231</v>
      </c>
      <c r="AT586" s="124"/>
      <c r="AU586" s="122" t="s">
        <v>231</v>
      </c>
      <c r="AV586" s="124"/>
      <c r="AW586" s="122" t="s">
        <v>231</v>
      </c>
      <c r="AX586" s="124"/>
      <c r="AY586" s="122" t="s">
        <v>231</v>
      </c>
      <c r="AZ586" s="124"/>
      <c r="BA586" s="146" t="s">
        <v>231</v>
      </c>
      <c r="BB586" s="124"/>
      <c r="BC586" s="146" t="s">
        <v>228</v>
      </c>
      <c r="BD586" s="124" t="s">
        <v>556</v>
      </c>
      <c r="BE586" s="112">
        <f t="shared" si="16"/>
        <v>0.7857142857</v>
      </c>
      <c r="BF586" s="122" t="s">
        <v>192</v>
      </c>
      <c r="BG586" s="160">
        <v>1.0</v>
      </c>
      <c r="BH586" s="122" t="s">
        <v>199</v>
      </c>
      <c r="BI586" s="160">
        <v>1.0</v>
      </c>
      <c r="BJ586" s="122" t="s">
        <v>204</v>
      </c>
      <c r="BK586" s="124">
        <v>1.0</v>
      </c>
      <c r="BL586" s="146" t="s">
        <v>209</v>
      </c>
      <c r="BM586" s="124">
        <v>1.0</v>
      </c>
      <c r="BN586" s="122" t="s">
        <v>216</v>
      </c>
      <c r="BO586" s="124">
        <v>1.0</v>
      </c>
      <c r="BP586" s="224" t="s">
        <v>211</v>
      </c>
      <c r="BQ586" s="58"/>
      <c r="BR586" s="122" t="s">
        <v>211</v>
      </c>
      <c r="BS586" s="124">
        <v>0.5</v>
      </c>
      <c r="BT586" s="112"/>
      <c r="BU586" s="168" t="s">
        <v>237</v>
      </c>
      <c r="BV586" s="168" t="s">
        <v>236</v>
      </c>
      <c r="BW586" s="112"/>
    </row>
    <row r="587">
      <c r="A587" s="66"/>
      <c r="B587" s="69">
        <v>31.0</v>
      </c>
      <c r="C587" s="71" t="s">
        <v>324</v>
      </c>
      <c r="D587" s="115" t="s">
        <v>360</v>
      </c>
      <c r="E587" s="76">
        <v>2011.0</v>
      </c>
      <c r="F587" s="76" t="s">
        <v>30</v>
      </c>
      <c r="G587" s="76" t="s">
        <v>396</v>
      </c>
      <c r="H587" s="76">
        <v>22.0</v>
      </c>
      <c r="I587" s="119" t="s">
        <v>432</v>
      </c>
      <c r="J587" s="71"/>
      <c r="K587" s="87" t="s">
        <v>39</v>
      </c>
      <c r="L587" s="66"/>
      <c r="M587" s="94"/>
      <c r="N587" s="122" t="s">
        <v>231</v>
      </c>
      <c r="O587" s="124"/>
      <c r="P587" s="124" t="s">
        <v>243</v>
      </c>
      <c r="Q587" s="16" t="s">
        <v>248</v>
      </c>
      <c r="R587" s="122" t="s">
        <v>228</v>
      </c>
      <c r="S587" s="124"/>
      <c r="T587" s="122" t="s">
        <v>231</v>
      </c>
      <c r="U587" s="124"/>
      <c r="V587" s="16" t="s">
        <v>257</v>
      </c>
      <c r="W587" s="106"/>
      <c r="X587" s="106"/>
      <c r="Y587" s="106"/>
      <c r="Z587" s="122" t="s">
        <v>231</v>
      </c>
      <c r="AA587" s="124"/>
      <c r="AB587" s="122" t="s">
        <v>231</v>
      </c>
      <c r="AC587" s="124"/>
      <c r="AD587" s="122" t="s">
        <v>231</v>
      </c>
      <c r="AE587" s="124"/>
      <c r="AF587" s="224" t="s">
        <v>241</v>
      </c>
      <c r="AG587" s="58"/>
      <c r="AH587" s="122" t="s">
        <v>241</v>
      </c>
      <c r="AI587" s="124"/>
      <c r="AJ587" s="108"/>
      <c r="AK587" s="106"/>
      <c r="AL587" s="106"/>
      <c r="AM587" s="122" t="s">
        <v>231</v>
      </c>
      <c r="AN587" s="124"/>
      <c r="AO587" s="122" t="s">
        <v>231</v>
      </c>
      <c r="AP587" s="124"/>
      <c r="AQ587" s="122" t="s">
        <v>231</v>
      </c>
      <c r="AR587" s="124"/>
      <c r="AS587" s="122" t="s">
        <v>231</v>
      </c>
      <c r="AT587" s="124"/>
      <c r="AU587" s="122" t="s">
        <v>231</v>
      </c>
      <c r="AV587" s="124"/>
      <c r="AW587" s="122" t="s">
        <v>231</v>
      </c>
      <c r="AX587" s="124" t="s">
        <v>537</v>
      </c>
      <c r="AY587" s="122" t="s">
        <v>231</v>
      </c>
      <c r="AZ587" s="124"/>
      <c r="BA587" s="146" t="s">
        <v>231</v>
      </c>
      <c r="BB587" s="124" t="s">
        <v>548</v>
      </c>
      <c r="BC587" s="146" t="s">
        <v>291</v>
      </c>
      <c r="BD587" s="124" t="s">
        <v>557</v>
      </c>
      <c r="BE587" s="112">
        <f t="shared" si="16"/>
        <v>0.8085714286</v>
      </c>
      <c r="BF587" s="122" t="s">
        <v>192</v>
      </c>
      <c r="BG587" s="160">
        <v>1.0</v>
      </c>
      <c r="BH587" s="122" t="s">
        <v>199</v>
      </c>
      <c r="BI587" s="160">
        <v>1.0</v>
      </c>
      <c r="BJ587" s="122" t="s">
        <v>204</v>
      </c>
      <c r="BK587" s="124">
        <v>1.0</v>
      </c>
      <c r="BL587" s="146" t="s">
        <v>209</v>
      </c>
      <c r="BM587" s="124">
        <v>1.0</v>
      </c>
      <c r="BN587" s="122" t="s">
        <v>217</v>
      </c>
      <c r="BO587" s="124">
        <v>0.66</v>
      </c>
      <c r="BP587" s="122" t="s">
        <v>211</v>
      </c>
      <c r="BQ587" s="226">
        <v>0.5</v>
      </c>
      <c r="BR587" s="63"/>
      <c r="BS587" s="124">
        <v>0.5</v>
      </c>
      <c r="BT587" s="112"/>
      <c r="BU587" s="168" t="s">
        <v>236</v>
      </c>
      <c r="BV587" s="168" t="s">
        <v>236</v>
      </c>
      <c r="BW587" s="112"/>
    </row>
    <row r="588">
      <c r="A588" s="66"/>
      <c r="B588" s="69">
        <v>32.0</v>
      </c>
      <c r="C588" s="71" t="s">
        <v>325</v>
      </c>
      <c r="D588" s="115" t="s">
        <v>361</v>
      </c>
      <c r="E588" s="76">
        <v>2012.0</v>
      </c>
      <c r="F588" s="76" t="s">
        <v>30</v>
      </c>
      <c r="G588" s="76" t="s">
        <v>397</v>
      </c>
      <c r="H588" s="76">
        <v>5.0</v>
      </c>
      <c r="I588" s="119" t="s">
        <v>433</v>
      </c>
      <c r="J588" s="71"/>
      <c r="K588" s="87" t="s">
        <v>39</v>
      </c>
      <c r="L588" s="66"/>
      <c r="M588" s="94"/>
      <c r="N588" s="122" t="s">
        <v>231</v>
      </c>
      <c r="O588" s="124"/>
      <c r="P588" s="124" t="s">
        <v>243</v>
      </c>
      <c r="Q588" s="16" t="s">
        <v>250</v>
      </c>
      <c r="R588" s="122" t="s">
        <v>228</v>
      </c>
      <c r="S588" s="124"/>
      <c r="T588" s="122" t="s">
        <v>241</v>
      </c>
      <c r="U588" s="124"/>
      <c r="V588" s="16" t="s">
        <v>258</v>
      </c>
      <c r="W588" s="106"/>
      <c r="X588" s="106"/>
      <c r="Y588" s="106"/>
      <c r="Z588" s="122" t="s">
        <v>231</v>
      </c>
      <c r="AA588" s="124"/>
      <c r="AB588" s="122" t="s">
        <v>231</v>
      </c>
      <c r="AC588" s="124" t="s">
        <v>477</v>
      </c>
      <c r="AD588" s="122" t="s">
        <v>231</v>
      </c>
      <c r="AE588" s="124" t="s">
        <v>491</v>
      </c>
      <c r="AF588" s="122" t="s">
        <v>241</v>
      </c>
      <c r="AG588" s="124"/>
      <c r="AH588" s="122" t="s">
        <v>228</v>
      </c>
      <c r="AI588" s="124"/>
      <c r="AJ588" s="108"/>
      <c r="AK588" s="106"/>
      <c r="AL588" s="106"/>
      <c r="AM588" s="122" t="s">
        <v>231</v>
      </c>
      <c r="AN588" s="124"/>
      <c r="AO588" s="122" t="s">
        <v>231</v>
      </c>
      <c r="AP588" s="124" t="s">
        <v>511</v>
      </c>
      <c r="AQ588" s="122" t="s">
        <v>231</v>
      </c>
      <c r="AR588" s="124"/>
      <c r="AS588" s="122" t="s">
        <v>231</v>
      </c>
      <c r="AT588" s="124"/>
      <c r="AU588" s="122" t="s">
        <v>231</v>
      </c>
      <c r="AV588" s="124"/>
      <c r="AW588" s="122" t="s">
        <v>231</v>
      </c>
      <c r="AX588" s="124"/>
      <c r="AY588" s="122" t="s">
        <v>231</v>
      </c>
      <c r="AZ588" s="124"/>
      <c r="BA588" s="146" t="s">
        <v>241</v>
      </c>
      <c r="BB588" s="124"/>
      <c r="BC588" s="146" t="s">
        <v>290</v>
      </c>
      <c r="BD588" s="124" t="s">
        <v>558</v>
      </c>
      <c r="BE588" s="112">
        <f t="shared" si="16"/>
        <v>0.6185714286</v>
      </c>
      <c r="BF588" s="122" t="s">
        <v>192</v>
      </c>
      <c r="BG588" s="160">
        <v>1.0</v>
      </c>
      <c r="BH588" s="122" t="s">
        <v>200</v>
      </c>
      <c r="BI588" s="160">
        <v>0.5</v>
      </c>
      <c r="BJ588" s="122" t="s">
        <v>204</v>
      </c>
      <c r="BK588" s="124">
        <v>1.0</v>
      </c>
      <c r="BL588" s="146" t="s">
        <v>209</v>
      </c>
      <c r="BM588" s="124">
        <v>1.0</v>
      </c>
      <c r="BN588" s="122" t="s">
        <v>218</v>
      </c>
      <c r="BO588" s="124">
        <v>0.33</v>
      </c>
      <c r="BP588" s="122" t="s">
        <v>211</v>
      </c>
      <c r="BQ588" s="124">
        <v>0.5</v>
      </c>
      <c r="BR588" s="224" t="s">
        <v>211</v>
      </c>
      <c r="BS588" s="58"/>
      <c r="BT588" s="112"/>
      <c r="BU588" s="168" t="s">
        <v>237</v>
      </c>
      <c r="BV588" s="168" t="s">
        <v>236</v>
      </c>
      <c r="BW588" s="112"/>
    </row>
    <row r="589">
      <c r="A589" s="66"/>
      <c r="B589" s="69">
        <v>33.0</v>
      </c>
      <c r="C589" s="71" t="s">
        <v>326</v>
      </c>
      <c r="D589" s="115" t="s">
        <v>362</v>
      </c>
      <c r="E589" s="76">
        <v>2014.0</v>
      </c>
      <c r="F589" s="76" t="s">
        <v>30</v>
      </c>
      <c r="G589" s="76" t="s">
        <v>398</v>
      </c>
      <c r="H589" s="76">
        <v>5.0</v>
      </c>
      <c r="I589" s="119" t="s">
        <v>434</v>
      </c>
      <c r="J589" s="71"/>
      <c r="K589" s="87" t="s">
        <v>39</v>
      </c>
      <c r="L589" s="66"/>
      <c r="M589" s="94"/>
      <c r="N589" s="122" t="s">
        <v>231</v>
      </c>
      <c r="O589" s="124"/>
      <c r="P589" s="124" t="s">
        <v>243</v>
      </c>
      <c r="Q589" s="16" t="s">
        <v>248</v>
      </c>
      <c r="R589" s="122" t="s">
        <v>228</v>
      </c>
      <c r="S589" s="124"/>
      <c r="T589" s="122" t="s">
        <v>231</v>
      </c>
      <c r="U589" s="124"/>
      <c r="V589" s="16" t="s">
        <v>258</v>
      </c>
      <c r="W589" s="106"/>
      <c r="X589" s="106"/>
      <c r="Y589" s="106"/>
      <c r="Z589" s="122" t="s">
        <v>231</v>
      </c>
      <c r="AA589" s="124"/>
      <c r="AB589" s="122" t="s">
        <v>231</v>
      </c>
      <c r="AC589" s="124" t="s">
        <v>478</v>
      </c>
      <c r="AD589" s="122" t="s">
        <v>231</v>
      </c>
      <c r="AE589" s="124" t="s">
        <v>492</v>
      </c>
      <c r="AF589" s="122" t="s">
        <v>241</v>
      </c>
      <c r="AG589" s="124"/>
      <c r="AH589" s="224" t="s">
        <v>241</v>
      </c>
      <c r="AI589" s="58"/>
      <c r="AJ589" s="108"/>
      <c r="AK589" s="106"/>
      <c r="AL589" s="106"/>
      <c r="AM589" s="122" t="s">
        <v>241</v>
      </c>
      <c r="AN589" s="124"/>
      <c r="AO589" s="122"/>
      <c r="AP589" s="124"/>
      <c r="AQ589" s="122"/>
      <c r="AR589" s="124"/>
      <c r="AS589" s="122"/>
      <c r="AT589" s="124"/>
      <c r="AU589" s="122" t="s">
        <v>241</v>
      </c>
      <c r="AV589" s="124"/>
      <c r="AW589" s="122" t="s">
        <v>231</v>
      </c>
      <c r="AX589" s="124"/>
      <c r="AY589" s="122" t="s">
        <v>231</v>
      </c>
      <c r="AZ589" s="124"/>
      <c r="BA589" s="146" t="s">
        <v>241</v>
      </c>
      <c r="BB589" s="124"/>
      <c r="BC589" s="146" t="s">
        <v>228</v>
      </c>
      <c r="BD589" s="124"/>
      <c r="BE589" s="112">
        <f t="shared" si="16"/>
        <v>0.7614285714</v>
      </c>
      <c r="BF589" s="122" t="s">
        <v>192</v>
      </c>
      <c r="BG589" s="160">
        <v>1.0</v>
      </c>
      <c r="BH589" s="122" t="s">
        <v>199</v>
      </c>
      <c r="BI589" s="160">
        <v>1.0</v>
      </c>
      <c r="BJ589" s="122" t="s">
        <v>204</v>
      </c>
      <c r="BK589" s="124">
        <v>1.0</v>
      </c>
      <c r="BL589" s="146" t="s">
        <v>209</v>
      </c>
      <c r="BM589" s="124">
        <v>1.0</v>
      </c>
      <c r="BN589" s="122" t="s">
        <v>218</v>
      </c>
      <c r="BO589" s="124">
        <v>0.33</v>
      </c>
      <c r="BP589" s="122" t="s">
        <v>222</v>
      </c>
      <c r="BQ589" s="124">
        <v>0.0</v>
      </c>
      <c r="BR589" s="122" t="s">
        <v>225</v>
      </c>
      <c r="BS589" s="226">
        <v>1.0</v>
      </c>
      <c r="BT589" s="63"/>
      <c r="BU589" s="168" t="s">
        <v>236</v>
      </c>
      <c r="BV589" s="168" t="s">
        <v>236</v>
      </c>
      <c r="BW589" s="112"/>
    </row>
    <row r="590">
      <c r="A590" s="66"/>
      <c r="B590" s="69">
        <v>34.0</v>
      </c>
      <c r="C590" s="71" t="s">
        <v>327</v>
      </c>
      <c r="D590" s="115" t="s">
        <v>363</v>
      </c>
      <c r="E590" s="76">
        <v>2014.0</v>
      </c>
      <c r="F590" s="76" t="s">
        <v>30</v>
      </c>
      <c r="G590" s="76" t="s">
        <v>399</v>
      </c>
      <c r="H590" s="76">
        <v>4.0</v>
      </c>
      <c r="I590" s="119" t="s">
        <v>435</v>
      </c>
      <c r="J590" s="71"/>
      <c r="K590" s="87" t="s">
        <v>39</v>
      </c>
      <c r="L590" s="66"/>
      <c r="M590" s="94"/>
      <c r="N590" s="122" t="s">
        <v>231</v>
      </c>
      <c r="O590" s="124"/>
      <c r="P590" s="124" t="s">
        <v>243</v>
      </c>
      <c r="Q590" s="16" t="s">
        <v>248</v>
      </c>
      <c r="R590" s="122" t="s">
        <v>228</v>
      </c>
      <c r="S590" s="124"/>
      <c r="T590" s="122" t="s">
        <v>231</v>
      </c>
      <c r="U590" s="124"/>
      <c r="V590" s="16" t="s">
        <v>257</v>
      </c>
      <c r="W590" s="106"/>
      <c r="X590" s="106"/>
      <c r="Y590" s="106"/>
      <c r="Z590" s="122" t="s">
        <v>231</v>
      </c>
      <c r="AA590" s="124"/>
      <c r="AB590" s="122" t="s">
        <v>231</v>
      </c>
      <c r="AC590" s="124" t="s">
        <v>479</v>
      </c>
      <c r="AD590" s="122" t="s">
        <v>231</v>
      </c>
      <c r="AE590" s="124"/>
      <c r="AF590" s="122" t="s">
        <v>241</v>
      </c>
      <c r="AG590" s="124"/>
      <c r="AH590" s="122" t="s">
        <v>241</v>
      </c>
      <c r="AI590" s="124"/>
      <c r="AJ590" s="108"/>
      <c r="AK590" s="106"/>
      <c r="AL590" s="106"/>
      <c r="AM590" s="122" t="s">
        <v>231</v>
      </c>
      <c r="AN590" s="124"/>
      <c r="AO590" s="122" t="s">
        <v>231</v>
      </c>
      <c r="AP590" s="124" t="s">
        <v>512</v>
      </c>
      <c r="AQ590" s="122" t="s">
        <v>231</v>
      </c>
      <c r="AR590" s="124" t="s">
        <v>460</v>
      </c>
      <c r="AS590" s="122" t="s">
        <v>231</v>
      </c>
      <c r="AT590" s="124"/>
      <c r="AU590" s="122" t="s">
        <v>231</v>
      </c>
      <c r="AV590" s="124"/>
      <c r="AW590" s="122" t="s">
        <v>231</v>
      </c>
      <c r="AX590" s="124"/>
      <c r="AY590" s="122" t="s">
        <v>231</v>
      </c>
      <c r="AZ590" s="124"/>
      <c r="BA590" s="146" t="s">
        <v>231</v>
      </c>
      <c r="BB590" s="124" t="s">
        <v>549</v>
      </c>
      <c r="BC590" s="146" t="s">
        <v>290</v>
      </c>
      <c r="BD590" s="124"/>
      <c r="BE590" s="112">
        <f t="shared" si="16"/>
        <v>1</v>
      </c>
      <c r="BF590" s="122" t="s">
        <v>192</v>
      </c>
      <c r="BG590" s="160">
        <v>1.0</v>
      </c>
      <c r="BH590" s="122" t="s">
        <v>199</v>
      </c>
      <c r="BI590" s="160">
        <v>1.0</v>
      </c>
      <c r="BJ590" s="122" t="s">
        <v>204</v>
      </c>
      <c r="BK590" s="124">
        <v>1.0</v>
      </c>
      <c r="BL590" s="146" t="s">
        <v>209</v>
      </c>
      <c r="BM590" s="124">
        <v>1.0</v>
      </c>
      <c r="BN590" s="122" t="s">
        <v>216</v>
      </c>
      <c r="BO590" s="124">
        <v>1.0</v>
      </c>
      <c r="BP590" s="122" t="s">
        <v>204</v>
      </c>
      <c r="BQ590" s="124">
        <v>1.0</v>
      </c>
      <c r="BR590" s="122" t="s">
        <v>225</v>
      </c>
      <c r="BS590" s="124">
        <v>1.0</v>
      </c>
      <c r="BT590" s="112"/>
      <c r="BU590" s="168" t="s">
        <v>236</v>
      </c>
      <c r="BV590" s="168" t="s">
        <v>236</v>
      </c>
      <c r="BW590" s="112"/>
    </row>
    <row r="591">
      <c r="A591" s="66"/>
      <c r="B591" s="69">
        <v>35.0</v>
      </c>
      <c r="C591" s="71" t="s">
        <v>328</v>
      </c>
      <c r="D591" s="115" t="s">
        <v>364</v>
      </c>
      <c r="E591" s="76">
        <v>2014.0</v>
      </c>
      <c r="F591" s="76" t="s">
        <v>30</v>
      </c>
      <c r="G591" s="76" t="s">
        <v>400</v>
      </c>
      <c r="H591" s="76">
        <v>7.0</v>
      </c>
      <c r="I591" s="119" t="s">
        <v>436</v>
      </c>
      <c r="J591" s="71"/>
      <c r="K591" s="87" t="s">
        <v>39</v>
      </c>
      <c r="L591" s="66"/>
      <c r="M591" s="94"/>
      <c r="N591" s="122" t="s">
        <v>231</v>
      </c>
      <c r="O591" s="124"/>
      <c r="P591" s="124" t="s">
        <v>243</v>
      </c>
      <c r="Q591" s="16" t="s">
        <v>248</v>
      </c>
      <c r="R591" s="122" t="s">
        <v>228</v>
      </c>
      <c r="S591" s="124"/>
      <c r="T591" s="122" t="s">
        <v>231</v>
      </c>
      <c r="U591" s="124"/>
      <c r="V591" s="16" t="s">
        <v>257</v>
      </c>
      <c r="W591" s="106"/>
      <c r="X591" s="106"/>
      <c r="Y591" s="106"/>
      <c r="Z591" s="122" t="s">
        <v>231</v>
      </c>
      <c r="AA591" s="124"/>
      <c r="AB591" s="122" t="s">
        <v>231</v>
      </c>
      <c r="AC591" s="124" t="s">
        <v>480</v>
      </c>
      <c r="AD591" s="122" t="s">
        <v>231</v>
      </c>
      <c r="AE591" s="124"/>
      <c r="AF591" s="122" t="s">
        <v>231</v>
      </c>
      <c r="AG591" s="124"/>
      <c r="AH591" s="122" t="s">
        <v>231</v>
      </c>
      <c r="AI591" s="124"/>
      <c r="AJ591" s="108"/>
      <c r="AK591" s="106"/>
      <c r="AL591" s="106"/>
      <c r="AM591" s="122" t="s">
        <v>231</v>
      </c>
      <c r="AN591" s="124"/>
      <c r="AO591" s="122" t="s">
        <v>231</v>
      </c>
      <c r="AP591" s="124" t="s">
        <v>513</v>
      </c>
      <c r="AQ591" s="122" t="s">
        <v>231</v>
      </c>
      <c r="AR591" s="124"/>
      <c r="AS591" s="122" t="s">
        <v>231</v>
      </c>
      <c r="AT591" s="124"/>
      <c r="AU591" s="122" t="s">
        <v>231</v>
      </c>
      <c r="AV591" s="124"/>
      <c r="AW591" s="122" t="s">
        <v>231</v>
      </c>
      <c r="AX591" s="124"/>
      <c r="AY591" s="122" t="s">
        <v>231</v>
      </c>
      <c r="AZ591" s="124"/>
      <c r="BA591" s="146" t="s">
        <v>241</v>
      </c>
      <c r="BB591" s="124"/>
      <c r="BC591" s="146" t="s">
        <v>290</v>
      </c>
      <c r="BD591" s="124"/>
      <c r="BE591" s="112">
        <f t="shared" si="16"/>
        <v>1</v>
      </c>
      <c r="BF591" s="122" t="s">
        <v>192</v>
      </c>
      <c r="BG591" s="160">
        <v>1.0</v>
      </c>
      <c r="BH591" s="122" t="s">
        <v>199</v>
      </c>
      <c r="BI591" s="160">
        <v>1.0</v>
      </c>
      <c r="BJ591" s="122" t="s">
        <v>204</v>
      </c>
      <c r="BK591" s="124">
        <v>1.0</v>
      </c>
      <c r="BL591" s="146" t="s">
        <v>209</v>
      </c>
      <c r="BM591" s="124">
        <v>1.0</v>
      </c>
      <c r="BN591" s="122" t="s">
        <v>216</v>
      </c>
      <c r="BO591" s="124">
        <v>1.0</v>
      </c>
      <c r="BP591" s="122" t="s">
        <v>204</v>
      </c>
      <c r="BQ591" s="124">
        <v>1.0</v>
      </c>
      <c r="BR591" s="122" t="s">
        <v>225</v>
      </c>
      <c r="BS591" s="124">
        <v>1.0</v>
      </c>
      <c r="BT591" s="112"/>
      <c r="BU591" s="168" t="s">
        <v>236</v>
      </c>
      <c r="BV591" s="168" t="s">
        <v>236</v>
      </c>
      <c r="BW591" s="112"/>
    </row>
    <row r="592">
      <c r="A592" s="66"/>
      <c r="B592" s="69">
        <v>36.0</v>
      </c>
      <c r="C592" s="71" t="s">
        <v>329</v>
      </c>
      <c r="D592" s="115" t="s">
        <v>365</v>
      </c>
      <c r="E592" s="76">
        <v>2011.0</v>
      </c>
      <c r="F592" s="76" t="s">
        <v>30</v>
      </c>
      <c r="G592" s="76" t="s">
        <v>401</v>
      </c>
      <c r="H592" s="76">
        <v>5.0</v>
      </c>
      <c r="I592" s="119" t="s">
        <v>437</v>
      </c>
      <c r="J592" s="71"/>
      <c r="K592" s="87" t="s">
        <v>39</v>
      </c>
      <c r="L592" s="66"/>
      <c r="M592" s="94"/>
      <c r="N592" s="122" t="s">
        <v>231</v>
      </c>
      <c r="O592" s="124"/>
      <c r="P592" s="124" t="s">
        <v>243</v>
      </c>
      <c r="Q592" s="16" t="s">
        <v>250</v>
      </c>
      <c r="R592" s="122" t="s">
        <v>228</v>
      </c>
      <c r="S592" s="124"/>
      <c r="T592" s="122" t="s">
        <v>231</v>
      </c>
      <c r="U592" s="124"/>
      <c r="V592" s="16" t="s">
        <v>257</v>
      </c>
      <c r="W592" s="106"/>
      <c r="X592" s="106"/>
      <c r="Y592" s="106"/>
      <c r="Z592" s="122" t="s">
        <v>231</v>
      </c>
      <c r="AA592" s="124"/>
      <c r="AB592" s="122" t="s">
        <v>231</v>
      </c>
      <c r="AC592" s="124" t="s">
        <v>481</v>
      </c>
      <c r="AD592" s="122" t="s">
        <v>231</v>
      </c>
      <c r="AE592" s="124" t="s">
        <v>493</v>
      </c>
      <c r="AF592" s="122" t="s">
        <v>241</v>
      </c>
      <c r="AG592" s="124"/>
      <c r="AH592" s="122" t="s">
        <v>241</v>
      </c>
      <c r="AI592" s="124"/>
      <c r="AJ592" s="108"/>
      <c r="AK592" s="106"/>
      <c r="AL592" s="106"/>
      <c r="AM592" s="122" t="s">
        <v>231</v>
      </c>
      <c r="AN592" s="124"/>
      <c r="AO592" s="122" t="s">
        <v>231</v>
      </c>
      <c r="AP592" s="124" t="s">
        <v>514</v>
      </c>
      <c r="AQ592" s="122" t="s">
        <v>231</v>
      </c>
      <c r="AR592" s="124"/>
      <c r="AS592" s="122" t="s">
        <v>231</v>
      </c>
      <c r="AT592" s="124"/>
      <c r="AU592" s="122" t="s">
        <v>231</v>
      </c>
      <c r="AV592" s="124"/>
      <c r="AW592" s="122" t="s">
        <v>231</v>
      </c>
      <c r="AX592" s="124"/>
      <c r="AY592" s="122" t="s">
        <v>231</v>
      </c>
      <c r="AZ592" s="124"/>
      <c r="BA592" s="146" t="s">
        <v>241</v>
      </c>
      <c r="BB592" s="124"/>
      <c r="BC592" s="146" t="s">
        <v>293</v>
      </c>
      <c r="BD592" s="124"/>
      <c r="BE592" s="112">
        <f t="shared" si="16"/>
        <v>0.5942857143</v>
      </c>
      <c r="BF592" s="122" t="s">
        <v>192</v>
      </c>
      <c r="BG592" s="160">
        <v>1.0</v>
      </c>
      <c r="BH592" s="122" t="s">
        <v>200</v>
      </c>
      <c r="BI592" s="160">
        <v>0.5</v>
      </c>
      <c r="BJ592" s="122" t="s">
        <v>205</v>
      </c>
      <c r="BK592" s="124">
        <v>0.5</v>
      </c>
      <c r="BL592" s="146" t="s">
        <v>209</v>
      </c>
      <c r="BM592" s="124">
        <v>1.0</v>
      </c>
      <c r="BN592" s="122" t="s">
        <v>217</v>
      </c>
      <c r="BO592" s="124">
        <v>0.66</v>
      </c>
      <c r="BP592" s="122" t="s">
        <v>211</v>
      </c>
      <c r="BQ592" s="124">
        <v>0.5</v>
      </c>
      <c r="BR592" s="122" t="s">
        <v>226</v>
      </c>
      <c r="BS592" s="124">
        <v>0.0</v>
      </c>
      <c r="BT592" s="112"/>
      <c r="BU592" s="168" t="s">
        <v>236</v>
      </c>
      <c r="BV592" s="168" t="s">
        <v>236</v>
      </c>
      <c r="BW592" s="112"/>
    </row>
    <row r="593">
      <c r="A593" s="65" t="s">
        <v>182</v>
      </c>
      <c r="B593" s="68" t="s">
        <v>0</v>
      </c>
      <c r="C593" s="68" t="s">
        <v>183</v>
      </c>
      <c r="D593" s="68" t="s">
        <v>184</v>
      </c>
      <c r="E593" s="75" t="s">
        <v>185</v>
      </c>
      <c r="F593" s="75" t="s">
        <v>91</v>
      </c>
      <c r="G593" s="75" t="s">
        <v>189</v>
      </c>
      <c r="H593" s="75" t="s">
        <v>191</v>
      </c>
      <c r="I593" s="81" t="s">
        <v>193</v>
      </c>
      <c r="J593" s="81"/>
      <c r="K593" s="85" t="s">
        <v>197</v>
      </c>
      <c r="L593" s="65" t="s">
        <v>210</v>
      </c>
      <c r="M593" s="92" t="s">
        <v>3</v>
      </c>
      <c r="N593" s="121" t="s">
        <v>180</v>
      </c>
      <c r="O593" s="220"/>
      <c r="P593" s="19" t="s">
        <v>232</v>
      </c>
      <c r="Q593" s="19" t="s">
        <v>246</v>
      </c>
      <c r="R593" s="125" t="s">
        <v>251</v>
      </c>
      <c r="S593" s="221"/>
      <c r="T593" s="121" t="s">
        <v>253</v>
      </c>
      <c r="U593" s="220"/>
      <c r="V593" s="19" t="s">
        <v>255</v>
      </c>
      <c r="W593" s="104" t="s">
        <v>11</v>
      </c>
      <c r="X593" s="104" t="s">
        <v>13</v>
      </c>
      <c r="Y593" s="104" t="s">
        <v>20</v>
      </c>
      <c r="Z593" s="121" t="s">
        <v>261</v>
      </c>
      <c r="AA593" s="220"/>
      <c r="AB593" s="127" t="s">
        <v>263</v>
      </c>
      <c r="AC593" s="222"/>
      <c r="AD593" s="129" t="s">
        <v>265</v>
      </c>
      <c r="AE593" s="129"/>
      <c r="AF593" s="132" t="s">
        <v>267</v>
      </c>
      <c r="AG593" s="129"/>
      <c r="AH593" s="127" t="s">
        <v>269</v>
      </c>
      <c r="AI593" s="222"/>
      <c r="AJ593" s="104" t="s">
        <v>25</v>
      </c>
      <c r="AK593" s="109" t="s">
        <v>33</v>
      </c>
      <c r="AL593" s="109" t="s">
        <v>40</v>
      </c>
      <c r="AM593" s="133" t="s">
        <v>271</v>
      </c>
      <c r="AN593" s="40"/>
      <c r="AO593" s="127" t="s">
        <v>273</v>
      </c>
      <c r="AP593" s="222"/>
      <c r="AQ593" s="127" t="s">
        <v>275</v>
      </c>
      <c r="AR593" s="222"/>
      <c r="AS593" s="127" t="s">
        <v>277</v>
      </c>
      <c r="AT593" s="222"/>
      <c r="AU593" s="121" t="s">
        <v>279</v>
      </c>
      <c r="AV593" s="220"/>
      <c r="AW593" s="121" t="s">
        <v>281</v>
      </c>
      <c r="AX593" s="220"/>
      <c r="AY593" s="121" t="s">
        <v>284</v>
      </c>
      <c r="AZ593" s="220"/>
      <c r="BA593" s="127" t="s">
        <v>286</v>
      </c>
      <c r="BB593" s="222"/>
      <c r="BC593" s="148" t="s">
        <v>288</v>
      </c>
      <c r="BD593" s="223"/>
      <c r="BE593" s="111" t="s">
        <v>559</v>
      </c>
      <c r="BF593" s="156" t="s">
        <v>188</v>
      </c>
      <c r="BG593" s="84"/>
      <c r="BH593" s="161" t="s">
        <v>196</v>
      </c>
      <c r="BI593" s="84"/>
      <c r="BJ593" s="161" t="s">
        <v>202</v>
      </c>
      <c r="BK593" s="84"/>
      <c r="BL593" s="161" t="s">
        <v>207</v>
      </c>
      <c r="BM593" s="84"/>
      <c r="BN593" s="161" t="s">
        <v>214</v>
      </c>
      <c r="BO593" s="84"/>
      <c r="BP593" s="161" t="s">
        <v>220</v>
      </c>
      <c r="BQ593" s="84"/>
      <c r="BR593" s="161" t="s">
        <v>223</v>
      </c>
      <c r="BS593" s="84"/>
      <c r="BT593" s="111" t="s">
        <v>560</v>
      </c>
      <c r="BU593" s="167" t="s">
        <v>234</v>
      </c>
      <c r="BV593" s="167" t="s">
        <v>239</v>
      </c>
      <c r="BW593" s="111"/>
    </row>
    <row r="594">
      <c r="A594" s="66"/>
      <c r="B594" s="69">
        <v>1.0</v>
      </c>
      <c r="C594" s="113" t="s">
        <v>294</v>
      </c>
      <c r="D594" s="113" t="s">
        <v>330</v>
      </c>
      <c r="E594" s="76">
        <v>2013.0</v>
      </c>
      <c r="F594" s="76" t="s">
        <v>30</v>
      </c>
      <c r="G594" s="76" t="s">
        <v>366</v>
      </c>
      <c r="H594" s="76">
        <v>4.0</v>
      </c>
      <c r="I594" s="116" t="s">
        <v>402</v>
      </c>
      <c r="J594"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594" s="87" t="s">
        <v>39</v>
      </c>
      <c r="L594" s="66"/>
      <c r="M594" s="94"/>
      <c r="N594" s="122" t="s">
        <v>231</v>
      </c>
      <c r="O594" s="124"/>
      <c r="P594" s="124" t="s">
        <v>243</v>
      </c>
      <c r="Q594" s="113" t="s">
        <v>249</v>
      </c>
      <c r="R594" s="122" t="s">
        <v>241</v>
      </c>
      <c r="S594" s="124"/>
      <c r="T594" s="122" t="s">
        <v>231</v>
      </c>
      <c r="U594" s="124"/>
      <c r="V594" s="16" t="s">
        <v>258</v>
      </c>
      <c r="W594" s="106"/>
      <c r="X594" s="106"/>
      <c r="Y594" s="106"/>
      <c r="Z594" s="122" t="s">
        <v>231</v>
      </c>
      <c r="AA594" s="124"/>
      <c r="AB594" s="122" t="s">
        <v>231</v>
      </c>
      <c r="AC594" s="126" t="s">
        <v>461</v>
      </c>
      <c r="AD594" s="122" t="s">
        <v>231</v>
      </c>
      <c r="AE594" s="126" t="s">
        <v>482</v>
      </c>
      <c r="AF594" s="122" t="s">
        <v>231</v>
      </c>
      <c r="AG594" s="126" t="s">
        <v>494</v>
      </c>
      <c r="AH594" s="122" t="s">
        <v>241</v>
      </c>
      <c r="AI594" s="124"/>
      <c r="AJ594" s="108"/>
      <c r="AK594" s="106"/>
      <c r="AL594" s="106"/>
      <c r="AM594" s="224" t="s">
        <v>231</v>
      </c>
      <c r="AN594" s="58"/>
      <c r="AO594" s="122" t="s">
        <v>231</v>
      </c>
      <c r="AP594" s="134" t="s">
        <v>505</v>
      </c>
      <c r="AQ594" s="122" t="s">
        <v>231</v>
      </c>
      <c r="AR594" s="124"/>
      <c r="AS594" s="122" t="s">
        <v>241</v>
      </c>
      <c r="AT594" s="124"/>
      <c r="AU594" s="122" t="s">
        <v>231</v>
      </c>
      <c r="AV594" s="124"/>
      <c r="AW594" s="122" t="s">
        <v>231</v>
      </c>
      <c r="AX594" s="124"/>
      <c r="AY594" s="122" t="s">
        <v>231</v>
      </c>
      <c r="AZ594" s="124"/>
      <c r="BA594" s="146" t="s">
        <v>231</v>
      </c>
      <c r="BB594" s="147" t="s">
        <v>541</v>
      </c>
      <c r="BC594" s="146" t="s">
        <v>293</v>
      </c>
      <c r="BE594" s="112">
        <f t="shared" ref="BE594:BE629" si="17">SUM(BG594,BI594,BK594,BM594,BO594,BQ594,BS594)/7</f>
        <v>0.8085714286</v>
      </c>
      <c r="BF594" s="122" t="s">
        <v>192</v>
      </c>
      <c r="BG594" s="160">
        <v>1.0</v>
      </c>
      <c r="BH594" s="122" t="s">
        <v>199</v>
      </c>
      <c r="BI594" s="160">
        <v>1.0</v>
      </c>
      <c r="BJ594" s="122" t="s">
        <v>204</v>
      </c>
      <c r="BK594" s="124">
        <v>1.0</v>
      </c>
      <c r="BL594" s="122" t="s">
        <v>209</v>
      </c>
      <c r="BM594" s="124">
        <v>1.0</v>
      </c>
      <c r="BN594" s="122" t="s">
        <v>217</v>
      </c>
      <c r="BO594" s="124">
        <v>0.66</v>
      </c>
      <c r="BP594" s="122" t="s">
        <v>211</v>
      </c>
      <c r="BQ594" s="124">
        <v>0.5</v>
      </c>
      <c r="BR594" s="122" t="s">
        <v>211</v>
      </c>
      <c r="BS594" s="124">
        <v>0.5</v>
      </c>
      <c r="BT594" s="112"/>
      <c r="BU594" s="168" t="s">
        <v>236</v>
      </c>
      <c r="BV594" s="168" t="s">
        <v>237</v>
      </c>
      <c r="BW594" s="112"/>
    </row>
    <row r="595">
      <c r="A595" s="66"/>
      <c r="B595" s="69">
        <v>2.0</v>
      </c>
      <c r="C595" s="71" t="s">
        <v>295</v>
      </c>
      <c r="D595" s="71" t="s">
        <v>331</v>
      </c>
      <c r="E595" s="76">
        <v>2012.0</v>
      </c>
      <c r="F595" s="76" t="s">
        <v>30</v>
      </c>
      <c r="G595" s="76" t="s">
        <v>367</v>
      </c>
      <c r="H595" s="76">
        <v>14.0</v>
      </c>
      <c r="I595" s="116" t="s">
        <v>403</v>
      </c>
      <c r="J595" s="116" t="s">
        <v>438</v>
      </c>
      <c r="K595" s="87" t="s">
        <v>39</v>
      </c>
      <c r="L595" s="66"/>
      <c r="M595" s="94"/>
      <c r="N595" s="122" t="s">
        <v>231</v>
      </c>
      <c r="O595" s="124"/>
      <c r="P595" s="124" t="s">
        <v>243</v>
      </c>
      <c r="Q595" s="16" t="s">
        <v>250</v>
      </c>
      <c r="R595" s="122" t="s">
        <v>241</v>
      </c>
      <c r="S595" s="124"/>
      <c r="T595" s="122" t="s">
        <v>231</v>
      </c>
      <c r="U595" s="124"/>
      <c r="V595" s="16" t="s">
        <v>257</v>
      </c>
      <c r="W595" s="106"/>
      <c r="X595" s="106"/>
      <c r="Y595" s="106"/>
      <c r="Z595" s="122" t="s">
        <v>231</v>
      </c>
      <c r="AA595" s="124"/>
      <c r="AB595" s="122" t="s">
        <v>231</v>
      </c>
      <c r="AC595" s="126" t="s">
        <v>462</v>
      </c>
      <c r="AD595" s="122" t="s">
        <v>231</v>
      </c>
      <c r="AE595" s="126" t="s">
        <v>483</v>
      </c>
      <c r="AF595" s="122" t="s">
        <v>231</v>
      </c>
      <c r="AG595" s="126" t="s">
        <v>495</v>
      </c>
      <c r="AH595" s="122" t="s">
        <v>231</v>
      </c>
      <c r="AI595" s="124"/>
      <c r="AJ595" s="108"/>
      <c r="AK595" s="106"/>
      <c r="AL595" s="106"/>
      <c r="AM595" s="122" t="s">
        <v>231</v>
      </c>
      <c r="AN595" s="124"/>
      <c r="AO595" s="122" t="s">
        <v>231</v>
      </c>
      <c r="AP595" s="124"/>
      <c r="AQ595" s="122" t="s">
        <v>231</v>
      </c>
      <c r="AR595" s="124"/>
      <c r="AS595" s="122" t="s">
        <v>231</v>
      </c>
      <c r="AT595" s="124"/>
      <c r="AU595" s="122" t="s">
        <v>231</v>
      </c>
      <c r="AV595" s="124"/>
      <c r="AW595" s="122" t="s">
        <v>231</v>
      </c>
      <c r="AX595" s="124"/>
      <c r="AY595" s="122" t="s">
        <v>241</v>
      </c>
      <c r="AZ595" s="124"/>
      <c r="BA595" s="146" t="s">
        <v>228</v>
      </c>
      <c r="BB595" s="124"/>
      <c r="BC595" s="146" t="s">
        <v>293</v>
      </c>
      <c r="BD595" s="124"/>
      <c r="BE595" s="112">
        <f t="shared" si="17"/>
        <v>0.7371428571</v>
      </c>
      <c r="BF595" s="122" t="s">
        <v>192</v>
      </c>
      <c r="BG595" s="160">
        <v>1.0</v>
      </c>
      <c r="BH595" s="122" t="s">
        <v>199</v>
      </c>
      <c r="BI595" s="160">
        <v>1.0</v>
      </c>
      <c r="BJ595" s="122" t="s">
        <v>204</v>
      </c>
      <c r="BK595" s="124">
        <v>1.0</v>
      </c>
      <c r="BL595" s="122" t="s">
        <v>209</v>
      </c>
      <c r="BM595" s="124">
        <v>1.0</v>
      </c>
      <c r="BN595" s="122" t="s">
        <v>217</v>
      </c>
      <c r="BO595" s="124">
        <v>0.66</v>
      </c>
      <c r="BP595" s="122" t="s">
        <v>211</v>
      </c>
      <c r="BQ595" s="124">
        <v>0.5</v>
      </c>
      <c r="BR595" s="122" t="s">
        <v>226</v>
      </c>
      <c r="BS595" s="124">
        <v>0.0</v>
      </c>
      <c r="BT595" s="112"/>
      <c r="BU595" s="168" t="s">
        <v>236</v>
      </c>
      <c r="BV595" s="168" t="s">
        <v>237</v>
      </c>
      <c r="BW595" s="112"/>
    </row>
    <row r="596">
      <c r="A596" s="66"/>
      <c r="B596" s="69">
        <v>3.0</v>
      </c>
      <c r="C596" s="71" t="s">
        <v>296</v>
      </c>
      <c r="D596" s="71" t="s">
        <v>332</v>
      </c>
      <c r="E596" s="76">
        <v>2013.0</v>
      </c>
      <c r="F596" s="76" t="s">
        <v>30</v>
      </c>
      <c r="G596" s="76" t="s">
        <v>368</v>
      </c>
      <c r="H596" s="76">
        <v>7.0</v>
      </c>
      <c r="I596" s="116" t="s">
        <v>404</v>
      </c>
      <c r="J596" s="116" t="s">
        <v>439</v>
      </c>
      <c r="K596" s="87" t="s">
        <v>39</v>
      </c>
      <c r="L596" s="66"/>
      <c r="M596" s="94"/>
      <c r="N596" s="122" t="s">
        <v>231</v>
      </c>
      <c r="O596" s="124"/>
      <c r="P596" s="124" t="s">
        <v>243</v>
      </c>
      <c r="Q596" s="16" t="s">
        <v>250</v>
      </c>
      <c r="R596" s="122" t="s">
        <v>241</v>
      </c>
      <c r="S596" s="124"/>
      <c r="T596" s="122" t="s">
        <v>231</v>
      </c>
      <c r="U596" s="124"/>
      <c r="V596" s="16" t="s">
        <v>257</v>
      </c>
      <c r="W596" s="106"/>
      <c r="X596" s="106"/>
      <c r="Y596" s="106"/>
      <c r="Z596" s="122" t="s">
        <v>231</v>
      </c>
      <c r="AA596" s="124"/>
      <c r="AB596" s="122" t="s">
        <v>231</v>
      </c>
      <c r="AC596" s="126" t="s">
        <v>463</v>
      </c>
      <c r="AD596" s="122" t="s">
        <v>231</v>
      </c>
      <c r="AE596" s="126" t="s">
        <v>484</v>
      </c>
      <c r="AF596" s="122" t="s">
        <v>231</v>
      </c>
      <c r="AG596" s="126" t="s">
        <v>496</v>
      </c>
      <c r="AH596" s="122" t="s">
        <v>241</v>
      </c>
      <c r="AI596" s="124"/>
      <c r="AJ596" s="108"/>
      <c r="AK596" s="106"/>
      <c r="AL596" s="106"/>
      <c r="AM596" s="122" t="s">
        <v>241</v>
      </c>
      <c r="AN596" s="124"/>
      <c r="AO596" s="224"/>
      <c r="AP596" s="58"/>
      <c r="AQ596" s="122"/>
      <c r="AR596" s="124"/>
      <c r="AS596" s="122"/>
      <c r="AT596" s="124"/>
      <c r="AU596" s="122" t="s">
        <v>241</v>
      </c>
      <c r="AV596" s="124"/>
      <c r="AW596" s="122" t="s">
        <v>231</v>
      </c>
      <c r="AX596" s="124"/>
      <c r="AY596" s="122" t="s">
        <v>231</v>
      </c>
      <c r="AZ596" s="124"/>
      <c r="BA596" s="146" t="s">
        <v>241</v>
      </c>
      <c r="BB596" s="124"/>
      <c r="BC596" s="146" t="s">
        <v>228</v>
      </c>
      <c r="BD596" s="124"/>
      <c r="BE596" s="112">
        <f t="shared" si="17"/>
        <v>0.7614285714</v>
      </c>
      <c r="BF596" s="122" t="s">
        <v>192</v>
      </c>
      <c r="BG596" s="160">
        <v>1.0</v>
      </c>
      <c r="BH596" s="122" t="s">
        <v>199</v>
      </c>
      <c r="BI596" s="160">
        <v>1.0</v>
      </c>
      <c r="BJ596" s="122" t="s">
        <v>204</v>
      </c>
      <c r="BK596" s="124">
        <v>1.0</v>
      </c>
      <c r="BL596" s="122" t="s">
        <v>209</v>
      </c>
      <c r="BM596" s="124">
        <v>1.0</v>
      </c>
      <c r="BN596" s="122" t="s">
        <v>218</v>
      </c>
      <c r="BO596" s="124">
        <v>0.33</v>
      </c>
      <c r="BP596" s="122" t="s">
        <v>211</v>
      </c>
      <c r="BQ596" s="124">
        <v>0.5</v>
      </c>
      <c r="BR596" s="122" t="s">
        <v>211</v>
      </c>
      <c r="BS596" s="124">
        <v>0.5</v>
      </c>
      <c r="BT596" s="112"/>
      <c r="BU596" s="168" t="s">
        <v>236</v>
      </c>
      <c r="BV596" s="168" t="s">
        <v>237</v>
      </c>
      <c r="BW596" s="112"/>
    </row>
    <row r="597">
      <c r="A597" s="66"/>
      <c r="B597" s="69">
        <v>4.0</v>
      </c>
      <c r="C597" s="71" t="s">
        <v>297</v>
      </c>
      <c r="D597" s="71" t="s">
        <v>333</v>
      </c>
      <c r="E597" s="76">
        <v>2011.0</v>
      </c>
      <c r="F597" s="76" t="s">
        <v>30</v>
      </c>
      <c r="G597" s="76" t="s">
        <v>369</v>
      </c>
      <c r="H597" s="76">
        <v>12.0</v>
      </c>
      <c r="I597" s="116" t="s">
        <v>405</v>
      </c>
      <c r="J597" s="116" t="s">
        <v>440</v>
      </c>
      <c r="K597" s="87" t="s">
        <v>39</v>
      </c>
      <c r="L597" s="66"/>
      <c r="M597" s="94"/>
      <c r="N597" s="122" t="s">
        <v>231</v>
      </c>
      <c r="O597" s="124"/>
      <c r="P597" s="124" t="s">
        <v>243</v>
      </c>
      <c r="Q597" s="16" t="s">
        <v>249</v>
      </c>
      <c r="R597" s="122" t="s">
        <v>241</v>
      </c>
      <c r="S597" s="124"/>
      <c r="T597" s="122" t="s">
        <v>231</v>
      </c>
      <c r="U597" s="124"/>
      <c r="V597" s="16" t="s">
        <v>258</v>
      </c>
      <c r="W597" s="106"/>
      <c r="X597" s="106"/>
      <c r="Y597" s="106"/>
      <c r="Z597" s="122" t="s">
        <v>231</v>
      </c>
      <c r="AA597" s="124"/>
      <c r="AB597" s="122" t="s">
        <v>231</v>
      </c>
      <c r="AC597" s="126" t="s">
        <v>463</v>
      </c>
      <c r="AD597" s="122" t="s">
        <v>231</v>
      </c>
      <c r="AE597" s="126" t="s">
        <v>485</v>
      </c>
      <c r="AF597" s="122" t="s">
        <v>241</v>
      </c>
      <c r="AG597" s="124"/>
      <c r="AH597" s="122" t="s">
        <v>231</v>
      </c>
      <c r="AI597" s="126" t="s">
        <v>499</v>
      </c>
      <c r="AJ597" s="108"/>
      <c r="AK597" s="106"/>
      <c r="AL597" s="106"/>
      <c r="AM597" s="122" t="s">
        <v>241</v>
      </c>
      <c r="AN597" s="124"/>
      <c r="AO597" s="122"/>
      <c r="AP597" s="124"/>
      <c r="AQ597" s="122"/>
      <c r="AR597" s="124"/>
      <c r="AS597" s="122"/>
      <c r="AT597" s="124"/>
      <c r="AU597" s="122" t="s">
        <v>241</v>
      </c>
      <c r="AV597" s="124"/>
      <c r="AW597" s="122" t="s">
        <v>231</v>
      </c>
      <c r="AX597" s="124"/>
      <c r="AY597" s="122" t="s">
        <v>231</v>
      </c>
      <c r="AZ597" s="124"/>
      <c r="BA597" s="146" t="s">
        <v>241</v>
      </c>
      <c r="BB597" s="147" t="s">
        <v>542</v>
      </c>
      <c r="BC597" s="146" t="s">
        <v>228</v>
      </c>
      <c r="BD597" s="124"/>
      <c r="BE597" s="112">
        <f t="shared" si="17"/>
        <v>0.7371428571</v>
      </c>
      <c r="BF597" s="122" t="s">
        <v>192</v>
      </c>
      <c r="BG597" s="160">
        <v>1.0</v>
      </c>
      <c r="BH597" s="122" t="s">
        <v>199</v>
      </c>
      <c r="BI597" s="160">
        <v>1.0</v>
      </c>
      <c r="BJ597" s="122" t="s">
        <v>204</v>
      </c>
      <c r="BK597" s="124">
        <v>1.0</v>
      </c>
      <c r="BL597" s="122" t="s">
        <v>209</v>
      </c>
      <c r="BM597" s="124">
        <v>1.0</v>
      </c>
      <c r="BN597" s="122" t="s">
        <v>217</v>
      </c>
      <c r="BO597" s="124">
        <v>0.66</v>
      </c>
      <c r="BP597" s="122" t="s">
        <v>211</v>
      </c>
      <c r="BQ597" s="124">
        <v>0.5</v>
      </c>
      <c r="BR597" s="122" t="s">
        <v>226</v>
      </c>
      <c r="BS597" s="124">
        <v>0.0</v>
      </c>
      <c r="BT597" s="112"/>
      <c r="BU597" s="168" t="s">
        <v>236</v>
      </c>
      <c r="BV597" s="168" t="s">
        <v>237</v>
      </c>
      <c r="BW597" s="112"/>
    </row>
    <row r="598">
      <c r="A598" s="66"/>
      <c r="B598" s="69">
        <v>5.0</v>
      </c>
      <c r="C598" s="71" t="s">
        <v>298</v>
      </c>
      <c r="D598" s="71" t="s">
        <v>334</v>
      </c>
      <c r="E598" s="76">
        <v>2011.0</v>
      </c>
      <c r="F598" s="76" t="s">
        <v>30</v>
      </c>
      <c r="G598" s="76" t="s">
        <v>370</v>
      </c>
      <c r="H598" s="76">
        <v>14.0</v>
      </c>
      <c r="I598" s="117" t="s">
        <v>406</v>
      </c>
      <c r="J598" s="116" t="s">
        <v>441</v>
      </c>
      <c r="K598" s="87" t="s">
        <v>39</v>
      </c>
      <c r="L598" s="66"/>
      <c r="M598" s="94"/>
      <c r="N598" s="122" t="s">
        <v>231</v>
      </c>
      <c r="O598" s="124"/>
      <c r="P598" s="124" t="s">
        <v>243</v>
      </c>
      <c r="Q598" s="16" t="s">
        <v>250</v>
      </c>
      <c r="R598" s="122" t="s">
        <v>241</v>
      </c>
      <c r="S598" s="124"/>
      <c r="T598" s="122" t="s">
        <v>231</v>
      </c>
      <c r="U598" s="124"/>
      <c r="V598" s="16" t="s">
        <v>260</v>
      </c>
      <c r="W598" s="106"/>
      <c r="X598" s="106"/>
      <c r="Y598" s="106"/>
      <c r="Z598" s="122" t="s">
        <v>241</v>
      </c>
      <c r="AA598" s="124"/>
      <c r="AB598" s="122" t="s">
        <v>228</v>
      </c>
      <c r="AC598" s="124"/>
      <c r="AD598" s="122" t="s">
        <v>228</v>
      </c>
      <c r="AE598" s="124"/>
      <c r="AF598" s="122" t="s">
        <v>228</v>
      </c>
      <c r="AG598" s="124"/>
      <c r="AH598" s="122" t="s">
        <v>228</v>
      </c>
      <c r="AI598" s="124"/>
      <c r="AJ598" s="108"/>
      <c r="AK598" s="106"/>
      <c r="AL598" s="106"/>
      <c r="AM598" s="122" t="s">
        <v>241</v>
      </c>
      <c r="AN598" s="124"/>
      <c r="AO598" s="122"/>
      <c r="AP598" s="124"/>
      <c r="AQ598" s="224"/>
      <c r="AR598" s="58"/>
      <c r="AS598" s="122"/>
      <c r="AT598" s="124"/>
      <c r="AU598" s="122" t="s">
        <v>231</v>
      </c>
      <c r="AV598" s="124"/>
      <c r="AW598" s="122" t="s">
        <v>231</v>
      </c>
      <c r="AX598" s="124"/>
      <c r="AY598" s="122" t="s">
        <v>231</v>
      </c>
      <c r="AZ598" s="124"/>
      <c r="BA598" s="146" t="s">
        <v>241</v>
      </c>
      <c r="BB598" s="124"/>
      <c r="BC598" s="146" t="s">
        <v>228</v>
      </c>
      <c r="BD598" s="124"/>
      <c r="BE598" s="112">
        <f t="shared" si="17"/>
        <v>0.7614285714</v>
      </c>
      <c r="BF598" s="122" t="s">
        <v>192</v>
      </c>
      <c r="BG598" s="160">
        <v>1.0</v>
      </c>
      <c r="BH598" s="122" t="s">
        <v>199</v>
      </c>
      <c r="BI598" s="160">
        <v>1.0</v>
      </c>
      <c r="BJ598" s="122" t="s">
        <v>204</v>
      </c>
      <c r="BK598" s="124">
        <v>1.0</v>
      </c>
      <c r="BL598" s="122" t="s">
        <v>209</v>
      </c>
      <c r="BM598" s="124">
        <v>1.0</v>
      </c>
      <c r="BN598" s="122" t="s">
        <v>218</v>
      </c>
      <c r="BO598" s="124">
        <v>0.33</v>
      </c>
      <c r="BP598" s="122" t="s">
        <v>211</v>
      </c>
      <c r="BQ598" s="124">
        <v>0.5</v>
      </c>
      <c r="BR598" s="122" t="s">
        <v>211</v>
      </c>
      <c r="BS598" s="124">
        <v>0.5</v>
      </c>
      <c r="BT598" s="112"/>
      <c r="BU598" s="168" t="s">
        <v>236</v>
      </c>
      <c r="BV598" s="168" t="s">
        <v>237</v>
      </c>
      <c r="BW598" s="112"/>
    </row>
    <row r="599">
      <c r="A599" s="66"/>
      <c r="B599" s="69">
        <v>6.0</v>
      </c>
      <c r="C599" s="71" t="s">
        <v>299</v>
      </c>
      <c r="D599" s="71" t="s">
        <v>335</v>
      </c>
      <c r="E599" s="76">
        <v>2012.0</v>
      </c>
      <c r="F599" s="76" t="s">
        <v>30</v>
      </c>
      <c r="G599" s="76" t="s">
        <v>371</v>
      </c>
      <c r="H599" s="76">
        <v>3.0</v>
      </c>
      <c r="I599" s="117" t="s">
        <v>407</v>
      </c>
      <c r="J599" s="116" t="s">
        <v>442</v>
      </c>
      <c r="K599" s="87" t="s">
        <v>39</v>
      </c>
      <c r="L599" s="66"/>
      <c r="M599" s="94"/>
      <c r="N599" s="122" t="s">
        <v>231</v>
      </c>
      <c r="O599" s="124"/>
      <c r="P599" s="124" t="s">
        <v>243</v>
      </c>
      <c r="Q599" s="16" t="s">
        <v>249</v>
      </c>
      <c r="R599" s="122" t="s">
        <v>241</v>
      </c>
      <c r="S599" s="124"/>
      <c r="T599" s="122" t="s">
        <v>231</v>
      </c>
      <c r="U599" s="126" t="s">
        <v>458</v>
      </c>
      <c r="V599" s="16" t="s">
        <v>257</v>
      </c>
      <c r="W599" s="106"/>
      <c r="X599" s="106"/>
      <c r="Y599" s="106"/>
      <c r="Z599" s="122" t="s">
        <v>231</v>
      </c>
      <c r="AA599" s="124"/>
      <c r="AB599" s="122" t="s">
        <v>231</v>
      </c>
      <c r="AC599" s="126" t="s">
        <v>464</v>
      </c>
      <c r="AD599" s="122" t="s">
        <v>231</v>
      </c>
      <c r="AE599" s="130" t="s">
        <v>486</v>
      </c>
      <c r="AF599" s="122" t="s">
        <v>231</v>
      </c>
      <c r="AG599" s="126" t="s">
        <v>497</v>
      </c>
      <c r="AH599" s="122" t="s">
        <v>231</v>
      </c>
      <c r="AI599" s="126" t="s">
        <v>500</v>
      </c>
      <c r="AJ599" s="108"/>
      <c r="AK599" s="106"/>
      <c r="AL599" s="106"/>
      <c r="AM599" s="122" t="s">
        <v>231</v>
      </c>
      <c r="AN599" s="124"/>
      <c r="AO599" s="122" t="s">
        <v>231</v>
      </c>
      <c r="AP599" s="124"/>
      <c r="AQ599" s="122" t="s">
        <v>231</v>
      </c>
      <c r="AR599" s="124"/>
      <c r="AS599" s="122" t="s">
        <v>231</v>
      </c>
      <c r="AT599" s="124"/>
      <c r="AU599" s="122" t="s">
        <v>231</v>
      </c>
      <c r="AV599" s="124"/>
      <c r="AW599" s="122" t="s">
        <v>231</v>
      </c>
      <c r="AX599" s="124"/>
      <c r="AY599" s="122" t="s">
        <v>241</v>
      </c>
      <c r="AZ599" s="124"/>
      <c r="BA599" s="146" t="s">
        <v>228</v>
      </c>
      <c r="BB599" s="124"/>
      <c r="BC599" s="146" t="s">
        <v>290</v>
      </c>
      <c r="BD599" s="124"/>
      <c r="BE599" s="112">
        <f t="shared" si="17"/>
        <v>0.7371428571</v>
      </c>
      <c r="BF599" s="122" t="s">
        <v>192</v>
      </c>
      <c r="BG599" s="160">
        <v>1.0</v>
      </c>
      <c r="BH599" s="122" t="s">
        <v>200</v>
      </c>
      <c r="BI599" s="160">
        <v>0.5</v>
      </c>
      <c r="BJ599" s="122" t="s">
        <v>204</v>
      </c>
      <c r="BK599" s="124">
        <v>1.0</v>
      </c>
      <c r="BL599" s="122" t="s">
        <v>209</v>
      </c>
      <c r="BM599" s="124">
        <v>1.0</v>
      </c>
      <c r="BN599" s="122" t="s">
        <v>217</v>
      </c>
      <c r="BO599" s="124">
        <v>0.66</v>
      </c>
      <c r="BP599" s="122" t="s">
        <v>211</v>
      </c>
      <c r="BQ599" s="124">
        <v>0.5</v>
      </c>
      <c r="BR599" s="122" t="s">
        <v>211</v>
      </c>
      <c r="BS599" s="124">
        <v>0.5</v>
      </c>
      <c r="BT599" s="112"/>
      <c r="BU599" s="168" t="s">
        <v>236</v>
      </c>
      <c r="BV599" s="168" t="s">
        <v>237</v>
      </c>
      <c r="BW599" s="112"/>
    </row>
    <row r="600">
      <c r="A600" s="66"/>
      <c r="B600" s="69">
        <v>7.0</v>
      </c>
      <c r="C600" s="71" t="s">
        <v>300</v>
      </c>
      <c r="D600" s="71" t="s">
        <v>336</v>
      </c>
      <c r="E600" s="76">
        <v>2011.0</v>
      </c>
      <c r="F600" s="76" t="s">
        <v>30</v>
      </c>
      <c r="G600" s="76" t="s">
        <v>372</v>
      </c>
      <c r="H600" s="76">
        <v>21.0</v>
      </c>
      <c r="I600" s="118" t="s">
        <v>408</v>
      </c>
      <c r="J600" s="116" t="s">
        <v>443</v>
      </c>
      <c r="K600" s="87" t="s">
        <v>39</v>
      </c>
      <c r="L600" s="66"/>
      <c r="M600" s="94"/>
      <c r="N600" s="122" t="s">
        <v>231</v>
      </c>
      <c r="O600" s="124"/>
      <c r="P600" s="124" t="s">
        <v>243</v>
      </c>
      <c r="Q600" s="16" t="s">
        <v>250</v>
      </c>
      <c r="R600" s="122" t="s">
        <v>241</v>
      </c>
      <c r="S600" s="124"/>
      <c r="T600" s="122" t="s">
        <v>231</v>
      </c>
      <c r="U600" s="124"/>
      <c r="V600" s="16" t="s">
        <v>258</v>
      </c>
      <c r="W600" s="106"/>
      <c r="X600" s="106"/>
      <c r="Y600" s="106"/>
      <c r="Z600" s="122" t="s">
        <v>231</v>
      </c>
      <c r="AA600" s="124"/>
      <c r="AB600" s="122" t="s">
        <v>231</v>
      </c>
      <c r="AC600" s="126" t="s">
        <v>465</v>
      </c>
      <c r="AD600" s="122" t="s">
        <v>231</v>
      </c>
      <c r="AE600" s="131" t="s">
        <v>487</v>
      </c>
      <c r="AF600" s="122" t="s">
        <v>241</v>
      </c>
      <c r="AG600" s="124"/>
      <c r="AH600" s="122" t="s">
        <v>241</v>
      </c>
      <c r="AI600" s="124"/>
      <c r="AJ600" s="108"/>
      <c r="AK600" s="106"/>
      <c r="AL600" s="106"/>
      <c r="AM600" s="122" t="s">
        <v>241</v>
      </c>
      <c r="AN600" s="124"/>
      <c r="AO600" s="122"/>
      <c r="AP600" s="124"/>
      <c r="AQ600" s="122"/>
      <c r="AR600" s="124"/>
      <c r="AS600" s="224"/>
      <c r="AT600" s="58"/>
      <c r="AU600" s="122" t="s">
        <v>231</v>
      </c>
      <c r="AV600" s="124"/>
      <c r="AW600" s="122" t="s">
        <v>231</v>
      </c>
      <c r="AX600" s="124" t="s">
        <v>531</v>
      </c>
      <c r="AY600" s="122" t="s">
        <v>231</v>
      </c>
      <c r="AZ600" s="124"/>
      <c r="BA600" s="146" t="s">
        <v>241</v>
      </c>
      <c r="BB600" s="124"/>
      <c r="BC600" s="146" t="s">
        <v>228</v>
      </c>
      <c r="BD600" s="124"/>
      <c r="BE600" s="112">
        <f t="shared" si="17"/>
        <v>0.69</v>
      </c>
      <c r="BF600" s="122" t="s">
        <v>192</v>
      </c>
      <c r="BG600" s="160">
        <v>1.0</v>
      </c>
      <c r="BH600" s="122" t="s">
        <v>199</v>
      </c>
      <c r="BI600" s="160">
        <v>1.0</v>
      </c>
      <c r="BJ600" s="122" t="s">
        <v>204</v>
      </c>
      <c r="BK600" s="124">
        <v>1.0</v>
      </c>
      <c r="BL600" s="122" t="s">
        <v>209</v>
      </c>
      <c r="BM600" s="124">
        <v>1.0</v>
      </c>
      <c r="BN600" s="122" t="s">
        <v>218</v>
      </c>
      <c r="BO600" s="124">
        <v>0.33</v>
      </c>
      <c r="BP600" s="122" t="s">
        <v>211</v>
      </c>
      <c r="BQ600" s="124">
        <v>0.5</v>
      </c>
      <c r="BR600" s="122" t="s">
        <v>226</v>
      </c>
      <c r="BS600" s="124">
        <v>0.0</v>
      </c>
      <c r="BT600" s="112"/>
      <c r="BU600" s="168" t="s">
        <v>236</v>
      </c>
      <c r="BV600" s="168" t="s">
        <v>237</v>
      </c>
      <c r="BW600" s="112"/>
    </row>
    <row r="601">
      <c r="A601" s="66"/>
      <c r="B601" s="69">
        <v>8.0</v>
      </c>
      <c r="C601" s="71" t="s">
        <v>301</v>
      </c>
      <c r="D601" s="71" t="s">
        <v>337</v>
      </c>
      <c r="E601" s="76">
        <v>2014.0</v>
      </c>
      <c r="F601" s="76" t="s">
        <v>30</v>
      </c>
      <c r="G601" s="76" t="s">
        <v>373</v>
      </c>
      <c r="H601" s="76">
        <v>1.0</v>
      </c>
      <c r="I601" s="119" t="s">
        <v>409</v>
      </c>
      <c r="J601" s="119" t="s">
        <v>444</v>
      </c>
      <c r="K601" s="87" t="s">
        <v>39</v>
      </c>
      <c r="L601" s="66"/>
      <c r="M601" s="94"/>
      <c r="N601" s="122" t="s">
        <v>231</v>
      </c>
      <c r="O601" s="124"/>
      <c r="P601" s="124" t="s">
        <v>243</v>
      </c>
      <c r="Q601" s="16" t="s">
        <v>248</v>
      </c>
      <c r="R601" s="122" t="s">
        <v>241</v>
      </c>
      <c r="S601" s="124"/>
      <c r="T601" s="122" t="s">
        <v>231</v>
      </c>
      <c r="U601" s="124"/>
      <c r="V601" s="16" t="s">
        <v>258</v>
      </c>
      <c r="W601" s="106"/>
      <c r="X601" s="106"/>
      <c r="Y601" s="106"/>
      <c r="Z601" s="122" t="s">
        <v>231</v>
      </c>
      <c r="AA601" s="124"/>
      <c r="AB601" s="122" t="s">
        <v>231</v>
      </c>
      <c r="AC601" s="124" t="s">
        <v>466</v>
      </c>
      <c r="AD601" s="122" t="s">
        <v>231</v>
      </c>
      <c r="AE601" s="124" t="s">
        <v>488</v>
      </c>
      <c r="AF601" s="122" t="s">
        <v>231</v>
      </c>
      <c r="AG601" s="124"/>
      <c r="AH601" s="122" t="s">
        <v>241</v>
      </c>
      <c r="AI601" s="124"/>
      <c r="AJ601" s="108"/>
      <c r="AK601" s="106"/>
      <c r="AL601" s="106"/>
      <c r="AM601" s="122" t="s">
        <v>231</v>
      </c>
      <c r="AN601" s="124"/>
      <c r="AO601" s="122" t="s">
        <v>231</v>
      </c>
      <c r="AP601" s="124"/>
      <c r="AQ601" s="122" t="s">
        <v>231</v>
      </c>
      <c r="AR601" s="124" t="s">
        <v>515</v>
      </c>
      <c r="AS601" s="122" t="s">
        <v>231</v>
      </c>
      <c r="AT601" s="124" t="s">
        <v>523</v>
      </c>
      <c r="AU601" s="122" t="s">
        <v>231</v>
      </c>
      <c r="AV601" s="124"/>
      <c r="AW601" s="122" t="s">
        <v>231</v>
      </c>
      <c r="AX601" s="124" t="s">
        <v>532</v>
      </c>
      <c r="AY601" s="122" t="s">
        <v>231</v>
      </c>
      <c r="AZ601" s="124"/>
      <c r="BA601" s="146" t="s">
        <v>231</v>
      </c>
      <c r="BB601" s="124" t="s">
        <v>543</v>
      </c>
      <c r="BC601" s="146" t="s">
        <v>290</v>
      </c>
      <c r="BD601" s="124" t="s">
        <v>552</v>
      </c>
      <c r="BE601" s="112">
        <f t="shared" si="17"/>
        <v>0.9285714286</v>
      </c>
      <c r="BF601" s="122" t="s">
        <v>192</v>
      </c>
      <c r="BG601" s="160">
        <v>1.0</v>
      </c>
      <c r="BH601" s="122" t="s">
        <v>199</v>
      </c>
      <c r="BI601" s="160">
        <v>1.0</v>
      </c>
      <c r="BJ601" s="122" t="s">
        <v>204</v>
      </c>
      <c r="BK601" s="124">
        <v>1.0</v>
      </c>
      <c r="BL601" s="122" t="s">
        <v>209</v>
      </c>
      <c r="BM601" s="124">
        <v>1.0</v>
      </c>
      <c r="BN601" s="122" t="s">
        <v>216</v>
      </c>
      <c r="BO601" s="124">
        <v>1.0</v>
      </c>
      <c r="BP601" s="122" t="s">
        <v>204</v>
      </c>
      <c r="BQ601" s="124">
        <v>1.0</v>
      </c>
      <c r="BR601" s="122" t="s">
        <v>211</v>
      </c>
      <c r="BS601" s="124">
        <v>0.5</v>
      </c>
      <c r="BT601" s="112"/>
      <c r="BU601" s="168" t="s">
        <v>236</v>
      </c>
      <c r="BV601" s="168" t="s">
        <v>236</v>
      </c>
      <c r="BW601" s="112"/>
    </row>
    <row r="602">
      <c r="A602" s="66"/>
      <c r="B602" s="69">
        <v>9.0</v>
      </c>
      <c r="C602" s="115" t="s">
        <v>302</v>
      </c>
      <c r="D602" s="115" t="s">
        <v>338</v>
      </c>
      <c r="E602" s="76">
        <v>2014.0</v>
      </c>
      <c r="F602" s="76" t="s">
        <v>30</v>
      </c>
      <c r="G602" s="76" t="s">
        <v>374</v>
      </c>
      <c r="H602" s="76">
        <v>5.0</v>
      </c>
      <c r="I602" s="119" t="s">
        <v>410</v>
      </c>
      <c r="J602" s="119" t="s">
        <v>445</v>
      </c>
      <c r="K602" s="87" t="s">
        <v>39</v>
      </c>
      <c r="L602" s="66"/>
      <c r="M602" s="94"/>
      <c r="N602" s="122" t="s">
        <v>231</v>
      </c>
      <c r="O602" s="124"/>
      <c r="P602" s="124" t="s">
        <v>243</v>
      </c>
      <c r="Q602" s="16" t="s">
        <v>249</v>
      </c>
      <c r="R602" s="122" t="s">
        <v>231</v>
      </c>
      <c r="S602" s="124" t="s">
        <v>454</v>
      </c>
      <c r="T602" s="122" t="s">
        <v>231</v>
      </c>
      <c r="U602" s="124"/>
      <c r="V602" s="16" t="s">
        <v>258</v>
      </c>
      <c r="W602" s="106"/>
      <c r="X602" s="106"/>
      <c r="Y602" s="106"/>
      <c r="Z602" s="122" t="s">
        <v>231</v>
      </c>
      <c r="AA602" s="124"/>
      <c r="AB602" s="122" t="s">
        <v>231</v>
      </c>
      <c r="AC602" s="124" t="s">
        <v>467</v>
      </c>
      <c r="AD602" s="122" t="s">
        <v>241</v>
      </c>
      <c r="AE602" s="124"/>
      <c r="AF602" s="122" t="s">
        <v>241</v>
      </c>
      <c r="AG602" s="124"/>
      <c r="AH602" s="122" t="s">
        <v>231</v>
      </c>
      <c r="AI602" s="124" t="s">
        <v>501</v>
      </c>
      <c r="AJ602" s="108"/>
      <c r="AK602" s="106"/>
      <c r="AL602" s="106"/>
      <c r="AM602" s="122" t="s">
        <v>231</v>
      </c>
      <c r="AN602" s="124" t="s">
        <v>502</v>
      </c>
      <c r="AO602" s="122" t="s">
        <v>231</v>
      </c>
      <c r="AP602" s="124"/>
      <c r="AQ602" s="122" t="s">
        <v>231</v>
      </c>
      <c r="AR602" s="124"/>
      <c r="AS602" s="122" t="s">
        <v>231</v>
      </c>
      <c r="AT602" s="124" t="s">
        <v>524</v>
      </c>
      <c r="AU602" s="224" t="s">
        <v>231</v>
      </c>
      <c r="AV602" s="58"/>
      <c r="AW602" s="122" t="s">
        <v>231</v>
      </c>
      <c r="AX602" s="124" t="s">
        <v>533</v>
      </c>
      <c r="AY602" s="122" t="s">
        <v>231</v>
      </c>
      <c r="AZ602" s="124"/>
      <c r="BA602" s="146" t="s">
        <v>231</v>
      </c>
      <c r="BB602" s="124" t="s">
        <v>544</v>
      </c>
      <c r="BC602" s="146" t="s">
        <v>290</v>
      </c>
      <c r="BD602" s="124" t="s">
        <v>553</v>
      </c>
      <c r="BE602" s="112">
        <f t="shared" si="17"/>
        <v>0.88</v>
      </c>
      <c r="BF602" s="122" t="s">
        <v>192</v>
      </c>
      <c r="BG602" s="160">
        <v>1.0</v>
      </c>
      <c r="BH602" s="122" t="s">
        <v>199</v>
      </c>
      <c r="BI602" s="160">
        <v>1.0</v>
      </c>
      <c r="BJ602" s="122" t="s">
        <v>204</v>
      </c>
      <c r="BK602" s="124">
        <v>1.0</v>
      </c>
      <c r="BL602" s="122" t="s">
        <v>209</v>
      </c>
      <c r="BM602" s="124">
        <v>1.0</v>
      </c>
      <c r="BN602" s="122" t="s">
        <v>217</v>
      </c>
      <c r="BO602" s="124">
        <v>0.66</v>
      </c>
      <c r="BP602" s="122" t="s">
        <v>211</v>
      </c>
      <c r="BQ602" s="124">
        <v>0.5</v>
      </c>
      <c r="BR602" s="122" t="s">
        <v>225</v>
      </c>
      <c r="BS602" s="124">
        <v>1.0</v>
      </c>
      <c r="BT602" s="112"/>
      <c r="BU602" s="168" t="s">
        <v>236</v>
      </c>
      <c r="BV602" s="168" t="s">
        <v>237</v>
      </c>
      <c r="BW602" s="112"/>
    </row>
    <row r="603">
      <c r="A603" s="66"/>
      <c r="B603" s="69">
        <v>10.0</v>
      </c>
      <c r="C603" s="115" t="s">
        <v>303</v>
      </c>
      <c r="D603" s="115" t="s">
        <v>339</v>
      </c>
      <c r="E603" s="76">
        <v>2014.0</v>
      </c>
      <c r="F603" s="76" t="s">
        <v>30</v>
      </c>
      <c r="G603" s="76" t="s">
        <v>375</v>
      </c>
      <c r="H603" s="76">
        <v>4.0</v>
      </c>
      <c r="I603" s="119" t="s">
        <v>411</v>
      </c>
      <c r="J603" s="119" t="s">
        <v>446</v>
      </c>
      <c r="K603" s="87" t="s">
        <v>39</v>
      </c>
      <c r="L603" s="66"/>
      <c r="M603" s="94"/>
      <c r="N603" s="122" t="s">
        <v>231</v>
      </c>
      <c r="O603" s="124"/>
      <c r="P603" s="124" t="s">
        <v>245</v>
      </c>
      <c r="Q603" s="16" t="s">
        <v>250</v>
      </c>
      <c r="R603" s="122" t="s">
        <v>241</v>
      </c>
      <c r="S603" s="124"/>
      <c r="T603" s="122" t="s">
        <v>231</v>
      </c>
      <c r="U603" s="124"/>
      <c r="V603" s="16" t="s">
        <v>260</v>
      </c>
      <c r="W603" s="106"/>
      <c r="X603" s="106"/>
      <c r="Y603" s="106"/>
      <c r="Z603" s="122" t="s">
        <v>231</v>
      </c>
      <c r="AA603" s="124"/>
      <c r="AB603" s="122" t="s">
        <v>231</v>
      </c>
      <c r="AC603" s="124" t="s">
        <v>468</v>
      </c>
      <c r="AD603" s="122" t="s">
        <v>231</v>
      </c>
      <c r="AE603" s="124" t="s">
        <v>489</v>
      </c>
      <c r="AF603" s="122" t="s">
        <v>231</v>
      </c>
      <c r="AG603" s="124"/>
      <c r="AH603" s="122" t="s">
        <v>231</v>
      </c>
      <c r="AI603" s="124"/>
      <c r="AJ603" s="108"/>
      <c r="AK603" s="106"/>
      <c r="AL603" s="106"/>
      <c r="AM603" s="122" t="s">
        <v>231</v>
      </c>
      <c r="AN603" s="124"/>
      <c r="AO603" s="122" t="s">
        <v>231</v>
      </c>
      <c r="AP603" s="124"/>
      <c r="AQ603" s="122" t="s">
        <v>241</v>
      </c>
      <c r="AR603" s="124"/>
      <c r="AS603" s="122" t="s">
        <v>241</v>
      </c>
      <c r="AT603" s="124"/>
      <c r="AU603" s="122" t="s">
        <v>241</v>
      </c>
      <c r="AV603" s="124"/>
      <c r="AW603" s="122" t="s">
        <v>228</v>
      </c>
      <c r="AX603" s="124"/>
      <c r="AY603" s="122" t="s">
        <v>231</v>
      </c>
      <c r="AZ603" s="124"/>
      <c r="BA603" s="146" t="s">
        <v>241</v>
      </c>
      <c r="BB603" s="124"/>
      <c r="BC603" s="146" t="s">
        <v>228</v>
      </c>
      <c r="BD603" s="124"/>
      <c r="BE603" s="112">
        <f t="shared" si="17"/>
        <v>0.7371428571</v>
      </c>
      <c r="BF603" s="122" t="s">
        <v>192</v>
      </c>
      <c r="BG603" s="160">
        <v>1.0</v>
      </c>
      <c r="BH603" s="122" t="s">
        <v>199</v>
      </c>
      <c r="BI603" s="160">
        <v>1.0</v>
      </c>
      <c r="BJ603" s="122" t="s">
        <v>204</v>
      </c>
      <c r="BK603" s="124">
        <v>1.0</v>
      </c>
      <c r="BL603" s="122" t="s">
        <v>211</v>
      </c>
      <c r="BM603" s="124">
        <v>0.5</v>
      </c>
      <c r="BN603" s="122" t="s">
        <v>217</v>
      </c>
      <c r="BO603" s="124">
        <v>0.66</v>
      </c>
      <c r="BP603" s="122" t="s">
        <v>211</v>
      </c>
      <c r="BQ603" s="124">
        <v>0.5</v>
      </c>
      <c r="BR603" s="122" t="s">
        <v>211</v>
      </c>
      <c r="BS603" s="124">
        <v>0.5</v>
      </c>
      <c r="BT603" s="112"/>
      <c r="BU603" s="168" t="s">
        <v>237</v>
      </c>
      <c r="BV603" s="168" t="s">
        <v>236</v>
      </c>
      <c r="BW603" s="112"/>
    </row>
    <row r="604">
      <c r="A604" s="66"/>
      <c r="B604" s="69">
        <v>11.0</v>
      </c>
      <c r="C604" s="115" t="s">
        <v>304</v>
      </c>
      <c r="D604" s="115" t="s">
        <v>340</v>
      </c>
      <c r="E604" s="76">
        <v>2014.0</v>
      </c>
      <c r="F604" s="76" t="s">
        <v>30</v>
      </c>
      <c r="G604" s="76" t="s">
        <v>376</v>
      </c>
      <c r="H604" s="76">
        <v>0.0</v>
      </c>
      <c r="I604" s="119" t="s">
        <v>412</v>
      </c>
      <c r="J604" s="119" t="s">
        <v>447</v>
      </c>
      <c r="K604" s="87" t="s">
        <v>39</v>
      </c>
      <c r="L604" s="66"/>
      <c r="M604" s="94"/>
      <c r="N604" s="122" t="s">
        <v>231</v>
      </c>
      <c r="O604" s="124"/>
      <c r="P604" s="124" t="s">
        <v>243</v>
      </c>
      <c r="Q604" s="16" t="s">
        <v>248</v>
      </c>
      <c r="R604" s="122" t="s">
        <v>241</v>
      </c>
      <c r="S604" s="124"/>
      <c r="T604" s="122" t="s">
        <v>231</v>
      </c>
      <c r="U604" s="124"/>
      <c r="V604" s="16" t="s">
        <v>257</v>
      </c>
      <c r="W604" s="106"/>
      <c r="X604" s="106"/>
      <c r="Y604" s="106"/>
      <c r="Z604" s="122" t="s">
        <v>231</v>
      </c>
      <c r="AA604" s="124"/>
      <c r="AB604" s="122" t="s">
        <v>231</v>
      </c>
      <c r="AC604" s="124" t="s">
        <v>469</v>
      </c>
      <c r="AD604" s="122" t="s">
        <v>231</v>
      </c>
      <c r="AE604" s="124"/>
      <c r="AF604" s="122" t="s">
        <v>241</v>
      </c>
      <c r="AG604" s="124"/>
      <c r="AH604" s="122" t="s">
        <v>241</v>
      </c>
      <c r="AI604" s="124"/>
      <c r="AJ604" s="108"/>
      <c r="AK604" s="106"/>
      <c r="AL604" s="106"/>
      <c r="AM604" s="122" t="s">
        <v>231</v>
      </c>
      <c r="AN604" s="124" t="s">
        <v>503</v>
      </c>
      <c r="AO604" s="122" t="s">
        <v>231</v>
      </c>
      <c r="AP604" s="124" t="s">
        <v>506</v>
      </c>
      <c r="AQ604" s="122" t="s">
        <v>231</v>
      </c>
      <c r="AR604" s="124" t="s">
        <v>516</v>
      </c>
      <c r="AS604" s="122" t="s">
        <v>231</v>
      </c>
      <c r="AT604" s="124"/>
      <c r="AU604" s="122" t="s">
        <v>231</v>
      </c>
      <c r="AV604" s="124"/>
      <c r="AW604" s="224" t="s">
        <v>231</v>
      </c>
      <c r="AX604" s="58"/>
      <c r="AY604" s="122" t="s">
        <v>231</v>
      </c>
      <c r="AZ604" s="124"/>
      <c r="BA604" s="146" t="s">
        <v>241</v>
      </c>
      <c r="BB604" s="124" t="s">
        <v>545</v>
      </c>
      <c r="BC604" s="146" t="s">
        <v>291</v>
      </c>
      <c r="BD604" s="124" t="s">
        <v>554</v>
      </c>
      <c r="BE604" s="112">
        <f t="shared" si="17"/>
        <v>0.8085714286</v>
      </c>
      <c r="BF604" s="122" t="s">
        <v>192</v>
      </c>
      <c r="BG604" s="160">
        <v>1.0</v>
      </c>
      <c r="BH604" s="122" t="s">
        <v>200</v>
      </c>
      <c r="BI604" s="160">
        <v>0.5</v>
      </c>
      <c r="BJ604" s="122" t="s">
        <v>204</v>
      </c>
      <c r="BK604" s="124">
        <v>1.0</v>
      </c>
      <c r="BL604" s="122" t="s">
        <v>209</v>
      </c>
      <c r="BM604" s="124">
        <v>1.0</v>
      </c>
      <c r="BN604" s="122" t="s">
        <v>217</v>
      </c>
      <c r="BO604" s="124">
        <v>0.66</v>
      </c>
      <c r="BP604" s="122" t="s">
        <v>211</v>
      </c>
      <c r="BQ604" s="124">
        <v>0.5</v>
      </c>
      <c r="BR604" s="122" t="s">
        <v>225</v>
      </c>
      <c r="BS604" s="124">
        <v>1.0</v>
      </c>
      <c r="BT604" s="112"/>
      <c r="BU604" s="168" t="s">
        <v>236</v>
      </c>
      <c r="BV604" s="168" t="s">
        <v>236</v>
      </c>
      <c r="BW604" s="112"/>
    </row>
    <row r="605">
      <c r="A605" s="66"/>
      <c r="B605" s="69">
        <v>12.0</v>
      </c>
      <c r="C605" s="115" t="s">
        <v>305</v>
      </c>
      <c r="D605" s="115" t="s">
        <v>341</v>
      </c>
      <c r="E605" s="76">
        <v>2013.0</v>
      </c>
      <c r="F605" s="76" t="s">
        <v>30</v>
      </c>
      <c r="G605" s="76" t="s">
        <v>377</v>
      </c>
      <c r="H605" s="76">
        <v>6.0</v>
      </c>
      <c r="I605" s="119" t="s">
        <v>413</v>
      </c>
      <c r="J605" s="119" t="s">
        <v>448</v>
      </c>
      <c r="K605" s="87" t="s">
        <v>39</v>
      </c>
      <c r="L605" s="66"/>
      <c r="M605" s="94"/>
      <c r="N605" s="122" t="s">
        <v>231</v>
      </c>
      <c r="O605" s="124"/>
      <c r="P605" s="124" t="s">
        <v>243</v>
      </c>
      <c r="Q605" s="16" t="s">
        <v>249</v>
      </c>
      <c r="R605" s="122" t="s">
        <v>231</v>
      </c>
      <c r="S605" s="124" t="s">
        <v>455</v>
      </c>
      <c r="T605" s="122" t="s">
        <v>231</v>
      </c>
      <c r="U605" s="124"/>
      <c r="V605" s="16" t="s">
        <v>257</v>
      </c>
      <c r="W605" s="106"/>
      <c r="X605" s="106"/>
      <c r="Y605" s="106"/>
      <c r="Z605" s="122" t="s">
        <v>231</v>
      </c>
      <c r="AA605" s="124"/>
      <c r="AB605" s="122" t="s">
        <v>231</v>
      </c>
      <c r="AC605" s="124" t="s">
        <v>470</v>
      </c>
      <c r="AD605" s="122" t="s">
        <v>241</v>
      </c>
      <c r="AE605" s="124"/>
      <c r="AF605" s="122" t="s">
        <v>241</v>
      </c>
      <c r="AG605" s="124"/>
      <c r="AH605" s="122" t="s">
        <v>241</v>
      </c>
      <c r="AI605" s="124"/>
      <c r="AJ605" s="108"/>
      <c r="AK605" s="106"/>
      <c r="AL605" s="106"/>
      <c r="AM605" s="122" t="s">
        <v>231</v>
      </c>
      <c r="AN605" s="124"/>
      <c r="AO605" s="122" t="s">
        <v>231</v>
      </c>
      <c r="AP605" s="124"/>
      <c r="AQ605" s="122" t="s">
        <v>231</v>
      </c>
      <c r="AR605" s="124"/>
      <c r="AS605" s="122" t="s">
        <v>231</v>
      </c>
      <c r="AT605" s="124" t="s">
        <v>525</v>
      </c>
      <c r="AU605" s="122" t="s">
        <v>231</v>
      </c>
      <c r="AV605" s="124"/>
      <c r="AW605" s="122" t="s">
        <v>228</v>
      </c>
      <c r="AX605" s="124"/>
      <c r="AY605" s="122" t="s">
        <v>231</v>
      </c>
      <c r="AZ605" s="124"/>
      <c r="BA605" s="146" t="s">
        <v>241</v>
      </c>
      <c r="BB605" s="124"/>
      <c r="BC605" s="146" t="s">
        <v>293</v>
      </c>
      <c r="BD605" s="124" t="s">
        <v>555</v>
      </c>
      <c r="BE605" s="112">
        <f t="shared" si="17"/>
        <v>0.6657142857</v>
      </c>
      <c r="BF605" s="122" t="s">
        <v>192</v>
      </c>
      <c r="BG605" s="160">
        <v>1.0</v>
      </c>
      <c r="BH605" s="122" t="s">
        <v>199</v>
      </c>
      <c r="BI605" s="160">
        <v>1.0</v>
      </c>
      <c r="BJ605" s="122" t="s">
        <v>205</v>
      </c>
      <c r="BK605" s="124">
        <v>0.5</v>
      </c>
      <c r="BL605" s="122" t="s">
        <v>209</v>
      </c>
      <c r="BM605" s="124">
        <v>1.0</v>
      </c>
      <c r="BN605" s="122" t="s">
        <v>217</v>
      </c>
      <c r="BO605" s="124">
        <v>0.66</v>
      </c>
      <c r="BP605" s="122" t="s">
        <v>211</v>
      </c>
      <c r="BQ605" s="124">
        <v>0.5</v>
      </c>
      <c r="BR605" s="122" t="s">
        <v>226</v>
      </c>
      <c r="BS605" s="124">
        <v>0.0</v>
      </c>
      <c r="BT605" s="112"/>
      <c r="BU605" s="168" t="s">
        <v>236</v>
      </c>
      <c r="BV605" s="168" t="s">
        <v>236</v>
      </c>
      <c r="BW605" s="112"/>
    </row>
    <row r="606">
      <c r="A606" s="66"/>
      <c r="B606" s="69">
        <v>13.0</v>
      </c>
      <c r="C606" s="115" t="s">
        <v>306</v>
      </c>
      <c r="D606" s="115" t="s">
        <v>342</v>
      </c>
      <c r="E606" s="76">
        <v>2014.0</v>
      </c>
      <c r="F606" s="76" t="s">
        <v>30</v>
      </c>
      <c r="G606" s="76" t="s">
        <v>378</v>
      </c>
      <c r="H606" s="76">
        <v>0.0</v>
      </c>
      <c r="I606" s="119" t="s">
        <v>414</v>
      </c>
      <c r="J606" s="119" t="s">
        <v>449</v>
      </c>
      <c r="K606" s="87" t="s">
        <v>39</v>
      </c>
      <c r="L606" s="66"/>
      <c r="M606" s="94"/>
      <c r="N606" s="224" t="s">
        <v>231</v>
      </c>
      <c r="O606" s="58"/>
      <c r="P606" s="124" t="s">
        <v>243</v>
      </c>
      <c r="Q606" s="16" t="s">
        <v>248</v>
      </c>
      <c r="R606" s="122" t="s">
        <v>241</v>
      </c>
      <c r="S606" s="124"/>
      <c r="T606" s="122" t="s">
        <v>231</v>
      </c>
      <c r="U606" s="124"/>
      <c r="V606" s="16" t="s">
        <v>258</v>
      </c>
      <c r="W606" s="106"/>
      <c r="X606" s="106"/>
      <c r="Y606" s="106"/>
      <c r="Z606" s="122" t="s">
        <v>231</v>
      </c>
      <c r="AA606" s="124"/>
      <c r="AB606" s="122" t="s">
        <v>231</v>
      </c>
      <c r="AC606" s="124" t="s">
        <v>471</v>
      </c>
      <c r="AD606" s="122" t="s">
        <v>241</v>
      </c>
      <c r="AE606" s="124"/>
      <c r="AF606" s="122" t="s">
        <v>241</v>
      </c>
      <c r="AG606" s="124"/>
      <c r="AH606" s="122" t="s">
        <v>241</v>
      </c>
      <c r="AI606" s="124"/>
      <c r="AJ606" s="108"/>
      <c r="AK606" s="106"/>
      <c r="AL606" s="106"/>
      <c r="AM606" s="122" t="s">
        <v>231</v>
      </c>
      <c r="AN606" s="124"/>
      <c r="AO606" s="122" t="s">
        <v>231</v>
      </c>
      <c r="AP606" s="124" t="s">
        <v>507</v>
      </c>
      <c r="AQ606" s="122" t="s">
        <v>231</v>
      </c>
      <c r="AR606" s="124"/>
      <c r="AS606" s="122" t="s">
        <v>231</v>
      </c>
      <c r="AT606" s="124" t="s">
        <v>526</v>
      </c>
      <c r="AU606" s="122" t="s">
        <v>231</v>
      </c>
      <c r="AV606" s="124"/>
      <c r="AW606" s="122" t="s">
        <v>231</v>
      </c>
      <c r="AX606" s="124"/>
      <c r="AY606" s="224" t="s">
        <v>231</v>
      </c>
      <c r="AZ606" s="58"/>
      <c r="BA606" s="146" t="s">
        <v>241</v>
      </c>
      <c r="BB606" s="124"/>
      <c r="BC606" s="146" t="s">
        <v>293</v>
      </c>
      <c r="BD606" s="124" t="s">
        <v>555</v>
      </c>
      <c r="BE606" s="112">
        <f t="shared" si="17"/>
        <v>0.5</v>
      </c>
      <c r="BF606" s="122" t="s">
        <v>192</v>
      </c>
      <c r="BG606" s="160">
        <v>1.0</v>
      </c>
      <c r="BH606" s="122" t="s">
        <v>200</v>
      </c>
      <c r="BI606" s="160">
        <v>0.5</v>
      </c>
      <c r="BJ606" s="122" t="s">
        <v>205</v>
      </c>
      <c r="BK606" s="124">
        <v>0.5</v>
      </c>
      <c r="BL606" s="122" t="s">
        <v>211</v>
      </c>
      <c r="BM606" s="124">
        <v>0.5</v>
      </c>
      <c r="BN606" s="122" t="s">
        <v>217</v>
      </c>
      <c r="BO606" s="124">
        <v>0.5</v>
      </c>
      <c r="BP606" s="122" t="s">
        <v>211</v>
      </c>
      <c r="BQ606" s="124">
        <v>0.5</v>
      </c>
      <c r="BR606" s="122" t="s">
        <v>226</v>
      </c>
      <c r="BS606" s="124">
        <v>0.0</v>
      </c>
      <c r="BT606" s="112"/>
      <c r="BU606" s="168" t="s">
        <v>237</v>
      </c>
      <c r="BV606" s="168" t="s">
        <v>236</v>
      </c>
      <c r="BW606" s="112"/>
    </row>
    <row r="607">
      <c r="A607" s="66"/>
      <c r="B607" s="69">
        <v>14.0</v>
      </c>
      <c r="C607" s="115" t="s">
        <v>307</v>
      </c>
      <c r="D607" s="115" t="s">
        <v>343</v>
      </c>
      <c r="E607" s="76">
        <v>2014.0</v>
      </c>
      <c r="F607" s="76" t="s">
        <v>30</v>
      </c>
      <c r="G607" s="76" t="s">
        <v>379</v>
      </c>
      <c r="H607" s="76">
        <v>0.0</v>
      </c>
      <c r="I607" s="119" t="s">
        <v>415</v>
      </c>
      <c r="J607" s="119" t="s">
        <v>450</v>
      </c>
      <c r="K607" s="87" t="s">
        <v>39</v>
      </c>
      <c r="L607" s="66"/>
      <c r="M607" s="94"/>
      <c r="N607" s="122" t="s">
        <v>231</v>
      </c>
      <c r="O607" s="124"/>
      <c r="P607" s="124" t="s">
        <v>243</v>
      </c>
      <c r="Q607" s="16" t="s">
        <v>249</v>
      </c>
      <c r="R607" s="122" t="s">
        <v>241</v>
      </c>
      <c r="S607" s="124"/>
      <c r="T607" s="122" t="s">
        <v>231</v>
      </c>
      <c r="U607" s="124"/>
      <c r="V607" s="16" t="s">
        <v>260</v>
      </c>
      <c r="W607" s="106"/>
      <c r="X607" s="106"/>
      <c r="Y607" s="106"/>
      <c r="Z607" s="122" t="s">
        <v>231</v>
      </c>
      <c r="AA607" s="124"/>
      <c r="AB607" s="122" t="s">
        <v>231</v>
      </c>
      <c r="AC607" s="124" t="s">
        <v>472</v>
      </c>
      <c r="AD607" s="122" t="s">
        <v>241</v>
      </c>
      <c r="AE607" s="124"/>
      <c r="AF607" s="122" t="s">
        <v>231</v>
      </c>
      <c r="AG607" s="124" t="s">
        <v>498</v>
      </c>
      <c r="AH607" s="122" t="s">
        <v>241</v>
      </c>
      <c r="AI607" s="124"/>
      <c r="AJ607" s="108"/>
      <c r="AK607" s="106"/>
      <c r="AL607" s="106"/>
      <c r="AM607" s="122" t="s">
        <v>231</v>
      </c>
      <c r="AN607" s="124"/>
      <c r="AO607" s="122" t="s">
        <v>241</v>
      </c>
      <c r="AP607" s="124"/>
      <c r="AQ607" s="122" t="s">
        <v>231</v>
      </c>
      <c r="AR607" s="124" t="s">
        <v>517</v>
      </c>
      <c r="AS607" s="122" t="s">
        <v>231</v>
      </c>
      <c r="AT607" s="124"/>
      <c r="AU607" s="122" t="s">
        <v>231</v>
      </c>
      <c r="AV607" s="124"/>
      <c r="AW607" s="122" t="s">
        <v>231</v>
      </c>
      <c r="AX607" s="124" t="s">
        <v>535</v>
      </c>
      <c r="AY607" s="122" t="s">
        <v>231</v>
      </c>
      <c r="AZ607" s="124"/>
      <c r="BA607" s="146" t="s">
        <v>241</v>
      </c>
      <c r="BB607" s="124"/>
      <c r="BC607" s="146" t="s">
        <v>292</v>
      </c>
      <c r="BD607" s="124"/>
      <c r="BE607" s="112">
        <f t="shared" si="17"/>
        <v>0.6185714286</v>
      </c>
      <c r="BF607" s="122" t="s">
        <v>192</v>
      </c>
      <c r="BG607" s="160">
        <v>1.0</v>
      </c>
      <c r="BH607" s="122" t="s">
        <v>200</v>
      </c>
      <c r="BI607" s="160">
        <v>0.5</v>
      </c>
      <c r="BJ607" s="122" t="s">
        <v>204</v>
      </c>
      <c r="BK607" s="124">
        <v>1.0</v>
      </c>
      <c r="BL607" s="122" t="s">
        <v>209</v>
      </c>
      <c r="BM607" s="124">
        <v>1.0</v>
      </c>
      <c r="BN607" s="122" t="s">
        <v>218</v>
      </c>
      <c r="BO607" s="124">
        <v>0.33</v>
      </c>
      <c r="BP607" s="122" t="s">
        <v>211</v>
      </c>
      <c r="BQ607" s="124">
        <v>0.5</v>
      </c>
      <c r="BR607" s="122" t="s">
        <v>226</v>
      </c>
      <c r="BS607" s="124">
        <v>0.0</v>
      </c>
      <c r="BT607" s="112"/>
      <c r="BU607" s="168" t="s">
        <v>237</v>
      </c>
      <c r="BV607" s="168" t="s">
        <v>236</v>
      </c>
      <c r="BW607" s="112"/>
    </row>
    <row r="608">
      <c r="A608" s="66"/>
      <c r="B608" s="69">
        <v>15.0</v>
      </c>
      <c r="C608" s="115" t="s">
        <v>308</v>
      </c>
      <c r="D608" s="115" t="s">
        <v>344</v>
      </c>
      <c r="E608" s="76">
        <v>2012.0</v>
      </c>
      <c r="F608" s="76" t="s">
        <v>30</v>
      </c>
      <c r="G608" s="76" t="s">
        <v>380</v>
      </c>
      <c r="H608" s="76">
        <v>2.0</v>
      </c>
      <c r="I608" s="119" t="s">
        <v>416</v>
      </c>
      <c r="J608" s="119" t="s">
        <v>451</v>
      </c>
      <c r="K608" s="87" t="s">
        <v>39</v>
      </c>
      <c r="L608" s="66"/>
      <c r="M608" s="94"/>
      <c r="N608" s="122" t="s">
        <v>231</v>
      </c>
      <c r="O608" s="124"/>
      <c r="P608" s="124" t="s">
        <v>243</v>
      </c>
      <c r="Q608" s="16" t="s">
        <v>250</v>
      </c>
      <c r="R608" s="122" t="s">
        <v>241</v>
      </c>
      <c r="S608" s="124"/>
      <c r="T608" s="122" t="s">
        <v>241</v>
      </c>
      <c r="U608" s="124" t="s">
        <v>459</v>
      </c>
      <c r="V608" s="16"/>
      <c r="W608" s="106"/>
      <c r="X608" s="106"/>
      <c r="Y608" s="106"/>
      <c r="Z608" s="122"/>
      <c r="AA608" s="124"/>
      <c r="AB608" s="122"/>
      <c r="AC608" s="124"/>
      <c r="AD608" s="122"/>
      <c r="AE608" s="124"/>
      <c r="AF608" s="122"/>
      <c r="AG608" s="124"/>
      <c r="AH608" s="122"/>
      <c r="AI608" s="124"/>
      <c r="AJ608" s="108"/>
      <c r="AK608" s="106"/>
      <c r="AL608" s="106"/>
      <c r="AM608" s="122"/>
      <c r="AN608" s="124"/>
      <c r="AO608" s="122"/>
      <c r="AP608" s="124"/>
      <c r="AQ608" s="122"/>
      <c r="AR608" s="124"/>
      <c r="AS608" s="122"/>
      <c r="AT608" s="124"/>
      <c r="AU608" s="122"/>
      <c r="AV608" s="124"/>
      <c r="AW608" s="122"/>
      <c r="AX608" s="124"/>
      <c r="AY608" s="122"/>
      <c r="AZ608" s="124"/>
      <c r="BA608" s="225"/>
      <c r="BB608" s="58"/>
      <c r="BC608" s="146"/>
      <c r="BD608" s="124"/>
      <c r="BE608" s="112">
        <f t="shared" si="17"/>
        <v>0</v>
      </c>
      <c r="BF608" s="122" t="s">
        <v>192</v>
      </c>
      <c r="BG608" s="160"/>
      <c r="BH608" s="122" t="s">
        <v>200</v>
      </c>
      <c r="BI608" s="160"/>
      <c r="BJ608" s="122"/>
      <c r="BK608" s="124"/>
      <c r="BL608" s="122"/>
      <c r="BM608" s="124"/>
      <c r="BN608" s="122"/>
      <c r="BO608" s="124"/>
      <c r="BP608" s="122"/>
      <c r="BQ608" s="124"/>
      <c r="BR608" s="122"/>
      <c r="BS608" s="124"/>
      <c r="BT608" s="112"/>
      <c r="BU608" s="168" t="s">
        <v>236</v>
      </c>
      <c r="BV608" s="7"/>
      <c r="BW608" s="112"/>
    </row>
    <row r="609">
      <c r="A609" s="66"/>
      <c r="B609" s="69">
        <v>16.0</v>
      </c>
      <c r="C609" s="115" t="s">
        <v>309</v>
      </c>
      <c r="D609" s="115" t="s">
        <v>345</v>
      </c>
      <c r="E609" s="76">
        <v>2014.0</v>
      </c>
      <c r="F609" s="76" t="s">
        <v>30</v>
      </c>
      <c r="G609" s="76" t="s">
        <v>381</v>
      </c>
      <c r="H609" s="76">
        <v>4.0</v>
      </c>
      <c r="I609" s="119" t="s">
        <v>417</v>
      </c>
      <c r="J609" s="119" t="s">
        <v>452</v>
      </c>
      <c r="K609" s="87" t="s">
        <v>39</v>
      </c>
      <c r="L609" s="66"/>
      <c r="M609" s="94"/>
      <c r="N609" s="122" t="s">
        <v>231</v>
      </c>
      <c r="O609" s="124"/>
      <c r="P609" s="124" t="s">
        <v>243</v>
      </c>
      <c r="Q609" s="16" t="s">
        <v>250</v>
      </c>
      <c r="R609" s="122" t="s">
        <v>241</v>
      </c>
      <c r="S609" s="124"/>
      <c r="T609" s="122" t="s">
        <v>241</v>
      </c>
      <c r="U609" s="124"/>
      <c r="V609" s="16"/>
      <c r="W609" s="106"/>
      <c r="X609" s="106"/>
      <c r="Y609" s="106"/>
      <c r="Z609" s="122"/>
      <c r="AA609" s="124"/>
      <c r="AB609" s="122"/>
      <c r="AC609" s="124"/>
      <c r="AD609" s="122"/>
      <c r="AE609" s="124"/>
      <c r="AF609" s="122"/>
      <c r="AG609" s="124"/>
      <c r="AH609" s="122"/>
      <c r="AI609" s="124"/>
      <c r="AJ609" s="108"/>
      <c r="AK609" s="106"/>
      <c r="AL609" s="106"/>
      <c r="AM609" s="122"/>
      <c r="AN609" s="124"/>
      <c r="AO609" s="122"/>
      <c r="AP609" s="124"/>
      <c r="AQ609" s="122"/>
      <c r="AR609" s="124"/>
      <c r="AS609" s="122"/>
      <c r="AT609" s="124"/>
      <c r="AU609" s="122"/>
      <c r="AV609" s="124"/>
      <c r="AW609" s="122"/>
      <c r="AX609" s="124"/>
      <c r="AY609" s="122"/>
      <c r="AZ609" s="124"/>
      <c r="BA609" s="146"/>
      <c r="BB609" s="124"/>
      <c r="BC609" s="146"/>
      <c r="BD609" s="124"/>
      <c r="BE609" s="112">
        <f t="shared" si="17"/>
        <v>0</v>
      </c>
      <c r="BF609" s="122" t="s">
        <v>192</v>
      </c>
      <c r="BG609" s="160"/>
      <c r="BH609" s="122" t="s">
        <v>199</v>
      </c>
      <c r="BI609" s="160"/>
      <c r="BJ609" s="122"/>
      <c r="BK609" s="124"/>
      <c r="BL609" s="122"/>
      <c r="BM609" s="124"/>
      <c r="BN609" s="122"/>
      <c r="BO609" s="124"/>
      <c r="BP609" s="122"/>
      <c r="BQ609" s="124"/>
      <c r="BR609" s="122"/>
      <c r="BS609" s="124"/>
      <c r="BT609" s="112"/>
      <c r="BU609" s="168" t="s">
        <v>236</v>
      </c>
      <c r="BV609" s="7"/>
      <c r="BW609" s="112"/>
    </row>
    <row r="610">
      <c r="A610" s="66"/>
      <c r="B610" s="69">
        <v>17.0</v>
      </c>
      <c r="C610" s="115" t="s">
        <v>310</v>
      </c>
      <c r="D610" s="115" t="s">
        <v>346</v>
      </c>
      <c r="E610" s="76">
        <v>2013.0</v>
      </c>
      <c r="F610" s="76" t="s">
        <v>30</v>
      </c>
      <c r="G610" s="76" t="s">
        <v>382</v>
      </c>
      <c r="H610" s="76">
        <v>2.0</v>
      </c>
      <c r="I610" s="119" t="s">
        <v>418</v>
      </c>
      <c r="J610" s="119" t="s">
        <v>453</v>
      </c>
      <c r="K610" s="87" t="s">
        <v>39</v>
      </c>
      <c r="L610" s="66"/>
      <c r="M610" s="94"/>
      <c r="N610" s="122" t="s">
        <v>231</v>
      </c>
      <c r="O610" s="124"/>
      <c r="P610" s="124" t="s">
        <v>243</v>
      </c>
      <c r="Q610" s="16" t="s">
        <v>250</v>
      </c>
      <c r="R610" s="224" t="s">
        <v>228</v>
      </c>
      <c r="S610" s="58"/>
      <c r="T610" s="122" t="s">
        <v>231</v>
      </c>
      <c r="U610" s="124"/>
      <c r="V610" s="16" t="s">
        <v>258</v>
      </c>
      <c r="W610" s="106"/>
      <c r="X610" s="106"/>
      <c r="Y610" s="106"/>
      <c r="Z610" s="122" t="s">
        <v>231</v>
      </c>
      <c r="AA610" s="124"/>
      <c r="AB610" s="122" t="s">
        <v>231</v>
      </c>
      <c r="AC610" s="124" t="s">
        <v>473</v>
      </c>
      <c r="AD610" s="122" t="s">
        <v>241</v>
      </c>
      <c r="AE610" s="124"/>
      <c r="AF610" s="122" t="s">
        <v>241</v>
      </c>
      <c r="AG610" s="124"/>
      <c r="AH610" s="122" t="s">
        <v>241</v>
      </c>
      <c r="AI610" s="124"/>
      <c r="AJ610" s="108"/>
      <c r="AK610" s="106"/>
      <c r="AL610" s="106"/>
      <c r="AM610" s="122" t="s">
        <v>231</v>
      </c>
      <c r="AN610" s="124"/>
      <c r="AO610" s="122" t="s">
        <v>231</v>
      </c>
      <c r="AP610" s="124"/>
      <c r="AQ610" s="122" t="s">
        <v>231</v>
      </c>
      <c r="AR610" s="124" t="s">
        <v>518</v>
      </c>
      <c r="AS610" s="122" t="s">
        <v>231</v>
      </c>
      <c r="AT610" s="124" t="s">
        <v>526</v>
      </c>
      <c r="AU610" s="122" t="s">
        <v>231</v>
      </c>
      <c r="AV610" s="124"/>
      <c r="AW610" s="122" t="s">
        <v>231</v>
      </c>
      <c r="AX610" s="124"/>
      <c r="AY610" s="122" t="s">
        <v>231</v>
      </c>
      <c r="AZ610" s="124"/>
      <c r="BA610" s="146" t="s">
        <v>231</v>
      </c>
      <c r="BB610" s="124" t="s">
        <v>546</v>
      </c>
      <c r="BC610" s="225" t="s">
        <v>293</v>
      </c>
      <c r="BD610" s="58"/>
      <c r="BE610" s="112">
        <f t="shared" si="17"/>
        <v>0.5471428571</v>
      </c>
      <c r="BF610" s="122" t="s">
        <v>192</v>
      </c>
      <c r="BG610" s="160">
        <v>1.0</v>
      </c>
      <c r="BH610" s="122" t="s">
        <v>199</v>
      </c>
      <c r="BI610" s="160">
        <v>1.0</v>
      </c>
      <c r="BJ610" s="122" t="s">
        <v>205</v>
      </c>
      <c r="BK610" s="124">
        <v>0.5</v>
      </c>
      <c r="BL610" s="146" t="s">
        <v>211</v>
      </c>
      <c r="BM610" s="124">
        <v>0.5</v>
      </c>
      <c r="BN610" s="122" t="s">
        <v>218</v>
      </c>
      <c r="BO610" s="124">
        <v>0.33</v>
      </c>
      <c r="BP610" s="122" t="s">
        <v>211</v>
      </c>
      <c r="BQ610" s="124">
        <v>0.5</v>
      </c>
      <c r="BR610" s="122" t="s">
        <v>226</v>
      </c>
      <c r="BS610" s="124">
        <v>0.0</v>
      </c>
      <c r="BT610" s="112"/>
      <c r="BU610" s="168" t="s">
        <v>237</v>
      </c>
      <c r="BV610" s="168" t="s">
        <v>237</v>
      </c>
      <c r="BW610" s="112"/>
    </row>
    <row r="611">
      <c r="A611" s="66"/>
      <c r="B611" s="69">
        <v>18.0</v>
      </c>
      <c r="C611" s="71" t="s">
        <v>311</v>
      </c>
      <c r="D611" s="10" t="s">
        <v>347</v>
      </c>
      <c r="E611" s="76">
        <v>2014.0</v>
      </c>
      <c r="F611" s="76" t="s">
        <v>30</v>
      </c>
      <c r="G611" s="76" t="s">
        <v>383</v>
      </c>
      <c r="H611" s="76">
        <v>0.0</v>
      </c>
      <c r="I611" s="119" t="s">
        <v>419</v>
      </c>
      <c r="J611" s="71"/>
      <c r="K611" s="87" t="s">
        <v>39</v>
      </c>
      <c r="L611" s="66"/>
      <c r="M611" s="94"/>
      <c r="N611" s="122" t="s">
        <v>231</v>
      </c>
      <c r="O611" s="124"/>
      <c r="P611" s="124" t="s">
        <v>243</v>
      </c>
      <c r="Q611" s="16" t="s">
        <v>250</v>
      </c>
      <c r="R611" s="122" t="s">
        <v>228</v>
      </c>
      <c r="S611" s="124"/>
      <c r="T611" s="122" t="s">
        <v>231</v>
      </c>
      <c r="U611" s="124"/>
      <c r="V611" s="16" t="s">
        <v>258</v>
      </c>
      <c r="W611" s="106"/>
      <c r="X611" s="106"/>
      <c r="Y611" s="106"/>
      <c r="Z611" s="122" t="s">
        <v>231</v>
      </c>
      <c r="AA611" s="124" t="s">
        <v>460</v>
      </c>
      <c r="AB611" s="122" t="s">
        <v>231</v>
      </c>
      <c r="AC611" s="124"/>
      <c r="AD611" s="122" t="s">
        <v>231</v>
      </c>
      <c r="AE611" s="124"/>
      <c r="AF611" s="122" t="s">
        <v>241</v>
      </c>
      <c r="AG611" s="124"/>
      <c r="AH611" s="122" t="s">
        <v>231</v>
      </c>
      <c r="AI611" s="124"/>
      <c r="AJ611" s="108"/>
      <c r="AK611" s="106"/>
      <c r="AL611" s="106"/>
      <c r="AM611" s="122" t="s">
        <v>231</v>
      </c>
      <c r="AN611" s="124"/>
      <c r="AO611" s="122" t="s">
        <v>231</v>
      </c>
      <c r="AP611" s="124"/>
      <c r="AQ611" s="122" t="s">
        <v>231</v>
      </c>
      <c r="AR611" s="124"/>
      <c r="AS611" s="122" t="s">
        <v>231</v>
      </c>
      <c r="AT611" s="124"/>
      <c r="AU611" s="122" t="s">
        <v>231</v>
      </c>
      <c r="AV611" s="124"/>
      <c r="AW611" s="122" t="s">
        <v>231</v>
      </c>
      <c r="AX611" s="124"/>
      <c r="AY611" s="122" t="s">
        <v>231</v>
      </c>
      <c r="AZ611" s="124"/>
      <c r="BA611" s="146" t="s">
        <v>231</v>
      </c>
      <c r="BB611" s="124" t="s">
        <v>547</v>
      </c>
      <c r="BC611" s="146" t="s">
        <v>290</v>
      </c>
      <c r="BD611" s="124" t="s">
        <v>460</v>
      </c>
      <c r="BE611" s="112">
        <f t="shared" si="17"/>
        <v>0.8571428571</v>
      </c>
      <c r="BF611" s="122" t="s">
        <v>192</v>
      </c>
      <c r="BG611" s="160">
        <v>1.0</v>
      </c>
      <c r="BH611" s="122" t="s">
        <v>200</v>
      </c>
      <c r="BI611" s="160">
        <v>0.5</v>
      </c>
      <c r="BJ611" s="122" t="s">
        <v>204</v>
      </c>
      <c r="BK611" s="124">
        <v>1.0</v>
      </c>
      <c r="BL611" s="146" t="s">
        <v>209</v>
      </c>
      <c r="BM611" s="124">
        <v>1.0</v>
      </c>
      <c r="BN611" s="122" t="s">
        <v>216</v>
      </c>
      <c r="BO611" s="124">
        <v>1.0</v>
      </c>
      <c r="BP611" s="122" t="s">
        <v>204</v>
      </c>
      <c r="BQ611" s="124">
        <v>1.0</v>
      </c>
      <c r="BR611" s="122" t="s">
        <v>211</v>
      </c>
      <c r="BS611" s="124">
        <v>0.5</v>
      </c>
      <c r="BT611" s="112"/>
      <c r="BU611" s="168" t="s">
        <v>236</v>
      </c>
      <c r="BV611" s="168" t="s">
        <v>237</v>
      </c>
      <c r="BW611" s="112"/>
    </row>
    <row r="612">
      <c r="A612" s="66"/>
      <c r="B612" s="69">
        <v>19.0</v>
      </c>
      <c r="C612" s="71" t="s">
        <v>312</v>
      </c>
      <c r="D612" s="10" t="s">
        <v>348</v>
      </c>
      <c r="E612" s="76">
        <v>2014.0</v>
      </c>
      <c r="F612" s="76" t="s">
        <v>30</v>
      </c>
      <c r="G612" s="76" t="s">
        <v>384</v>
      </c>
      <c r="H612" s="76">
        <v>0.0</v>
      </c>
      <c r="I612" s="119" t="s">
        <v>420</v>
      </c>
      <c r="J612" s="71"/>
      <c r="K612" s="87" t="s">
        <v>39</v>
      </c>
      <c r="L612" s="66"/>
      <c r="M612" s="94"/>
      <c r="N612" s="122" t="s">
        <v>231</v>
      </c>
      <c r="O612" s="124"/>
      <c r="P612" s="124" t="s">
        <v>243</v>
      </c>
      <c r="Q612" s="16" t="s">
        <v>249</v>
      </c>
      <c r="R612" s="122" t="s">
        <v>231</v>
      </c>
      <c r="S612" s="124" t="s">
        <v>456</v>
      </c>
      <c r="T612" s="224" t="s">
        <v>231</v>
      </c>
      <c r="U612" s="58"/>
      <c r="V612" s="16" t="s">
        <v>258</v>
      </c>
      <c r="W612" s="106"/>
      <c r="X612" s="106"/>
      <c r="Y612" s="106"/>
      <c r="Z612" s="122" t="s">
        <v>241</v>
      </c>
      <c r="AA612" s="124"/>
      <c r="AB612" s="122"/>
      <c r="AC612" s="124"/>
      <c r="AD612" s="122"/>
      <c r="AE612" s="124"/>
      <c r="AF612" s="122"/>
      <c r="AG612" s="124"/>
      <c r="AH612" s="122"/>
      <c r="AI612" s="124"/>
      <c r="AJ612" s="108"/>
      <c r="AK612" s="106"/>
      <c r="AL612" s="106"/>
      <c r="AM612" s="122" t="s">
        <v>231</v>
      </c>
      <c r="AN612" s="124" t="s">
        <v>504</v>
      </c>
      <c r="AO612" s="122" t="s">
        <v>231</v>
      </c>
      <c r="AP612" s="124" t="s">
        <v>508</v>
      </c>
      <c r="AQ612" s="122" t="s">
        <v>231</v>
      </c>
      <c r="AR612" s="124"/>
      <c r="AS612" s="122" t="s">
        <v>231</v>
      </c>
      <c r="AT612" s="124"/>
      <c r="AU612" s="122" t="s">
        <v>241</v>
      </c>
      <c r="AV612" s="124"/>
      <c r="AW612" s="122" t="s">
        <v>231</v>
      </c>
      <c r="AX612" s="124"/>
      <c r="AY612" s="122" t="s">
        <v>231</v>
      </c>
      <c r="AZ612" s="124"/>
      <c r="BA612" s="146" t="s">
        <v>231</v>
      </c>
      <c r="BB612" s="124"/>
      <c r="BC612" s="146" t="s">
        <v>293</v>
      </c>
      <c r="BD612" s="124"/>
      <c r="BE612" s="111">
        <f t="shared" si="17"/>
        <v>0.8571428571</v>
      </c>
      <c r="BF612" s="58"/>
      <c r="BG612" s="160">
        <v>1.0</v>
      </c>
      <c r="BH612" s="122" t="s">
        <v>200</v>
      </c>
      <c r="BI612" s="160">
        <v>0.5</v>
      </c>
      <c r="BJ612" s="122" t="s">
        <v>204</v>
      </c>
      <c r="BK612" s="124">
        <v>1.0</v>
      </c>
      <c r="BL612" s="146" t="s">
        <v>209</v>
      </c>
      <c r="BM612" s="124">
        <v>1.0</v>
      </c>
      <c r="BN612" s="122" t="s">
        <v>216</v>
      </c>
      <c r="BO612" s="124">
        <v>1.0</v>
      </c>
      <c r="BP612" s="122" t="s">
        <v>211</v>
      </c>
      <c r="BQ612" s="124">
        <v>0.5</v>
      </c>
      <c r="BR612" s="122" t="s">
        <v>225</v>
      </c>
      <c r="BS612" s="124">
        <v>1.0</v>
      </c>
      <c r="BT612" s="112"/>
      <c r="BU612" s="168" t="s">
        <v>237</v>
      </c>
      <c r="BV612" s="168" t="s">
        <v>237</v>
      </c>
      <c r="BW612" s="112"/>
      <c r="BX612" s="10" t="s">
        <v>561</v>
      </c>
    </row>
    <row r="613">
      <c r="A613" s="66"/>
      <c r="B613" s="69">
        <v>20.0</v>
      </c>
      <c r="C613" s="71" t="s">
        <v>313</v>
      </c>
      <c r="D613" s="115" t="s">
        <v>349</v>
      </c>
      <c r="E613" s="76">
        <v>2010.0</v>
      </c>
      <c r="F613" s="76" t="s">
        <v>30</v>
      </c>
      <c r="G613" s="76" t="s">
        <v>385</v>
      </c>
      <c r="H613" s="76">
        <v>7.0</v>
      </c>
      <c r="I613" s="119" t="s">
        <v>421</v>
      </c>
      <c r="J613" s="71"/>
      <c r="K613" s="87" t="s">
        <v>39</v>
      </c>
      <c r="L613" s="66"/>
      <c r="M613" s="94"/>
      <c r="N613" s="122" t="s">
        <v>231</v>
      </c>
      <c r="O613" s="124"/>
      <c r="P613" s="124" t="s">
        <v>243</v>
      </c>
      <c r="Q613" s="16" t="s">
        <v>250</v>
      </c>
      <c r="R613" s="122" t="s">
        <v>228</v>
      </c>
      <c r="S613" s="124"/>
      <c r="T613" s="122" t="s">
        <v>231</v>
      </c>
      <c r="U613" s="124"/>
      <c r="V613" s="16" t="s">
        <v>258</v>
      </c>
      <c r="W613" s="106"/>
      <c r="X613" s="106"/>
      <c r="Y613" s="106"/>
      <c r="Z613" s="122" t="s">
        <v>231</v>
      </c>
      <c r="AA613" s="124"/>
      <c r="AB613" s="122" t="s">
        <v>231</v>
      </c>
      <c r="AC613" s="124"/>
      <c r="AD613" s="122" t="s">
        <v>231</v>
      </c>
      <c r="AE613" s="124"/>
      <c r="AF613" s="122" t="s">
        <v>241</v>
      </c>
      <c r="AG613" s="124"/>
      <c r="AH613" s="122" t="s">
        <v>241</v>
      </c>
      <c r="AI613" s="124"/>
      <c r="AJ613" s="108"/>
      <c r="AK613" s="106"/>
      <c r="AL613" s="106"/>
      <c r="AM613" s="122" t="s">
        <v>231</v>
      </c>
      <c r="AN613" s="124"/>
      <c r="AO613" s="122" t="s">
        <v>241</v>
      </c>
      <c r="AP613" s="124"/>
      <c r="AQ613" s="122" t="s">
        <v>231</v>
      </c>
      <c r="AR613" s="124"/>
      <c r="AS613" s="122" t="s">
        <v>231</v>
      </c>
      <c r="AT613" s="124" t="s">
        <v>527</v>
      </c>
      <c r="AU613" s="122" t="s">
        <v>241</v>
      </c>
      <c r="AV613" s="124"/>
      <c r="AW613" s="122" t="s">
        <v>228</v>
      </c>
      <c r="AX613" s="124"/>
      <c r="AY613" s="122" t="s">
        <v>231</v>
      </c>
      <c r="AZ613" s="124"/>
      <c r="BA613" s="146" t="s">
        <v>241</v>
      </c>
      <c r="BB613" s="124"/>
      <c r="BC613" s="146" t="s">
        <v>293</v>
      </c>
      <c r="BD613" s="124"/>
      <c r="BE613" s="112">
        <f t="shared" si="17"/>
        <v>0.6185714286</v>
      </c>
      <c r="BF613" s="224" t="s">
        <v>192</v>
      </c>
      <c r="BG613" s="58"/>
      <c r="BH613" s="122" t="s">
        <v>199</v>
      </c>
      <c r="BI613" s="160">
        <v>1.0</v>
      </c>
      <c r="BJ613" s="122" t="s">
        <v>204</v>
      </c>
      <c r="BK613" s="124">
        <v>1.0</v>
      </c>
      <c r="BL613" s="146" t="s">
        <v>209</v>
      </c>
      <c r="BM613" s="124">
        <v>1.0</v>
      </c>
      <c r="BN613" s="122" t="s">
        <v>218</v>
      </c>
      <c r="BO613" s="124">
        <v>0.33</v>
      </c>
      <c r="BP613" s="122" t="s">
        <v>211</v>
      </c>
      <c r="BQ613" s="124">
        <v>0.5</v>
      </c>
      <c r="BR613" s="122" t="s">
        <v>211</v>
      </c>
      <c r="BS613" s="124">
        <v>0.5</v>
      </c>
      <c r="BT613" s="112"/>
      <c r="BU613" s="168" t="s">
        <v>236</v>
      </c>
      <c r="BV613" s="168" t="s">
        <v>237</v>
      </c>
      <c r="BW613" s="112"/>
    </row>
    <row r="614">
      <c r="A614" s="66"/>
      <c r="B614" s="69">
        <v>21.0</v>
      </c>
      <c r="C614" s="71" t="s">
        <v>314</v>
      </c>
      <c r="D614" s="71" t="s">
        <v>350</v>
      </c>
      <c r="E614" s="76">
        <v>2010.0</v>
      </c>
      <c r="F614" s="76" t="s">
        <v>30</v>
      </c>
      <c r="G614" s="76" t="s">
        <v>386</v>
      </c>
      <c r="H614" s="76">
        <v>11.0</v>
      </c>
      <c r="I614" s="119" t="s">
        <v>422</v>
      </c>
      <c r="J614" s="71"/>
      <c r="K614" s="87" t="s">
        <v>39</v>
      </c>
      <c r="L614" s="66"/>
      <c r="M614" s="94"/>
      <c r="N614" s="122" t="s">
        <v>231</v>
      </c>
      <c r="O614" s="124"/>
      <c r="P614" s="124" t="s">
        <v>243</v>
      </c>
      <c r="Q614" s="16" t="s">
        <v>248</v>
      </c>
      <c r="R614" s="122" t="s">
        <v>241</v>
      </c>
      <c r="S614" s="124" t="s">
        <v>457</v>
      </c>
      <c r="T614" s="122" t="s">
        <v>231</v>
      </c>
      <c r="U614" s="124"/>
      <c r="V614" s="16" t="s">
        <v>258</v>
      </c>
      <c r="W614" s="106"/>
      <c r="X614" s="106"/>
      <c r="Y614" s="106"/>
      <c r="Z614" s="122" t="s">
        <v>231</v>
      </c>
      <c r="AA614" s="124"/>
      <c r="AB614" s="122" t="s">
        <v>231</v>
      </c>
      <c r="AC614" s="124"/>
      <c r="AD614" s="122" t="s">
        <v>231</v>
      </c>
      <c r="AE614" s="124" t="s">
        <v>490</v>
      </c>
      <c r="AF614" s="122" t="s">
        <v>241</v>
      </c>
      <c r="AG614" s="124"/>
      <c r="AH614" s="122" t="s">
        <v>241</v>
      </c>
      <c r="AI614" s="124"/>
      <c r="AJ614" s="108"/>
      <c r="AK614" s="106"/>
      <c r="AL614" s="106"/>
      <c r="AM614" s="122" t="s">
        <v>231</v>
      </c>
      <c r="AN614" s="124"/>
      <c r="AO614" s="122" t="s">
        <v>231</v>
      </c>
      <c r="AP614" s="124"/>
      <c r="AQ614" s="122" t="s">
        <v>231</v>
      </c>
      <c r="AR614" s="124"/>
      <c r="AS614" s="122" t="s">
        <v>231</v>
      </c>
      <c r="AT614" s="124"/>
      <c r="AU614" s="122" t="s">
        <v>231</v>
      </c>
      <c r="AV614" s="124"/>
      <c r="AW614" s="122" t="s">
        <v>231</v>
      </c>
      <c r="AX614" s="124"/>
      <c r="AY614" s="122" t="s">
        <v>231</v>
      </c>
      <c r="AZ614" s="124"/>
      <c r="BA614" s="146" t="s">
        <v>241</v>
      </c>
      <c r="BB614" s="124"/>
      <c r="BC614" s="146" t="s">
        <v>291</v>
      </c>
      <c r="BD614" s="124"/>
      <c r="BE614" s="112">
        <f t="shared" si="17"/>
        <v>0.8571428571</v>
      </c>
      <c r="BF614" s="122" t="s">
        <v>192</v>
      </c>
      <c r="BG614" s="160">
        <v>1.0</v>
      </c>
      <c r="BH614" s="122" t="s">
        <v>199</v>
      </c>
      <c r="BI614" s="160">
        <v>1.0</v>
      </c>
      <c r="BJ614" s="122" t="s">
        <v>204</v>
      </c>
      <c r="BK614" s="124">
        <v>1.0</v>
      </c>
      <c r="BL614" s="146" t="s">
        <v>209</v>
      </c>
      <c r="BM614" s="124">
        <v>1.0</v>
      </c>
      <c r="BN614" s="122" t="s">
        <v>216</v>
      </c>
      <c r="BO614" s="124">
        <v>1.0</v>
      </c>
      <c r="BP614" s="122" t="s">
        <v>211</v>
      </c>
      <c r="BQ614" s="124">
        <v>0.5</v>
      </c>
      <c r="BR614" s="122" t="s">
        <v>211</v>
      </c>
      <c r="BS614" s="124">
        <v>0.5</v>
      </c>
      <c r="BT614" s="112"/>
      <c r="BU614" s="168" t="s">
        <v>236</v>
      </c>
      <c r="BV614" s="168" t="s">
        <v>237</v>
      </c>
      <c r="BW614" s="112"/>
    </row>
    <row r="615">
      <c r="A615" s="66"/>
      <c r="B615" s="69">
        <v>22.0</v>
      </c>
      <c r="C615" s="71" t="s">
        <v>315</v>
      </c>
      <c r="D615" s="71" t="s">
        <v>351</v>
      </c>
      <c r="E615" s="76">
        <v>2010.0</v>
      </c>
      <c r="F615" s="76" t="s">
        <v>30</v>
      </c>
      <c r="G615" s="76" t="s">
        <v>387</v>
      </c>
      <c r="H615" s="76">
        <v>6.0</v>
      </c>
      <c r="I615" s="119" t="s">
        <v>423</v>
      </c>
      <c r="J615" s="71"/>
      <c r="K615" s="87" t="s">
        <v>39</v>
      </c>
      <c r="L615" s="66"/>
      <c r="M615" s="94"/>
      <c r="N615" s="122" t="s">
        <v>231</v>
      </c>
      <c r="O615" s="124"/>
      <c r="P615" s="124" t="s">
        <v>243</v>
      </c>
      <c r="Q615" s="16" t="s">
        <v>250</v>
      </c>
      <c r="R615" s="122" t="s">
        <v>228</v>
      </c>
      <c r="S615" s="124"/>
      <c r="T615" s="122" t="s">
        <v>241</v>
      </c>
      <c r="U615" s="124"/>
      <c r="V615" s="16"/>
      <c r="W615" s="106"/>
      <c r="X615" s="106"/>
      <c r="Y615" s="106"/>
      <c r="Z615" s="122"/>
      <c r="AA615" s="124"/>
      <c r="AB615" s="122"/>
      <c r="AC615" s="124"/>
      <c r="AD615" s="122"/>
      <c r="AE615" s="124"/>
      <c r="AF615" s="122"/>
      <c r="AG615" s="124"/>
      <c r="AH615" s="122"/>
      <c r="AI615" s="124"/>
      <c r="AJ615" s="108"/>
      <c r="AK615" s="106"/>
      <c r="AL615" s="106"/>
      <c r="AM615" s="122"/>
      <c r="AN615" s="124"/>
      <c r="AO615" s="122"/>
      <c r="AP615" s="124"/>
      <c r="AQ615" s="122"/>
      <c r="AR615" s="124"/>
      <c r="AS615" s="122"/>
      <c r="AT615" s="124"/>
      <c r="AU615" s="122"/>
      <c r="AV615" s="124"/>
      <c r="AW615" s="122"/>
      <c r="AX615" s="124"/>
      <c r="AY615" s="122"/>
      <c r="AZ615" s="124"/>
      <c r="BA615" s="146"/>
      <c r="BB615" s="124"/>
      <c r="BC615" s="146"/>
      <c r="BD615" s="124"/>
      <c r="BE615" s="112">
        <f t="shared" si="17"/>
        <v>0</v>
      </c>
      <c r="BF615" s="122"/>
      <c r="BG615" s="160"/>
      <c r="BH615" s="224"/>
      <c r="BI615" s="58"/>
      <c r="BJ615" s="122"/>
      <c r="BK615" s="124"/>
      <c r="BL615" s="146"/>
      <c r="BM615" s="124"/>
      <c r="BN615" s="122"/>
      <c r="BO615" s="124"/>
      <c r="BP615" s="122"/>
      <c r="BQ615" s="124"/>
      <c r="BR615" s="122"/>
      <c r="BS615" s="124"/>
      <c r="BT615" s="112"/>
      <c r="BU615" s="7"/>
      <c r="BV615" s="7"/>
      <c r="BW615" s="112"/>
    </row>
    <row r="616">
      <c r="A616" s="66"/>
      <c r="B616" s="69">
        <v>23.0</v>
      </c>
      <c r="C616" s="71" t="s">
        <v>316</v>
      </c>
      <c r="D616" s="71" t="s">
        <v>352</v>
      </c>
      <c r="E616" s="76">
        <v>2009.0</v>
      </c>
      <c r="F616" s="76" t="s">
        <v>30</v>
      </c>
      <c r="G616" s="76" t="s">
        <v>388</v>
      </c>
      <c r="H616" s="76">
        <v>11.0</v>
      </c>
      <c r="I616" s="119" t="s">
        <v>424</v>
      </c>
      <c r="J616" s="71"/>
      <c r="K616" s="87" t="s">
        <v>39</v>
      </c>
      <c r="L616" s="66"/>
      <c r="M616" s="94"/>
      <c r="N616" s="122" t="s">
        <v>231</v>
      </c>
      <c r="O616" s="124"/>
      <c r="P616" s="124" t="s">
        <v>243</v>
      </c>
      <c r="Q616" s="16" t="s">
        <v>250</v>
      </c>
      <c r="R616" s="122" t="s">
        <v>228</v>
      </c>
      <c r="S616" s="124"/>
      <c r="T616" s="122" t="s">
        <v>231</v>
      </c>
      <c r="U616" s="124"/>
      <c r="V616" s="16" t="s">
        <v>260</v>
      </c>
      <c r="W616" s="106"/>
      <c r="X616" s="106"/>
      <c r="Y616" s="106"/>
      <c r="Z616" s="122" t="s">
        <v>231</v>
      </c>
      <c r="AA616" s="124"/>
      <c r="AB616" s="122" t="s">
        <v>231</v>
      </c>
      <c r="AC616" s="128" t="s">
        <v>474</v>
      </c>
      <c r="AD616" s="122" t="s">
        <v>231</v>
      </c>
      <c r="AE616" s="124"/>
      <c r="AF616" s="122" t="s">
        <v>231</v>
      </c>
      <c r="AG616" s="124"/>
      <c r="AH616" s="122" t="s">
        <v>231</v>
      </c>
      <c r="AI616" s="124"/>
      <c r="AJ616" s="108"/>
      <c r="AK616" s="106"/>
      <c r="AL616" s="106"/>
      <c r="AM616" s="122" t="s">
        <v>231</v>
      </c>
      <c r="AN616" s="124"/>
      <c r="AO616" s="122" t="s">
        <v>231</v>
      </c>
      <c r="AP616" s="124"/>
      <c r="AQ616" s="122" t="s">
        <v>231</v>
      </c>
      <c r="AR616" s="124"/>
      <c r="AS616" s="122" t="s">
        <v>231</v>
      </c>
      <c r="AT616" s="124" t="s">
        <v>528</v>
      </c>
      <c r="AU616" s="122" t="s">
        <v>231</v>
      </c>
      <c r="AV616" s="124"/>
      <c r="AW616" s="122" t="s">
        <v>231</v>
      </c>
      <c r="AX616" s="124" t="s">
        <v>536</v>
      </c>
      <c r="AY616" s="122" t="s">
        <v>231</v>
      </c>
      <c r="AZ616" s="124"/>
      <c r="BA616" s="146" t="s">
        <v>241</v>
      </c>
      <c r="BB616" s="124"/>
      <c r="BC616" s="146" t="s">
        <v>291</v>
      </c>
      <c r="BD616" s="124"/>
      <c r="BE616" s="112">
        <f t="shared" si="17"/>
        <v>0.9514285714</v>
      </c>
      <c r="BF616" s="122" t="s">
        <v>192</v>
      </c>
      <c r="BG616" s="160">
        <v>1.0</v>
      </c>
      <c r="BH616" s="122" t="s">
        <v>199</v>
      </c>
      <c r="BI616" s="160">
        <v>1.0</v>
      </c>
      <c r="BJ616" s="122" t="s">
        <v>204</v>
      </c>
      <c r="BK616" s="124">
        <v>1.0</v>
      </c>
      <c r="BL616" s="146" t="s">
        <v>209</v>
      </c>
      <c r="BM616" s="124">
        <v>1.0</v>
      </c>
      <c r="BN616" s="122" t="s">
        <v>217</v>
      </c>
      <c r="BO616" s="124">
        <v>0.66</v>
      </c>
      <c r="BP616" s="122" t="s">
        <v>204</v>
      </c>
      <c r="BQ616" s="124">
        <v>1.0</v>
      </c>
      <c r="BR616" s="122" t="s">
        <v>225</v>
      </c>
      <c r="BS616" s="124">
        <v>1.0</v>
      </c>
      <c r="BT616" s="112"/>
      <c r="BU616" s="7"/>
      <c r="BV616" s="7"/>
      <c r="BW616" s="112"/>
    </row>
    <row r="617">
      <c r="A617" s="66"/>
      <c r="B617" s="69">
        <v>24.0</v>
      </c>
      <c r="C617" s="71" t="s">
        <v>317</v>
      </c>
      <c r="D617" s="71" t="s">
        <v>353</v>
      </c>
      <c r="E617" s="76">
        <v>2010.0</v>
      </c>
      <c r="F617" s="76" t="s">
        <v>30</v>
      </c>
      <c r="G617" s="76" t="s">
        <v>389</v>
      </c>
      <c r="H617" s="76">
        <v>6.0</v>
      </c>
      <c r="I617" s="119" t="s">
        <v>425</v>
      </c>
      <c r="J617" s="71"/>
      <c r="K617" s="87" t="s">
        <v>39</v>
      </c>
      <c r="L617" s="66"/>
      <c r="M617" s="94"/>
      <c r="N617" s="122" t="s">
        <v>231</v>
      </c>
      <c r="O617" s="124"/>
      <c r="P617" s="124" t="s">
        <v>243</v>
      </c>
      <c r="Q617" s="16" t="s">
        <v>250</v>
      </c>
      <c r="R617" s="122" t="s">
        <v>228</v>
      </c>
      <c r="S617" s="124"/>
      <c r="T617" s="122" t="s">
        <v>231</v>
      </c>
      <c r="U617" s="124"/>
      <c r="V617" s="16" t="s">
        <v>258</v>
      </c>
      <c r="W617" s="106"/>
      <c r="X617" s="106"/>
      <c r="Y617" s="106"/>
      <c r="Z617" s="122" t="s">
        <v>241</v>
      </c>
      <c r="AA617" s="124"/>
      <c r="AB617" s="122"/>
      <c r="AC617" s="124"/>
      <c r="AD617" s="122"/>
      <c r="AE617" s="124"/>
      <c r="AF617" s="122"/>
      <c r="AG617" s="124"/>
      <c r="AH617" s="122"/>
      <c r="AI617" s="124"/>
      <c r="AJ617" s="108"/>
      <c r="AK617" s="106"/>
      <c r="AL617" s="106"/>
      <c r="AM617" s="122" t="s">
        <v>231</v>
      </c>
      <c r="AN617" s="124"/>
      <c r="AO617" s="122" t="s">
        <v>231</v>
      </c>
      <c r="AP617" s="124"/>
      <c r="AQ617" s="122" t="s">
        <v>231</v>
      </c>
      <c r="AR617" s="124" t="s">
        <v>519</v>
      </c>
      <c r="AS617" s="122" t="s">
        <v>231</v>
      </c>
      <c r="AT617" s="124" t="s">
        <v>530</v>
      </c>
      <c r="AU617" s="122" t="s">
        <v>231</v>
      </c>
      <c r="AV617" s="124"/>
      <c r="AW617" s="122" t="s">
        <v>231</v>
      </c>
      <c r="AX617" s="124"/>
      <c r="AY617" s="122" t="s">
        <v>231</v>
      </c>
      <c r="AZ617" s="124" t="s">
        <v>540</v>
      </c>
      <c r="BA617" s="146" t="s">
        <v>231</v>
      </c>
      <c r="BB617" s="124"/>
      <c r="BC617" s="146" t="s">
        <v>293</v>
      </c>
      <c r="BD617" s="124"/>
      <c r="BE617" s="112">
        <f t="shared" si="17"/>
        <v>0.8571428571</v>
      </c>
      <c r="BF617" s="122" t="s">
        <v>192</v>
      </c>
      <c r="BG617" s="160">
        <v>1.0</v>
      </c>
      <c r="BH617" s="122" t="s">
        <v>199</v>
      </c>
      <c r="BI617" s="160">
        <v>1.0</v>
      </c>
      <c r="BJ617" s="224" t="s">
        <v>204</v>
      </c>
      <c r="BK617" s="58"/>
      <c r="BL617" s="146" t="s">
        <v>209</v>
      </c>
      <c r="BM617" s="124">
        <v>1.0</v>
      </c>
      <c r="BN617" s="122" t="s">
        <v>216</v>
      </c>
      <c r="BO617" s="124">
        <v>1.0</v>
      </c>
      <c r="BP617" s="122" t="s">
        <v>204</v>
      </c>
      <c r="BQ617" s="124">
        <v>1.0</v>
      </c>
      <c r="BR617" s="122" t="s">
        <v>225</v>
      </c>
      <c r="BS617" s="124">
        <v>1.0</v>
      </c>
      <c r="BT617" s="112"/>
      <c r="BU617" s="168" t="s">
        <v>236</v>
      </c>
      <c r="BV617" s="168" t="s">
        <v>237</v>
      </c>
      <c r="BW617" s="112"/>
    </row>
    <row r="618">
      <c r="A618" s="66"/>
      <c r="B618" s="69">
        <v>25.0</v>
      </c>
      <c r="C618" s="71" t="s">
        <v>318</v>
      </c>
      <c r="D618" s="71" t="s">
        <v>354</v>
      </c>
      <c r="E618" s="76">
        <v>2010.0</v>
      </c>
      <c r="F618" s="76" t="s">
        <v>30</v>
      </c>
      <c r="G618" s="76" t="s">
        <v>390</v>
      </c>
      <c r="H618" s="76">
        <v>5.0</v>
      </c>
      <c r="I618" s="119" t="s">
        <v>426</v>
      </c>
      <c r="J618" s="71"/>
      <c r="K618" s="87" t="s">
        <v>39</v>
      </c>
      <c r="L618" s="66"/>
      <c r="M618" s="94"/>
      <c r="N618" s="122" t="s">
        <v>231</v>
      </c>
      <c r="O618" s="124"/>
      <c r="P618" s="124" t="s">
        <v>243</v>
      </c>
      <c r="Q618" s="16" t="s">
        <v>250</v>
      </c>
      <c r="R618" s="122" t="s">
        <v>231</v>
      </c>
      <c r="S618" s="124"/>
      <c r="T618" s="122" t="s">
        <v>231</v>
      </c>
      <c r="U618" s="124"/>
      <c r="V618" s="16" t="s">
        <v>258</v>
      </c>
      <c r="W618" s="106"/>
      <c r="X618" s="106"/>
      <c r="Y618" s="106"/>
      <c r="Z618" s="224" t="s">
        <v>231</v>
      </c>
      <c r="AA618" s="58"/>
      <c r="AB618" s="122" t="s">
        <v>241</v>
      </c>
      <c r="AC618" s="124"/>
      <c r="AD618" s="122" t="s">
        <v>231</v>
      </c>
      <c r="AE618" s="124"/>
      <c r="AF618" s="122" t="s">
        <v>241</v>
      </c>
      <c r="AG618" s="124"/>
      <c r="AH618" s="122" t="s">
        <v>241</v>
      </c>
      <c r="AI618" s="124"/>
      <c r="AJ618" s="108"/>
      <c r="AK618" s="106"/>
      <c r="AL618" s="106"/>
      <c r="AM618" s="122" t="s">
        <v>241</v>
      </c>
      <c r="AN618" s="124"/>
      <c r="AO618" s="122"/>
      <c r="AP618" s="124"/>
      <c r="AQ618" s="122"/>
      <c r="AR618" s="124"/>
      <c r="AS618" s="122"/>
      <c r="AT618" s="124"/>
      <c r="AU618" s="122" t="s">
        <v>231</v>
      </c>
      <c r="AV618" s="124"/>
      <c r="AW618" s="122" t="s">
        <v>231</v>
      </c>
      <c r="AX618" s="124"/>
      <c r="AY618" s="122" t="s">
        <v>231</v>
      </c>
      <c r="AZ618" s="124"/>
      <c r="BA618" s="146" t="s">
        <v>241</v>
      </c>
      <c r="BB618" s="124"/>
      <c r="BC618" s="146" t="s">
        <v>228</v>
      </c>
      <c r="BD618" s="124"/>
      <c r="BE618" s="112">
        <f t="shared" si="17"/>
        <v>0.5714285714</v>
      </c>
      <c r="BF618" s="122" t="s">
        <v>192</v>
      </c>
      <c r="BG618" s="160">
        <v>1.0</v>
      </c>
      <c r="BH618" s="122" t="s">
        <v>200</v>
      </c>
      <c r="BI618" s="160">
        <v>0.5</v>
      </c>
      <c r="BJ618" s="122" t="s">
        <v>204</v>
      </c>
      <c r="BK618" s="226">
        <v>1.0</v>
      </c>
      <c r="BL618" s="63"/>
      <c r="BM618" s="124">
        <v>1.0</v>
      </c>
      <c r="BN618" s="122" t="s">
        <v>219</v>
      </c>
      <c r="BO618" s="124">
        <v>0.0</v>
      </c>
      <c r="BP618" s="122" t="s">
        <v>211</v>
      </c>
      <c r="BQ618" s="124">
        <v>0.5</v>
      </c>
      <c r="BR618" s="122" t="s">
        <v>226</v>
      </c>
      <c r="BS618" s="124">
        <v>0.0</v>
      </c>
      <c r="BT618" s="112"/>
      <c r="BU618" s="168" t="s">
        <v>236</v>
      </c>
      <c r="BV618" s="168" t="s">
        <v>236</v>
      </c>
      <c r="BW618" s="112"/>
    </row>
    <row r="619">
      <c r="A619" s="66"/>
      <c r="B619" s="69">
        <v>26.0</v>
      </c>
      <c r="C619" s="71" t="s">
        <v>319</v>
      </c>
      <c r="D619" s="71" t="s">
        <v>355</v>
      </c>
      <c r="E619" s="76">
        <v>2009.0</v>
      </c>
      <c r="F619" s="76" t="s">
        <v>30</v>
      </c>
      <c r="G619" s="76" t="s">
        <v>391</v>
      </c>
      <c r="H619" s="76">
        <v>6.0</v>
      </c>
      <c r="I619" s="119" t="s">
        <v>427</v>
      </c>
      <c r="J619" s="71"/>
      <c r="K619" s="87" t="s">
        <v>39</v>
      </c>
      <c r="L619" s="66"/>
      <c r="M619" s="94"/>
      <c r="N619" s="122" t="s">
        <v>231</v>
      </c>
      <c r="O619" s="124"/>
      <c r="P619" s="124" t="s">
        <v>243</v>
      </c>
      <c r="Q619" s="16" t="s">
        <v>250</v>
      </c>
      <c r="R619" s="122" t="s">
        <v>228</v>
      </c>
      <c r="S619" s="124"/>
      <c r="T619" s="122" t="s">
        <v>231</v>
      </c>
      <c r="U619" s="124"/>
      <c r="V619" s="16" t="s">
        <v>258</v>
      </c>
      <c r="W619" s="106"/>
      <c r="X619" s="106"/>
      <c r="Y619" s="106"/>
      <c r="Z619" s="122" t="s">
        <v>231</v>
      </c>
      <c r="AA619" s="124"/>
      <c r="AB619" s="122" t="s">
        <v>231</v>
      </c>
      <c r="AC619" s="124"/>
      <c r="AD619" s="122" t="s">
        <v>231</v>
      </c>
      <c r="AE619" s="124"/>
      <c r="AF619" s="122" t="s">
        <v>241</v>
      </c>
      <c r="AG619" s="124"/>
      <c r="AH619" s="122" t="s">
        <v>241</v>
      </c>
      <c r="AI619" s="124"/>
      <c r="AJ619" s="108"/>
      <c r="AK619" s="106"/>
      <c r="AL619" s="106"/>
      <c r="AM619" s="122" t="s">
        <v>231</v>
      </c>
      <c r="AN619" s="124"/>
      <c r="AO619" s="122" t="s">
        <v>241</v>
      </c>
      <c r="AP619" s="124"/>
      <c r="AQ619" s="122" t="s">
        <v>231</v>
      </c>
      <c r="AR619" s="124"/>
      <c r="AS619" s="122" t="s">
        <v>231</v>
      </c>
      <c r="AT619" s="124"/>
      <c r="AU619" s="122" t="s">
        <v>231</v>
      </c>
      <c r="AV619" s="124"/>
      <c r="AW619" s="122" t="s">
        <v>231</v>
      </c>
      <c r="AX619" s="124"/>
      <c r="AY619" s="122" t="s">
        <v>231</v>
      </c>
      <c r="AZ619" s="124"/>
      <c r="BA619" s="146" t="s">
        <v>231</v>
      </c>
      <c r="BB619" s="124"/>
      <c r="BC619" s="146" t="s">
        <v>292</v>
      </c>
      <c r="BD619" s="124"/>
      <c r="BE619" s="112">
        <f t="shared" si="17"/>
        <v>0.5942857143</v>
      </c>
      <c r="BF619" s="122" t="s">
        <v>192</v>
      </c>
      <c r="BG619" s="160">
        <v>1.0</v>
      </c>
      <c r="BH619" s="122" t="s">
        <v>199</v>
      </c>
      <c r="BI619" s="160">
        <v>1.0</v>
      </c>
      <c r="BJ619" s="122" t="s">
        <v>205</v>
      </c>
      <c r="BK619" s="124">
        <v>0.5</v>
      </c>
      <c r="BL619" s="225" t="s">
        <v>209</v>
      </c>
      <c r="BM619" s="58"/>
      <c r="BN619" s="122" t="s">
        <v>217</v>
      </c>
      <c r="BO619" s="124">
        <v>0.66</v>
      </c>
      <c r="BP619" s="122" t="s">
        <v>211</v>
      </c>
      <c r="BQ619" s="124">
        <v>0.5</v>
      </c>
      <c r="BR619" s="122" t="s">
        <v>211</v>
      </c>
      <c r="BS619" s="124">
        <v>0.5</v>
      </c>
      <c r="BT619" s="112"/>
      <c r="BU619" s="168" t="s">
        <v>236</v>
      </c>
      <c r="BV619" s="168" t="s">
        <v>237</v>
      </c>
      <c r="BW619" s="112"/>
    </row>
    <row r="620">
      <c r="A620" s="66"/>
      <c r="B620" s="69">
        <v>27.0</v>
      </c>
      <c r="C620" s="71" t="s">
        <v>320</v>
      </c>
      <c r="D620" s="71" t="s">
        <v>356</v>
      </c>
      <c r="E620" s="76">
        <v>2009.0</v>
      </c>
      <c r="F620" s="76" t="s">
        <v>30</v>
      </c>
      <c r="G620" s="76" t="s">
        <v>392</v>
      </c>
      <c r="H620" s="76">
        <v>8.0</v>
      </c>
      <c r="I620" s="119" t="s">
        <v>428</v>
      </c>
      <c r="J620" s="71"/>
      <c r="K620" s="87" t="s">
        <v>39</v>
      </c>
      <c r="L620" s="66"/>
      <c r="M620" s="94"/>
      <c r="N620" s="122" t="s">
        <v>231</v>
      </c>
      <c r="O620" s="124"/>
      <c r="P620" s="124" t="s">
        <v>243</v>
      </c>
      <c r="Q620" s="16" t="s">
        <v>250</v>
      </c>
      <c r="R620" s="122" t="s">
        <v>228</v>
      </c>
      <c r="S620" s="124"/>
      <c r="T620" s="122" t="s">
        <v>231</v>
      </c>
      <c r="U620" s="124"/>
      <c r="V620" s="16" t="s">
        <v>258</v>
      </c>
      <c r="W620" s="106"/>
      <c r="X620" s="106"/>
      <c r="Y620" s="106"/>
      <c r="Z620" s="122" t="s">
        <v>231</v>
      </c>
      <c r="AA620" s="124"/>
      <c r="AB620" s="224" t="s">
        <v>231</v>
      </c>
      <c r="AC620" s="58"/>
      <c r="AD620" s="122" t="s">
        <v>231</v>
      </c>
      <c r="AE620" s="124"/>
      <c r="AF620" s="122" t="s">
        <v>241</v>
      </c>
      <c r="AG620" s="124"/>
      <c r="AH620" s="122" t="s">
        <v>241</v>
      </c>
      <c r="AI620" s="124"/>
      <c r="AJ620" s="108"/>
      <c r="AK620" s="106"/>
      <c r="AL620" s="106"/>
      <c r="AM620" s="122" t="s">
        <v>231</v>
      </c>
      <c r="AN620" s="124"/>
      <c r="AO620" s="122" t="s">
        <v>231</v>
      </c>
      <c r="AP620" s="124" t="s">
        <v>509</v>
      </c>
      <c r="AQ620" s="122" t="s">
        <v>231</v>
      </c>
      <c r="AR620" s="124"/>
      <c r="AS620" s="122" t="s">
        <v>231</v>
      </c>
      <c r="AT620" s="124"/>
      <c r="AU620" s="122" t="s">
        <v>231</v>
      </c>
      <c r="AV620" s="124"/>
      <c r="AW620" s="122" t="s">
        <v>231</v>
      </c>
      <c r="AX620" s="124"/>
      <c r="AY620" s="122" t="s">
        <v>231</v>
      </c>
      <c r="AZ620" s="124"/>
      <c r="BA620" s="146" t="s">
        <v>231</v>
      </c>
      <c r="BB620" s="124"/>
      <c r="BC620" s="146" t="s">
        <v>293</v>
      </c>
      <c r="BD620" s="124"/>
      <c r="BE620" s="112">
        <f t="shared" si="17"/>
        <v>1</v>
      </c>
      <c r="BF620" s="122" t="s">
        <v>192</v>
      </c>
      <c r="BG620" s="160">
        <v>1.0</v>
      </c>
      <c r="BH620" s="122" t="s">
        <v>199</v>
      </c>
      <c r="BI620" s="160">
        <v>1.0</v>
      </c>
      <c r="BJ620" s="122" t="s">
        <v>204</v>
      </c>
      <c r="BK620" s="124">
        <v>1.0</v>
      </c>
      <c r="BL620" s="146" t="s">
        <v>209</v>
      </c>
      <c r="BM620" s="226">
        <v>1.0</v>
      </c>
      <c r="BN620" s="63"/>
      <c r="BO620" s="124">
        <v>1.0</v>
      </c>
      <c r="BP620" s="122" t="s">
        <v>204</v>
      </c>
      <c r="BQ620" s="124">
        <v>1.0</v>
      </c>
      <c r="BR620" s="122" t="s">
        <v>225</v>
      </c>
      <c r="BS620" s="124">
        <v>1.0</v>
      </c>
      <c r="BT620" s="112"/>
      <c r="BU620" s="168" t="s">
        <v>236</v>
      </c>
      <c r="BV620" s="168" t="s">
        <v>236</v>
      </c>
      <c r="BW620" s="112"/>
    </row>
    <row r="621">
      <c r="A621" s="66"/>
      <c r="B621" s="69">
        <v>28.0</v>
      </c>
      <c r="C621" s="71" t="s">
        <v>321</v>
      </c>
      <c r="D621" s="71" t="s">
        <v>357</v>
      </c>
      <c r="E621" s="76">
        <v>2010.0</v>
      </c>
      <c r="F621" s="76" t="s">
        <v>30</v>
      </c>
      <c r="G621" s="76" t="s">
        <v>393</v>
      </c>
      <c r="H621" s="76">
        <v>11.0</v>
      </c>
      <c r="I621" s="119" t="s">
        <v>429</v>
      </c>
      <c r="J621" s="71"/>
      <c r="K621" s="87" t="s">
        <v>39</v>
      </c>
      <c r="L621" s="66"/>
      <c r="M621" s="94"/>
      <c r="N621" s="122" t="s">
        <v>231</v>
      </c>
      <c r="O621" s="124"/>
      <c r="P621" s="124" t="s">
        <v>243</v>
      </c>
      <c r="Q621" s="16" t="s">
        <v>250</v>
      </c>
      <c r="R621" s="122" t="s">
        <v>228</v>
      </c>
      <c r="S621" s="124"/>
      <c r="T621" s="122" t="s">
        <v>231</v>
      </c>
      <c r="U621" s="124"/>
      <c r="V621" s="16" t="s">
        <v>258</v>
      </c>
      <c r="W621" s="106"/>
      <c r="X621" s="106"/>
      <c r="Y621" s="106"/>
      <c r="Z621" s="122" t="s">
        <v>231</v>
      </c>
      <c r="AA621" s="124"/>
      <c r="AB621" s="122" t="s">
        <v>231</v>
      </c>
      <c r="AC621" s="124" t="s">
        <v>475</v>
      </c>
      <c r="AD621" s="122" t="s">
        <v>241</v>
      </c>
      <c r="AE621" s="124"/>
      <c r="AF621" s="122" t="s">
        <v>241</v>
      </c>
      <c r="AG621" s="124"/>
      <c r="AH621" s="122" t="s">
        <v>241</v>
      </c>
      <c r="AI621" s="124"/>
      <c r="AJ621" s="108"/>
      <c r="AK621" s="106"/>
      <c r="AL621" s="106"/>
      <c r="AM621" s="122" t="s">
        <v>231</v>
      </c>
      <c r="AN621" s="124"/>
      <c r="AO621" s="122" t="s">
        <v>231</v>
      </c>
      <c r="AP621" s="124" t="s">
        <v>510</v>
      </c>
      <c r="AQ621" s="122" t="s">
        <v>231</v>
      </c>
      <c r="AR621" s="124"/>
      <c r="AS621" s="122" t="s">
        <v>231</v>
      </c>
      <c r="AT621" s="124"/>
      <c r="AU621" s="122" t="s">
        <v>231</v>
      </c>
      <c r="AV621" s="124"/>
      <c r="AW621" s="122" t="s">
        <v>231</v>
      </c>
      <c r="AX621" s="124"/>
      <c r="AY621" s="122" t="s">
        <v>231</v>
      </c>
      <c r="AZ621" s="124"/>
      <c r="BA621" s="146" t="s">
        <v>231</v>
      </c>
      <c r="BB621" s="124"/>
      <c r="BC621" s="146" t="s">
        <v>293</v>
      </c>
      <c r="BD621" s="124"/>
      <c r="BE621" s="112">
        <f t="shared" si="17"/>
        <v>0.5714285714</v>
      </c>
      <c r="BF621" s="122" t="s">
        <v>192</v>
      </c>
      <c r="BG621" s="160">
        <v>1.0</v>
      </c>
      <c r="BH621" s="122" t="s">
        <v>199</v>
      </c>
      <c r="BI621" s="160">
        <v>1.0</v>
      </c>
      <c r="BJ621" s="122" t="s">
        <v>204</v>
      </c>
      <c r="BK621" s="124">
        <v>1.0</v>
      </c>
      <c r="BL621" s="146" t="s">
        <v>209</v>
      </c>
      <c r="BM621" s="124">
        <v>1.0</v>
      </c>
      <c r="BN621" s="224" t="s">
        <v>216</v>
      </c>
      <c r="BO621" s="58"/>
      <c r="BP621" s="122" t="s">
        <v>211</v>
      </c>
      <c r="BQ621" s="124">
        <v>0.0</v>
      </c>
      <c r="BR621" s="122" t="s">
        <v>226</v>
      </c>
      <c r="BS621" s="124">
        <v>0.0</v>
      </c>
      <c r="BT621" s="112"/>
      <c r="BU621" s="168" t="s">
        <v>236</v>
      </c>
      <c r="BV621" s="168" t="s">
        <v>236</v>
      </c>
      <c r="BW621" s="112"/>
    </row>
    <row r="622">
      <c r="A622" s="66"/>
      <c r="B622" s="69">
        <v>29.0</v>
      </c>
      <c r="C622" s="71" t="s">
        <v>322</v>
      </c>
      <c r="D622" s="71" t="s">
        <v>358</v>
      </c>
      <c r="E622" s="76">
        <v>2014.0</v>
      </c>
      <c r="F622" s="76" t="s">
        <v>30</v>
      </c>
      <c r="G622" s="76" t="s">
        <v>394</v>
      </c>
      <c r="H622" s="76">
        <v>0.0</v>
      </c>
      <c r="I622" s="119" t="s">
        <v>430</v>
      </c>
      <c r="J622" s="71"/>
      <c r="K622" s="87" t="s">
        <v>39</v>
      </c>
      <c r="L622" s="66"/>
      <c r="M622" s="94"/>
      <c r="N622" s="122" t="s">
        <v>231</v>
      </c>
      <c r="O622" s="124"/>
      <c r="P622" s="124" t="s">
        <v>243</v>
      </c>
      <c r="Q622" s="16" t="s">
        <v>250</v>
      </c>
      <c r="R622" s="122" t="s">
        <v>241</v>
      </c>
      <c r="S622" s="124"/>
      <c r="T622" s="122" t="s">
        <v>231</v>
      </c>
      <c r="U622" s="124"/>
      <c r="V622" s="16" t="s">
        <v>260</v>
      </c>
      <c r="W622" s="106"/>
      <c r="X622" s="106"/>
      <c r="Y622" s="106"/>
      <c r="Z622" s="122" t="s">
        <v>231</v>
      </c>
      <c r="AA622" s="124"/>
      <c r="AB622" s="122" t="s">
        <v>231</v>
      </c>
      <c r="AC622" s="124" t="s">
        <v>476</v>
      </c>
      <c r="AD622" s="224" t="s">
        <v>231</v>
      </c>
      <c r="AE622" s="58"/>
      <c r="AF622" s="122" t="s">
        <v>241</v>
      </c>
      <c r="AG622" s="124"/>
      <c r="AH622" s="122" t="s">
        <v>231</v>
      </c>
      <c r="AI622" s="124"/>
      <c r="AJ622" s="108"/>
      <c r="AK622" s="106"/>
      <c r="AL622" s="106"/>
      <c r="AM622" s="122" t="s">
        <v>231</v>
      </c>
      <c r="AN622" s="124"/>
      <c r="AO622" s="122" t="s">
        <v>231</v>
      </c>
      <c r="AP622" s="124"/>
      <c r="AQ622" s="122" t="s">
        <v>231</v>
      </c>
      <c r="AR622" s="124"/>
      <c r="AS622" s="122" t="s">
        <v>231</v>
      </c>
      <c r="AT622" s="124"/>
      <c r="AU622" s="122" t="s">
        <v>231</v>
      </c>
      <c r="AV622" s="124"/>
      <c r="AW622" s="122" t="s">
        <v>231</v>
      </c>
      <c r="AX622" s="124"/>
      <c r="AY622" s="122" t="s">
        <v>231</v>
      </c>
      <c r="AZ622" s="124"/>
      <c r="BA622" s="146" t="s">
        <v>231</v>
      </c>
      <c r="BB622" s="124"/>
      <c r="BC622" s="146" t="s">
        <v>293</v>
      </c>
      <c r="BD622" s="124"/>
      <c r="BE622" s="112">
        <f t="shared" si="17"/>
        <v>0.9285714286</v>
      </c>
      <c r="BF622" s="122" t="s">
        <v>192</v>
      </c>
      <c r="BG622" s="160">
        <v>1.0</v>
      </c>
      <c r="BH622" s="122" t="s">
        <v>200</v>
      </c>
      <c r="BI622" s="160">
        <v>0.5</v>
      </c>
      <c r="BJ622" s="122" t="s">
        <v>204</v>
      </c>
      <c r="BK622" s="124">
        <v>1.0</v>
      </c>
      <c r="BL622" s="146" t="s">
        <v>209</v>
      </c>
      <c r="BM622" s="124">
        <v>1.0</v>
      </c>
      <c r="BN622" s="122" t="s">
        <v>216</v>
      </c>
      <c r="BO622" s="226">
        <v>1.0</v>
      </c>
      <c r="BP622" s="63"/>
      <c r="BQ622" s="124">
        <v>1.0</v>
      </c>
      <c r="BR622" s="122" t="s">
        <v>225</v>
      </c>
      <c r="BS622" s="124">
        <v>1.0</v>
      </c>
      <c r="BT622" s="112"/>
      <c r="BU622" s="168" t="s">
        <v>236</v>
      </c>
      <c r="BV622" s="168" t="s">
        <v>236</v>
      </c>
      <c r="BW622" s="112"/>
    </row>
    <row r="623">
      <c r="A623" s="66"/>
      <c r="B623" s="69">
        <v>30.0</v>
      </c>
      <c r="C623" s="71" t="s">
        <v>323</v>
      </c>
      <c r="D623" s="71" t="s">
        <v>359</v>
      </c>
      <c r="E623" s="76">
        <v>2010.0</v>
      </c>
      <c r="F623" s="76" t="s">
        <v>30</v>
      </c>
      <c r="G623" s="76" t="s">
        <v>395</v>
      </c>
      <c r="H623" s="76">
        <v>14.0</v>
      </c>
      <c r="I623" s="119" t="s">
        <v>431</v>
      </c>
      <c r="J623" s="71"/>
      <c r="K623" s="87" t="s">
        <v>39</v>
      </c>
      <c r="L623" s="66"/>
      <c r="M623" s="94"/>
      <c r="N623" s="122" t="s">
        <v>231</v>
      </c>
      <c r="O623" s="124"/>
      <c r="P623" s="124" t="s">
        <v>243</v>
      </c>
      <c r="Q623" s="16" t="s">
        <v>250</v>
      </c>
      <c r="R623" s="122" t="s">
        <v>241</v>
      </c>
      <c r="S623" s="124"/>
      <c r="T623" s="122" t="s">
        <v>231</v>
      </c>
      <c r="U623" s="124"/>
      <c r="V623" s="16" t="s">
        <v>258</v>
      </c>
      <c r="W623" s="106"/>
      <c r="X623" s="106"/>
      <c r="Y623" s="106"/>
      <c r="Z623" s="122" t="s">
        <v>241</v>
      </c>
      <c r="AA623" s="124"/>
      <c r="AB623" s="122"/>
      <c r="AC623" s="124"/>
      <c r="AD623" s="122"/>
      <c r="AE623" s="124"/>
      <c r="AF623" s="122"/>
      <c r="AG623" s="124"/>
      <c r="AH623" s="122"/>
      <c r="AI623" s="124"/>
      <c r="AJ623" s="108"/>
      <c r="AK623" s="106"/>
      <c r="AL623" s="106"/>
      <c r="AM623" s="122" t="s">
        <v>231</v>
      </c>
      <c r="AN623" s="124"/>
      <c r="AO623" s="122" t="s">
        <v>231</v>
      </c>
      <c r="AP623" s="124"/>
      <c r="AQ623" s="122" t="s">
        <v>231</v>
      </c>
      <c r="AR623" s="124"/>
      <c r="AS623" s="122" t="s">
        <v>231</v>
      </c>
      <c r="AT623" s="124"/>
      <c r="AU623" s="122" t="s">
        <v>231</v>
      </c>
      <c r="AV623" s="124"/>
      <c r="AW623" s="122" t="s">
        <v>231</v>
      </c>
      <c r="AX623" s="124"/>
      <c r="AY623" s="122" t="s">
        <v>231</v>
      </c>
      <c r="AZ623" s="124"/>
      <c r="BA623" s="146" t="s">
        <v>231</v>
      </c>
      <c r="BB623" s="124"/>
      <c r="BC623" s="146" t="s">
        <v>228</v>
      </c>
      <c r="BD623" s="124" t="s">
        <v>556</v>
      </c>
      <c r="BE623" s="112">
        <f t="shared" si="17"/>
        <v>0.7857142857</v>
      </c>
      <c r="BF623" s="122" t="s">
        <v>192</v>
      </c>
      <c r="BG623" s="160">
        <v>1.0</v>
      </c>
      <c r="BH623" s="122" t="s">
        <v>199</v>
      </c>
      <c r="BI623" s="160">
        <v>1.0</v>
      </c>
      <c r="BJ623" s="122" t="s">
        <v>204</v>
      </c>
      <c r="BK623" s="124">
        <v>1.0</v>
      </c>
      <c r="BL623" s="146" t="s">
        <v>209</v>
      </c>
      <c r="BM623" s="124">
        <v>1.0</v>
      </c>
      <c r="BN623" s="122" t="s">
        <v>216</v>
      </c>
      <c r="BO623" s="124">
        <v>1.0</v>
      </c>
      <c r="BP623" s="224" t="s">
        <v>211</v>
      </c>
      <c r="BQ623" s="58"/>
      <c r="BR623" s="122" t="s">
        <v>211</v>
      </c>
      <c r="BS623" s="124">
        <v>0.5</v>
      </c>
      <c r="BT623" s="112"/>
      <c r="BU623" s="168" t="s">
        <v>237</v>
      </c>
      <c r="BV623" s="168" t="s">
        <v>236</v>
      </c>
      <c r="BW623" s="112"/>
    </row>
    <row r="624">
      <c r="A624" s="66"/>
      <c r="B624" s="69">
        <v>31.0</v>
      </c>
      <c r="C624" s="71" t="s">
        <v>324</v>
      </c>
      <c r="D624" s="115" t="s">
        <v>360</v>
      </c>
      <c r="E624" s="76">
        <v>2011.0</v>
      </c>
      <c r="F624" s="76" t="s">
        <v>30</v>
      </c>
      <c r="G624" s="76" t="s">
        <v>396</v>
      </c>
      <c r="H624" s="76">
        <v>22.0</v>
      </c>
      <c r="I624" s="119" t="s">
        <v>432</v>
      </c>
      <c r="J624" s="71"/>
      <c r="K624" s="87" t="s">
        <v>39</v>
      </c>
      <c r="L624" s="66"/>
      <c r="M624" s="94"/>
      <c r="N624" s="122" t="s">
        <v>231</v>
      </c>
      <c r="O624" s="124"/>
      <c r="P624" s="124" t="s">
        <v>243</v>
      </c>
      <c r="Q624" s="16" t="s">
        <v>248</v>
      </c>
      <c r="R624" s="122" t="s">
        <v>228</v>
      </c>
      <c r="S624" s="124"/>
      <c r="T624" s="122" t="s">
        <v>231</v>
      </c>
      <c r="U624" s="124"/>
      <c r="V624" s="16" t="s">
        <v>257</v>
      </c>
      <c r="W624" s="106"/>
      <c r="X624" s="106"/>
      <c r="Y624" s="106"/>
      <c r="Z624" s="122" t="s">
        <v>231</v>
      </c>
      <c r="AA624" s="124"/>
      <c r="AB624" s="122" t="s">
        <v>231</v>
      </c>
      <c r="AC624" s="124"/>
      <c r="AD624" s="122" t="s">
        <v>231</v>
      </c>
      <c r="AE624" s="124"/>
      <c r="AF624" s="224" t="s">
        <v>241</v>
      </c>
      <c r="AG624" s="58"/>
      <c r="AH624" s="122" t="s">
        <v>241</v>
      </c>
      <c r="AI624" s="124"/>
      <c r="AJ624" s="108"/>
      <c r="AK624" s="106"/>
      <c r="AL624" s="106"/>
      <c r="AM624" s="122" t="s">
        <v>231</v>
      </c>
      <c r="AN624" s="124"/>
      <c r="AO624" s="122" t="s">
        <v>231</v>
      </c>
      <c r="AP624" s="124"/>
      <c r="AQ624" s="122" t="s">
        <v>231</v>
      </c>
      <c r="AR624" s="124"/>
      <c r="AS624" s="122" t="s">
        <v>231</v>
      </c>
      <c r="AT624" s="124"/>
      <c r="AU624" s="122" t="s">
        <v>231</v>
      </c>
      <c r="AV624" s="124"/>
      <c r="AW624" s="122" t="s">
        <v>231</v>
      </c>
      <c r="AX624" s="124" t="s">
        <v>537</v>
      </c>
      <c r="AY624" s="122" t="s">
        <v>231</v>
      </c>
      <c r="AZ624" s="124"/>
      <c r="BA624" s="146" t="s">
        <v>231</v>
      </c>
      <c r="BB624" s="124" t="s">
        <v>548</v>
      </c>
      <c r="BC624" s="146" t="s">
        <v>291</v>
      </c>
      <c r="BD624" s="124" t="s">
        <v>557</v>
      </c>
      <c r="BE624" s="112">
        <f t="shared" si="17"/>
        <v>0.8085714286</v>
      </c>
      <c r="BF624" s="122" t="s">
        <v>192</v>
      </c>
      <c r="BG624" s="160">
        <v>1.0</v>
      </c>
      <c r="BH624" s="122" t="s">
        <v>199</v>
      </c>
      <c r="BI624" s="160">
        <v>1.0</v>
      </c>
      <c r="BJ624" s="122" t="s">
        <v>204</v>
      </c>
      <c r="BK624" s="124">
        <v>1.0</v>
      </c>
      <c r="BL624" s="146" t="s">
        <v>209</v>
      </c>
      <c r="BM624" s="124">
        <v>1.0</v>
      </c>
      <c r="BN624" s="122" t="s">
        <v>217</v>
      </c>
      <c r="BO624" s="124">
        <v>0.66</v>
      </c>
      <c r="BP624" s="122" t="s">
        <v>211</v>
      </c>
      <c r="BQ624" s="226">
        <v>0.5</v>
      </c>
      <c r="BR624" s="63"/>
      <c r="BS624" s="124">
        <v>0.5</v>
      </c>
      <c r="BT624" s="112"/>
      <c r="BU624" s="168" t="s">
        <v>236</v>
      </c>
      <c r="BV624" s="168" t="s">
        <v>236</v>
      </c>
      <c r="BW624" s="112"/>
    </row>
    <row r="625">
      <c r="A625" s="66"/>
      <c r="B625" s="69">
        <v>32.0</v>
      </c>
      <c r="C625" s="71" t="s">
        <v>325</v>
      </c>
      <c r="D625" s="115" t="s">
        <v>361</v>
      </c>
      <c r="E625" s="76">
        <v>2012.0</v>
      </c>
      <c r="F625" s="76" t="s">
        <v>30</v>
      </c>
      <c r="G625" s="76" t="s">
        <v>397</v>
      </c>
      <c r="H625" s="76">
        <v>5.0</v>
      </c>
      <c r="I625" s="119" t="s">
        <v>433</v>
      </c>
      <c r="J625" s="71"/>
      <c r="K625" s="87" t="s">
        <v>39</v>
      </c>
      <c r="L625" s="66"/>
      <c r="M625" s="94"/>
      <c r="N625" s="122" t="s">
        <v>231</v>
      </c>
      <c r="O625" s="124"/>
      <c r="P625" s="124" t="s">
        <v>243</v>
      </c>
      <c r="Q625" s="16" t="s">
        <v>250</v>
      </c>
      <c r="R625" s="122" t="s">
        <v>228</v>
      </c>
      <c r="S625" s="124"/>
      <c r="T625" s="122" t="s">
        <v>241</v>
      </c>
      <c r="U625" s="124"/>
      <c r="V625" s="16" t="s">
        <v>258</v>
      </c>
      <c r="W625" s="106"/>
      <c r="X625" s="106"/>
      <c r="Y625" s="106"/>
      <c r="Z625" s="122" t="s">
        <v>231</v>
      </c>
      <c r="AA625" s="124"/>
      <c r="AB625" s="122" t="s">
        <v>231</v>
      </c>
      <c r="AC625" s="124" t="s">
        <v>477</v>
      </c>
      <c r="AD625" s="122" t="s">
        <v>231</v>
      </c>
      <c r="AE625" s="124" t="s">
        <v>491</v>
      </c>
      <c r="AF625" s="122" t="s">
        <v>241</v>
      </c>
      <c r="AG625" s="124"/>
      <c r="AH625" s="122" t="s">
        <v>228</v>
      </c>
      <c r="AI625" s="124"/>
      <c r="AJ625" s="108"/>
      <c r="AK625" s="106"/>
      <c r="AL625" s="106"/>
      <c r="AM625" s="122" t="s">
        <v>231</v>
      </c>
      <c r="AN625" s="124"/>
      <c r="AO625" s="122" t="s">
        <v>231</v>
      </c>
      <c r="AP625" s="124" t="s">
        <v>511</v>
      </c>
      <c r="AQ625" s="122" t="s">
        <v>231</v>
      </c>
      <c r="AR625" s="124"/>
      <c r="AS625" s="122" t="s">
        <v>231</v>
      </c>
      <c r="AT625" s="124"/>
      <c r="AU625" s="122" t="s">
        <v>231</v>
      </c>
      <c r="AV625" s="124"/>
      <c r="AW625" s="122" t="s">
        <v>231</v>
      </c>
      <c r="AX625" s="124"/>
      <c r="AY625" s="122" t="s">
        <v>231</v>
      </c>
      <c r="AZ625" s="124"/>
      <c r="BA625" s="146" t="s">
        <v>241</v>
      </c>
      <c r="BB625" s="124"/>
      <c r="BC625" s="146" t="s">
        <v>290</v>
      </c>
      <c r="BD625" s="124" t="s">
        <v>558</v>
      </c>
      <c r="BE625" s="112">
        <f t="shared" si="17"/>
        <v>0.6185714286</v>
      </c>
      <c r="BF625" s="122" t="s">
        <v>192</v>
      </c>
      <c r="BG625" s="160">
        <v>1.0</v>
      </c>
      <c r="BH625" s="122" t="s">
        <v>200</v>
      </c>
      <c r="BI625" s="160">
        <v>0.5</v>
      </c>
      <c r="BJ625" s="122" t="s">
        <v>204</v>
      </c>
      <c r="BK625" s="124">
        <v>1.0</v>
      </c>
      <c r="BL625" s="146" t="s">
        <v>209</v>
      </c>
      <c r="BM625" s="124">
        <v>1.0</v>
      </c>
      <c r="BN625" s="122" t="s">
        <v>218</v>
      </c>
      <c r="BO625" s="124">
        <v>0.33</v>
      </c>
      <c r="BP625" s="122" t="s">
        <v>211</v>
      </c>
      <c r="BQ625" s="124">
        <v>0.5</v>
      </c>
      <c r="BR625" s="224" t="s">
        <v>211</v>
      </c>
      <c r="BS625" s="58"/>
      <c r="BT625" s="112"/>
      <c r="BU625" s="168" t="s">
        <v>237</v>
      </c>
      <c r="BV625" s="168" t="s">
        <v>236</v>
      </c>
      <c r="BW625" s="112"/>
    </row>
    <row r="626">
      <c r="A626" s="66"/>
      <c r="B626" s="69">
        <v>33.0</v>
      </c>
      <c r="C626" s="71" t="s">
        <v>326</v>
      </c>
      <c r="D626" s="115" t="s">
        <v>362</v>
      </c>
      <c r="E626" s="76">
        <v>2014.0</v>
      </c>
      <c r="F626" s="76" t="s">
        <v>30</v>
      </c>
      <c r="G626" s="76" t="s">
        <v>398</v>
      </c>
      <c r="H626" s="76">
        <v>5.0</v>
      </c>
      <c r="I626" s="119" t="s">
        <v>434</v>
      </c>
      <c r="J626" s="71"/>
      <c r="K626" s="87" t="s">
        <v>39</v>
      </c>
      <c r="L626" s="66"/>
      <c r="M626" s="94"/>
      <c r="N626" s="122" t="s">
        <v>231</v>
      </c>
      <c r="O626" s="124"/>
      <c r="P626" s="124" t="s">
        <v>243</v>
      </c>
      <c r="Q626" s="16" t="s">
        <v>248</v>
      </c>
      <c r="R626" s="122" t="s">
        <v>228</v>
      </c>
      <c r="S626" s="124"/>
      <c r="T626" s="122" t="s">
        <v>231</v>
      </c>
      <c r="U626" s="124"/>
      <c r="V626" s="16" t="s">
        <v>258</v>
      </c>
      <c r="W626" s="106"/>
      <c r="X626" s="106"/>
      <c r="Y626" s="106"/>
      <c r="Z626" s="122" t="s">
        <v>231</v>
      </c>
      <c r="AA626" s="124"/>
      <c r="AB626" s="122" t="s">
        <v>231</v>
      </c>
      <c r="AC626" s="124" t="s">
        <v>478</v>
      </c>
      <c r="AD626" s="122" t="s">
        <v>231</v>
      </c>
      <c r="AE626" s="124" t="s">
        <v>492</v>
      </c>
      <c r="AF626" s="122" t="s">
        <v>241</v>
      </c>
      <c r="AG626" s="124"/>
      <c r="AH626" s="224" t="s">
        <v>241</v>
      </c>
      <c r="AI626" s="58"/>
      <c r="AJ626" s="108"/>
      <c r="AK626" s="106"/>
      <c r="AL626" s="106"/>
      <c r="AM626" s="122" t="s">
        <v>241</v>
      </c>
      <c r="AN626" s="124"/>
      <c r="AO626" s="122"/>
      <c r="AP626" s="124"/>
      <c r="AQ626" s="122"/>
      <c r="AR626" s="124"/>
      <c r="AS626" s="122"/>
      <c r="AT626" s="124"/>
      <c r="AU626" s="122" t="s">
        <v>241</v>
      </c>
      <c r="AV626" s="124"/>
      <c r="AW626" s="122" t="s">
        <v>231</v>
      </c>
      <c r="AX626" s="124"/>
      <c r="AY626" s="122" t="s">
        <v>231</v>
      </c>
      <c r="AZ626" s="124"/>
      <c r="BA626" s="146" t="s">
        <v>241</v>
      </c>
      <c r="BB626" s="124"/>
      <c r="BC626" s="146" t="s">
        <v>228</v>
      </c>
      <c r="BD626" s="124"/>
      <c r="BE626" s="112">
        <f t="shared" si="17"/>
        <v>0.7614285714</v>
      </c>
      <c r="BF626" s="122" t="s">
        <v>192</v>
      </c>
      <c r="BG626" s="160">
        <v>1.0</v>
      </c>
      <c r="BH626" s="122" t="s">
        <v>199</v>
      </c>
      <c r="BI626" s="160">
        <v>1.0</v>
      </c>
      <c r="BJ626" s="122" t="s">
        <v>204</v>
      </c>
      <c r="BK626" s="124">
        <v>1.0</v>
      </c>
      <c r="BL626" s="146" t="s">
        <v>209</v>
      </c>
      <c r="BM626" s="124">
        <v>1.0</v>
      </c>
      <c r="BN626" s="122" t="s">
        <v>218</v>
      </c>
      <c r="BO626" s="124">
        <v>0.33</v>
      </c>
      <c r="BP626" s="122" t="s">
        <v>222</v>
      </c>
      <c r="BQ626" s="124">
        <v>0.0</v>
      </c>
      <c r="BR626" s="122" t="s">
        <v>225</v>
      </c>
      <c r="BS626" s="226">
        <v>1.0</v>
      </c>
      <c r="BT626" s="63"/>
      <c r="BU626" s="168" t="s">
        <v>236</v>
      </c>
      <c r="BV626" s="168" t="s">
        <v>236</v>
      </c>
      <c r="BW626" s="112"/>
    </row>
    <row r="627">
      <c r="A627" s="66"/>
      <c r="B627" s="69">
        <v>34.0</v>
      </c>
      <c r="C627" s="71" t="s">
        <v>327</v>
      </c>
      <c r="D627" s="115" t="s">
        <v>363</v>
      </c>
      <c r="E627" s="76">
        <v>2014.0</v>
      </c>
      <c r="F627" s="76" t="s">
        <v>30</v>
      </c>
      <c r="G627" s="76" t="s">
        <v>399</v>
      </c>
      <c r="H627" s="76">
        <v>4.0</v>
      </c>
      <c r="I627" s="119" t="s">
        <v>435</v>
      </c>
      <c r="J627" s="71"/>
      <c r="K627" s="87" t="s">
        <v>39</v>
      </c>
      <c r="L627" s="66"/>
      <c r="M627" s="94"/>
      <c r="N627" s="122" t="s">
        <v>231</v>
      </c>
      <c r="O627" s="124"/>
      <c r="P627" s="124" t="s">
        <v>243</v>
      </c>
      <c r="Q627" s="16" t="s">
        <v>248</v>
      </c>
      <c r="R627" s="122" t="s">
        <v>228</v>
      </c>
      <c r="S627" s="124"/>
      <c r="T627" s="122" t="s">
        <v>231</v>
      </c>
      <c r="U627" s="124"/>
      <c r="V627" s="16" t="s">
        <v>257</v>
      </c>
      <c r="W627" s="106"/>
      <c r="X627" s="106"/>
      <c r="Y627" s="106"/>
      <c r="Z627" s="122" t="s">
        <v>231</v>
      </c>
      <c r="AA627" s="124"/>
      <c r="AB627" s="122" t="s">
        <v>231</v>
      </c>
      <c r="AC627" s="124" t="s">
        <v>479</v>
      </c>
      <c r="AD627" s="122" t="s">
        <v>231</v>
      </c>
      <c r="AE627" s="124"/>
      <c r="AF627" s="122" t="s">
        <v>241</v>
      </c>
      <c r="AG627" s="124"/>
      <c r="AH627" s="122" t="s">
        <v>241</v>
      </c>
      <c r="AI627" s="124"/>
      <c r="AJ627" s="108"/>
      <c r="AK627" s="106"/>
      <c r="AL627" s="106"/>
      <c r="AM627" s="122" t="s">
        <v>231</v>
      </c>
      <c r="AN627" s="124"/>
      <c r="AO627" s="122" t="s">
        <v>231</v>
      </c>
      <c r="AP627" s="124" t="s">
        <v>512</v>
      </c>
      <c r="AQ627" s="122" t="s">
        <v>231</v>
      </c>
      <c r="AR627" s="124" t="s">
        <v>460</v>
      </c>
      <c r="AS627" s="122" t="s">
        <v>231</v>
      </c>
      <c r="AT627" s="124"/>
      <c r="AU627" s="122" t="s">
        <v>231</v>
      </c>
      <c r="AV627" s="124"/>
      <c r="AW627" s="122" t="s">
        <v>231</v>
      </c>
      <c r="AX627" s="124"/>
      <c r="AY627" s="122" t="s">
        <v>231</v>
      </c>
      <c r="AZ627" s="124"/>
      <c r="BA627" s="146" t="s">
        <v>231</v>
      </c>
      <c r="BB627" s="124" t="s">
        <v>549</v>
      </c>
      <c r="BC627" s="146" t="s">
        <v>290</v>
      </c>
      <c r="BD627" s="124"/>
      <c r="BE627" s="112">
        <f t="shared" si="17"/>
        <v>1</v>
      </c>
      <c r="BF627" s="122" t="s">
        <v>192</v>
      </c>
      <c r="BG627" s="160">
        <v>1.0</v>
      </c>
      <c r="BH627" s="122" t="s">
        <v>199</v>
      </c>
      <c r="BI627" s="160">
        <v>1.0</v>
      </c>
      <c r="BJ627" s="122" t="s">
        <v>204</v>
      </c>
      <c r="BK627" s="124">
        <v>1.0</v>
      </c>
      <c r="BL627" s="146" t="s">
        <v>209</v>
      </c>
      <c r="BM627" s="124">
        <v>1.0</v>
      </c>
      <c r="BN627" s="122" t="s">
        <v>216</v>
      </c>
      <c r="BO627" s="124">
        <v>1.0</v>
      </c>
      <c r="BP627" s="122" t="s">
        <v>204</v>
      </c>
      <c r="BQ627" s="124">
        <v>1.0</v>
      </c>
      <c r="BR627" s="122" t="s">
        <v>225</v>
      </c>
      <c r="BS627" s="124">
        <v>1.0</v>
      </c>
      <c r="BT627" s="112"/>
      <c r="BU627" s="168" t="s">
        <v>236</v>
      </c>
      <c r="BV627" s="168" t="s">
        <v>236</v>
      </c>
      <c r="BW627" s="112"/>
    </row>
    <row r="628">
      <c r="A628" s="66"/>
      <c r="B628" s="69">
        <v>35.0</v>
      </c>
      <c r="C628" s="71" t="s">
        <v>328</v>
      </c>
      <c r="D628" s="115" t="s">
        <v>364</v>
      </c>
      <c r="E628" s="76">
        <v>2014.0</v>
      </c>
      <c r="F628" s="76" t="s">
        <v>30</v>
      </c>
      <c r="G628" s="76" t="s">
        <v>400</v>
      </c>
      <c r="H628" s="76">
        <v>7.0</v>
      </c>
      <c r="I628" s="119" t="s">
        <v>436</v>
      </c>
      <c r="J628" s="71"/>
      <c r="K628" s="87" t="s">
        <v>39</v>
      </c>
      <c r="L628" s="66"/>
      <c r="M628" s="94"/>
      <c r="N628" s="122" t="s">
        <v>231</v>
      </c>
      <c r="O628" s="124"/>
      <c r="P628" s="124" t="s">
        <v>243</v>
      </c>
      <c r="Q628" s="16" t="s">
        <v>248</v>
      </c>
      <c r="R628" s="122" t="s">
        <v>228</v>
      </c>
      <c r="S628" s="124"/>
      <c r="T628" s="122" t="s">
        <v>231</v>
      </c>
      <c r="U628" s="124"/>
      <c r="V628" s="16" t="s">
        <v>257</v>
      </c>
      <c r="W628" s="106"/>
      <c r="X628" s="106"/>
      <c r="Y628" s="106"/>
      <c r="Z628" s="122" t="s">
        <v>231</v>
      </c>
      <c r="AA628" s="124"/>
      <c r="AB628" s="122" t="s">
        <v>231</v>
      </c>
      <c r="AC628" s="124" t="s">
        <v>480</v>
      </c>
      <c r="AD628" s="122" t="s">
        <v>231</v>
      </c>
      <c r="AE628" s="124"/>
      <c r="AF628" s="122" t="s">
        <v>231</v>
      </c>
      <c r="AG628" s="124"/>
      <c r="AH628" s="122" t="s">
        <v>231</v>
      </c>
      <c r="AI628" s="124"/>
      <c r="AJ628" s="108"/>
      <c r="AK628" s="106"/>
      <c r="AL628" s="106"/>
      <c r="AM628" s="122" t="s">
        <v>231</v>
      </c>
      <c r="AN628" s="124"/>
      <c r="AO628" s="122" t="s">
        <v>231</v>
      </c>
      <c r="AP628" s="124" t="s">
        <v>513</v>
      </c>
      <c r="AQ628" s="122" t="s">
        <v>231</v>
      </c>
      <c r="AR628" s="124"/>
      <c r="AS628" s="122" t="s">
        <v>231</v>
      </c>
      <c r="AT628" s="124"/>
      <c r="AU628" s="122" t="s">
        <v>231</v>
      </c>
      <c r="AV628" s="124"/>
      <c r="AW628" s="122" t="s">
        <v>231</v>
      </c>
      <c r="AX628" s="124"/>
      <c r="AY628" s="122" t="s">
        <v>231</v>
      </c>
      <c r="AZ628" s="124"/>
      <c r="BA628" s="146" t="s">
        <v>241</v>
      </c>
      <c r="BB628" s="124"/>
      <c r="BC628" s="146" t="s">
        <v>290</v>
      </c>
      <c r="BD628" s="124"/>
      <c r="BE628" s="112">
        <f t="shared" si="17"/>
        <v>1</v>
      </c>
      <c r="BF628" s="122" t="s">
        <v>192</v>
      </c>
      <c r="BG628" s="160">
        <v>1.0</v>
      </c>
      <c r="BH628" s="122" t="s">
        <v>199</v>
      </c>
      <c r="BI628" s="160">
        <v>1.0</v>
      </c>
      <c r="BJ628" s="122" t="s">
        <v>204</v>
      </c>
      <c r="BK628" s="124">
        <v>1.0</v>
      </c>
      <c r="BL628" s="146" t="s">
        <v>209</v>
      </c>
      <c r="BM628" s="124">
        <v>1.0</v>
      </c>
      <c r="BN628" s="122" t="s">
        <v>216</v>
      </c>
      <c r="BO628" s="124">
        <v>1.0</v>
      </c>
      <c r="BP628" s="122" t="s">
        <v>204</v>
      </c>
      <c r="BQ628" s="124">
        <v>1.0</v>
      </c>
      <c r="BR628" s="122" t="s">
        <v>225</v>
      </c>
      <c r="BS628" s="124">
        <v>1.0</v>
      </c>
      <c r="BT628" s="112"/>
      <c r="BU628" s="168" t="s">
        <v>236</v>
      </c>
      <c r="BV628" s="168" t="s">
        <v>236</v>
      </c>
      <c r="BW628" s="112"/>
    </row>
    <row r="629">
      <c r="A629" s="66"/>
      <c r="B629" s="69">
        <v>36.0</v>
      </c>
      <c r="C629" s="71" t="s">
        <v>329</v>
      </c>
      <c r="D629" s="115" t="s">
        <v>365</v>
      </c>
      <c r="E629" s="76">
        <v>2011.0</v>
      </c>
      <c r="F629" s="76" t="s">
        <v>30</v>
      </c>
      <c r="G629" s="76" t="s">
        <v>401</v>
      </c>
      <c r="H629" s="76">
        <v>5.0</v>
      </c>
      <c r="I629" s="119" t="s">
        <v>437</v>
      </c>
      <c r="J629" s="71"/>
      <c r="K629" s="87" t="s">
        <v>39</v>
      </c>
      <c r="L629" s="66"/>
      <c r="M629" s="94"/>
      <c r="N629" s="122" t="s">
        <v>231</v>
      </c>
      <c r="O629" s="124"/>
      <c r="P629" s="124" t="s">
        <v>243</v>
      </c>
      <c r="Q629" s="16" t="s">
        <v>250</v>
      </c>
      <c r="R629" s="122" t="s">
        <v>228</v>
      </c>
      <c r="S629" s="124"/>
      <c r="T629" s="122" t="s">
        <v>231</v>
      </c>
      <c r="U629" s="124"/>
      <c r="V629" s="16" t="s">
        <v>257</v>
      </c>
      <c r="W629" s="106"/>
      <c r="X629" s="106"/>
      <c r="Y629" s="106"/>
      <c r="Z629" s="122" t="s">
        <v>231</v>
      </c>
      <c r="AA629" s="124"/>
      <c r="AB629" s="122" t="s">
        <v>231</v>
      </c>
      <c r="AC629" s="124" t="s">
        <v>481</v>
      </c>
      <c r="AD629" s="122" t="s">
        <v>231</v>
      </c>
      <c r="AE629" s="124" t="s">
        <v>493</v>
      </c>
      <c r="AF629" s="122" t="s">
        <v>241</v>
      </c>
      <c r="AG629" s="124"/>
      <c r="AH629" s="122" t="s">
        <v>241</v>
      </c>
      <c r="AI629" s="124"/>
      <c r="AJ629" s="108"/>
      <c r="AK629" s="106"/>
      <c r="AL629" s="106"/>
      <c r="AM629" s="122" t="s">
        <v>231</v>
      </c>
      <c r="AN629" s="124"/>
      <c r="AO629" s="122" t="s">
        <v>231</v>
      </c>
      <c r="AP629" s="124" t="s">
        <v>514</v>
      </c>
      <c r="AQ629" s="122" t="s">
        <v>231</v>
      </c>
      <c r="AR629" s="124"/>
      <c r="AS629" s="122" t="s">
        <v>231</v>
      </c>
      <c r="AT629" s="124"/>
      <c r="AU629" s="122" t="s">
        <v>231</v>
      </c>
      <c r="AV629" s="124"/>
      <c r="AW629" s="122" t="s">
        <v>231</v>
      </c>
      <c r="AX629" s="124"/>
      <c r="AY629" s="122" t="s">
        <v>231</v>
      </c>
      <c r="AZ629" s="124"/>
      <c r="BA629" s="146" t="s">
        <v>241</v>
      </c>
      <c r="BB629" s="124"/>
      <c r="BC629" s="146" t="s">
        <v>293</v>
      </c>
      <c r="BD629" s="124"/>
      <c r="BE629" s="112">
        <f t="shared" si="17"/>
        <v>0.5942857143</v>
      </c>
      <c r="BF629" s="122" t="s">
        <v>192</v>
      </c>
      <c r="BG629" s="160">
        <v>1.0</v>
      </c>
      <c r="BH629" s="122" t="s">
        <v>200</v>
      </c>
      <c r="BI629" s="160">
        <v>0.5</v>
      </c>
      <c r="BJ629" s="122" t="s">
        <v>205</v>
      </c>
      <c r="BK629" s="124">
        <v>0.5</v>
      </c>
      <c r="BL629" s="146" t="s">
        <v>209</v>
      </c>
      <c r="BM629" s="124">
        <v>1.0</v>
      </c>
      <c r="BN629" s="122" t="s">
        <v>217</v>
      </c>
      <c r="BO629" s="124">
        <v>0.66</v>
      </c>
      <c r="BP629" s="122" t="s">
        <v>211</v>
      </c>
      <c r="BQ629" s="124">
        <v>0.5</v>
      </c>
      <c r="BR629" s="122" t="s">
        <v>226</v>
      </c>
      <c r="BS629" s="124">
        <v>0.0</v>
      </c>
      <c r="BT629" s="112"/>
      <c r="BU629" s="168" t="s">
        <v>236</v>
      </c>
      <c r="BV629" s="168" t="s">
        <v>236</v>
      </c>
      <c r="BW629" s="112"/>
    </row>
    <row r="630">
      <c r="A630" s="65" t="s">
        <v>182</v>
      </c>
      <c r="B630" s="68" t="s">
        <v>0</v>
      </c>
      <c r="C630" s="68" t="s">
        <v>183</v>
      </c>
      <c r="D630" s="68" t="s">
        <v>184</v>
      </c>
      <c r="E630" s="75" t="s">
        <v>185</v>
      </c>
      <c r="F630" s="75" t="s">
        <v>91</v>
      </c>
      <c r="G630" s="75" t="s">
        <v>189</v>
      </c>
      <c r="H630" s="75" t="s">
        <v>191</v>
      </c>
      <c r="I630" s="81" t="s">
        <v>193</v>
      </c>
      <c r="J630" s="81"/>
      <c r="K630" s="85" t="s">
        <v>197</v>
      </c>
      <c r="L630" s="65" t="s">
        <v>210</v>
      </c>
      <c r="M630" s="92" t="s">
        <v>3</v>
      </c>
      <c r="N630" s="121" t="s">
        <v>180</v>
      </c>
      <c r="O630" s="220"/>
      <c r="P630" s="19" t="s">
        <v>232</v>
      </c>
      <c r="Q630" s="19" t="s">
        <v>246</v>
      </c>
      <c r="R630" s="125" t="s">
        <v>251</v>
      </c>
      <c r="S630" s="221"/>
      <c r="T630" s="121" t="s">
        <v>253</v>
      </c>
      <c r="U630" s="220"/>
      <c r="V630" s="19" t="s">
        <v>255</v>
      </c>
      <c r="W630" s="104" t="s">
        <v>11</v>
      </c>
      <c r="X630" s="104" t="s">
        <v>13</v>
      </c>
      <c r="Y630" s="104" t="s">
        <v>20</v>
      </c>
      <c r="Z630" s="121" t="s">
        <v>261</v>
      </c>
      <c r="AA630" s="220"/>
      <c r="AB630" s="127" t="s">
        <v>263</v>
      </c>
      <c r="AC630" s="222"/>
      <c r="AD630" s="129" t="s">
        <v>265</v>
      </c>
      <c r="AE630" s="129"/>
      <c r="AF630" s="132" t="s">
        <v>267</v>
      </c>
      <c r="AG630" s="129"/>
      <c r="AH630" s="127" t="s">
        <v>269</v>
      </c>
      <c r="AI630" s="222"/>
      <c r="AJ630" s="104" t="s">
        <v>25</v>
      </c>
      <c r="AK630" s="109" t="s">
        <v>33</v>
      </c>
      <c r="AL630" s="109" t="s">
        <v>40</v>
      </c>
      <c r="AM630" s="133" t="s">
        <v>271</v>
      </c>
      <c r="AN630" s="40"/>
      <c r="AO630" s="127" t="s">
        <v>273</v>
      </c>
      <c r="AP630" s="222"/>
      <c r="AQ630" s="127" t="s">
        <v>275</v>
      </c>
      <c r="AR630" s="222"/>
      <c r="AS630" s="127" t="s">
        <v>277</v>
      </c>
      <c r="AT630" s="222"/>
      <c r="AU630" s="121" t="s">
        <v>279</v>
      </c>
      <c r="AV630" s="220"/>
      <c r="AW630" s="121" t="s">
        <v>281</v>
      </c>
      <c r="AX630" s="220"/>
      <c r="AY630" s="121" t="s">
        <v>284</v>
      </c>
      <c r="AZ630" s="220"/>
      <c r="BA630" s="127" t="s">
        <v>286</v>
      </c>
      <c r="BB630" s="222"/>
      <c r="BC630" s="148" t="s">
        <v>288</v>
      </c>
      <c r="BD630" s="223"/>
      <c r="BE630" s="111" t="s">
        <v>559</v>
      </c>
      <c r="BF630" s="156" t="s">
        <v>188</v>
      </c>
      <c r="BG630" s="84"/>
      <c r="BH630" s="161" t="s">
        <v>196</v>
      </c>
      <c r="BI630" s="84"/>
      <c r="BJ630" s="161" t="s">
        <v>202</v>
      </c>
      <c r="BK630" s="84"/>
      <c r="BL630" s="161" t="s">
        <v>207</v>
      </c>
      <c r="BM630" s="84"/>
      <c r="BN630" s="161" t="s">
        <v>214</v>
      </c>
      <c r="BO630" s="84"/>
      <c r="BP630" s="161" t="s">
        <v>220</v>
      </c>
      <c r="BQ630" s="84"/>
      <c r="BR630" s="161" t="s">
        <v>223</v>
      </c>
      <c r="BS630" s="84"/>
      <c r="BT630" s="111" t="s">
        <v>560</v>
      </c>
      <c r="BU630" s="167" t="s">
        <v>234</v>
      </c>
      <c r="BV630" s="167" t="s">
        <v>239</v>
      </c>
      <c r="BW630" s="111"/>
    </row>
    <row r="631">
      <c r="A631" s="66"/>
      <c r="B631" s="69">
        <v>1.0</v>
      </c>
      <c r="C631" s="113" t="s">
        <v>294</v>
      </c>
      <c r="D631" s="113" t="s">
        <v>330</v>
      </c>
      <c r="E631" s="76">
        <v>2013.0</v>
      </c>
      <c r="F631" s="76" t="s">
        <v>30</v>
      </c>
      <c r="G631" s="76" t="s">
        <v>366</v>
      </c>
      <c r="H631" s="76">
        <v>4.0</v>
      </c>
      <c r="I631" s="116" t="s">
        <v>402</v>
      </c>
      <c r="J631"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631" s="87" t="s">
        <v>39</v>
      </c>
      <c r="L631" s="66"/>
      <c r="M631" s="94"/>
      <c r="N631" s="122" t="s">
        <v>231</v>
      </c>
      <c r="O631" s="124"/>
      <c r="P631" s="124" t="s">
        <v>243</v>
      </c>
      <c r="Q631" s="113" t="s">
        <v>249</v>
      </c>
      <c r="R631" s="122" t="s">
        <v>241</v>
      </c>
      <c r="S631" s="124"/>
      <c r="T631" s="122" t="s">
        <v>231</v>
      </c>
      <c r="U631" s="124"/>
      <c r="V631" s="16" t="s">
        <v>258</v>
      </c>
      <c r="W631" s="106"/>
      <c r="X631" s="106"/>
      <c r="Y631" s="106"/>
      <c r="Z631" s="122" t="s">
        <v>231</v>
      </c>
      <c r="AA631" s="124"/>
      <c r="AB631" s="122" t="s">
        <v>231</v>
      </c>
      <c r="AC631" s="126" t="s">
        <v>461</v>
      </c>
      <c r="AD631" s="122" t="s">
        <v>231</v>
      </c>
      <c r="AE631" s="126" t="s">
        <v>482</v>
      </c>
      <c r="AF631" s="122" t="s">
        <v>231</v>
      </c>
      <c r="AG631" s="126" t="s">
        <v>494</v>
      </c>
      <c r="AH631" s="122" t="s">
        <v>241</v>
      </c>
      <c r="AI631" s="124"/>
      <c r="AJ631" s="108"/>
      <c r="AK631" s="106"/>
      <c r="AL631" s="106"/>
      <c r="AM631" s="224" t="s">
        <v>231</v>
      </c>
      <c r="AN631" s="58"/>
      <c r="AO631" s="122" t="s">
        <v>231</v>
      </c>
      <c r="AP631" s="134" t="s">
        <v>505</v>
      </c>
      <c r="AQ631" s="122" t="s">
        <v>231</v>
      </c>
      <c r="AR631" s="124"/>
      <c r="AS631" s="122" t="s">
        <v>241</v>
      </c>
      <c r="AT631" s="124"/>
      <c r="AU631" s="122" t="s">
        <v>231</v>
      </c>
      <c r="AV631" s="124"/>
      <c r="AW631" s="122" t="s">
        <v>231</v>
      </c>
      <c r="AX631" s="124"/>
      <c r="AY631" s="122" t="s">
        <v>231</v>
      </c>
      <c r="AZ631" s="124"/>
      <c r="BA631" s="146" t="s">
        <v>231</v>
      </c>
      <c r="BB631" s="147" t="s">
        <v>541</v>
      </c>
      <c r="BC631" s="146" t="s">
        <v>293</v>
      </c>
      <c r="BE631" s="112">
        <f t="shared" ref="BE631:BE666" si="18">SUM(BG631,BI631,BK631,BM631,BO631,BQ631,BS631)/7</f>
        <v>0.8085714286</v>
      </c>
      <c r="BF631" s="122" t="s">
        <v>192</v>
      </c>
      <c r="BG631" s="160">
        <v>1.0</v>
      </c>
      <c r="BH631" s="122" t="s">
        <v>199</v>
      </c>
      <c r="BI631" s="160">
        <v>1.0</v>
      </c>
      <c r="BJ631" s="122" t="s">
        <v>204</v>
      </c>
      <c r="BK631" s="124">
        <v>1.0</v>
      </c>
      <c r="BL631" s="122" t="s">
        <v>209</v>
      </c>
      <c r="BM631" s="124">
        <v>1.0</v>
      </c>
      <c r="BN631" s="122" t="s">
        <v>217</v>
      </c>
      <c r="BO631" s="124">
        <v>0.66</v>
      </c>
      <c r="BP631" s="122" t="s">
        <v>211</v>
      </c>
      <c r="BQ631" s="124">
        <v>0.5</v>
      </c>
      <c r="BR631" s="122" t="s">
        <v>211</v>
      </c>
      <c r="BS631" s="124">
        <v>0.5</v>
      </c>
      <c r="BT631" s="112"/>
      <c r="BU631" s="168" t="s">
        <v>236</v>
      </c>
      <c r="BV631" s="168" t="s">
        <v>237</v>
      </c>
      <c r="BW631" s="112"/>
    </row>
    <row r="632">
      <c r="A632" s="66"/>
      <c r="B632" s="69">
        <v>2.0</v>
      </c>
      <c r="C632" s="71" t="s">
        <v>295</v>
      </c>
      <c r="D632" s="71" t="s">
        <v>331</v>
      </c>
      <c r="E632" s="76">
        <v>2012.0</v>
      </c>
      <c r="F632" s="76" t="s">
        <v>30</v>
      </c>
      <c r="G632" s="76" t="s">
        <v>367</v>
      </c>
      <c r="H632" s="76">
        <v>14.0</v>
      </c>
      <c r="I632" s="116" t="s">
        <v>403</v>
      </c>
      <c r="J632" s="116" t="s">
        <v>438</v>
      </c>
      <c r="K632" s="87" t="s">
        <v>39</v>
      </c>
      <c r="L632" s="66"/>
      <c r="M632" s="94"/>
      <c r="N632" s="122" t="s">
        <v>231</v>
      </c>
      <c r="O632" s="124"/>
      <c r="P632" s="124" t="s">
        <v>243</v>
      </c>
      <c r="Q632" s="16" t="s">
        <v>250</v>
      </c>
      <c r="R632" s="122" t="s">
        <v>241</v>
      </c>
      <c r="S632" s="124"/>
      <c r="T632" s="122" t="s">
        <v>231</v>
      </c>
      <c r="U632" s="124"/>
      <c r="V632" s="16" t="s">
        <v>257</v>
      </c>
      <c r="W632" s="106"/>
      <c r="X632" s="106"/>
      <c r="Y632" s="106"/>
      <c r="Z632" s="122" t="s">
        <v>231</v>
      </c>
      <c r="AA632" s="124"/>
      <c r="AB632" s="122" t="s">
        <v>231</v>
      </c>
      <c r="AC632" s="126" t="s">
        <v>462</v>
      </c>
      <c r="AD632" s="122" t="s">
        <v>231</v>
      </c>
      <c r="AE632" s="126" t="s">
        <v>483</v>
      </c>
      <c r="AF632" s="122" t="s">
        <v>231</v>
      </c>
      <c r="AG632" s="126" t="s">
        <v>495</v>
      </c>
      <c r="AH632" s="122" t="s">
        <v>231</v>
      </c>
      <c r="AI632" s="124"/>
      <c r="AJ632" s="108"/>
      <c r="AK632" s="106"/>
      <c r="AL632" s="106"/>
      <c r="AM632" s="122" t="s">
        <v>231</v>
      </c>
      <c r="AN632" s="124"/>
      <c r="AO632" s="122" t="s">
        <v>231</v>
      </c>
      <c r="AP632" s="124"/>
      <c r="AQ632" s="122" t="s">
        <v>231</v>
      </c>
      <c r="AR632" s="124"/>
      <c r="AS632" s="122" t="s">
        <v>231</v>
      </c>
      <c r="AT632" s="124"/>
      <c r="AU632" s="122" t="s">
        <v>231</v>
      </c>
      <c r="AV632" s="124"/>
      <c r="AW632" s="122" t="s">
        <v>231</v>
      </c>
      <c r="AX632" s="124"/>
      <c r="AY632" s="122" t="s">
        <v>241</v>
      </c>
      <c r="AZ632" s="124"/>
      <c r="BA632" s="146" t="s">
        <v>228</v>
      </c>
      <c r="BB632" s="124"/>
      <c r="BC632" s="146" t="s">
        <v>293</v>
      </c>
      <c r="BD632" s="124"/>
      <c r="BE632" s="112">
        <f t="shared" si="18"/>
        <v>0.7371428571</v>
      </c>
      <c r="BF632" s="122" t="s">
        <v>192</v>
      </c>
      <c r="BG632" s="160">
        <v>1.0</v>
      </c>
      <c r="BH632" s="122" t="s">
        <v>199</v>
      </c>
      <c r="BI632" s="160">
        <v>1.0</v>
      </c>
      <c r="BJ632" s="122" t="s">
        <v>204</v>
      </c>
      <c r="BK632" s="124">
        <v>1.0</v>
      </c>
      <c r="BL632" s="122" t="s">
        <v>209</v>
      </c>
      <c r="BM632" s="124">
        <v>1.0</v>
      </c>
      <c r="BN632" s="122" t="s">
        <v>217</v>
      </c>
      <c r="BO632" s="124">
        <v>0.66</v>
      </c>
      <c r="BP632" s="122" t="s">
        <v>211</v>
      </c>
      <c r="BQ632" s="124">
        <v>0.5</v>
      </c>
      <c r="BR632" s="122" t="s">
        <v>226</v>
      </c>
      <c r="BS632" s="124">
        <v>0.0</v>
      </c>
      <c r="BT632" s="112"/>
      <c r="BU632" s="168" t="s">
        <v>236</v>
      </c>
      <c r="BV632" s="168" t="s">
        <v>237</v>
      </c>
      <c r="BW632" s="112"/>
    </row>
    <row r="633">
      <c r="A633" s="66"/>
      <c r="B633" s="69">
        <v>3.0</v>
      </c>
      <c r="C633" s="71" t="s">
        <v>296</v>
      </c>
      <c r="D633" s="71" t="s">
        <v>332</v>
      </c>
      <c r="E633" s="76">
        <v>2013.0</v>
      </c>
      <c r="F633" s="76" t="s">
        <v>30</v>
      </c>
      <c r="G633" s="76" t="s">
        <v>368</v>
      </c>
      <c r="H633" s="76">
        <v>7.0</v>
      </c>
      <c r="I633" s="116" t="s">
        <v>404</v>
      </c>
      <c r="J633" s="116" t="s">
        <v>439</v>
      </c>
      <c r="K633" s="87" t="s">
        <v>39</v>
      </c>
      <c r="L633" s="66"/>
      <c r="M633" s="94"/>
      <c r="N633" s="122" t="s">
        <v>231</v>
      </c>
      <c r="O633" s="124"/>
      <c r="P633" s="124" t="s">
        <v>243</v>
      </c>
      <c r="Q633" s="16" t="s">
        <v>250</v>
      </c>
      <c r="R633" s="122" t="s">
        <v>241</v>
      </c>
      <c r="S633" s="124"/>
      <c r="T633" s="122" t="s">
        <v>231</v>
      </c>
      <c r="U633" s="124"/>
      <c r="V633" s="16" t="s">
        <v>257</v>
      </c>
      <c r="W633" s="106"/>
      <c r="X633" s="106"/>
      <c r="Y633" s="106"/>
      <c r="Z633" s="122" t="s">
        <v>231</v>
      </c>
      <c r="AA633" s="124"/>
      <c r="AB633" s="122" t="s">
        <v>231</v>
      </c>
      <c r="AC633" s="126" t="s">
        <v>463</v>
      </c>
      <c r="AD633" s="122" t="s">
        <v>231</v>
      </c>
      <c r="AE633" s="126" t="s">
        <v>484</v>
      </c>
      <c r="AF633" s="122" t="s">
        <v>231</v>
      </c>
      <c r="AG633" s="126" t="s">
        <v>496</v>
      </c>
      <c r="AH633" s="122" t="s">
        <v>241</v>
      </c>
      <c r="AI633" s="124"/>
      <c r="AJ633" s="108"/>
      <c r="AK633" s="106"/>
      <c r="AL633" s="106"/>
      <c r="AM633" s="122" t="s">
        <v>241</v>
      </c>
      <c r="AN633" s="124"/>
      <c r="AO633" s="224"/>
      <c r="AP633" s="58"/>
      <c r="AQ633" s="122"/>
      <c r="AR633" s="124"/>
      <c r="AS633" s="122"/>
      <c r="AT633" s="124"/>
      <c r="AU633" s="122" t="s">
        <v>241</v>
      </c>
      <c r="AV633" s="124"/>
      <c r="AW633" s="122" t="s">
        <v>231</v>
      </c>
      <c r="AX633" s="124"/>
      <c r="AY633" s="122" t="s">
        <v>231</v>
      </c>
      <c r="AZ633" s="124"/>
      <c r="BA633" s="146" t="s">
        <v>241</v>
      </c>
      <c r="BB633" s="124"/>
      <c r="BC633" s="146" t="s">
        <v>228</v>
      </c>
      <c r="BD633" s="124"/>
      <c r="BE633" s="112">
        <f t="shared" si="18"/>
        <v>0.7614285714</v>
      </c>
      <c r="BF633" s="122" t="s">
        <v>192</v>
      </c>
      <c r="BG633" s="160">
        <v>1.0</v>
      </c>
      <c r="BH633" s="122" t="s">
        <v>199</v>
      </c>
      <c r="BI633" s="160">
        <v>1.0</v>
      </c>
      <c r="BJ633" s="122" t="s">
        <v>204</v>
      </c>
      <c r="BK633" s="124">
        <v>1.0</v>
      </c>
      <c r="BL633" s="122" t="s">
        <v>209</v>
      </c>
      <c r="BM633" s="124">
        <v>1.0</v>
      </c>
      <c r="BN633" s="122" t="s">
        <v>218</v>
      </c>
      <c r="BO633" s="124">
        <v>0.33</v>
      </c>
      <c r="BP633" s="122" t="s">
        <v>211</v>
      </c>
      <c r="BQ633" s="124">
        <v>0.5</v>
      </c>
      <c r="BR633" s="122" t="s">
        <v>211</v>
      </c>
      <c r="BS633" s="124">
        <v>0.5</v>
      </c>
      <c r="BT633" s="112"/>
      <c r="BU633" s="168" t="s">
        <v>236</v>
      </c>
      <c r="BV633" s="168" t="s">
        <v>237</v>
      </c>
      <c r="BW633" s="112"/>
    </row>
    <row r="634">
      <c r="A634" s="66"/>
      <c r="B634" s="69">
        <v>4.0</v>
      </c>
      <c r="C634" s="71" t="s">
        <v>297</v>
      </c>
      <c r="D634" s="71" t="s">
        <v>333</v>
      </c>
      <c r="E634" s="76">
        <v>2011.0</v>
      </c>
      <c r="F634" s="76" t="s">
        <v>30</v>
      </c>
      <c r="G634" s="76" t="s">
        <v>369</v>
      </c>
      <c r="H634" s="76">
        <v>12.0</v>
      </c>
      <c r="I634" s="116" t="s">
        <v>405</v>
      </c>
      <c r="J634" s="116" t="s">
        <v>440</v>
      </c>
      <c r="K634" s="87" t="s">
        <v>39</v>
      </c>
      <c r="L634" s="66"/>
      <c r="M634" s="94"/>
      <c r="N634" s="122" t="s">
        <v>231</v>
      </c>
      <c r="O634" s="124"/>
      <c r="P634" s="124" t="s">
        <v>243</v>
      </c>
      <c r="Q634" s="16" t="s">
        <v>249</v>
      </c>
      <c r="R634" s="122" t="s">
        <v>241</v>
      </c>
      <c r="S634" s="124"/>
      <c r="T634" s="122" t="s">
        <v>231</v>
      </c>
      <c r="U634" s="124"/>
      <c r="V634" s="16" t="s">
        <v>258</v>
      </c>
      <c r="W634" s="106"/>
      <c r="X634" s="106"/>
      <c r="Y634" s="106"/>
      <c r="Z634" s="122" t="s">
        <v>231</v>
      </c>
      <c r="AA634" s="124"/>
      <c r="AB634" s="122" t="s">
        <v>231</v>
      </c>
      <c r="AC634" s="126" t="s">
        <v>463</v>
      </c>
      <c r="AD634" s="122" t="s">
        <v>231</v>
      </c>
      <c r="AE634" s="126" t="s">
        <v>485</v>
      </c>
      <c r="AF634" s="122" t="s">
        <v>241</v>
      </c>
      <c r="AG634" s="124"/>
      <c r="AH634" s="122" t="s">
        <v>231</v>
      </c>
      <c r="AI634" s="126" t="s">
        <v>499</v>
      </c>
      <c r="AJ634" s="108"/>
      <c r="AK634" s="106"/>
      <c r="AL634" s="106"/>
      <c r="AM634" s="122" t="s">
        <v>241</v>
      </c>
      <c r="AN634" s="124"/>
      <c r="AO634" s="122"/>
      <c r="AP634" s="124"/>
      <c r="AQ634" s="122"/>
      <c r="AR634" s="124"/>
      <c r="AS634" s="122"/>
      <c r="AT634" s="124"/>
      <c r="AU634" s="122" t="s">
        <v>241</v>
      </c>
      <c r="AV634" s="124"/>
      <c r="AW634" s="122" t="s">
        <v>231</v>
      </c>
      <c r="AX634" s="124"/>
      <c r="AY634" s="122" t="s">
        <v>231</v>
      </c>
      <c r="AZ634" s="124"/>
      <c r="BA634" s="146" t="s">
        <v>241</v>
      </c>
      <c r="BB634" s="147" t="s">
        <v>542</v>
      </c>
      <c r="BC634" s="146" t="s">
        <v>228</v>
      </c>
      <c r="BD634" s="124"/>
      <c r="BE634" s="112">
        <f t="shared" si="18"/>
        <v>0.7371428571</v>
      </c>
      <c r="BF634" s="122" t="s">
        <v>192</v>
      </c>
      <c r="BG634" s="160">
        <v>1.0</v>
      </c>
      <c r="BH634" s="122" t="s">
        <v>199</v>
      </c>
      <c r="BI634" s="160">
        <v>1.0</v>
      </c>
      <c r="BJ634" s="122" t="s">
        <v>204</v>
      </c>
      <c r="BK634" s="124">
        <v>1.0</v>
      </c>
      <c r="BL634" s="122" t="s">
        <v>209</v>
      </c>
      <c r="BM634" s="124">
        <v>1.0</v>
      </c>
      <c r="BN634" s="122" t="s">
        <v>217</v>
      </c>
      <c r="BO634" s="124">
        <v>0.66</v>
      </c>
      <c r="BP634" s="122" t="s">
        <v>211</v>
      </c>
      <c r="BQ634" s="124">
        <v>0.5</v>
      </c>
      <c r="BR634" s="122" t="s">
        <v>226</v>
      </c>
      <c r="BS634" s="124">
        <v>0.0</v>
      </c>
      <c r="BT634" s="112"/>
      <c r="BU634" s="168" t="s">
        <v>236</v>
      </c>
      <c r="BV634" s="168" t="s">
        <v>237</v>
      </c>
      <c r="BW634" s="112"/>
    </row>
    <row r="635">
      <c r="A635" s="66"/>
      <c r="B635" s="69">
        <v>5.0</v>
      </c>
      <c r="C635" s="71" t="s">
        <v>298</v>
      </c>
      <c r="D635" s="71" t="s">
        <v>334</v>
      </c>
      <c r="E635" s="76">
        <v>2011.0</v>
      </c>
      <c r="F635" s="76" t="s">
        <v>30</v>
      </c>
      <c r="G635" s="76" t="s">
        <v>370</v>
      </c>
      <c r="H635" s="76">
        <v>14.0</v>
      </c>
      <c r="I635" s="117" t="s">
        <v>406</v>
      </c>
      <c r="J635" s="116" t="s">
        <v>441</v>
      </c>
      <c r="K635" s="87" t="s">
        <v>39</v>
      </c>
      <c r="L635" s="66"/>
      <c r="M635" s="94"/>
      <c r="N635" s="122" t="s">
        <v>231</v>
      </c>
      <c r="O635" s="124"/>
      <c r="P635" s="124" t="s">
        <v>243</v>
      </c>
      <c r="Q635" s="16" t="s">
        <v>250</v>
      </c>
      <c r="R635" s="122" t="s">
        <v>241</v>
      </c>
      <c r="S635" s="124"/>
      <c r="T635" s="122" t="s">
        <v>231</v>
      </c>
      <c r="U635" s="124"/>
      <c r="V635" s="16" t="s">
        <v>260</v>
      </c>
      <c r="W635" s="106"/>
      <c r="X635" s="106"/>
      <c r="Y635" s="106"/>
      <c r="Z635" s="122" t="s">
        <v>241</v>
      </c>
      <c r="AA635" s="124"/>
      <c r="AB635" s="122" t="s">
        <v>228</v>
      </c>
      <c r="AC635" s="124"/>
      <c r="AD635" s="122" t="s">
        <v>228</v>
      </c>
      <c r="AE635" s="124"/>
      <c r="AF635" s="122" t="s">
        <v>228</v>
      </c>
      <c r="AG635" s="124"/>
      <c r="AH635" s="122" t="s">
        <v>228</v>
      </c>
      <c r="AI635" s="124"/>
      <c r="AJ635" s="108"/>
      <c r="AK635" s="106"/>
      <c r="AL635" s="106"/>
      <c r="AM635" s="122" t="s">
        <v>241</v>
      </c>
      <c r="AN635" s="124"/>
      <c r="AO635" s="122"/>
      <c r="AP635" s="124"/>
      <c r="AQ635" s="224"/>
      <c r="AR635" s="58"/>
      <c r="AS635" s="122"/>
      <c r="AT635" s="124"/>
      <c r="AU635" s="122" t="s">
        <v>231</v>
      </c>
      <c r="AV635" s="124"/>
      <c r="AW635" s="122" t="s">
        <v>231</v>
      </c>
      <c r="AX635" s="124"/>
      <c r="AY635" s="122" t="s">
        <v>231</v>
      </c>
      <c r="AZ635" s="124"/>
      <c r="BA635" s="146" t="s">
        <v>241</v>
      </c>
      <c r="BB635" s="124"/>
      <c r="BC635" s="146" t="s">
        <v>228</v>
      </c>
      <c r="BD635" s="124"/>
      <c r="BE635" s="112">
        <f t="shared" si="18"/>
        <v>0.7614285714</v>
      </c>
      <c r="BF635" s="122" t="s">
        <v>192</v>
      </c>
      <c r="BG635" s="160">
        <v>1.0</v>
      </c>
      <c r="BH635" s="122" t="s">
        <v>199</v>
      </c>
      <c r="BI635" s="160">
        <v>1.0</v>
      </c>
      <c r="BJ635" s="122" t="s">
        <v>204</v>
      </c>
      <c r="BK635" s="124">
        <v>1.0</v>
      </c>
      <c r="BL635" s="122" t="s">
        <v>209</v>
      </c>
      <c r="BM635" s="124">
        <v>1.0</v>
      </c>
      <c r="BN635" s="122" t="s">
        <v>218</v>
      </c>
      <c r="BO635" s="124">
        <v>0.33</v>
      </c>
      <c r="BP635" s="122" t="s">
        <v>211</v>
      </c>
      <c r="BQ635" s="124">
        <v>0.5</v>
      </c>
      <c r="BR635" s="122" t="s">
        <v>211</v>
      </c>
      <c r="BS635" s="124">
        <v>0.5</v>
      </c>
      <c r="BT635" s="112"/>
      <c r="BU635" s="168" t="s">
        <v>236</v>
      </c>
      <c r="BV635" s="168" t="s">
        <v>237</v>
      </c>
      <c r="BW635" s="112"/>
    </row>
    <row r="636">
      <c r="A636" s="66"/>
      <c r="B636" s="69">
        <v>6.0</v>
      </c>
      <c r="C636" s="71" t="s">
        <v>299</v>
      </c>
      <c r="D636" s="71" t="s">
        <v>335</v>
      </c>
      <c r="E636" s="76">
        <v>2012.0</v>
      </c>
      <c r="F636" s="76" t="s">
        <v>30</v>
      </c>
      <c r="G636" s="76" t="s">
        <v>371</v>
      </c>
      <c r="H636" s="76">
        <v>3.0</v>
      </c>
      <c r="I636" s="117" t="s">
        <v>407</v>
      </c>
      <c r="J636" s="116" t="s">
        <v>442</v>
      </c>
      <c r="K636" s="87" t="s">
        <v>39</v>
      </c>
      <c r="L636" s="66"/>
      <c r="M636" s="94"/>
      <c r="N636" s="122" t="s">
        <v>231</v>
      </c>
      <c r="O636" s="124"/>
      <c r="P636" s="124" t="s">
        <v>243</v>
      </c>
      <c r="Q636" s="16" t="s">
        <v>249</v>
      </c>
      <c r="R636" s="122" t="s">
        <v>241</v>
      </c>
      <c r="S636" s="124"/>
      <c r="T636" s="122" t="s">
        <v>231</v>
      </c>
      <c r="U636" s="126" t="s">
        <v>458</v>
      </c>
      <c r="V636" s="16" t="s">
        <v>257</v>
      </c>
      <c r="W636" s="106"/>
      <c r="X636" s="106"/>
      <c r="Y636" s="106"/>
      <c r="Z636" s="122" t="s">
        <v>231</v>
      </c>
      <c r="AA636" s="124"/>
      <c r="AB636" s="122" t="s">
        <v>231</v>
      </c>
      <c r="AC636" s="126" t="s">
        <v>464</v>
      </c>
      <c r="AD636" s="122" t="s">
        <v>231</v>
      </c>
      <c r="AE636" s="130" t="s">
        <v>486</v>
      </c>
      <c r="AF636" s="122" t="s">
        <v>231</v>
      </c>
      <c r="AG636" s="126" t="s">
        <v>497</v>
      </c>
      <c r="AH636" s="122" t="s">
        <v>231</v>
      </c>
      <c r="AI636" s="126" t="s">
        <v>500</v>
      </c>
      <c r="AJ636" s="108"/>
      <c r="AK636" s="106"/>
      <c r="AL636" s="106"/>
      <c r="AM636" s="122" t="s">
        <v>231</v>
      </c>
      <c r="AN636" s="124"/>
      <c r="AO636" s="122" t="s">
        <v>231</v>
      </c>
      <c r="AP636" s="124"/>
      <c r="AQ636" s="122" t="s">
        <v>231</v>
      </c>
      <c r="AR636" s="124"/>
      <c r="AS636" s="122" t="s">
        <v>231</v>
      </c>
      <c r="AT636" s="124"/>
      <c r="AU636" s="122" t="s">
        <v>231</v>
      </c>
      <c r="AV636" s="124"/>
      <c r="AW636" s="122" t="s">
        <v>231</v>
      </c>
      <c r="AX636" s="124"/>
      <c r="AY636" s="122" t="s">
        <v>241</v>
      </c>
      <c r="AZ636" s="124"/>
      <c r="BA636" s="146" t="s">
        <v>228</v>
      </c>
      <c r="BB636" s="124"/>
      <c r="BC636" s="146" t="s">
        <v>290</v>
      </c>
      <c r="BD636" s="124"/>
      <c r="BE636" s="112">
        <f t="shared" si="18"/>
        <v>0.7371428571</v>
      </c>
      <c r="BF636" s="122" t="s">
        <v>192</v>
      </c>
      <c r="BG636" s="160">
        <v>1.0</v>
      </c>
      <c r="BH636" s="122" t="s">
        <v>200</v>
      </c>
      <c r="BI636" s="160">
        <v>0.5</v>
      </c>
      <c r="BJ636" s="122" t="s">
        <v>204</v>
      </c>
      <c r="BK636" s="124">
        <v>1.0</v>
      </c>
      <c r="BL636" s="122" t="s">
        <v>209</v>
      </c>
      <c r="BM636" s="124">
        <v>1.0</v>
      </c>
      <c r="BN636" s="122" t="s">
        <v>217</v>
      </c>
      <c r="BO636" s="124">
        <v>0.66</v>
      </c>
      <c r="BP636" s="122" t="s">
        <v>211</v>
      </c>
      <c r="BQ636" s="124">
        <v>0.5</v>
      </c>
      <c r="BR636" s="122" t="s">
        <v>211</v>
      </c>
      <c r="BS636" s="124">
        <v>0.5</v>
      </c>
      <c r="BT636" s="112"/>
      <c r="BU636" s="168" t="s">
        <v>236</v>
      </c>
      <c r="BV636" s="168" t="s">
        <v>237</v>
      </c>
      <c r="BW636" s="112"/>
    </row>
    <row r="637">
      <c r="A637" s="66"/>
      <c r="B637" s="69">
        <v>7.0</v>
      </c>
      <c r="C637" s="71" t="s">
        <v>300</v>
      </c>
      <c r="D637" s="71" t="s">
        <v>336</v>
      </c>
      <c r="E637" s="76">
        <v>2011.0</v>
      </c>
      <c r="F637" s="76" t="s">
        <v>30</v>
      </c>
      <c r="G637" s="76" t="s">
        <v>372</v>
      </c>
      <c r="H637" s="76">
        <v>21.0</v>
      </c>
      <c r="I637" s="118" t="s">
        <v>408</v>
      </c>
      <c r="J637" s="116" t="s">
        <v>443</v>
      </c>
      <c r="K637" s="87" t="s">
        <v>39</v>
      </c>
      <c r="L637" s="66"/>
      <c r="M637" s="94"/>
      <c r="N637" s="122" t="s">
        <v>231</v>
      </c>
      <c r="O637" s="124"/>
      <c r="P637" s="124" t="s">
        <v>243</v>
      </c>
      <c r="Q637" s="16" t="s">
        <v>250</v>
      </c>
      <c r="R637" s="122" t="s">
        <v>241</v>
      </c>
      <c r="S637" s="124"/>
      <c r="T637" s="122" t="s">
        <v>231</v>
      </c>
      <c r="U637" s="124"/>
      <c r="V637" s="16" t="s">
        <v>258</v>
      </c>
      <c r="W637" s="106"/>
      <c r="X637" s="106"/>
      <c r="Y637" s="106"/>
      <c r="Z637" s="122" t="s">
        <v>231</v>
      </c>
      <c r="AA637" s="124"/>
      <c r="AB637" s="122" t="s">
        <v>231</v>
      </c>
      <c r="AC637" s="126" t="s">
        <v>465</v>
      </c>
      <c r="AD637" s="122" t="s">
        <v>231</v>
      </c>
      <c r="AE637" s="131" t="s">
        <v>487</v>
      </c>
      <c r="AF637" s="122" t="s">
        <v>241</v>
      </c>
      <c r="AG637" s="124"/>
      <c r="AH637" s="122" t="s">
        <v>241</v>
      </c>
      <c r="AI637" s="124"/>
      <c r="AJ637" s="108"/>
      <c r="AK637" s="106"/>
      <c r="AL637" s="106"/>
      <c r="AM637" s="122" t="s">
        <v>241</v>
      </c>
      <c r="AN637" s="124"/>
      <c r="AO637" s="122"/>
      <c r="AP637" s="124"/>
      <c r="AQ637" s="122"/>
      <c r="AR637" s="124"/>
      <c r="AS637" s="224"/>
      <c r="AT637" s="58"/>
      <c r="AU637" s="122" t="s">
        <v>231</v>
      </c>
      <c r="AV637" s="124"/>
      <c r="AW637" s="122" t="s">
        <v>231</v>
      </c>
      <c r="AX637" s="124" t="s">
        <v>531</v>
      </c>
      <c r="AY637" s="122" t="s">
        <v>231</v>
      </c>
      <c r="AZ637" s="124"/>
      <c r="BA637" s="146" t="s">
        <v>241</v>
      </c>
      <c r="BB637" s="124"/>
      <c r="BC637" s="146" t="s">
        <v>228</v>
      </c>
      <c r="BD637" s="124"/>
      <c r="BE637" s="112">
        <f t="shared" si="18"/>
        <v>0.69</v>
      </c>
      <c r="BF637" s="122" t="s">
        <v>192</v>
      </c>
      <c r="BG637" s="160">
        <v>1.0</v>
      </c>
      <c r="BH637" s="122" t="s">
        <v>199</v>
      </c>
      <c r="BI637" s="160">
        <v>1.0</v>
      </c>
      <c r="BJ637" s="122" t="s">
        <v>204</v>
      </c>
      <c r="BK637" s="124">
        <v>1.0</v>
      </c>
      <c r="BL637" s="122" t="s">
        <v>209</v>
      </c>
      <c r="BM637" s="124">
        <v>1.0</v>
      </c>
      <c r="BN637" s="122" t="s">
        <v>218</v>
      </c>
      <c r="BO637" s="124">
        <v>0.33</v>
      </c>
      <c r="BP637" s="122" t="s">
        <v>211</v>
      </c>
      <c r="BQ637" s="124">
        <v>0.5</v>
      </c>
      <c r="BR637" s="122" t="s">
        <v>226</v>
      </c>
      <c r="BS637" s="124">
        <v>0.0</v>
      </c>
      <c r="BT637" s="112"/>
      <c r="BU637" s="168" t="s">
        <v>236</v>
      </c>
      <c r="BV637" s="168" t="s">
        <v>237</v>
      </c>
      <c r="BW637" s="112"/>
    </row>
    <row r="638">
      <c r="A638" s="66"/>
      <c r="B638" s="69">
        <v>8.0</v>
      </c>
      <c r="C638" s="71" t="s">
        <v>301</v>
      </c>
      <c r="D638" s="71" t="s">
        <v>337</v>
      </c>
      <c r="E638" s="76">
        <v>2014.0</v>
      </c>
      <c r="F638" s="76" t="s">
        <v>30</v>
      </c>
      <c r="G638" s="76" t="s">
        <v>373</v>
      </c>
      <c r="H638" s="76">
        <v>1.0</v>
      </c>
      <c r="I638" s="119" t="s">
        <v>409</v>
      </c>
      <c r="J638" s="119" t="s">
        <v>444</v>
      </c>
      <c r="K638" s="87" t="s">
        <v>39</v>
      </c>
      <c r="L638" s="66"/>
      <c r="M638" s="94"/>
      <c r="N638" s="122" t="s">
        <v>231</v>
      </c>
      <c r="O638" s="124"/>
      <c r="P638" s="124" t="s">
        <v>243</v>
      </c>
      <c r="Q638" s="16" t="s">
        <v>248</v>
      </c>
      <c r="R638" s="122" t="s">
        <v>241</v>
      </c>
      <c r="S638" s="124"/>
      <c r="T638" s="122" t="s">
        <v>231</v>
      </c>
      <c r="U638" s="124"/>
      <c r="V638" s="16" t="s">
        <v>258</v>
      </c>
      <c r="W638" s="106"/>
      <c r="X638" s="106"/>
      <c r="Y638" s="106"/>
      <c r="Z638" s="122" t="s">
        <v>231</v>
      </c>
      <c r="AA638" s="124"/>
      <c r="AB638" s="122" t="s">
        <v>231</v>
      </c>
      <c r="AC638" s="124" t="s">
        <v>466</v>
      </c>
      <c r="AD638" s="122" t="s">
        <v>231</v>
      </c>
      <c r="AE638" s="124" t="s">
        <v>488</v>
      </c>
      <c r="AF638" s="122" t="s">
        <v>231</v>
      </c>
      <c r="AG638" s="124"/>
      <c r="AH638" s="122" t="s">
        <v>241</v>
      </c>
      <c r="AI638" s="124"/>
      <c r="AJ638" s="108"/>
      <c r="AK638" s="106"/>
      <c r="AL638" s="106"/>
      <c r="AM638" s="122" t="s">
        <v>231</v>
      </c>
      <c r="AN638" s="124"/>
      <c r="AO638" s="122" t="s">
        <v>231</v>
      </c>
      <c r="AP638" s="124"/>
      <c r="AQ638" s="122" t="s">
        <v>231</v>
      </c>
      <c r="AR638" s="124" t="s">
        <v>515</v>
      </c>
      <c r="AS638" s="122" t="s">
        <v>231</v>
      </c>
      <c r="AT638" s="124" t="s">
        <v>523</v>
      </c>
      <c r="AU638" s="122" t="s">
        <v>231</v>
      </c>
      <c r="AV638" s="124"/>
      <c r="AW638" s="122" t="s">
        <v>231</v>
      </c>
      <c r="AX638" s="124" t="s">
        <v>532</v>
      </c>
      <c r="AY638" s="122" t="s">
        <v>231</v>
      </c>
      <c r="AZ638" s="124"/>
      <c r="BA638" s="146" t="s">
        <v>231</v>
      </c>
      <c r="BB638" s="124" t="s">
        <v>543</v>
      </c>
      <c r="BC638" s="146" t="s">
        <v>290</v>
      </c>
      <c r="BD638" s="124" t="s">
        <v>552</v>
      </c>
      <c r="BE638" s="112">
        <f t="shared" si="18"/>
        <v>0.9285714286</v>
      </c>
      <c r="BF638" s="122" t="s">
        <v>192</v>
      </c>
      <c r="BG638" s="160">
        <v>1.0</v>
      </c>
      <c r="BH638" s="122" t="s">
        <v>199</v>
      </c>
      <c r="BI638" s="160">
        <v>1.0</v>
      </c>
      <c r="BJ638" s="122" t="s">
        <v>204</v>
      </c>
      <c r="BK638" s="124">
        <v>1.0</v>
      </c>
      <c r="BL638" s="122" t="s">
        <v>209</v>
      </c>
      <c r="BM638" s="124">
        <v>1.0</v>
      </c>
      <c r="BN638" s="122" t="s">
        <v>216</v>
      </c>
      <c r="BO638" s="124">
        <v>1.0</v>
      </c>
      <c r="BP638" s="122" t="s">
        <v>204</v>
      </c>
      <c r="BQ638" s="124">
        <v>1.0</v>
      </c>
      <c r="BR638" s="122" t="s">
        <v>211</v>
      </c>
      <c r="BS638" s="124">
        <v>0.5</v>
      </c>
      <c r="BT638" s="112"/>
      <c r="BU638" s="168" t="s">
        <v>236</v>
      </c>
      <c r="BV638" s="168" t="s">
        <v>236</v>
      </c>
      <c r="BW638" s="112"/>
    </row>
    <row r="639">
      <c r="A639" s="66"/>
      <c r="B639" s="69">
        <v>9.0</v>
      </c>
      <c r="C639" s="115" t="s">
        <v>302</v>
      </c>
      <c r="D639" s="115" t="s">
        <v>338</v>
      </c>
      <c r="E639" s="76">
        <v>2014.0</v>
      </c>
      <c r="F639" s="76" t="s">
        <v>30</v>
      </c>
      <c r="G639" s="76" t="s">
        <v>374</v>
      </c>
      <c r="H639" s="76">
        <v>5.0</v>
      </c>
      <c r="I639" s="119" t="s">
        <v>410</v>
      </c>
      <c r="J639" s="119" t="s">
        <v>445</v>
      </c>
      <c r="K639" s="87" t="s">
        <v>39</v>
      </c>
      <c r="L639" s="66"/>
      <c r="M639" s="94"/>
      <c r="N639" s="122" t="s">
        <v>231</v>
      </c>
      <c r="O639" s="124"/>
      <c r="P639" s="124" t="s">
        <v>243</v>
      </c>
      <c r="Q639" s="16" t="s">
        <v>249</v>
      </c>
      <c r="R639" s="122" t="s">
        <v>231</v>
      </c>
      <c r="S639" s="124" t="s">
        <v>454</v>
      </c>
      <c r="T639" s="122" t="s">
        <v>231</v>
      </c>
      <c r="U639" s="124"/>
      <c r="V639" s="16" t="s">
        <v>258</v>
      </c>
      <c r="W639" s="106"/>
      <c r="X639" s="106"/>
      <c r="Y639" s="106"/>
      <c r="Z639" s="122" t="s">
        <v>231</v>
      </c>
      <c r="AA639" s="124"/>
      <c r="AB639" s="122" t="s">
        <v>231</v>
      </c>
      <c r="AC639" s="124" t="s">
        <v>467</v>
      </c>
      <c r="AD639" s="122" t="s">
        <v>241</v>
      </c>
      <c r="AE639" s="124"/>
      <c r="AF639" s="122" t="s">
        <v>241</v>
      </c>
      <c r="AG639" s="124"/>
      <c r="AH639" s="122" t="s">
        <v>231</v>
      </c>
      <c r="AI639" s="124" t="s">
        <v>501</v>
      </c>
      <c r="AJ639" s="108"/>
      <c r="AK639" s="106"/>
      <c r="AL639" s="106"/>
      <c r="AM639" s="122" t="s">
        <v>231</v>
      </c>
      <c r="AN639" s="124" t="s">
        <v>502</v>
      </c>
      <c r="AO639" s="122" t="s">
        <v>231</v>
      </c>
      <c r="AP639" s="124"/>
      <c r="AQ639" s="122" t="s">
        <v>231</v>
      </c>
      <c r="AR639" s="124"/>
      <c r="AS639" s="122" t="s">
        <v>231</v>
      </c>
      <c r="AT639" s="124" t="s">
        <v>524</v>
      </c>
      <c r="AU639" s="224" t="s">
        <v>231</v>
      </c>
      <c r="AV639" s="58"/>
      <c r="AW639" s="122" t="s">
        <v>231</v>
      </c>
      <c r="AX639" s="124" t="s">
        <v>533</v>
      </c>
      <c r="AY639" s="122" t="s">
        <v>231</v>
      </c>
      <c r="AZ639" s="124"/>
      <c r="BA639" s="146" t="s">
        <v>231</v>
      </c>
      <c r="BB639" s="124" t="s">
        <v>544</v>
      </c>
      <c r="BC639" s="146" t="s">
        <v>290</v>
      </c>
      <c r="BD639" s="124" t="s">
        <v>553</v>
      </c>
      <c r="BE639" s="112">
        <f t="shared" si="18"/>
        <v>0.88</v>
      </c>
      <c r="BF639" s="122" t="s">
        <v>192</v>
      </c>
      <c r="BG639" s="160">
        <v>1.0</v>
      </c>
      <c r="BH639" s="122" t="s">
        <v>199</v>
      </c>
      <c r="BI639" s="160">
        <v>1.0</v>
      </c>
      <c r="BJ639" s="122" t="s">
        <v>204</v>
      </c>
      <c r="BK639" s="124">
        <v>1.0</v>
      </c>
      <c r="BL639" s="122" t="s">
        <v>209</v>
      </c>
      <c r="BM639" s="124">
        <v>1.0</v>
      </c>
      <c r="BN639" s="122" t="s">
        <v>217</v>
      </c>
      <c r="BO639" s="124">
        <v>0.66</v>
      </c>
      <c r="BP639" s="122" t="s">
        <v>211</v>
      </c>
      <c r="BQ639" s="124">
        <v>0.5</v>
      </c>
      <c r="BR639" s="122" t="s">
        <v>225</v>
      </c>
      <c r="BS639" s="124">
        <v>1.0</v>
      </c>
      <c r="BT639" s="112"/>
      <c r="BU639" s="168" t="s">
        <v>236</v>
      </c>
      <c r="BV639" s="168" t="s">
        <v>237</v>
      </c>
      <c r="BW639" s="112"/>
    </row>
    <row r="640">
      <c r="A640" s="66"/>
      <c r="B640" s="69">
        <v>10.0</v>
      </c>
      <c r="C640" s="115" t="s">
        <v>303</v>
      </c>
      <c r="D640" s="115" t="s">
        <v>339</v>
      </c>
      <c r="E640" s="76">
        <v>2014.0</v>
      </c>
      <c r="F640" s="76" t="s">
        <v>30</v>
      </c>
      <c r="G640" s="76" t="s">
        <v>375</v>
      </c>
      <c r="H640" s="76">
        <v>4.0</v>
      </c>
      <c r="I640" s="119" t="s">
        <v>411</v>
      </c>
      <c r="J640" s="119" t="s">
        <v>446</v>
      </c>
      <c r="K640" s="87" t="s">
        <v>39</v>
      </c>
      <c r="L640" s="66"/>
      <c r="M640" s="94"/>
      <c r="N640" s="122" t="s">
        <v>231</v>
      </c>
      <c r="O640" s="124"/>
      <c r="P640" s="124" t="s">
        <v>245</v>
      </c>
      <c r="Q640" s="16" t="s">
        <v>250</v>
      </c>
      <c r="R640" s="122" t="s">
        <v>241</v>
      </c>
      <c r="S640" s="124"/>
      <c r="T640" s="122" t="s">
        <v>231</v>
      </c>
      <c r="U640" s="124"/>
      <c r="V640" s="16" t="s">
        <v>260</v>
      </c>
      <c r="W640" s="106"/>
      <c r="X640" s="106"/>
      <c r="Y640" s="106"/>
      <c r="Z640" s="122" t="s">
        <v>231</v>
      </c>
      <c r="AA640" s="124"/>
      <c r="AB640" s="122" t="s">
        <v>231</v>
      </c>
      <c r="AC640" s="124" t="s">
        <v>468</v>
      </c>
      <c r="AD640" s="122" t="s">
        <v>231</v>
      </c>
      <c r="AE640" s="124" t="s">
        <v>489</v>
      </c>
      <c r="AF640" s="122" t="s">
        <v>231</v>
      </c>
      <c r="AG640" s="124"/>
      <c r="AH640" s="122" t="s">
        <v>231</v>
      </c>
      <c r="AI640" s="124"/>
      <c r="AJ640" s="108"/>
      <c r="AK640" s="106"/>
      <c r="AL640" s="106"/>
      <c r="AM640" s="122" t="s">
        <v>231</v>
      </c>
      <c r="AN640" s="124"/>
      <c r="AO640" s="122" t="s">
        <v>231</v>
      </c>
      <c r="AP640" s="124"/>
      <c r="AQ640" s="122" t="s">
        <v>241</v>
      </c>
      <c r="AR640" s="124"/>
      <c r="AS640" s="122" t="s">
        <v>241</v>
      </c>
      <c r="AT640" s="124"/>
      <c r="AU640" s="122" t="s">
        <v>241</v>
      </c>
      <c r="AV640" s="124"/>
      <c r="AW640" s="122" t="s">
        <v>228</v>
      </c>
      <c r="AX640" s="124"/>
      <c r="AY640" s="122" t="s">
        <v>231</v>
      </c>
      <c r="AZ640" s="124"/>
      <c r="BA640" s="146" t="s">
        <v>241</v>
      </c>
      <c r="BB640" s="124"/>
      <c r="BC640" s="146" t="s">
        <v>228</v>
      </c>
      <c r="BD640" s="124"/>
      <c r="BE640" s="112">
        <f t="shared" si="18"/>
        <v>0.7371428571</v>
      </c>
      <c r="BF640" s="122" t="s">
        <v>192</v>
      </c>
      <c r="BG640" s="160">
        <v>1.0</v>
      </c>
      <c r="BH640" s="122" t="s">
        <v>199</v>
      </c>
      <c r="BI640" s="160">
        <v>1.0</v>
      </c>
      <c r="BJ640" s="122" t="s">
        <v>204</v>
      </c>
      <c r="BK640" s="124">
        <v>1.0</v>
      </c>
      <c r="BL640" s="122" t="s">
        <v>211</v>
      </c>
      <c r="BM640" s="124">
        <v>0.5</v>
      </c>
      <c r="BN640" s="122" t="s">
        <v>217</v>
      </c>
      <c r="BO640" s="124">
        <v>0.66</v>
      </c>
      <c r="BP640" s="122" t="s">
        <v>211</v>
      </c>
      <c r="BQ640" s="124">
        <v>0.5</v>
      </c>
      <c r="BR640" s="122" t="s">
        <v>211</v>
      </c>
      <c r="BS640" s="124">
        <v>0.5</v>
      </c>
      <c r="BT640" s="112"/>
      <c r="BU640" s="168" t="s">
        <v>237</v>
      </c>
      <c r="BV640" s="168" t="s">
        <v>236</v>
      </c>
      <c r="BW640" s="112"/>
    </row>
    <row r="641">
      <c r="A641" s="66"/>
      <c r="B641" s="69">
        <v>11.0</v>
      </c>
      <c r="C641" s="115" t="s">
        <v>304</v>
      </c>
      <c r="D641" s="115" t="s">
        <v>340</v>
      </c>
      <c r="E641" s="76">
        <v>2014.0</v>
      </c>
      <c r="F641" s="76" t="s">
        <v>30</v>
      </c>
      <c r="G641" s="76" t="s">
        <v>376</v>
      </c>
      <c r="H641" s="76">
        <v>0.0</v>
      </c>
      <c r="I641" s="119" t="s">
        <v>412</v>
      </c>
      <c r="J641" s="119" t="s">
        <v>447</v>
      </c>
      <c r="K641" s="87" t="s">
        <v>39</v>
      </c>
      <c r="L641" s="66"/>
      <c r="M641" s="94"/>
      <c r="N641" s="122" t="s">
        <v>231</v>
      </c>
      <c r="O641" s="124"/>
      <c r="P641" s="124" t="s">
        <v>243</v>
      </c>
      <c r="Q641" s="16" t="s">
        <v>248</v>
      </c>
      <c r="R641" s="122" t="s">
        <v>241</v>
      </c>
      <c r="S641" s="124"/>
      <c r="T641" s="122" t="s">
        <v>231</v>
      </c>
      <c r="U641" s="124"/>
      <c r="V641" s="16" t="s">
        <v>257</v>
      </c>
      <c r="W641" s="106"/>
      <c r="X641" s="106"/>
      <c r="Y641" s="106"/>
      <c r="Z641" s="122" t="s">
        <v>231</v>
      </c>
      <c r="AA641" s="124"/>
      <c r="AB641" s="122" t="s">
        <v>231</v>
      </c>
      <c r="AC641" s="124" t="s">
        <v>469</v>
      </c>
      <c r="AD641" s="122" t="s">
        <v>231</v>
      </c>
      <c r="AE641" s="124"/>
      <c r="AF641" s="122" t="s">
        <v>241</v>
      </c>
      <c r="AG641" s="124"/>
      <c r="AH641" s="122" t="s">
        <v>241</v>
      </c>
      <c r="AI641" s="124"/>
      <c r="AJ641" s="108"/>
      <c r="AK641" s="106"/>
      <c r="AL641" s="106"/>
      <c r="AM641" s="122" t="s">
        <v>231</v>
      </c>
      <c r="AN641" s="124" t="s">
        <v>503</v>
      </c>
      <c r="AO641" s="122" t="s">
        <v>231</v>
      </c>
      <c r="AP641" s="124" t="s">
        <v>506</v>
      </c>
      <c r="AQ641" s="122" t="s">
        <v>231</v>
      </c>
      <c r="AR641" s="124" t="s">
        <v>516</v>
      </c>
      <c r="AS641" s="122" t="s">
        <v>231</v>
      </c>
      <c r="AT641" s="124"/>
      <c r="AU641" s="122" t="s">
        <v>231</v>
      </c>
      <c r="AV641" s="124"/>
      <c r="AW641" s="224" t="s">
        <v>231</v>
      </c>
      <c r="AX641" s="58"/>
      <c r="AY641" s="122" t="s">
        <v>231</v>
      </c>
      <c r="AZ641" s="124"/>
      <c r="BA641" s="146" t="s">
        <v>241</v>
      </c>
      <c r="BB641" s="124" t="s">
        <v>545</v>
      </c>
      <c r="BC641" s="146" t="s">
        <v>291</v>
      </c>
      <c r="BD641" s="124" t="s">
        <v>554</v>
      </c>
      <c r="BE641" s="112">
        <f t="shared" si="18"/>
        <v>0.8085714286</v>
      </c>
      <c r="BF641" s="122" t="s">
        <v>192</v>
      </c>
      <c r="BG641" s="160">
        <v>1.0</v>
      </c>
      <c r="BH641" s="122" t="s">
        <v>200</v>
      </c>
      <c r="BI641" s="160">
        <v>0.5</v>
      </c>
      <c r="BJ641" s="122" t="s">
        <v>204</v>
      </c>
      <c r="BK641" s="124">
        <v>1.0</v>
      </c>
      <c r="BL641" s="122" t="s">
        <v>209</v>
      </c>
      <c r="BM641" s="124">
        <v>1.0</v>
      </c>
      <c r="BN641" s="122" t="s">
        <v>217</v>
      </c>
      <c r="BO641" s="124">
        <v>0.66</v>
      </c>
      <c r="BP641" s="122" t="s">
        <v>211</v>
      </c>
      <c r="BQ641" s="124">
        <v>0.5</v>
      </c>
      <c r="BR641" s="122" t="s">
        <v>225</v>
      </c>
      <c r="BS641" s="124">
        <v>1.0</v>
      </c>
      <c r="BT641" s="112"/>
      <c r="BU641" s="168" t="s">
        <v>236</v>
      </c>
      <c r="BV641" s="168" t="s">
        <v>236</v>
      </c>
      <c r="BW641" s="112"/>
    </row>
    <row r="642">
      <c r="A642" s="66"/>
      <c r="B642" s="69">
        <v>12.0</v>
      </c>
      <c r="C642" s="115" t="s">
        <v>305</v>
      </c>
      <c r="D642" s="115" t="s">
        <v>341</v>
      </c>
      <c r="E642" s="76">
        <v>2013.0</v>
      </c>
      <c r="F642" s="76" t="s">
        <v>30</v>
      </c>
      <c r="G642" s="76" t="s">
        <v>377</v>
      </c>
      <c r="H642" s="76">
        <v>6.0</v>
      </c>
      <c r="I642" s="119" t="s">
        <v>413</v>
      </c>
      <c r="J642" s="119" t="s">
        <v>448</v>
      </c>
      <c r="K642" s="87" t="s">
        <v>39</v>
      </c>
      <c r="L642" s="66"/>
      <c r="M642" s="94"/>
      <c r="N642" s="122" t="s">
        <v>231</v>
      </c>
      <c r="O642" s="124"/>
      <c r="P642" s="124" t="s">
        <v>243</v>
      </c>
      <c r="Q642" s="16" t="s">
        <v>249</v>
      </c>
      <c r="R642" s="122" t="s">
        <v>231</v>
      </c>
      <c r="S642" s="124" t="s">
        <v>455</v>
      </c>
      <c r="T642" s="122" t="s">
        <v>231</v>
      </c>
      <c r="U642" s="124"/>
      <c r="V642" s="16" t="s">
        <v>257</v>
      </c>
      <c r="W642" s="106"/>
      <c r="X642" s="106"/>
      <c r="Y642" s="106"/>
      <c r="Z642" s="122" t="s">
        <v>231</v>
      </c>
      <c r="AA642" s="124"/>
      <c r="AB642" s="122" t="s">
        <v>231</v>
      </c>
      <c r="AC642" s="124" t="s">
        <v>470</v>
      </c>
      <c r="AD642" s="122" t="s">
        <v>241</v>
      </c>
      <c r="AE642" s="124"/>
      <c r="AF642" s="122" t="s">
        <v>241</v>
      </c>
      <c r="AG642" s="124"/>
      <c r="AH642" s="122" t="s">
        <v>241</v>
      </c>
      <c r="AI642" s="124"/>
      <c r="AJ642" s="108"/>
      <c r="AK642" s="106"/>
      <c r="AL642" s="106"/>
      <c r="AM642" s="122" t="s">
        <v>231</v>
      </c>
      <c r="AN642" s="124"/>
      <c r="AO642" s="122" t="s">
        <v>231</v>
      </c>
      <c r="AP642" s="124"/>
      <c r="AQ642" s="122" t="s">
        <v>231</v>
      </c>
      <c r="AR642" s="124"/>
      <c r="AS642" s="122" t="s">
        <v>231</v>
      </c>
      <c r="AT642" s="124" t="s">
        <v>525</v>
      </c>
      <c r="AU642" s="122" t="s">
        <v>231</v>
      </c>
      <c r="AV642" s="124"/>
      <c r="AW642" s="122" t="s">
        <v>228</v>
      </c>
      <c r="AX642" s="124"/>
      <c r="AY642" s="122" t="s">
        <v>231</v>
      </c>
      <c r="AZ642" s="124"/>
      <c r="BA642" s="146" t="s">
        <v>241</v>
      </c>
      <c r="BB642" s="124"/>
      <c r="BC642" s="146" t="s">
        <v>293</v>
      </c>
      <c r="BD642" s="124" t="s">
        <v>555</v>
      </c>
      <c r="BE642" s="112">
        <f t="shared" si="18"/>
        <v>0.6657142857</v>
      </c>
      <c r="BF642" s="122" t="s">
        <v>192</v>
      </c>
      <c r="BG642" s="160">
        <v>1.0</v>
      </c>
      <c r="BH642" s="122" t="s">
        <v>199</v>
      </c>
      <c r="BI642" s="160">
        <v>1.0</v>
      </c>
      <c r="BJ642" s="122" t="s">
        <v>205</v>
      </c>
      <c r="BK642" s="124">
        <v>0.5</v>
      </c>
      <c r="BL642" s="122" t="s">
        <v>209</v>
      </c>
      <c r="BM642" s="124">
        <v>1.0</v>
      </c>
      <c r="BN642" s="122" t="s">
        <v>217</v>
      </c>
      <c r="BO642" s="124">
        <v>0.66</v>
      </c>
      <c r="BP642" s="122" t="s">
        <v>211</v>
      </c>
      <c r="BQ642" s="124">
        <v>0.5</v>
      </c>
      <c r="BR642" s="122" t="s">
        <v>226</v>
      </c>
      <c r="BS642" s="124">
        <v>0.0</v>
      </c>
      <c r="BT642" s="112"/>
      <c r="BU642" s="168" t="s">
        <v>236</v>
      </c>
      <c r="BV642" s="168" t="s">
        <v>236</v>
      </c>
      <c r="BW642" s="112"/>
    </row>
    <row r="643">
      <c r="A643" s="66"/>
      <c r="B643" s="69">
        <v>13.0</v>
      </c>
      <c r="C643" s="115" t="s">
        <v>306</v>
      </c>
      <c r="D643" s="115" t="s">
        <v>342</v>
      </c>
      <c r="E643" s="76">
        <v>2014.0</v>
      </c>
      <c r="F643" s="76" t="s">
        <v>30</v>
      </c>
      <c r="G643" s="76" t="s">
        <v>378</v>
      </c>
      <c r="H643" s="76">
        <v>0.0</v>
      </c>
      <c r="I643" s="119" t="s">
        <v>414</v>
      </c>
      <c r="J643" s="119" t="s">
        <v>449</v>
      </c>
      <c r="K643" s="87" t="s">
        <v>39</v>
      </c>
      <c r="L643" s="66"/>
      <c r="M643" s="94"/>
      <c r="N643" s="224" t="s">
        <v>231</v>
      </c>
      <c r="O643" s="58"/>
      <c r="P643" s="124" t="s">
        <v>243</v>
      </c>
      <c r="Q643" s="16" t="s">
        <v>248</v>
      </c>
      <c r="R643" s="122" t="s">
        <v>241</v>
      </c>
      <c r="S643" s="124"/>
      <c r="T643" s="122" t="s">
        <v>231</v>
      </c>
      <c r="U643" s="124"/>
      <c r="V643" s="16" t="s">
        <v>258</v>
      </c>
      <c r="W643" s="106"/>
      <c r="X643" s="106"/>
      <c r="Y643" s="106"/>
      <c r="Z643" s="122" t="s">
        <v>231</v>
      </c>
      <c r="AA643" s="124"/>
      <c r="AB643" s="122" t="s">
        <v>231</v>
      </c>
      <c r="AC643" s="124" t="s">
        <v>471</v>
      </c>
      <c r="AD643" s="122" t="s">
        <v>241</v>
      </c>
      <c r="AE643" s="124"/>
      <c r="AF643" s="122" t="s">
        <v>241</v>
      </c>
      <c r="AG643" s="124"/>
      <c r="AH643" s="122" t="s">
        <v>241</v>
      </c>
      <c r="AI643" s="124"/>
      <c r="AJ643" s="108"/>
      <c r="AK643" s="106"/>
      <c r="AL643" s="106"/>
      <c r="AM643" s="122" t="s">
        <v>231</v>
      </c>
      <c r="AN643" s="124"/>
      <c r="AO643" s="122" t="s">
        <v>231</v>
      </c>
      <c r="AP643" s="124" t="s">
        <v>507</v>
      </c>
      <c r="AQ643" s="122" t="s">
        <v>231</v>
      </c>
      <c r="AR643" s="124"/>
      <c r="AS643" s="122" t="s">
        <v>231</v>
      </c>
      <c r="AT643" s="124" t="s">
        <v>526</v>
      </c>
      <c r="AU643" s="122" t="s">
        <v>231</v>
      </c>
      <c r="AV643" s="124"/>
      <c r="AW643" s="122" t="s">
        <v>231</v>
      </c>
      <c r="AX643" s="124"/>
      <c r="AY643" s="224" t="s">
        <v>231</v>
      </c>
      <c r="AZ643" s="58"/>
      <c r="BA643" s="146" t="s">
        <v>241</v>
      </c>
      <c r="BB643" s="124"/>
      <c r="BC643" s="146" t="s">
        <v>293</v>
      </c>
      <c r="BD643" s="124" t="s">
        <v>555</v>
      </c>
      <c r="BE643" s="112">
        <f t="shared" si="18"/>
        <v>0.5</v>
      </c>
      <c r="BF643" s="122" t="s">
        <v>192</v>
      </c>
      <c r="BG643" s="160">
        <v>1.0</v>
      </c>
      <c r="BH643" s="122" t="s">
        <v>200</v>
      </c>
      <c r="BI643" s="160">
        <v>0.5</v>
      </c>
      <c r="BJ643" s="122" t="s">
        <v>205</v>
      </c>
      <c r="BK643" s="124">
        <v>0.5</v>
      </c>
      <c r="BL643" s="122" t="s">
        <v>211</v>
      </c>
      <c r="BM643" s="124">
        <v>0.5</v>
      </c>
      <c r="BN643" s="122" t="s">
        <v>217</v>
      </c>
      <c r="BO643" s="124">
        <v>0.5</v>
      </c>
      <c r="BP643" s="122" t="s">
        <v>211</v>
      </c>
      <c r="BQ643" s="124">
        <v>0.5</v>
      </c>
      <c r="BR643" s="122" t="s">
        <v>226</v>
      </c>
      <c r="BS643" s="124">
        <v>0.0</v>
      </c>
      <c r="BT643" s="112"/>
      <c r="BU643" s="168" t="s">
        <v>237</v>
      </c>
      <c r="BV643" s="168" t="s">
        <v>236</v>
      </c>
      <c r="BW643" s="112"/>
    </row>
    <row r="644">
      <c r="A644" s="66"/>
      <c r="B644" s="69">
        <v>14.0</v>
      </c>
      <c r="C644" s="115" t="s">
        <v>307</v>
      </c>
      <c r="D644" s="115" t="s">
        <v>343</v>
      </c>
      <c r="E644" s="76">
        <v>2014.0</v>
      </c>
      <c r="F644" s="76" t="s">
        <v>30</v>
      </c>
      <c r="G644" s="76" t="s">
        <v>379</v>
      </c>
      <c r="H644" s="76">
        <v>0.0</v>
      </c>
      <c r="I644" s="119" t="s">
        <v>415</v>
      </c>
      <c r="J644" s="119" t="s">
        <v>450</v>
      </c>
      <c r="K644" s="87" t="s">
        <v>39</v>
      </c>
      <c r="L644" s="66"/>
      <c r="M644" s="94"/>
      <c r="N644" s="122" t="s">
        <v>231</v>
      </c>
      <c r="O644" s="124"/>
      <c r="P644" s="124" t="s">
        <v>243</v>
      </c>
      <c r="Q644" s="16" t="s">
        <v>249</v>
      </c>
      <c r="R644" s="122" t="s">
        <v>241</v>
      </c>
      <c r="S644" s="124"/>
      <c r="T644" s="122" t="s">
        <v>231</v>
      </c>
      <c r="U644" s="124"/>
      <c r="V644" s="16" t="s">
        <v>260</v>
      </c>
      <c r="W644" s="106"/>
      <c r="X644" s="106"/>
      <c r="Y644" s="106"/>
      <c r="Z644" s="122" t="s">
        <v>231</v>
      </c>
      <c r="AA644" s="124"/>
      <c r="AB644" s="122" t="s">
        <v>231</v>
      </c>
      <c r="AC644" s="124" t="s">
        <v>472</v>
      </c>
      <c r="AD644" s="122" t="s">
        <v>241</v>
      </c>
      <c r="AE644" s="124"/>
      <c r="AF644" s="122" t="s">
        <v>231</v>
      </c>
      <c r="AG644" s="124" t="s">
        <v>498</v>
      </c>
      <c r="AH644" s="122" t="s">
        <v>241</v>
      </c>
      <c r="AI644" s="124"/>
      <c r="AJ644" s="108"/>
      <c r="AK644" s="106"/>
      <c r="AL644" s="106"/>
      <c r="AM644" s="122" t="s">
        <v>231</v>
      </c>
      <c r="AN644" s="124"/>
      <c r="AO644" s="122" t="s">
        <v>241</v>
      </c>
      <c r="AP644" s="124"/>
      <c r="AQ644" s="122" t="s">
        <v>231</v>
      </c>
      <c r="AR644" s="124" t="s">
        <v>517</v>
      </c>
      <c r="AS644" s="122" t="s">
        <v>231</v>
      </c>
      <c r="AT644" s="124"/>
      <c r="AU644" s="122" t="s">
        <v>231</v>
      </c>
      <c r="AV644" s="124"/>
      <c r="AW644" s="122" t="s">
        <v>231</v>
      </c>
      <c r="AX644" s="124" t="s">
        <v>535</v>
      </c>
      <c r="AY644" s="122" t="s">
        <v>231</v>
      </c>
      <c r="AZ644" s="124"/>
      <c r="BA644" s="146" t="s">
        <v>241</v>
      </c>
      <c r="BB644" s="124"/>
      <c r="BC644" s="146" t="s">
        <v>292</v>
      </c>
      <c r="BD644" s="124"/>
      <c r="BE644" s="112">
        <f t="shared" si="18"/>
        <v>0.6185714286</v>
      </c>
      <c r="BF644" s="122" t="s">
        <v>192</v>
      </c>
      <c r="BG644" s="160">
        <v>1.0</v>
      </c>
      <c r="BH644" s="122" t="s">
        <v>200</v>
      </c>
      <c r="BI644" s="160">
        <v>0.5</v>
      </c>
      <c r="BJ644" s="122" t="s">
        <v>204</v>
      </c>
      <c r="BK644" s="124">
        <v>1.0</v>
      </c>
      <c r="BL644" s="122" t="s">
        <v>209</v>
      </c>
      <c r="BM644" s="124">
        <v>1.0</v>
      </c>
      <c r="BN644" s="122" t="s">
        <v>218</v>
      </c>
      <c r="BO644" s="124">
        <v>0.33</v>
      </c>
      <c r="BP644" s="122" t="s">
        <v>211</v>
      </c>
      <c r="BQ644" s="124">
        <v>0.5</v>
      </c>
      <c r="BR644" s="122" t="s">
        <v>226</v>
      </c>
      <c r="BS644" s="124">
        <v>0.0</v>
      </c>
      <c r="BT644" s="112"/>
      <c r="BU644" s="168" t="s">
        <v>237</v>
      </c>
      <c r="BV644" s="168" t="s">
        <v>236</v>
      </c>
      <c r="BW644" s="112"/>
    </row>
    <row r="645">
      <c r="A645" s="66"/>
      <c r="B645" s="69">
        <v>15.0</v>
      </c>
      <c r="C645" s="115" t="s">
        <v>308</v>
      </c>
      <c r="D645" s="115" t="s">
        <v>344</v>
      </c>
      <c r="E645" s="76">
        <v>2012.0</v>
      </c>
      <c r="F645" s="76" t="s">
        <v>30</v>
      </c>
      <c r="G645" s="76" t="s">
        <v>380</v>
      </c>
      <c r="H645" s="76">
        <v>2.0</v>
      </c>
      <c r="I645" s="119" t="s">
        <v>416</v>
      </c>
      <c r="J645" s="119" t="s">
        <v>451</v>
      </c>
      <c r="K645" s="87" t="s">
        <v>39</v>
      </c>
      <c r="L645" s="66"/>
      <c r="M645" s="94"/>
      <c r="N645" s="122" t="s">
        <v>231</v>
      </c>
      <c r="O645" s="124"/>
      <c r="P645" s="124" t="s">
        <v>243</v>
      </c>
      <c r="Q645" s="16" t="s">
        <v>250</v>
      </c>
      <c r="R645" s="122" t="s">
        <v>241</v>
      </c>
      <c r="S645" s="124"/>
      <c r="T645" s="122" t="s">
        <v>241</v>
      </c>
      <c r="U645" s="124" t="s">
        <v>459</v>
      </c>
      <c r="V645" s="16"/>
      <c r="W645" s="106"/>
      <c r="X645" s="106"/>
      <c r="Y645" s="106"/>
      <c r="Z645" s="122"/>
      <c r="AA645" s="124"/>
      <c r="AB645" s="122"/>
      <c r="AC645" s="124"/>
      <c r="AD645" s="122"/>
      <c r="AE645" s="124"/>
      <c r="AF645" s="122"/>
      <c r="AG645" s="124"/>
      <c r="AH645" s="122"/>
      <c r="AI645" s="124"/>
      <c r="AJ645" s="108"/>
      <c r="AK645" s="106"/>
      <c r="AL645" s="106"/>
      <c r="AM645" s="122"/>
      <c r="AN645" s="124"/>
      <c r="AO645" s="122"/>
      <c r="AP645" s="124"/>
      <c r="AQ645" s="122"/>
      <c r="AR645" s="124"/>
      <c r="AS645" s="122"/>
      <c r="AT645" s="124"/>
      <c r="AU645" s="122"/>
      <c r="AV645" s="124"/>
      <c r="AW645" s="122"/>
      <c r="AX645" s="124"/>
      <c r="AY645" s="122"/>
      <c r="AZ645" s="124"/>
      <c r="BA645" s="225"/>
      <c r="BB645" s="58"/>
      <c r="BC645" s="146"/>
      <c r="BD645" s="124"/>
      <c r="BE645" s="112">
        <f t="shared" si="18"/>
        <v>0</v>
      </c>
      <c r="BF645" s="122" t="s">
        <v>192</v>
      </c>
      <c r="BG645" s="160"/>
      <c r="BH645" s="122" t="s">
        <v>200</v>
      </c>
      <c r="BI645" s="160"/>
      <c r="BJ645" s="122"/>
      <c r="BK645" s="124"/>
      <c r="BL645" s="122"/>
      <c r="BM645" s="124"/>
      <c r="BN645" s="122"/>
      <c r="BO645" s="124"/>
      <c r="BP645" s="122"/>
      <c r="BQ645" s="124"/>
      <c r="BR645" s="122"/>
      <c r="BS645" s="124"/>
      <c r="BT645" s="112"/>
      <c r="BU645" s="168" t="s">
        <v>236</v>
      </c>
      <c r="BV645" s="7"/>
      <c r="BW645" s="112"/>
    </row>
    <row r="646">
      <c r="A646" s="66"/>
      <c r="B646" s="69">
        <v>16.0</v>
      </c>
      <c r="C646" s="115" t="s">
        <v>309</v>
      </c>
      <c r="D646" s="115" t="s">
        <v>345</v>
      </c>
      <c r="E646" s="76">
        <v>2014.0</v>
      </c>
      <c r="F646" s="76" t="s">
        <v>30</v>
      </c>
      <c r="G646" s="76" t="s">
        <v>381</v>
      </c>
      <c r="H646" s="76">
        <v>4.0</v>
      </c>
      <c r="I646" s="119" t="s">
        <v>417</v>
      </c>
      <c r="J646" s="119" t="s">
        <v>452</v>
      </c>
      <c r="K646" s="87" t="s">
        <v>39</v>
      </c>
      <c r="L646" s="66"/>
      <c r="M646" s="94"/>
      <c r="N646" s="122" t="s">
        <v>231</v>
      </c>
      <c r="O646" s="124"/>
      <c r="P646" s="124" t="s">
        <v>243</v>
      </c>
      <c r="Q646" s="16" t="s">
        <v>250</v>
      </c>
      <c r="R646" s="122" t="s">
        <v>241</v>
      </c>
      <c r="S646" s="124"/>
      <c r="T646" s="122" t="s">
        <v>241</v>
      </c>
      <c r="U646" s="124"/>
      <c r="V646" s="16"/>
      <c r="W646" s="106"/>
      <c r="X646" s="106"/>
      <c r="Y646" s="106"/>
      <c r="Z646" s="122"/>
      <c r="AA646" s="124"/>
      <c r="AB646" s="122"/>
      <c r="AC646" s="124"/>
      <c r="AD646" s="122"/>
      <c r="AE646" s="124"/>
      <c r="AF646" s="122"/>
      <c r="AG646" s="124"/>
      <c r="AH646" s="122"/>
      <c r="AI646" s="124"/>
      <c r="AJ646" s="108"/>
      <c r="AK646" s="106"/>
      <c r="AL646" s="106"/>
      <c r="AM646" s="122"/>
      <c r="AN646" s="124"/>
      <c r="AO646" s="122"/>
      <c r="AP646" s="124"/>
      <c r="AQ646" s="122"/>
      <c r="AR646" s="124"/>
      <c r="AS646" s="122"/>
      <c r="AT646" s="124"/>
      <c r="AU646" s="122"/>
      <c r="AV646" s="124"/>
      <c r="AW646" s="122"/>
      <c r="AX646" s="124"/>
      <c r="AY646" s="122"/>
      <c r="AZ646" s="124"/>
      <c r="BA646" s="146"/>
      <c r="BB646" s="124"/>
      <c r="BC646" s="146"/>
      <c r="BD646" s="124"/>
      <c r="BE646" s="112">
        <f t="shared" si="18"/>
        <v>0</v>
      </c>
      <c r="BF646" s="122" t="s">
        <v>192</v>
      </c>
      <c r="BG646" s="160"/>
      <c r="BH646" s="122" t="s">
        <v>199</v>
      </c>
      <c r="BI646" s="160"/>
      <c r="BJ646" s="122"/>
      <c r="BK646" s="124"/>
      <c r="BL646" s="122"/>
      <c r="BM646" s="124"/>
      <c r="BN646" s="122"/>
      <c r="BO646" s="124"/>
      <c r="BP646" s="122"/>
      <c r="BQ646" s="124"/>
      <c r="BR646" s="122"/>
      <c r="BS646" s="124"/>
      <c r="BT646" s="112"/>
      <c r="BU646" s="168" t="s">
        <v>236</v>
      </c>
      <c r="BV646" s="7"/>
      <c r="BW646" s="112"/>
    </row>
    <row r="647">
      <c r="A647" s="66"/>
      <c r="B647" s="69">
        <v>17.0</v>
      </c>
      <c r="C647" s="115" t="s">
        <v>310</v>
      </c>
      <c r="D647" s="115" t="s">
        <v>346</v>
      </c>
      <c r="E647" s="76">
        <v>2013.0</v>
      </c>
      <c r="F647" s="76" t="s">
        <v>30</v>
      </c>
      <c r="G647" s="76" t="s">
        <v>382</v>
      </c>
      <c r="H647" s="76">
        <v>2.0</v>
      </c>
      <c r="I647" s="119" t="s">
        <v>418</v>
      </c>
      <c r="J647" s="119" t="s">
        <v>453</v>
      </c>
      <c r="K647" s="87" t="s">
        <v>39</v>
      </c>
      <c r="L647" s="66"/>
      <c r="M647" s="94"/>
      <c r="N647" s="122" t="s">
        <v>231</v>
      </c>
      <c r="O647" s="124"/>
      <c r="P647" s="124" t="s">
        <v>243</v>
      </c>
      <c r="Q647" s="16" t="s">
        <v>250</v>
      </c>
      <c r="R647" s="224" t="s">
        <v>228</v>
      </c>
      <c r="S647" s="58"/>
      <c r="T647" s="122" t="s">
        <v>231</v>
      </c>
      <c r="U647" s="124"/>
      <c r="V647" s="16" t="s">
        <v>258</v>
      </c>
      <c r="W647" s="106"/>
      <c r="X647" s="106"/>
      <c r="Y647" s="106"/>
      <c r="Z647" s="122" t="s">
        <v>231</v>
      </c>
      <c r="AA647" s="124"/>
      <c r="AB647" s="122" t="s">
        <v>231</v>
      </c>
      <c r="AC647" s="124" t="s">
        <v>473</v>
      </c>
      <c r="AD647" s="122" t="s">
        <v>241</v>
      </c>
      <c r="AE647" s="124"/>
      <c r="AF647" s="122" t="s">
        <v>241</v>
      </c>
      <c r="AG647" s="124"/>
      <c r="AH647" s="122" t="s">
        <v>241</v>
      </c>
      <c r="AI647" s="124"/>
      <c r="AJ647" s="108"/>
      <c r="AK647" s="106"/>
      <c r="AL647" s="106"/>
      <c r="AM647" s="122" t="s">
        <v>231</v>
      </c>
      <c r="AN647" s="124"/>
      <c r="AO647" s="122" t="s">
        <v>231</v>
      </c>
      <c r="AP647" s="124"/>
      <c r="AQ647" s="122" t="s">
        <v>231</v>
      </c>
      <c r="AR647" s="124" t="s">
        <v>518</v>
      </c>
      <c r="AS647" s="122" t="s">
        <v>231</v>
      </c>
      <c r="AT647" s="124" t="s">
        <v>526</v>
      </c>
      <c r="AU647" s="122" t="s">
        <v>231</v>
      </c>
      <c r="AV647" s="124"/>
      <c r="AW647" s="122" t="s">
        <v>231</v>
      </c>
      <c r="AX647" s="124"/>
      <c r="AY647" s="122" t="s">
        <v>231</v>
      </c>
      <c r="AZ647" s="124"/>
      <c r="BA647" s="146" t="s">
        <v>231</v>
      </c>
      <c r="BB647" s="124" t="s">
        <v>546</v>
      </c>
      <c r="BC647" s="225" t="s">
        <v>293</v>
      </c>
      <c r="BD647" s="58"/>
      <c r="BE647" s="112">
        <f t="shared" si="18"/>
        <v>0.5471428571</v>
      </c>
      <c r="BF647" s="122" t="s">
        <v>192</v>
      </c>
      <c r="BG647" s="160">
        <v>1.0</v>
      </c>
      <c r="BH647" s="122" t="s">
        <v>199</v>
      </c>
      <c r="BI647" s="160">
        <v>1.0</v>
      </c>
      <c r="BJ647" s="122" t="s">
        <v>205</v>
      </c>
      <c r="BK647" s="124">
        <v>0.5</v>
      </c>
      <c r="BL647" s="146" t="s">
        <v>211</v>
      </c>
      <c r="BM647" s="124">
        <v>0.5</v>
      </c>
      <c r="BN647" s="122" t="s">
        <v>218</v>
      </c>
      <c r="BO647" s="124">
        <v>0.33</v>
      </c>
      <c r="BP647" s="122" t="s">
        <v>211</v>
      </c>
      <c r="BQ647" s="124">
        <v>0.5</v>
      </c>
      <c r="BR647" s="122" t="s">
        <v>226</v>
      </c>
      <c r="BS647" s="124">
        <v>0.0</v>
      </c>
      <c r="BT647" s="112"/>
      <c r="BU647" s="168" t="s">
        <v>237</v>
      </c>
      <c r="BV647" s="168" t="s">
        <v>237</v>
      </c>
      <c r="BW647" s="112"/>
    </row>
    <row r="648">
      <c r="A648" s="66"/>
      <c r="B648" s="69">
        <v>18.0</v>
      </c>
      <c r="C648" s="71" t="s">
        <v>311</v>
      </c>
      <c r="D648" s="10" t="s">
        <v>347</v>
      </c>
      <c r="E648" s="76">
        <v>2014.0</v>
      </c>
      <c r="F648" s="76" t="s">
        <v>30</v>
      </c>
      <c r="G648" s="76" t="s">
        <v>383</v>
      </c>
      <c r="H648" s="76">
        <v>0.0</v>
      </c>
      <c r="I648" s="119" t="s">
        <v>419</v>
      </c>
      <c r="J648" s="71"/>
      <c r="K648" s="87" t="s">
        <v>39</v>
      </c>
      <c r="L648" s="66"/>
      <c r="M648" s="94"/>
      <c r="N648" s="122" t="s">
        <v>231</v>
      </c>
      <c r="O648" s="124"/>
      <c r="P648" s="124" t="s">
        <v>243</v>
      </c>
      <c r="Q648" s="16" t="s">
        <v>250</v>
      </c>
      <c r="R648" s="122" t="s">
        <v>228</v>
      </c>
      <c r="S648" s="124"/>
      <c r="T648" s="122" t="s">
        <v>231</v>
      </c>
      <c r="U648" s="124"/>
      <c r="V648" s="16" t="s">
        <v>258</v>
      </c>
      <c r="W648" s="106"/>
      <c r="X648" s="106"/>
      <c r="Y648" s="106"/>
      <c r="Z648" s="122" t="s">
        <v>231</v>
      </c>
      <c r="AA648" s="124" t="s">
        <v>460</v>
      </c>
      <c r="AB648" s="122" t="s">
        <v>231</v>
      </c>
      <c r="AC648" s="124"/>
      <c r="AD648" s="122" t="s">
        <v>231</v>
      </c>
      <c r="AE648" s="124"/>
      <c r="AF648" s="122" t="s">
        <v>241</v>
      </c>
      <c r="AG648" s="124"/>
      <c r="AH648" s="122" t="s">
        <v>231</v>
      </c>
      <c r="AI648" s="124"/>
      <c r="AJ648" s="108"/>
      <c r="AK648" s="106"/>
      <c r="AL648" s="106"/>
      <c r="AM648" s="122" t="s">
        <v>231</v>
      </c>
      <c r="AN648" s="124"/>
      <c r="AO648" s="122" t="s">
        <v>231</v>
      </c>
      <c r="AP648" s="124"/>
      <c r="AQ648" s="122" t="s">
        <v>231</v>
      </c>
      <c r="AR648" s="124"/>
      <c r="AS648" s="122" t="s">
        <v>231</v>
      </c>
      <c r="AT648" s="124"/>
      <c r="AU648" s="122" t="s">
        <v>231</v>
      </c>
      <c r="AV648" s="124"/>
      <c r="AW648" s="122" t="s">
        <v>231</v>
      </c>
      <c r="AX648" s="124"/>
      <c r="AY648" s="122" t="s">
        <v>231</v>
      </c>
      <c r="AZ648" s="124"/>
      <c r="BA648" s="146" t="s">
        <v>231</v>
      </c>
      <c r="BB648" s="124" t="s">
        <v>547</v>
      </c>
      <c r="BC648" s="146" t="s">
        <v>290</v>
      </c>
      <c r="BD648" s="124" t="s">
        <v>460</v>
      </c>
      <c r="BE648" s="112">
        <f t="shared" si="18"/>
        <v>0.8571428571</v>
      </c>
      <c r="BF648" s="122" t="s">
        <v>192</v>
      </c>
      <c r="BG648" s="160">
        <v>1.0</v>
      </c>
      <c r="BH648" s="122" t="s">
        <v>200</v>
      </c>
      <c r="BI648" s="160">
        <v>0.5</v>
      </c>
      <c r="BJ648" s="122" t="s">
        <v>204</v>
      </c>
      <c r="BK648" s="124">
        <v>1.0</v>
      </c>
      <c r="BL648" s="146" t="s">
        <v>209</v>
      </c>
      <c r="BM648" s="124">
        <v>1.0</v>
      </c>
      <c r="BN648" s="122" t="s">
        <v>216</v>
      </c>
      <c r="BO648" s="124">
        <v>1.0</v>
      </c>
      <c r="BP648" s="122" t="s">
        <v>204</v>
      </c>
      <c r="BQ648" s="124">
        <v>1.0</v>
      </c>
      <c r="BR648" s="122" t="s">
        <v>211</v>
      </c>
      <c r="BS648" s="124">
        <v>0.5</v>
      </c>
      <c r="BT648" s="112"/>
      <c r="BU648" s="168" t="s">
        <v>236</v>
      </c>
      <c r="BV648" s="168" t="s">
        <v>237</v>
      </c>
      <c r="BW648" s="112"/>
    </row>
    <row r="649">
      <c r="A649" s="66"/>
      <c r="B649" s="69">
        <v>19.0</v>
      </c>
      <c r="C649" s="71" t="s">
        <v>312</v>
      </c>
      <c r="D649" s="10" t="s">
        <v>348</v>
      </c>
      <c r="E649" s="76">
        <v>2014.0</v>
      </c>
      <c r="F649" s="76" t="s">
        <v>30</v>
      </c>
      <c r="G649" s="76" t="s">
        <v>384</v>
      </c>
      <c r="H649" s="76">
        <v>0.0</v>
      </c>
      <c r="I649" s="119" t="s">
        <v>420</v>
      </c>
      <c r="J649" s="71"/>
      <c r="K649" s="87" t="s">
        <v>39</v>
      </c>
      <c r="L649" s="66"/>
      <c r="M649" s="94"/>
      <c r="N649" s="122" t="s">
        <v>231</v>
      </c>
      <c r="O649" s="124"/>
      <c r="P649" s="124" t="s">
        <v>243</v>
      </c>
      <c r="Q649" s="16" t="s">
        <v>249</v>
      </c>
      <c r="R649" s="122" t="s">
        <v>231</v>
      </c>
      <c r="S649" s="124" t="s">
        <v>456</v>
      </c>
      <c r="T649" s="224" t="s">
        <v>231</v>
      </c>
      <c r="U649" s="58"/>
      <c r="V649" s="16" t="s">
        <v>258</v>
      </c>
      <c r="W649" s="106"/>
      <c r="X649" s="106"/>
      <c r="Y649" s="106"/>
      <c r="Z649" s="122" t="s">
        <v>241</v>
      </c>
      <c r="AA649" s="124"/>
      <c r="AB649" s="122"/>
      <c r="AC649" s="124"/>
      <c r="AD649" s="122"/>
      <c r="AE649" s="124"/>
      <c r="AF649" s="122"/>
      <c r="AG649" s="124"/>
      <c r="AH649" s="122"/>
      <c r="AI649" s="124"/>
      <c r="AJ649" s="108"/>
      <c r="AK649" s="106"/>
      <c r="AL649" s="106"/>
      <c r="AM649" s="122" t="s">
        <v>231</v>
      </c>
      <c r="AN649" s="124" t="s">
        <v>504</v>
      </c>
      <c r="AO649" s="122" t="s">
        <v>231</v>
      </c>
      <c r="AP649" s="124" t="s">
        <v>508</v>
      </c>
      <c r="AQ649" s="122" t="s">
        <v>231</v>
      </c>
      <c r="AR649" s="124"/>
      <c r="AS649" s="122" t="s">
        <v>231</v>
      </c>
      <c r="AT649" s="124"/>
      <c r="AU649" s="122" t="s">
        <v>241</v>
      </c>
      <c r="AV649" s="124"/>
      <c r="AW649" s="122" t="s">
        <v>231</v>
      </c>
      <c r="AX649" s="124"/>
      <c r="AY649" s="122" t="s">
        <v>231</v>
      </c>
      <c r="AZ649" s="124"/>
      <c r="BA649" s="146" t="s">
        <v>231</v>
      </c>
      <c r="BB649" s="124"/>
      <c r="BC649" s="146" t="s">
        <v>293</v>
      </c>
      <c r="BD649" s="124"/>
      <c r="BE649" s="111">
        <f t="shared" si="18"/>
        <v>0.8571428571</v>
      </c>
      <c r="BF649" s="58"/>
      <c r="BG649" s="160">
        <v>1.0</v>
      </c>
      <c r="BH649" s="122" t="s">
        <v>200</v>
      </c>
      <c r="BI649" s="160">
        <v>0.5</v>
      </c>
      <c r="BJ649" s="122" t="s">
        <v>204</v>
      </c>
      <c r="BK649" s="124">
        <v>1.0</v>
      </c>
      <c r="BL649" s="146" t="s">
        <v>209</v>
      </c>
      <c r="BM649" s="124">
        <v>1.0</v>
      </c>
      <c r="BN649" s="122" t="s">
        <v>216</v>
      </c>
      <c r="BO649" s="124">
        <v>1.0</v>
      </c>
      <c r="BP649" s="122" t="s">
        <v>211</v>
      </c>
      <c r="BQ649" s="124">
        <v>0.5</v>
      </c>
      <c r="BR649" s="122" t="s">
        <v>225</v>
      </c>
      <c r="BS649" s="124">
        <v>1.0</v>
      </c>
      <c r="BT649" s="112"/>
      <c r="BU649" s="168" t="s">
        <v>237</v>
      </c>
      <c r="BV649" s="168" t="s">
        <v>237</v>
      </c>
      <c r="BW649" s="112"/>
      <c r="BX649" s="10" t="s">
        <v>561</v>
      </c>
    </row>
    <row r="650">
      <c r="A650" s="66"/>
      <c r="B650" s="69">
        <v>20.0</v>
      </c>
      <c r="C650" s="71" t="s">
        <v>313</v>
      </c>
      <c r="D650" s="115" t="s">
        <v>349</v>
      </c>
      <c r="E650" s="76">
        <v>2010.0</v>
      </c>
      <c r="F650" s="76" t="s">
        <v>30</v>
      </c>
      <c r="G650" s="76" t="s">
        <v>385</v>
      </c>
      <c r="H650" s="76">
        <v>7.0</v>
      </c>
      <c r="I650" s="119" t="s">
        <v>421</v>
      </c>
      <c r="J650" s="71"/>
      <c r="K650" s="87" t="s">
        <v>39</v>
      </c>
      <c r="L650" s="66"/>
      <c r="M650" s="94"/>
      <c r="N650" s="122" t="s">
        <v>231</v>
      </c>
      <c r="O650" s="124"/>
      <c r="P650" s="124" t="s">
        <v>243</v>
      </c>
      <c r="Q650" s="16" t="s">
        <v>250</v>
      </c>
      <c r="R650" s="122" t="s">
        <v>228</v>
      </c>
      <c r="S650" s="124"/>
      <c r="T650" s="122" t="s">
        <v>231</v>
      </c>
      <c r="U650" s="124"/>
      <c r="V650" s="16" t="s">
        <v>258</v>
      </c>
      <c r="W650" s="106"/>
      <c r="X650" s="106"/>
      <c r="Y650" s="106"/>
      <c r="Z650" s="122" t="s">
        <v>231</v>
      </c>
      <c r="AA650" s="124"/>
      <c r="AB650" s="122" t="s">
        <v>231</v>
      </c>
      <c r="AC650" s="124"/>
      <c r="AD650" s="122" t="s">
        <v>231</v>
      </c>
      <c r="AE650" s="124"/>
      <c r="AF650" s="122" t="s">
        <v>241</v>
      </c>
      <c r="AG650" s="124"/>
      <c r="AH650" s="122" t="s">
        <v>241</v>
      </c>
      <c r="AI650" s="124"/>
      <c r="AJ650" s="108"/>
      <c r="AK650" s="106"/>
      <c r="AL650" s="106"/>
      <c r="AM650" s="122" t="s">
        <v>231</v>
      </c>
      <c r="AN650" s="124"/>
      <c r="AO650" s="122" t="s">
        <v>241</v>
      </c>
      <c r="AP650" s="124"/>
      <c r="AQ650" s="122" t="s">
        <v>231</v>
      </c>
      <c r="AR650" s="124"/>
      <c r="AS650" s="122" t="s">
        <v>231</v>
      </c>
      <c r="AT650" s="124" t="s">
        <v>527</v>
      </c>
      <c r="AU650" s="122" t="s">
        <v>241</v>
      </c>
      <c r="AV650" s="124"/>
      <c r="AW650" s="122" t="s">
        <v>228</v>
      </c>
      <c r="AX650" s="124"/>
      <c r="AY650" s="122" t="s">
        <v>231</v>
      </c>
      <c r="AZ650" s="124"/>
      <c r="BA650" s="146" t="s">
        <v>241</v>
      </c>
      <c r="BB650" s="124"/>
      <c r="BC650" s="146" t="s">
        <v>293</v>
      </c>
      <c r="BD650" s="124"/>
      <c r="BE650" s="112">
        <f t="shared" si="18"/>
        <v>0.6185714286</v>
      </c>
      <c r="BF650" s="224" t="s">
        <v>192</v>
      </c>
      <c r="BG650" s="58"/>
      <c r="BH650" s="122" t="s">
        <v>199</v>
      </c>
      <c r="BI650" s="160">
        <v>1.0</v>
      </c>
      <c r="BJ650" s="122" t="s">
        <v>204</v>
      </c>
      <c r="BK650" s="124">
        <v>1.0</v>
      </c>
      <c r="BL650" s="146" t="s">
        <v>209</v>
      </c>
      <c r="BM650" s="124">
        <v>1.0</v>
      </c>
      <c r="BN650" s="122" t="s">
        <v>218</v>
      </c>
      <c r="BO650" s="124">
        <v>0.33</v>
      </c>
      <c r="BP650" s="122" t="s">
        <v>211</v>
      </c>
      <c r="BQ650" s="124">
        <v>0.5</v>
      </c>
      <c r="BR650" s="122" t="s">
        <v>211</v>
      </c>
      <c r="BS650" s="124">
        <v>0.5</v>
      </c>
      <c r="BT650" s="112"/>
      <c r="BU650" s="168" t="s">
        <v>236</v>
      </c>
      <c r="BV650" s="168" t="s">
        <v>237</v>
      </c>
      <c r="BW650" s="112"/>
    </row>
    <row r="651">
      <c r="A651" s="66"/>
      <c r="B651" s="69">
        <v>21.0</v>
      </c>
      <c r="C651" s="71" t="s">
        <v>314</v>
      </c>
      <c r="D651" s="71" t="s">
        <v>350</v>
      </c>
      <c r="E651" s="76">
        <v>2010.0</v>
      </c>
      <c r="F651" s="76" t="s">
        <v>30</v>
      </c>
      <c r="G651" s="76" t="s">
        <v>386</v>
      </c>
      <c r="H651" s="76">
        <v>11.0</v>
      </c>
      <c r="I651" s="119" t="s">
        <v>422</v>
      </c>
      <c r="J651" s="71"/>
      <c r="K651" s="87" t="s">
        <v>39</v>
      </c>
      <c r="L651" s="66"/>
      <c r="M651" s="94"/>
      <c r="N651" s="122" t="s">
        <v>231</v>
      </c>
      <c r="O651" s="124"/>
      <c r="P651" s="124" t="s">
        <v>243</v>
      </c>
      <c r="Q651" s="16" t="s">
        <v>248</v>
      </c>
      <c r="R651" s="122" t="s">
        <v>241</v>
      </c>
      <c r="S651" s="124" t="s">
        <v>457</v>
      </c>
      <c r="T651" s="122" t="s">
        <v>231</v>
      </c>
      <c r="U651" s="124"/>
      <c r="V651" s="16" t="s">
        <v>258</v>
      </c>
      <c r="W651" s="106"/>
      <c r="X651" s="106"/>
      <c r="Y651" s="106"/>
      <c r="Z651" s="122" t="s">
        <v>231</v>
      </c>
      <c r="AA651" s="124"/>
      <c r="AB651" s="122" t="s">
        <v>231</v>
      </c>
      <c r="AC651" s="124"/>
      <c r="AD651" s="122" t="s">
        <v>231</v>
      </c>
      <c r="AE651" s="124" t="s">
        <v>490</v>
      </c>
      <c r="AF651" s="122" t="s">
        <v>241</v>
      </c>
      <c r="AG651" s="124"/>
      <c r="AH651" s="122" t="s">
        <v>241</v>
      </c>
      <c r="AI651" s="124"/>
      <c r="AJ651" s="108"/>
      <c r="AK651" s="106"/>
      <c r="AL651" s="106"/>
      <c r="AM651" s="122" t="s">
        <v>231</v>
      </c>
      <c r="AN651" s="124"/>
      <c r="AO651" s="122" t="s">
        <v>231</v>
      </c>
      <c r="AP651" s="124"/>
      <c r="AQ651" s="122" t="s">
        <v>231</v>
      </c>
      <c r="AR651" s="124"/>
      <c r="AS651" s="122" t="s">
        <v>231</v>
      </c>
      <c r="AT651" s="124"/>
      <c r="AU651" s="122" t="s">
        <v>231</v>
      </c>
      <c r="AV651" s="124"/>
      <c r="AW651" s="122" t="s">
        <v>231</v>
      </c>
      <c r="AX651" s="124"/>
      <c r="AY651" s="122" t="s">
        <v>231</v>
      </c>
      <c r="AZ651" s="124"/>
      <c r="BA651" s="146" t="s">
        <v>241</v>
      </c>
      <c r="BB651" s="124"/>
      <c r="BC651" s="146" t="s">
        <v>291</v>
      </c>
      <c r="BD651" s="124"/>
      <c r="BE651" s="112">
        <f t="shared" si="18"/>
        <v>0.8571428571</v>
      </c>
      <c r="BF651" s="122" t="s">
        <v>192</v>
      </c>
      <c r="BG651" s="160">
        <v>1.0</v>
      </c>
      <c r="BH651" s="122" t="s">
        <v>199</v>
      </c>
      <c r="BI651" s="160">
        <v>1.0</v>
      </c>
      <c r="BJ651" s="122" t="s">
        <v>204</v>
      </c>
      <c r="BK651" s="124">
        <v>1.0</v>
      </c>
      <c r="BL651" s="146" t="s">
        <v>209</v>
      </c>
      <c r="BM651" s="124">
        <v>1.0</v>
      </c>
      <c r="BN651" s="122" t="s">
        <v>216</v>
      </c>
      <c r="BO651" s="124">
        <v>1.0</v>
      </c>
      <c r="BP651" s="122" t="s">
        <v>211</v>
      </c>
      <c r="BQ651" s="124">
        <v>0.5</v>
      </c>
      <c r="BR651" s="122" t="s">
        <v>211</v>
      </c>
      <c r="BS651" s="124">
        <v>0.5</v>
      </c>
      <c r="BT651" s="112"/>
      <c r="BU651" s="168" t="s">
        <v>236</v>
      </c>
      <c r="BV651" s="168" t="s">
        <v>237</v>
      </c>
      <c r="BW651" s="112"/>
    </row>
    <row r="652">
      <c r="A652" s="66"/>
      <c r="B652" s="69">
        <v>22.0</v>
      </c>
      <c r="C652" s="71" t="s">
        <v>315</v>
      </c>
      <c r="D652" s="71" t="s">
        <v>351</v>
      </c>
      <c r="E652" s="76">
        <v>2010.0</v>
      </c>
      <c r="F652" s="76" t="s">
        <v>30</v>
      </c>
      <c r="G652" s="76" t="s">
        <v>387</v>
      </c>
      <c r="H652" s="76">
        <v>6.0</v>
      </c>
      <c r="I652" s="119" t="s">
        <v>423</v>
      </c>
      <c r="J652" s="71"/>
      <c r="K652" s="87" t="s">
        <v>39</v>
      </c>
      <c r="L652" s="66"/>
      <c r="M652" s="94"/>
      <c r="N652" s="122" t="s">
        <v>231</v>
      </c>
      <c r="O652" s="124"/>
      <c r="P652" s="124" t="s">
        <v>243</v>
      </c>
      <c r="Q652" s="16" t="s">
        <v>250</v>
      </c>
      <c r="R652" s="122" t="s">
        <v>228</v>
      </c>
      <c r="S652" s="124"/>
      <c r="T652" s="122" t="s">
        <v>241</v>
      </c>
      <c r="U652" s="124"/>
      <c r="V652" s="16"/>
      <c r="W652" s="106"/>
      <c r="X652" s="106"/>
      <c r="Y652" s="106"/>
      <c r="Z652" s="122"/>
      <c r="AA652" s="124"/>
      <c r="AB652" s="122"/>
      <c r="AC652" s="124"/>
      <c r="AD652" s="122"/>
      <c r="AE652" s="124"/>
      <c r="AF652" s="122"/>
      <c r="AG652" s="124"/>
      <c r="AH652" s="122"/>
      <c r="AI652" s="124"/>
      <c r="AJ652" s="108"/>
      <c r="AK652" s="106"/>
      <c r="AL652" s="106"/>
      <c r="AM652" s="122"/>
      <c r="AN652" s="124"/>
      <c r="AO652" s="122"/>
      <c r="AP652" s="124"/>
      <c r="AQ652" s="122"/>
      <c r="AR652" s="124"/>
      <c r="AS652" s="122"/>
      <c r="AT652" s="124"/>
      <c r="AU652" s="122"/>
      <c r="AV652" s="124"/>
      <c r="AW652" s="122"/>
      <c r="AX652" s="124"/>
      <c r="AY652" s="122"/>
      <c r="AZ652" s="124"/>
      <c r="BA652" s="146"/>
      <c r="BB652" s="124"/>
      <c r="BC652" s="146"/>
      <c r="BD652" s="124"/>
      <c r="BE652" s="112">
        <f t="shared" si="18"/>
        <v>0</v>
      </c>
      <c r="BF652" s="122"/>
      <c r="BG652" s="160"/>
      <c r="BH652" s="224"/>
      <c r="BI652" s="58"/>
      <c r="BJ652" s="122"/>
      <c r="BK652" s="124"/>
      <c r="BL652" s="146"/>
      <c r="BM652" s="124"/>
      <c r="BN652" s="122"/>
      <c r="BO652" s="124"/>
      <c r="BP652" s="122"/>
      <c r="BQ652" s="124"/>
      <c r="BR652" s="122"/>
      <c r="BS652" s="124"/>
      <c r="BT652" s="112"/>
      <c r="BU652" s="7"/>
      <c r="BV652" s="7"/>
      <c r="BW652" s="112"/>
    </row>
    <row r="653">
      <c r="A653" s="66"/>
      <c r="B653" s="69">
        <v>23.0</v>
      </c>
      <c r="C653" s="71" t="s">
        <v>316</v>
      </c>
      <c r="D653" s="71" t="s">
        <v>352</v>
      </c>
      <c r="E653" s="76">
        <v>2009.0</v>
      </c>
      <c r="F653" s="76" t="s">
        <v>30</v>
      </c>
      <c r="G653" s="76" t="s">
        <v>388</v>
      </c>
      <c r="H653" s="76">
        <v>11.0</v>
      </c>
      <c r="I653" s="119" t="s">
        <v>424</v>
      </c>
      <c r="J653" s="71"/>
      <c r="K653" s="87" t="s">
        <v>39</v>
      </c>
      <c r="L653" s="66"/>
      <c r="M653" s="94"/>
      <c r="N653" s="122" t="s">
        <v>231</v>
      </c>
      <c r="O653" s="124"/>
      <c r="P653" s="124" t="s">
        <v>243</v>
      </c>
      <c r="Q653" s="16" t="s">
        <v>250</v>
      </c>
      <c r="R653" s="122" t="s">
        <v>228</v>
      </c>
      <c r="S653" s="124"/>
      <c r="T653" s="122" t="s">
        <v>231</v>
      </c>
      <c r="U653" s="124"/>
      <c r="V653" s="16" t="s">
        <v>260</v>
      </c>
      <c r="W653" s="106"/>
      <c r="X653" s="106"/>
      <c r="Y653" s="106"/>
      <c r="Z653" s="122" t="s">
        <v>231</v>
      </c>
      <c r="AA653" s="124"/>
      <c r="AB653" s="122" t="s">
        <v>231</v>
      </c>
      <c r="AC653" s="128" t="s">
        <v>474</v>
      </c>
      <c r="AD653" s="122" t="s">
        <v>231</v>
      </c>
      <c r="AE653" s="124"/>
      <c r="AF653" s="122" t="s">
        <v>231</v>
      </c>
      <c r="AG653" s="124"/>
      <c r="AH653" s="122" t="s">
        <v>231</v>
      </c>
      <c r="AI653" s="124"/>
      <c r="AJ653" s="108"/>
      <c r="AK653" s="106"/>
      <c r="AL653" s="106"/>
      <c r="AM653" s="122" t="s">
        <v>231</v>
      </c>
      <c r="AN653" s="124"/>
      <c r="AO653" s="122" t="s">
        <v>231</v>
      </c>
      <c r="AP653" s="124"/>
      <c r="AQ653" s="122" t="s">
        <v>231</v>
      </c>
      <c r="AR653" s="124"/>
      <c r="AS653" s="122" t="s">
        <v>231</v>
      </c>
      <c r="AT653" s="124" t="s">
        <v>528</v>
      </c>
      <c r="AU653" s="122" t="s">
        <v>231</v>
      </c>
      <c r="AV653" s="124"/>
      <c r="AW653" s="122" t="s">
        <v>231</v>
      </c>
      <c r="AX653" s="124" t="s">
        <v>536</v>
      </c>
      <c r="AY653" s="122" t="s">
        <v>231</v>
      </c>
      <c r="AZ653" s="124"/>
      <c r="BA653" s="146" t="s">
        <v>241</v>
      </c>
      <c r="BB653" s="124"/>
      <c r="BC653" s="146" t="s">
        <v>291</v>
      </c>
      <c r="BD653" s="124"/>
      <c r="BE653" s="112">
        <f t="shared" si="18"/>
        <v>0.9514285714</v>
      </c>
      <c r="BF653" s="122" t="s">
        <v>192</v>
      </c>
      <c r="BG653" s="160">
        <v>1.0</v>
      </c>
      <c r="BH653" s="122" t="s">
        <v>199</v>
      </c>
      <c r="BI653" s="160">
        <v>1.0</v>
      </c>
      <c r="BJ653" s="122" t="s">
        <v>204</v>
      </c>
      <c r="BK653" s="124">
        <v>1.0</v>
      </c>
      <c r="BL653" s="146" t="s">
        <v>209</v>
      </c>
      <c r="BM653" s="124">
        <v>1.0</v>
      </c>
      <c r="BN653" s="122" t="s">
        <v>217</v>
      </c>
      <c r="BO653" s="124">
        <v>0.66</v>
      </c>
      <c r="BP653" s="122" t="s">
        <v>204</v>
      </c>
      <c r="BQ653" s="124">
        <v>1.0</v>
      </c>
      <c r="BR653" s="122" t="s">
        <v>225</v>
      </c>
      <c r="BS653" s="124">
        <v>1.0</v>
      </c>
      <c r="BT653" s="112"/>
      <c r="BU653" s="7"/>
      <c r="BV653" s="7"/>
      <c r="BW653" s="112"/>
    </row>
    <row r="654">
      <c r="A654" s="66"/>
      <c r="B654" s="69">
        <v>24.0</v>
      </c>
      <c r="C654" s="71" t="s">
        <v>317</v>
      </c>
      <c r="D654" s="71" t="s">
        <v>353</v>
      </c>
      <c r="E654" s="76">
        <v>2010.0</v>
      </c>
      <c r="F654" s="76" t="s">
        <v>30</v>
      </c>
      <c r="G654" s="76" t="s">
        <v>389</v>
      </c>
      <c r="H654" s="76">
        <v>6.0</v>
      </c>
      <c r="I654" s="119" t="s">
        <v>425</v>
      </c>
      <c r="J654" s="71"/>
      <c r="K654" s="87" t="s">
        <v>39</v>
      </c>
      <c r="L654" s="66"/>
      <c r="M654" s="94"/>
      <c r="N654" s="122" t="s">
        <v>231</v>
      </c>
      <c r="O654" s="124"/>
      <c r="P654" s="124" t="s">
        <v>243</v>
      </c>
      <c r="Q654" s="16" t="s">
        <v>250</v>
      </c>
      <c r="R654" s="122" t="s">
        <v>228</v>
      </c>
      <c r="S654" s="124"/>
      <c r="T654" s="122" t="s">
        <v>231</v>
      </c>
      <c r="U654" s="124"/>
      <c r="V654" s="16" t="s">
        <v>258</v>
      </c>
      <c r="W654" s="106"/>
      <c r="X654" s="106"/>
      <c r="Y654" s="106"/>
      <c r="Z654" s="122" t="s">
        <v>241</v>
      </c>
      <c r="AA654" s="124"/>
      <c r="AB654" s="122"/>
      <c r="AC654" s="124"/>
      <c r="AD654" s="122"/>
      <c r="AE654" s="124"/>
      <c r="AF654" s="122"/>
      <c r="AG654" s="124"/>
      <c r="AH654" s="122"/>
      <c r="AI654" s="124"/>
      <c r="AJ654" s="108"/>
      <c r="AK654" s="106"/>
      <c r="AL654" s="106"/>
      <c r="AM654" s="122" t="s">
        <v>231</v>
      </c>
      <c r="AN654" s="124"/>
      <c r="AO654" s="122" t="s">
        <v>231</v>
      </c>
      <c r="AP654" s="124"/>
      <c r="AQ654" s="122" t="s">
        <v>231</v>
      </c>
      <c r="AR654" s="124" t="s">
        <v>519</v>
      </c>
      <c r="AS654" s="122" t="s">
        <v>231</v>
      </c>
      <c r="AT654" s="124" t="s">
        <v>530</v>
      </c>
      <c r="AU654" s="122" t="s">
        <v>231</v>
      </c>
      <c r="AV654" s="124"/>
      <c r="AW654" s="122" t="s">
        <v>231</v>
      </c>
      <c r="AX654" s="124"/>
      <c r="AY654" s="122" t="s">
        <v>231</v>
      </c>
      <c r="AZ654" s="124" t="s">
        <v>540</v>
      </c>
      <c r="BA654" s="146" t="s">
        <v>231</v>
      </c>
      <c r="BB654" s="124"/>
      <c r="BC654" s="146" t="s">
        <v>293</v>
      </c>
      <c r="BD654" s="124"/>
      <c r="BE654" s="112">
        <f t="shared" si="18"/>
        <v>0.8571428571</v>
      </c>
      <c r="BF654" s="122" t="s">
        <v>192</v>
      </c>
      <c r="BG654" s="160">
        <v>1.0</v>
      </c>
      <c r="BH654" s="122" t="s">
        <v>199</v>
      </c>
      <c r="BI654" s="160">
        <v>1.0</v>
      </c>
      <c r="BJ654" s="224" t="s">
        <v>204</v>
      </c>
      <c r="BK654" s="58"/>
      <c r="BL654" s="146" t="s">
        <v>209</v>
      </c>
      <c r="BM654" s="124">
        <v>1.0</v>
      </c>
      <c r="BN654" s="122" t="s">
        <v>216</v>
      </c>
      <c r="BO654" s="124">
        <v>1.0</v>
      </c>
      <c r="BP654" s="122" t="s">
        <v>204</v>
      </c>
      <c r="BQ654" s="124">
        <v>1.0</v>
      </c>
      <c r="BR654" s="122" t="s">
        <v>225</v>
      </c>
      <c r="BS654" s="124">
        <v>1.0</v>
      </c>
      <c r="BT654" s="112"/>
      <c r="BU654" s="168" t="s">
        <v>236</v>
      </c>
      <c r="BV654" s="168" t="s">
        <v>237</v>
      </c>
      <c r="BW654" s="112"/>
    </row>
    <row r="655">
      <c r="A655" s="66"/>
      <c r="B655" s="69">
        <v>25.0</v>
      </c>
      <c r="C655" s="71" t="s">
        <v>318</v>
      </c>
      <c r="D655" s="71" t="s">
        <v>354</v>
      </c>
      <c r="E655" s="76">
        <v>2010.0</v>
      </c>
      <c r="F655" s="76" t="s">
        <v>30</v>
      </c>
      <c r="G655" s="76" t="s">
        <v>390</v>
      </c>
      <c r="H655" s="76">
        <v>5.0</v>
      </c>
      <c r="I655" s="119" t="s">
        <v>426</v>
      </c>
      <c r="J655" s="71"/>
      <c r="K655" s="87" t="s">
        <v>39</v>
      </c>
      <c r="L655" s="66"/>
      <c r="M655" s="94"/>
      <c r="N655" s="122" t="s">
        <v>231</v>
      </c>
      <c r="O655" s="124"/>
      <c r="P655" s="124" t="s">
        <v>243</v>
      </c>
      <c r="Q655" s="16" t="s">
        <v>250</v>
      </c>
      <c r="R655" s="122" t="s">
        <v>231</v>
      </c>
      <c r="S655" s="124"/>
      <c r="T655" s="122" t="s">
        <v>231</v>
      </c>
      <c r="U655" s="124"/>
      <c r="V655" s="16" t="s">
        <v>258</v>
      </c>
      <c r="W655" s="106"/>
      <c r="X655" s="106"/>
      <c r="Y655" s="106"/>
      <c r="Z655" s="224" t="s">
        <v>231</v>
      </c>
      <c r="AA655" s="58"/>
      <c r="AB655" s="122" t="s">
        <v>241</v>
      </c>
      <c r="AC655" s="124"/>
      <c r="AD655" s="122" t="s">
        <v>231</v>
      </c>
      <c r="AE655" s="124"/>
      <c r="AF655" s="122" t="s">
        <v>241</v>
      </c>
      <c r="AG655" s="124"/>
      <c r="AH655" s="122" t="s">
        <v>241</v>
      </c>
      <c r="AI655" s="124"/>
      <c r="AJ655" s="108"/>
      <c r="AK655" s="106"/>
      <c r="AL655" s="106"/>
      <c r="AM655" s="122" t="s">
        <v>241</v>
      </c>
      <c r="AN655" s="124"/>
      <c r="AO655" s="122"/>
      <c r="AP655" s="124"/>
      <c r="AQ655" s="122"/>
      <c r="AR655" s="124"/>
      <c r="AS655" s="122"/>
      <c r="AT655" s="124"/>
      <c r="AU655" s="122" t="s">
        <v>231</v>
      </c>
      <c r="AV655" s="124"/>
      <c r="AW655" s="122" t="s">
        <v>231</v>
      </c>
      <c r="AX655" s="124"/>
      <c r="AY655" s="122" t="s">
        <v>231</v>
      </c>
      <c r="AZ655" s="124"/>
      <c r="BA655" s="146" t="s">
        <v>241</v>
      </c>
      <c r="BB655" s="124"/>
      <c r="BC655" s="146" t="s">
        <v>228</v>
      </c>
      <c r="BD655" s="124"/>
      <c r="BE655" s="112">
        <f t="shared" si="18"/>
        <v>0.5714285714</v>
      </c>
      <c r="BF655" s="122" t="s">
        <v>192</v>
      </c>
      <c r="BG655" s="160">
        <v>1.0</v>
      </c>
      <c r="BH655" s="122" t="s">
        <v>200</v>
      </c>
      <c r="BI655" s="160">
        <v>0.5</v>
      </c>
      <c r="BJ655" s="122" t="s">
        <v>204</v>
      </c>
      <c r="BK655" s="226">
        <v>1.0</v>
      </c>
      <c r="BL655" s="63"/>
      <c r="BM655" s="124">
        <v>1.0</v>
      </c>
      <c r="BN655" s="122" t="s">
        <v>219</v>
      </c>
      <c r="BO655" s="124">
        <v>0.0</v>
      </c>
      <c r="BP655" s="122" t="s">
        <v>211</v>
      </c>
      <c r="BQ655" s="124">
        <v>0.5</v>
      </c>
      <c r="BR655" s="122" t="s">
        <v>226</v>
      </c>
      <c r="BS655" s="124">
        <v>0.0</v>
      </c>
      <c r="BT655" s="112"/>
      <c r="BU655" s="168" t="s">
        <v>236</v>
      </c>
      <c r="BV655" s="168" t="s">
        <v>236</v>
      </c>
      <c r="BW655" s="112"/>
    </row>
    <row r="656">
      <c r="A656" s="66"/>
      <c r="B656" s="69">
        <v>26.0</v>
      </c>
      <c r="C656" s="71" t="s">
        <v>319</v>
      </c>
      <c r="D656" s="71" t="s">
        <v>355</v>
      </c>
      <c r="E656" s="76">
        <v>2009.0</v>
      </c>
      <c r="F656" s="76" t="s">
        <v>30</v>
      </c>
      <c r="G656" s="76" t="s">
        <v>391</v>
      </c>
      <c r="H656" s="76">
        <v>6.0</v>
      </c>
      <c r="I656" s="119" t="s">
        <v>427</v>
      </c>
      <c r="J656" s="71"/>
      <c r="K656" s="87" t="s">
        <v>39</v>
      </c>
      <c r="L656" s="66"/>
      <c r="M656" s="94"/>
      <c r="N656" s="122" t="s">
        <v>231</v>
      </c>
      <c r="O656" s="124"/>
      <c r="P656" s="124" t="s">
        <v>243</v>
      </c>
      <c r="Q656" s="16" t="s">
        <v>250</v>
      </c>
      <c r="R656" s="122" t="s">
        <v>228</v>
      </c>
      <c r="S656" s="124"/>
      <c r="T656" s="122" t="s">
        <v>231</v>
      </c>
      <c r="U656" s="124"/>
      <c r="V656" s="16" t="s">
        <v>258</v>
      </c>
      <c r="W656" s="106"/>
      <c r="X656" s="106"/>
      <c r="Y656" s="106"/>
      <c r="Z656" s="122" t="s">
        <v>231</v>
      </c>
      <c r="AA656" s="124"/>
      <c r="AB656" s="122" t="s">
        <v>231</v>
      </c>
      <c r="AC656" s="124"/>
      <c r="AD656" s="122" t="s">
        <v>231</v>
      </c>
      <c r="AE656" s="124"/>
      <c r="AF656" s="122" t="s">
        <v>241</v>
      </c>
      <c r="AG656" s="124"/>
      <c r="AH656" s="122" t="s">
        <v>241</v>
      </c>
      <c r="AI656" s="124"/>
      <c r="AJ656" s="108"/>
      <c r="AK656" s="106"/>
      <c r="AL656" s="106"/>
      <c r="AM656" s="122" t="s">
        <v>231</v>
      </c>
      <c r="AN656" s="124"/>
      <c r="AO656" s="122" t="s">
        <v>241</v>
      </c>
      <c r="AP656" s="124"/>
      <c r="AQ656" s="122" t="s">
        <v>231</v>
      </c>
      <c r="AR656" s="124"/>
      <c r="AS656" s="122" t="s">
        <v>231</v>
      </c>
      <c r="AT656" s="124"/>
      <c r="AU656" s="122" t="s">
        <v>231</v>
      </c>
      <c r="AV656" s="124"/>
      <c r="AW656" s="122" t="s">
        <v>231</v>
      </c>
      <c r="AX656" s="124"/>
      <c r="AY656" s="122" t="s">
        <v>231</v>
      </c>
      <c r="AZ656" s="124"/>
      <c r="BA656" s="146" t="s">
        <v>231</v>
      </c>
      <c r="BB656" s="124"/>
      <c r="BC656" s="146" t="s">
        <v>292</v>
      </c>
      <c r="BD656" s="124"/>
      <c r="BE656" s="112">
        <f t="shared" si="18"/>
        <v>0.5942857143</v>
      </c>
      <c r="BF656" s="122" t="s">
        <v>192</v>
      </c>
      <c r="BG656" s="160">
        <v>1.0</v>
      </c>
      <c r="BH656" s="122" t="s">
        <v>199</v>
      </c>
      <c r="BI656" s="160">
        <v>1.0</v>
      </c>
      <c r="BJ656" s="122" t="s">
        <v>205</v>
      </c>
      <c r="BK656" s="124">
        <v>0.5</v>
      </c>
      <c r="BL656" s="225" t="s">
        <v>209</v>
      </c>
      <c r="BM656" s="58"/>
      <c r="BN656" s="122" t="s">
        <v>217</v>
      </c>
      <c r="BO656" s="124">
        <v>0.66</v>
      </c>
      <c r="BP656" s="122" t="s">
        <v>211</v>
      </c>
      <c r="BQ656" s="124">
        <v>0.5</v>
      </c>
      <c r="BR656" s="122" t="s">
        <v>211</v>
      </c>
      <c r="BS656" s="124">
        <v>0.5</v>
      </c>
      <c r="BT656" s="112"/>
      <c r="BU656" s="168" t="s">
        <v>236</v>
      </c>
      <c r="BV656" s="168" t="s">
        <v>237</v>
      </c>
      <c r="BW656" s="112"/>
    </row>
    <row r="657">
      <c r="A657" s="66"/>
      <c r="B657" s="69">
        <v>27.0</v>
      </c>
      <c r="C657" s="71" t="s">
        <v>320</v>
      </c>
      <c r="D657" s="71" t="s">
        <v>356</v>
      </c>
      <c r="E657" s="76">
        <v>2009.0</v>
      </c>
      <c r="F657" s="76" t="s">
        <v>30</v>
      </c>
      <c r="G657" s="76" t="s">
        <v>392</v>
      </c>
      <c r="H657" s="76">
        <v>8.0</v>
      </c>
      <c r="I657" s="119" t="s">
        <v>428</v>
      </c>
      <c r="J657" s="71"/>
      <c r="K657" s="87" t="s">
        <v>39</v>
      </c>
      <c r="L657" s="66"/>
      <c r="M657" s="94"/>
      <c r="N657" s="122" t="s">
        <v>231</v>
      </c>
      <c r="O657" s="124"/>
      <c r="P657" s="124" t="s">
        <v>243</v>
      </c>
      <c r="Q657" s="16" t="s">
        <v>250</v>
      </c>
      <c r="R657" s="122" t="s">
        <v>228</v>
      </c>
      <c r="S657" s="124"/>
      <c r="T657" s="122" t="s">
        <v>231</v>
      </c>
      <c r="U657" s="124"/>
      <c r="V657" s="16" t="s">
        <v>258</v>
      </c>
      <c r="W657" s="106"/>
      <c r="X657" s="106"/>
      <c r="Y657" s="106"/>
      <c r="Z657" s="122" t="s">
        <v>231</v>
      </c>
      <c r="AA657" s="124"/>
      <c r="AB657" s="224" t="s">
        <v>231</v>
      </c>
      <c r="AC657" s="58"/>
      <c r="AD657" s="122" t="s">
        <v>231</v>
      </c>
      <c r="AE657" s="124"/>
      <c r="AF657" s="122" t="s">
        <v>241</v>
      </c>
      <c r="AG657" s="124"/>
      <c r="AH657" s="122" t="s">
        <v>241</v>
      </c>
      <c r="AI657" s="124"/>
      <c r="AJ657" s="108"/>
      <c r="AK657" s="106"/>
      <c r="AL657" s="106"/>
      <c r="AM657" s="122" t="s">
        <v>231</v>
      </c>
      <c r="AN657" s="124"/>
      <c r="AO657" s="122" t="s">
        <v>231</v>
      </c>
      <c r="AP657" s="124" t="s">
        <v>509</v>
      </c>
      <c r="AQ657" s="122" t="s">
        <v>231</v>
      </c>
      <c r="AR657" s="124"/>
      <c r="AS657" s="122" t="s">
        <v>231</v>
      </c>
      <c r="AT657" s="124"/>
      <c r="AU657" s="122" t="s">
        <v>231</v>
      </c>
      <c r="AV657" s="124"/>
      <c r="AW657" s="122" t="s">
        <v>231</v>
      </c>
      <c r="AX657" s="124"/>
      <c r="AY657" s="122" t="s">
        <v>231</v>
      </c>
      <c r="AZ657" s="124"/>
      <c r="BA657" s="146" t="s">
        <v>231</v>
      </c>
      <c r="BB657" s="124"/>
      <c r="BC657" s="146" t="s">
        <v>293</v>
      </c>
      <c r="BD657" s="124"/>
      <c r="BE657" s="112">
        <f t="shared" si="18"/>
        <v>1</v>
      </c>
      <c r="BF657" s="122" t="s">
        <v>192</v>
      </c>
      <c r="BG657" s="160">
        <v>1.0</v>
      </c>
      <c r="BH657" s="122" t="s">
        <v>199</v>
      </c>
      <c r="BI657" s="160">
        <v>1.0</v>
      </c>
      <c r="BJ657" s="122" t="s">
        <v>204</v>
      </c>
      <c r="BK657" s="124">
        <v>1.0</v>
      </c>
      <c r="BL657" s="146" t="s">
        <v>209</v>
      </c>
      <c r="BM657" s="226">
        <v>1.0</v>
      </c>
      <c r="BN657" s="63"/>
      <c r="BO657" s="124">
        <v>1.0</v>
      </c>
      <c r="BP657" s="122" t="s">
        <v>204</v>
      </c>
      <c r="BQ657" s="124">
        <v>1.0</v>
      </c>
      <c r="BR657" s="122" t="s">
        <v>225</v>
      </c>
      <c r="BS657" s="124">
        <v>1.0</v>
      </c>
      <c r="BT657" s="112"/>
      <c r="BU657" s="168" t="s">
        <v>236</v>
      </c>
      <c r="BV657" s="168" t="s">
        <v>236</v>
      </c>
      <c r="BW657" s="112"/>
    </row>
    <row r="658">
      <c r="A658" s="66"/>
      <c r="B658" s="69">
        <v>28.0</v>
      </c>
      <c r="C658" s="71" t="s">
        <v>321</v>
      </c>
      <c r="D658" s="71" t="s">
        <v>357</v>
      </c>
      <c r="E658" s="76">
        <v>2010.0</v>
      </c>
      <c r="F658" s="76" t="s">
        <v>30</v>
      </c>
      <c r="G658" s="76" t="s">
        <v>393</v>
      </c>
      <c r="H658" s="76">
        <v>11.0</v>
      </c>
      <c r="I658" s="119" t="s">
        <v>429</v>
      </c>
      <c r="J658" s="71"/>
      <c r="K658" s="87" t="s">
        <v>39</v>
      </c>
      <c r="L658" s="66"/>
      <c r="M658" s="94"/>
      <c r="N658" s="122" t="s">
        <v>231</v>
      </c>
      <c r="O658" s="124"/>
      <c r="P658" s="124" t="s">
        <v>243</v>
      </c>
      <c r="Q658" s="16" t="s">
        <v>250</v>
      </c>
      <c r="R658" s="122" t="s">
        <v>228</v>
      </c>
      <c r="S658" s="124"/>
      <c r="T658" s="122" t="s">
        <v>231</v>
      </c>
      <c r="U658" s="124"/>
      <c r="V658" s="16" t="s">
        <v>258</v>
      </c>
      <c r="W658" s="106"/>
      <c r="X658" s="106"/>
      <c r="Y658" s="106"/>
      <c r="Z658" s="122" t="s">
        <v>231</v>
      </c>
      <c r="AA658" s="124"/>
      <c r="AB658" s="122" t="s">
        <v>231</v>
      </c>
      <c r="AC658" s="124" t="s">
        <v>475</v>
      </c>
      <c r="AD658" s="122" t="s">
        <v>241</v>
      </c>
      <c r="AE658" s="124"/>
      <c r="AF658" s="122" t="s">
        <v>241</v>
      </c>
      <c r="AG658" s="124"/>
      <c r="AH658" s="122" t="s">
        <v>241</v>
      </c>
      <c r="AI658" s="124"/>
      <c r="AJ658" s="108"/>
      <c r="AK658" s="106"/>
      <c r="AL658" s="106"/>
      <c r="AM658" s="122" t="s">
        <v>231</v>
      </c>
      <c r="AN658" s="124"/>
      <c r="AO658" s="122" t="s">
        <v>231</v>
      </c>
      <c r="AP658" s="124" t="s">
        <v>510</v>
      </c>
      <c r="AQ658" s="122" t="s">
        <v>231</v>
      </c>
      <c r="AR658" s="124"/>
      <c r="AS658" s="122" t="s">
        <v>231</v>
      </c>
      <c r="AT658" s="124"/>
      <c r="AU658" s="122" t="s">
        <v>231</v>
      </c>
      <c r="AV658" s="124"/>
      <c r="AW658" s="122" t="s">
        <v>231</v>
      </c>
      <c r="AX658" s="124"/>
      <c r="AY658" s="122" t="s">
        <v>231</v>
      </c>
      <c r="AZ658" s="124"/>
      <c r="BA658" s="146" t="s">
        <v>231</v>
      </c>
      <c r="BB658" s="124"/>
      <c r="BC658" s="146" t="s">
        <v>293</v>
      </c>
      <c r="BD658" s="124"/>
      <c r="BE658" s="112">
        <f t="shared" si="18"/>
        <v>0.5714285714</v>
      </c>
      <c r="BF658" s="122" t="s">
        <v>192</v>
      </c>
      <c r="BG658" s="160">
        <v>1.0</v>
      </c>
      <c r="BH658" s="122" t="s">
        <v>199</v>
      </c>
      <c r="BI658" s="160">
        <v>1.0</v>
      </c>
      <c r="BJ658" s="122" t="s">
        <v>204</v>
      </c>
      <c r="BK658" s="124">
        <v>1.0</v>
      </c>
      <c r="BL658" s="146" t="s">
        <v>209</v>
      </c>
      <c r="BM658" s="124">
        <v>1.0</v>
      </c>
      <c r="BN658" s="224" t="s">
        <v>216</v>
      </c>
      <c r="BO658" s="58"/>
      <c r="BP658" s="122" t="s">
        <v>211</v>
      </c>
      <c r="BQ658" s="124">
        <v>0.0</v>
      </c>
      <c r="BR658" s="122" t="s">
        <v>226</v>
      </c>
      <c r="BS658" s="124">
        <v>0.0</v>
      </c>
      <c r="BT658" s="112"/>
      <c r="BU658" s="168" t="s">
        <v>236</v>
      </c>
      <c r="BV658" s="168" t="s">
        <v>236</v>
      </c>
      <c r="BW658" s="112"/>
    </row>
    <row r="659">
      <c r="A659" s="66"/>
      <c r="B659" s="69">
        <v>29.0</v>
      </c>
      <c r="C659" s="71" t="s">
        <v>322</v>
      </c>
      <c r="D659" s="71" t="s">
        <v>358</v>
      </c>
      <c r="E659" s="76">
        <v>2014.0</v>
      </c>
      <c r="F659" s="76" t="s">
        <v>30</v>
      </c>
      <c r="G659" s="76" t="s">
        <v>394</v>
      </c>
      <c r="H659" s="76">
        <v>0.0</v>
      </c>
      <c r="I659" s="119" t="s">
        <v>430</v>
      </c>
      <c r="J659" s="71"/>
      <c r="K659" s="87" t="s">
        <v>39</v>
      </c>
      <c r="L659" s="66"/>
      <c r="M659" s="94"/>
      <c r="N659" s="122" t="s">
        <v>231</v>
      </c>
      <c r="O659" s="124"/>
      <c r="P659" s="124" t="s">
        <v>243</v>
      </c>
      <c r="Q659" s="16" t="s">
        <v>250</v>
      </c>
      <c r="R659" s="122" t="s">
        <v>241</v>
      </c>
      <c r="S659" s="124"/>
      <c r="T659" s="122" t="s">
        <v>231</v>
      </c>
      <c r="U659" s="124"/>
      <c r="V659" s="16" t="s">
        <v>260</v>
      </c>
      <c r="W659" s="106"/>
      <c r="X659" s="106"/>
      <c r="Y659" s="106"/>
      <c r="Z659" s="122" t="s">
        <v>231</v>
      </c>
      <c r="AA659" s="124"/>
      <c r="AB659" s="122" t="s">
        <v>231</v>
      </c>
      <c r="AC659" s="124" t="s">
        <v>476</v>
      </c>
      <c r="AD659" s="224" t="s">
        <v>231</v>
      </c>
      <c r="AE659" s="58"/>
      <c r="AF659" s="122" t="s">
        <v>241</v>
      </c>
      <c r="AG659" s="124"/>
      <c r="AH659" s="122" t="s">
        <v>231</v>
      </c>
      <c r="AI659" s="124"/>
      <c r="AJ659" s="108"/>
      <c r="AK659" s="106"/>
      <c r="AL659" s="106"/>
      <c r="AM659" s="122" t="s">
        <v>231</v>
      </c>
      <c r="AN659" s="124"/>
      <c r="AO659" s="122" t="s">
        <v>231</v>
      </c>
      <c r="AP659" s="124"/>
      <c r="AQ659" s="122" t="s">
        <v>231</v>
      </c>
      <c r="AR659" s="124"/>
      <c r="AS659" s="122" t="s">
        <v>231</v>
      </c>
      <c r="AT659" s="124"/>
      <c r="AU659" s="122" t="s">
        <v>231</v>
      </c>
      <c r="AV659" s="124"/>
      <c r="AW659" s="122" t="s">
        <v>231</v>
      </c>
      <c r="AX659" s="124"/>
      <c r="AY659" s="122" t="s">
        <v>231</v>
      </c>
      <c r="AZ659" s="124"/>
      <c r="BA659" s="146" t="s">
        <v>231</v>
      </c>
      <c r="BB659" s="124"/>
      <c r="BC659" s="146" t="s">
        <v>293</v>
      </c>
      <c r="BD659" s="124"/>
      <c r="BE659" s="112">
        <f t="shared" si="18"/>
        <v>0.9285714286</v>
      </c>
      <c r="BF659" s="122" t="s">
        <v>192</v>
      </c>
      <c r="BG659" s="160">
        <v>1.0</v>
      </c>
      <c r="BH659" s="122" t="s">
        <v>200</v>
      </c>
      <c r="BI659" s="160">
        <v>0.5</v>
      </c>
      <c r="BJ659" s="122" t="s">
        <v>204</v>
      </c>
      <c r="BK659" s="124">
        <v>1.0</v>
      </c>
      <c r="BL659" s="146" t="s">
        <v>209</v>
      </c>
      <c r="BM659" s="124">
        <v>1.0</v>
      </c>
      <c r="BN659" s="122" t="s">
        <v>216</v>
      </c>
      <c r="BO659" s="226">
        <v>1.0</v>
      </c>
      <c r="BP659" s="63"/>
      <c r="BQ659" s="124">
        <v>1.0</v>
      </c>
      <c r="BR659" s="122" t="s">
        <v>225</v>
      </c>
      <c r="BS659" s="124">
        <v>1.0</v>
      </c>
      <c r="BT659" s="112"/>
      <c r="BU659" s="168" t="s">
        <v>236</v>
      </c>
      <c r="BV659" s="168" t="s">
        <v>236</v>
      </c>
      <c r="BW659" s="112"/>
    </row>
    <row r="660">
      <c r="A660" s="66"/>
      <c r="B660" s="69">
        <v>30.0</v>
      </c>
      <c r="C660" s="71" t="s">
        <v>323</v>
      </c>
      <c r="D660" s="71" t="s">
        <v>359</v>
      </c>
      <c r="E660" s="76">
        <v>2010.0</v>
      </c>
      <c r="F660" s="76" t="s">
        <v>30</v>
      </c>
      <c r="G660" s="76" t="s">
        <v>395</v>
      </c>
      <c r="H660" s="76">
        <v>14.0</v>
      </c>
      <c r="I660" s="119" t="s">
        <v>431</v>
      </c>
      <c r="J660" s="71"/>
      <c r="K660" s="87" t="s">
        <v>39</v>
      </c>
      <c r="L660" s="66"/>
      <c r="M660" s="94"/>
      <c r="N660" s="122" t="s">
        <v>231</v>
      </c>
      <c r="O660" s="124"/>
      <c r="P660" s="124" t="s">
        <v>243</v>
      </c>
      <c r="Q660" s="16" t="s">
        <v>250</v>
      </c>
      <c r="R660" s="122" t="s">
        <v>241</v>
      </c>
      <c r="S660" s="124"/>
      <c r="T660" s="122" t="s">
        <v>231</v>
      </c>
      <c r="U660" s="124"/>
      <c r="V660" s="16" t="s">
        <v>258</v>
      </c>
      <c r="W660" s="106"/>
      <c r="X660" s="106"/>
      <c r="Y660" s="106"/>
      <c r="Z660" s="122" t="s">
        <v>241</v>
      </c>
      <c r="AA660" s="124"/>
      <c r="AB660" s="122"/>
      <c r="AC660" s="124"/>
      <c r="AD660" s="122"/>
      <c r="AE660" s="124"/>
      <c r="AF660" s="122"/>
      <c r="AG660" s="124"/>
      <c r="AH660" s="122"/>
      <c r="AI660" s="124"/>
      <c r="AJ660" s="108"/>
      <c r="AK660" s="106"/>
      <c r="AL660" s="106"/>
      <c r="AM660" s="122" t="s">
        <v>231</v>
      </c>
      <c r="AN660" s="124"/>
      <c r="AO660" s="122" t="s">
        <v>231</v>
      </c>
      <c r="AP660" s="124"/>
      <c r="AQ660" s="122" t="s">
        <v>231</v>
      </c>
      <c r="AR660" s="124"/>
      <c r="AS660" s="122" t="s">
        <v>231</v>
      </c>
      <c r="AT660" s="124"/>
      <c r="AU660" s="122" t="s">
        <v>231</v>
      </c>
      <c r="AV660" s="124"/>
      <c r="AW660" s="122" t="s">
        <v>231</v>
      </c>
      <c r="AX660" s="124"/>
      <c r="AY660" s="122" t="s">
        <v>231</v>
      </c>
      <c r="AZ660" s="124"/>
      <c r="BA660" s="146" t="s">
        <v>231</v>
      </c>
      <c r="BB660" s="124"/>
      <c r="BC660" s="146" t="s">
        <v>228</v>
      </c>
      <c r="BD660" s="124" t="s">
        <v>556</v>
      </c>
      <c r="BE660" s="112">
        <f t="shared" si="18"/>
        <v>0.7857142857</v>
      </c>
      <c r="BF660" s="122" t="s">
        <v>192</v>
      </c>
      <c r="BG660" s="160">
        <v>1.0</v>
      </c>
      <c r="BH660" s="122" t="s">
        <v>199</v>
      </c>
      <c r="BI660" s="160">
        <v>1.0</v>
      </c>
      <c r="BJ660" s="122" t="s">
        <v>204</v>
      </c>
      <c r="BK660" s="124">
        <v>1.0</v>
      </c>
      <c r="BL660" s="146" t="s">
        <v>209</v>
      </c>
      <c r="BM660" s="124">
        <v>1.0</v>
      </c>
      <c r="BN660" s="122" t="s">
        <v>216</v>
      </c>
      <c r="BO660" s="124">
        <v>1.0</v>
      </c>
      <c r="BP660" s="224" t="s">
        <v>211</v>
      </c>
      <c r="BQ660" s="58"/>
      <c r="BR660" s="122" t="s">
        <v>211</v>
      </c>
      <c r="BS660" s="124">
        <v>0.5</v>
      </c>
      <c r="BT660" s="112"/>
      <c r="BU660" s="168" t="s">
        <v>237</v>
      </c>
      <c r="BV660" s="168" t="s">
        <v>236</v>
      </c>
      <c r="BW660" s="112"/>
    </row>
    <row r="661">
      <c r="A661" s="66"/>
      <c r="B661" s="69">
        <v>31.0</v>
      </c>
      <c r="C661" s="71" t="s">
        <v>324</v>
      </c>
      <c r="D661" s="115" t="s">
        <v>360</v>
      </c>
      <c r="E661" s="76">
        <v>2011.0</v>
      </c>
      <c r="F661" s="76" t="s">
        <v>30</v>
      </c>
      <c r="G661" s="76" t="s">
        <v>396</v>
      </c>
      <c r="H661" s="76">
        <v>22.0</v>
      </c>
      <c r="I661" s="119" t="s">
        <v>432</v>
      </c>
      <c r="J661" s="71"/>
      <c r="K661" s="87" t="s">
        <v>39</v>
      </c>
      <c r="L661" s="66"/>
      <c r="M661" s="94"/>
      <c r="N661" s="122" t="s">
        <v>231</v>
      </c>
      <c r="O661" s="124"/>
      <c r="P661" s="124" t="s">
        <v>243</v>
      </c>
      <c r="Q661" s="16" t="s">
        <v>248</v>
      </c>
      <c r="R661" s="122" t="s">
        <v>228</v>
      </c>
      <c r="S661" s="124"/>
      <c r="T661" s="122" t="s">
        <v>231</v>
      </c>
      <c r="U661" s="124"/>
      <c r="V661" s="16" t="s">
        <v>257</v>
      </c>
      <c r="W661" s="106"/>
      <c r="X661" s="106"/>
      <c r="Y661" s="106"/>
      <c r="Z661" s="122" t="s">
        <v>231</v>
      </c>
      <c r="AA661" s="124"/>
      <c r="AB661" s="122" t="s">
        <v>231</v>
      </c>
      <c r="AC661" s="124"/>
      <c r="AD661" s="122" t="s">
        <v>231</v>
      </c>
      <c r="AE661" s="124"/>
      <c r="AF661" s="224" t="s">
        <v>241</v>
      </c>
      <c r="AG661" s="58"/>
      <c r="AH661" s="122" t="s">
        <v>241</v>
      </c>
      <c r="AI661" s="124"/>
      <c r="AJ661" s="108"/>
      <c r="AK661" s="106"/>
      <c r="AL661" s="106"/>
      <c r="AM661" s="122" t="s">
        <v>231</v>
      </c>
      <c r="AN661" s="124"/>
      <c r="AO661" s="122" t="s">
        <v>231</v>
      </c>
      <c r="AP661" s="124"/>
      <c r="AQ661" s="122" t="s">
        <v>231</v>
      </c>
      <c r="AR661" s="124"/>
      <c r="AS661" s="122" t="s">
        <v>231</v>
      </c>
      <c r="AT661" s="124"/>
      <c r="AU661" s="122" t="s">
        <v>231</v>
      </c>
      <c r="AV661" s="124"/>
      <c r="AW661" s="122" t="s">
        <v>231</v>
      </c>
      <c r="AX661" s="124" t="s">
        <v>537</v>
      </c>
      <c r="AY661" s="122" t="s">
        <v>231</v>
      </c>
      <c r="AZ661" s="124"/>
      <c r="BA661" s="146" t="s">
        <v>231</v>
      </c>
      <c r="BB661" s="124" t="s">
        <v>548</v>
      </c>
      <c r="BC661" s="146" t="s">
        <v>291</v>
      </c>
      <c r="BD661" s="124" t="s">
        <v>557</v>
      </c>
      <c r="BE661" s="112">
        <f t="shared" si="18"/>
        <v>0.8085714286</v>
      </c>
      <c r="BF661" s="122" t="s">
        <v>192</v>
      </c>
      <c r="BG661" s="160">
        <v>1.0</v>
      </c>
      <c r="BH661" s="122" t="s">
        <v>199</v>
      </c>
      <c r="BI661" s="160">
        <v>1.0</v>
      </c>
      <c r="BJ661" s="122" t="s">
        <v>204</v>
      </c>
      <c r="BK661" s="124">
        <v>1.0</v>
      </c>
      <c r="BL661" s="146" t="s">
        <v>209</v>
      </c>
      <c r="BM661" s="124">
        <v>1.0</v>
      </c>
      <c r="BN661" s="122" t="s">
        <v>217</v>
      </c>
      <c r="BO661" s="124">
        <v>0.66</v>
      </c>
      <c r="BP661" s="122" t="s">
        <v>211</v>
      </c>
      <c r="BQ661" s="226">
        <v>0.5</v>
      </c>
      <c r="BR661" s="63"/>
      <c r="BS661" s="124">
        <v>0.5</v>
      </c>
      <c r="BT661" s="112"/>
      <c r="BU661" s="168" t="s">
        <v>236</v>
      </c>
      <c r="BV661" s="168" t="s">
        <v>236</v>
      </c>
      <c r="BW661" s="112"/>
    </row>
    <row r="662">
      <c r="A662" s="66"/>
      <c r="B662" s="69">
        <v>32.0</v>
      </c>
      <c r="C662" s="71" t="s">
        <v>325</v>
      </c>
      <c r="D662" s="115" t="s">
        <v>361</v>
      </c>
      <c r="E662" s="76">
        <v>2012.0</v>
      </c>
      <c r="F662" s="76" t="s">
        <v>30</v>
      </c>
      <c r="G662" s="76" t="s">
        <v>397</v>
      </c>
      <c r="H662" s="76">
        <v>5.0</v>
      </c>
      <c r="I662" s="119" t="s">
        <v>433</v>
      </c>
      <c r="J662" s="71"/>
      <c r="K662" s="87" t="s">
        <v>39</v>
      </c>
      <c r="L662" s="66"/>
      <c r="M662" s="94"/>
      <c r="N662" s="122" t="s">
        <v>231</v>
      </c>
      <c r="O662" s="124"/>
      <c r="P662" s="124" t="s">
        <v>243</v>
      </c>
      <c r="Q662" s="16" t="s">
        <v>250</v>
      </c>
      <c r="R662" s="122" t="s">
        <v>228</v>
      </c>
      <c r="S662" s="124"/>
      <c r="T662" s="122" t="s">
        <v>241</v>
      </c>
      <c r="U662" s="124"/>
      <c r="V662" s="16" t="s">
        <v>258</v>
      </c>
      <c r="W662" s="106"/>
      <c r="X662" s="106"/>
      <c r="Y662" s="106"/>
      <c r="Z662" s="122" t="s">
        <v>231</v>
      </c>
      <c r="AA662" s="124"/>
      <c r="AB662" s="122" t="s">
        <v>231</v>
      </c>
      <c r="AC662" s="124" t="s">
        <v>477</v>
      </c>
      <c r="AD662" s="122" t="s">
        <v>231</v>
      </c>
      <c r="AE662" s="124" t="s">
        <v>491</v>
      </c>
      <c r="AF662" s="122" t="s">
        <v>241</v>
      </c>
      <c r="AG662" s="124"/>
      <c r="AH662" s="122" t="s">
        <v>228</v>
      </c>
      <c r="AI662" s="124"/>
      <c r="AJ662" s="108"/>
      <c r="AK662" s="106"/>
      <c r="AL662" s="106"/>
      <c r="AM662" s="122" t="s">
        <v>231</v>
      </c>
      <c r="AN662" s="124"/>
      <c r="AO662" s="122" t="s">
        <v>231</v>
      </c>
      <c r="AP662" s="124" t="s">
        <v>511</v>
      </c>
      <c r="AQ662" s="122" t="s">
        <v>231</v>
      </c>
      <c r="AR662" s="124"/>
      <c r="AS662" s="122" t="s">
        <v>231</v>
      </c>
      <c r="AT662" s="124"/>
      <c r="AU662" s="122" t="s">
        <v>231</v>
      </c>
      <c r="AV662" s="124"/>
      <c r="AW662" s="122" t="s">
        <v>231</v>
      </c>
      <c r="AX662" s="124"/>
      <c r="AY662" s="122" t="s">
        <v>231</v>
      </c>
      <c r="AZ662" s="124"/>
      <c r="BA662" s="146" t="s">
        <v>241</v>
      </c>
      <c r="BB662" s="124"/>
      <c r="BC662" s="146" t="s">
        <v>290</v>
      </c>
      <c r="BD662" s="124" t="s">
        <v>558</v>
      </c>
      <c r="BE662" s="112">
        <f t="shared" si="18"/>
        <v>0.6185714286</v>
      </c>
      <c r="BF662" s="122" t="s">
        <v>192</v>
      </c>
      <c r="BG662" s="160">
        <v>1.0</v>
      </c>
      <c r="BH662" s="122" t="s">
        <v>200</v>
      </c>
      <c r="BI662" s="160">
        <v>0.5</v>
      </c>
      <c r="BJ662" s="122" t="s">
        <v>204</v>
      </c>
      <c r="BK662" s="124">
        <v>1.0</v>
      </c>
      <c r="BL662" s="146" t="s">
        <v>209</v>
      </c>
      <c r="BM662" s="124">
        <v>1.0</v>
      </c>
      <c r="BN662" s="122" t="s">
        <v>218</v>
      </c>
      <c r="BO662" s="124">
        <v>0.33</v>
      </c>
      <c r="BP662" s="122" t="s">
        <v>211</v>
      </c>
      <c r="BQ662" s="124">
        <v>0.5</v>
      </c>
      <c r="BR662" s="224" t="s">
        <v>211</v>
      </c>
      <c r="BS662" s="58"/>
      <c r="BT662" s="112"/>
      <c r="BU662" s="168" t="s">
        <v>237</v>
      </c>
      <c r="BV662" s="168" t="s">
        <v>236</v>
      </c>
      <c r="BW662" s="112"/>
    </row>
    <row r="663">
      <c r="A663" s="66"/>
      <c r="B663" s="69">
        <v>33.0</v>
      </c>
      <c r="C663" s="71" t="s">
        <v>326</v>
      </c>
      <c r="D663" s="115" t="s">
        <v>362</v>
      </c>
      <c r="E663" s="76">
        <v>2014.0</v>
      </c>
      <c r="F663" s="76" t="s">
        <v>30</v>
      </c>
      <c r="G663" s="76" t="s">
        <v>398</v>
      </c>
      <c r="H663" s="76">
        <v>5.0</v>
      </c>
      <c r="I663" s="119" t="s">
        <v>434</v>
      </c>
      <c r="J663" s="71"/>
      <c r="K663" s="87" t="s">
        <v>39</v>
      </c>
      <c r="L663" s="66"/>
      <c r="M663" s="94"/>
      <c r="N663" s="122" t="s">
        <v>231</v>
      </c>
      <c r="O663" s="124"/>
      <c r="P663" s="124" t="s">
        <v>243</v>
      </c>
      <c r="Q663" s="16" t="s">
        <v>248</v>
      </c>
      <c r="R663" s="122" t="s">
        <v>228</v>
      </c>
      <c r="S663" s="124"/>
      <c r="T663" s="122" t="s">
        <v>231</v>
      </c>
      <c r="U663" s="124"/>
      <c r="V663" s="16" t="s">
        <v>258</v>
      </c>
      <c r="W663" s="106"/>
      <c r="X663" s="106"/>
      <c r="Y663" s="106"/>
      <c r="Z663" s="122" t="s">
        <v>231</v>
      </c>
      <c r="AA663" s="124"/>
      <c r="AB663" s="122" t="s">
        <v>231</v>
      </c>
      <c r="AC663" s="124" t="s">
        <v>478</v>
      </c>
      <c r="AD663" s="122" t="s">
        <v>231</v>
      </c>
      <c r="AE663" s="124" t="s">
        <v>492</v>
      </c>
      <c r="AF663" s="122" t="s">
        <v>241</v>
      </c>
      <c r="AG663" s="124"/>
      <c r="AH663" s="224" t="s">
        <v>241</v>
      </c>
      <c r="AI663" s="58"/>
      <c r="AJ663" s="108"/>
      <c r="AK663" s="106"/>
      <c r="AL663" s="106"/>
      <c r="AM663" s="122" t="s">
        <v>241</v>
      </c>
      <c r="AN663" s="124"/>
      <c r="AO663" s="122"/>
      <c r="AP663" s="124"/>
      <c r="AQ663" s="122"/>
      <c r="AR663" s="124"/>
      <c r="AS663" s="122"/>
      <c r="AT663" s="124"/>
      <c r="AU663" s="122" t="s">
        <v>241</v>
      </c>
      <c r="AV663" s="124"/>
      <c r="AW663" s="122" t="s">
        <v>231</v>
      </c>
      <c r="AX663" s="124"/>
      <c r="AY663" s="122" t="s">
        <v>231</v>
      </c>
      <c r="AZ663" s="124"/>
      <c r="BA663" s="146" t="s">
        <v>241</v>
      </c>
      <c r="BB663" s="124"/>
      <c r="BC663" s="146" t="s">
        <v>228</v>
      </c>
      <c r="BD663" s="124"/>
      <c r="BE663" s="112">
        <f t="shared" si="18"/>
        <v>0.7614285714</v>
      </c>
      <c r="BF663" s="122" t="s">
        <v>192</v>
      </c>
      <c r="BG663" s="160">
        <v>1.0</v>
      </c>
      <c r="BH663" s="122" t="s">
        <v>199</v>
      </c>
      <c r="BI663" s="160">
        <v>1.0</v>
      </c>
      <c r="BJ663" s="122" t="s">
        <v>204</v>
      </c>
      <c r="BK663" s="124">
        <v>1.0</v>
      </c>
      <c r="BL663" s="146" t="s">
        <v>209</v>
      </c>
      <c r="BM663" s="124">
        <v>1.0</v>
      </c>
      <c r="BN663" s="122" t="s">
        <v>218</v>
      </c>
      <c r="BO663" s="124">
        <v>0.33</v>
      </c>
      <c r="BP663" s="122" t="s">
        <v>222</v>
      </c>
      <c r="BQ663" s="124">
        <v>0.0</v>
      </c>
      <c r="BR663" s="122" t="s">
        <v>225</v>
      </c>
      <c r="BS663" s="226">
        <v>1.0</v>
      </c>
      <c r="BT663" s="63"/>
      <c r="BU663" s="168" t="s">
        <v>236</v>
      </c>
      <c r="BV663" s="168" t="s">
        <v>236</v>
      </c>
      <c r="BW663" s="112"/>
    </row>
    <row r="664">
      <c r="A664" s="66"/>
      <c r="B664" s="69">
        <v>34.0</v>
      </c>
      <c r="C664" s="71" t="s">
        <v>327</v>
      </c>
      <c r="D664" s="115" t="s">
        <v>363</v>
      </c>
      <c r="E664" s="76">
        <v>2014.0</v>
      </c>
      <c r="F664" s="76" t="s">
        <v>30</v>
      </c>
      <c r="G664" s="76" t="s">
        <v>399</v>
      </c>
      <c r="H664" s="76">
        <v>4.0</v>
      </c>
      <c r="I664" s="119" t="s">
        <v>435</v>
      </c>
      <c r="J664" s="71"/>
      <c r="K664" s="87" t="s">
        <v>39</v>
      </c>
      <c r="L664" s="66"/>
      <c r="M664" s="94"/>
      <c r="N664" s="122" t="s">
        <v>231</v>
      </c>
      <c r="O664" s="124"/>
      <c r="P664" s="124" t="s">
        <v>243</v>
      </c>
      <c r="Q664" s="16" t="s">
        <v>248</v>
      </c>
      <c r="R664" s="122" t="s">
        <v>228</v>
      </c>
      <c r="S664" s="124"/>
      <c r="T664" s="122" t="s">
        <v>231</v>
      </c>
      <c r="U664" s="124"/>
      <c r="V664" s="16" t="s">
        <v>257</v>
      </c>
      <c r="W664" s="106"/>
      <c r="X664" s="106"/>
      <c r="Y664" s="106"/>
      <c r="Z664" s="122" t="s">
        <v>231</v>
      </c>
      <c r="AA664" s="124"/>
      <c r="AB664" s="122" t="s">
        <v>231</v>
      </c>
      <c r="AC664" s="124" t="s">
        <v>479</v>
      </c>
      <c r="AD664" s="122" t="s">
        <v>231</v>
      </c>
      <c r="AE664" s="124"/>
      <c r="AF664" s="122" t="s">
        <v>241</v>
      </c>
      <c r="AG664" s="124"/>
      <c r="AH664" s="122" t="s">
        <v>241</v>
      </c>
      <c r="AI664" s="124"/>
      <c r="AJ664" s="108"/>
      <c r="AK664" s="106"/>
      <c r="AL664" s="106"/>
      <c r="AM664" s="122" t="s">
        <v>231</v>
      </c>
      <c r="AN664" s="124"/>
      <c r="AO664" s="122" t="s">
        <v>231</v>
      </c>
      <c r="AP664" s="124" t="s">
        <v>512</v>
      </c>
      <c r="AQ664" s="122" t="s">
        <v>231</v>
      </c>
      <c r="AR664" s="124" t="s">
        <v>460</v>
      </c>
      <c r="AS664" s="122" t="s">
        <v>231</v>
      </c>
      <c r="AT664" s="124"/>
      <c r="AU664" s="122" t="s">
        <v>231</v>
      </c>
      <c r="AV664" s="124"/>
      <c r="AW664" s="122" t="s">
        <v>231</v>
      </c>
      <c r="AX664" s="124"/>
      <c r="AY664" s="122" t="s">
        <v>231</v>
      </c>
      <c r="AZ664" s="124"/>
      <c r="BA664" s="146" t="s">
        <v>231</v>
      </c>
      <c r="BB664" s="124" t="s">
        <v>549</v>
      </c>
      <c r="BC664" s="146" t="s">
        <v>290</v>
      </c>
      <c r="BD664" s="124"/>
      <c r="BE664" s="112">
        <f t="shared" si="18"/>
        <v>1</v>
      </c>
      <c r="BF664" s="122" t="s">
        <v>192</v>
      </c>
      <c r="BG664" s="160">
        <v>1.0</v>
      </c>
      <c r="BH664" s="122" t="s">
        <v>199</v>
      </c>
      <c r="BI664" s="160">
        <v>1.0</v>
      </c>
      <c r="BJ664" s="122" t="s">
        <v>204</v>
      </c>
      <c r="BK664" s="124">
        <v>1.0</v>
      </c>
      <c r="BL664" s="146" t="s">
        <v>209</v>
      </c>
      <c r="BM664" s="124">
        <v>1.0</v>
      </c>
      <c r="BN664" s="122" t="s">
        <v>216</v>
      </c>
      <c r="BO664" s="124">
        <v>1.0</v>
      </c>
      <c r="BP664" s="122" t="s">
        <v>204</v>
      </c>
      <c r="BQ664" s="124">
        <v>1.0</v>
      </c>
      <c r="BR664" s="122" t="s">
        <v>225</v>
      </c>
      <c r="BS664" s="124">
        <v>1.0</v>
      </c>
      <c r="BT664" s="112"/>
      <c r="BU664" s="168" t="s">
        <v>236</v>
      </c>
      <c r="BV664" s="168" t="s">
        <v>236</v>
      </c>
      <c r="BW664" s="112"/>
    </row>
    <row r="665">
      <c r="A665" s="66"/>
      <c r="B665" s="69">
        <v>35.0</v>
      </c>
      <c r="C665" s="71" t="s">
        <v>328</v>
      </c>
      <c r="D665" s="115" t="s">
        <v>364</v>
      </c>
      <c r="E665" s="76">
        <v>2014.0</v>
      </c>
      <c r="F665" s="76" t="s">
        <v>30</v>
      </c>
      <c r="G665" s="76" t="s">
        <v>400</v>
      </c>
      <c r="H665" s="76">
        <v>7.0</v>
      </c>
      <c r="I665" s="119" t="s">
        <v>436</v>
      </c>
      <c r="J665" s="71"/>
      <c r="K665" s="87" t="s">
        <v>39</v>
      </c>
      <c r="L665" s="66"/>
      <c r="M665" s="94"/>
      <c r="N665" s="122" t="s">
        <v>231</v>
      </c>
      <c r="O665" s="124"/>
      <c r="P665" s="124" t="s">
        <v>243</v>
      </c>
      <c r="Q665" s="16" t="s">
        <v>248</v>
      </c>
      <c r="R665" s="122" t="s">
        <v>228</v>
      </c>
      <c r="S665" s="124"/>
      <c r="T665" s="122" t="s">
        <v>231</v>
      </c>
      <c r="U665" s="124"/>
      <c r="V665" s="16" t="s">
        <v>257</v>
      </c>
      <c r="W665" s="106"/>
      <c r="X665" s="106"/>
      <c r="Y665" s="106"/>
      <c r="Z665" s="122" t="s">
        <v>231</v>
      </c>
      <c r="AA665" s="124"/>
      <c r="AB665" s="122" t="s">
        <v>231</v>
      </c>
      <c r="AC665" s="124" t="s">
        <v>480</v>
      </c>
      <c r="AD665" s="122" t="s">
        <v>231</v>
      </c>
      <c r="AE665" s="124"/>
      <c r="AF665" s="122" t="s">
        <v>231</v>
      </c>
      <c r="AG665" s="124"/>
      <c r="AH665" s="122" t="s">
        <v>231</v>
      </c>
      <c r="AI665" s="124"/>
      <c r="AJ665" s="108"/>
      <c r="AK665" s="106"/>
      <c r="AL665" s="106"/>
      <c r="AM665" s="122" t="s">
        <v>231</v>
      </c>
      <c r="AN665" s="124"/>
      <c r="AO665" s="122" t="s">
        <v>231</v>
      </c>
      <c r="AP665" s="124" t="s">
        <v>513</v>
      </c>
      <c r="AQ665" s="122" t="s">
        <v>231</v>
      </c>
      <c r="AR665" s="124"/>
      <c r="AS665" s="122" t="s">
        <v>231</v>
      </c>
      <c r="AT665" s="124"/>
      <c r="AU665" s="122" t="s">
        <v>231</v>
      </c>
      <c r="AV665" s="124"/>
      <c r="AW665" s="122" t="s">
        <v>231</v>
      </c>
      <c r="AX665" s="124"/>
      <c r="AY665" s="122" t="s">
        <v>231</v>
      </c>
      <c r="AZ665" s="124"/>
      <c r="BA665" s="146" t="s">
        <v>241</v>
      </c>
      <c r="BB665" s="124"/>
      <c r="BC665" s="146" t="s">
        <v>290</v>
      </c>
      <c r="BD665" s="124"/>
      <c r="BE665" s="112">
        <f t="shared" si="18"/>
        <v>1</v>
      </c>
      <c r="BF665" s="122" t="s">
        <v>192</v>
      </c>
      <c r="BG665" s="160">
        <v>1.0</v>
      </c>
      <c r="BH665" s="122" t="s">
        <v>199</v>
      </c>
      <c r="BI665" s="160">
        <v>1.0</v>
      </c>
      <c r="BJ665" s="122" t="s">
        <v>204</v>
      </c>
      <c r="BK665" s="124">
        <v>1.0</v>
      </c>
      <c r="BL665" s="146" t="s">
        <v>209</v>
      </c>
      <c r="BM665" s="124">
        <v>1.0</v>
      </c>
      <c r="BN665" s="122" t="s">
        <v>216</v>
      </c>
      <c r="BO665" s="124">
        <v>1.0</v>
      </c>
      <c r="BP665" s="122" t="s">
        <v>204</v>
      </c>
      <c r="BQ665" s="124">
        <v>1.0</v>
      </c>
      <c r="BR665" s="122" t="s">
        <v>225</v>
      </c>
      <c r="BS665" s="124">
        <v>1.0</v>
      </c>
      <c r="BT665" s="112"/>
      <c r="BU665" s="168" t="s">
        <v>236</v>
      </c>
      <c r="BV665" s="168" t="s">
        <v>236</v>
      </c>
      <c r="BW665" s="112"/>
    </row>
    <row r="666">
      <c r="A666" s="66"/>
      <c r="B666" s="69">
        <v>36.0</v>
      </c>
      <c r="C666" s="71" t="s">
        <v>329</v>
      </c>
      <c r="D666" s="115" t="s">
        <v>365</v>
      </c>
      <c r="E666" s="76">
        <v>2011.0</v>
      </c>
      <c r="F666" s="76" t="s">
        <v>30</v>
      </c>
      <c r="G666" s="76" t="s">
        <v>401</v>
      </c>
      <c r="H666" s="76">
        <v>5.0</v>
      </c>
      <c r="I666" s="119" t="s">
        <v>437</v>
      </c>
      <c r="J666" s="71"/>
      <c r="K666" s="87" t="s">
        <v>39</v>
      </c>
      <c r="L666" s="66"/>
      <c r="M666" s="94"/>
      <c r="N666" s="122" t="s">
        <v>231</v>
      </c>
      <c r="O666" s="124"/>
      <c r="P666" s="124" t="s">
        <v>243</v>
      </c>
      <c r="Q666" s="16" t="s">
        <v>250</v>
      </c>
      <c r="R666" s="122" t="s">
        <v>228</v>
      </c>
      <c r="S666" s="124"/>
      <c r="T666" s="122" t="s">
        <v>231</v>
      </c>
      <c r="U666" s="124"/>
      <c r="V666" s="16" t="s">
        <v>257</v>
      </c>
      <c r="W666" s="106"/>
      <c r="X666" s="106"/>
      <c r="Y666" s="106"/>
      <c r="Z666" s="122" t="s">
        <v>231</v>
      </c>
      <c r="AA666" s="124"/>
      <c r="AB666" s="122" t="s">
        <v>231</v>
      </c>
      <c r="AC666" s="124" t="s">
        <v>481</v>
      </c>
      <c r="AD666" s="122" t="s">
        <v>231</v>
      </c>
      <c r="AE666" s="124" t="s">
        <v>493</v>
      </c>
      <c r="AF666" s="122" t="s">
        <v>241</v>
      </c>
      <c r="AG666" s="124"/>
      <c r="AH666" s="122" t="s">
        <v>241</v>
      </c>
      <c r="AI666" s="124"/>
      <c r="AJ666" s="108"/>
      <c r="AK666" s="106"/>
      <c r="AL666" s="106"/>
      <c r="AM666" s="122" t="s">
        <v>231</v>
      </c>
      <c r="AN666" s="124"/>
      <c r="AO666" s="122" t="s">
        <v>231</v>
      </c>
      <c r="AP666" s="124" t="s">
        <v>514</v>
      </c>
      <c r="AQ666" s="122" t="s">
        <v>231</v>
      </c>
      <c r="AR666" s="124"/>
      <c r="AS666" s="122" t="s">
        <v>231</v>
      </c>
      <c r="AT666" s="124"/>
      <c r="AU666" s="122" t="s">
        <v>231</v>
      </c>
      <c r="AV666" s="124"/>
      <c r="AW666" s="122" t="s">
        <v>231</v>
      </c>
      <c r="AX666" s="124"/>
      <c r="AY666" s="122" t="s">
        <v>231</v>
      </c>
      <c r="AZ666" s="124"/>
      <c r="BA666" s="146" t="s">
        <v>241</v>
      </c>
      <c r="BB666" s="124"/>
      <c r="BC666" s="146" t="s">
        <v>293</v>
      </c>
      <c r="BD666" s="124"/>
      <c r="BE666" s="112">
        <f t="shared" si="18"/>
        <v>0.5942857143</v>
      </c>
      <c r="BF666" s="122" t="s">
        <v>192</v>
      </c>
      <c r="BG666" s="160">
        <v>1.0</v>
      </c>
      <c r="BH666" s="122" t="s">
        <v>200</v>
      </c>
      <c r="BI666" s="160">
        <v>0.5</v>
      </c>
      <c r="BJ666" s="122" t="s">
        <v>205</v>
      </c>
      <c r="BK666" s="124">
        <v>0.5</v>
      </c>
      <c r="BL666" s="146" t="s">
        <v>209</v>
      </c>
      <c r="BM666" s="124">
        <v>1.0</v>
      </c>
      <c r="BN666" s="122" t="s">
        <v>217</v>
      </c>
      <c r="BO666" s="124">
        <v>0.66</v>
      </c>
      <c r="BP666" s="122" t="s">
        <v>211</v>
      </c>
      <c r="BQ666" s="124">
        <v>0.5</v>
      </c>
      <c r="BR666" s="122" t="s">
        <v>226</v>
      </c>
      <c r="BS666" s="124">
        <v>0.0</v>
      </c>
      <c r="BT666" s="112"/>
      <c r="BU666" s="168" t="s">
        <v>236</v>
      </c>
      <c r="BV666" s="168" t="s">
        <v>236</v>
      </c>
      <c r="BW666" s="112"/>
    </row>
    <row r="667">
      <c r="A667" s="65" t="s">
        <v>182</v>
      </c>
      <c r="B667" s="68" t="s">
        <v>0</v>
      </c>
      <c r="C667" s="68" t="s">
        <v>183</v>
      </c>
      <c r="D667" s="68" t="s">
        <v>184</v>
      </c>
      <c r="E667" s="75" t="s">
        <v>185</v>
      </c>
      <c r="F667" s="75" t="s">
        <v>91</v>
      </c>
      <c r="G667" s="75" t="s">
        <v>189</v>
      </c>
      <c r="H667" s="75" t="s">
        <v>191</v>
      </c>
      <c r="I667" s="81" t="s">
        <v>193</v>
      </c>
      <c r="J667" s="81"/>
      <c r="K667" s="85" t="s">
        <v>197</v>
      </c>
      <c r="L667" s="65" t="s">
        <v>210</v>
      </c>
      <c r="M667" s="92" t="s">
        <v>3</v>
      </c>
      <c r="N667" s="121" t="s">
        <v>180</v>
      </c>
      <c r="O667" s="220"/>
      <c r="P667" s="19" t="s">
        <v>232</v>
      </c>
      <c r="Q667" s="19" t="s">
        <v>246</v>
      </c>
      <c r="R667" s="125" t="s">
        <v>251</v>
      </c>
      <c r="S667" s="221"/>
      <c r="T667" s="121" t="s">
        <v>253</v>
      </c>
      <c r="U667" s="220"/>
      <c r="V667" s="19" t="s">
        <v>255</v>
      </c>
      <c r="W667" s="104" t="s">
        <v>11</v>
      </c>
      <c r="X667" s="104" t="s">
        <v>13</v>
      </c>
      <c r="Y667" s="104" t="s">
        <v>20</v>
      </c>
      <c r="Z667" s="121" t="s">
        <v>261</v>
      </c>
      <c r="AA667" s="220"/>
      <c r="AB667" s="127" t="s">
        <v>263</v>
      </c>
      <c r="AC667" s="222"/>
      <c r="AD667" s="129" t="s">
        <v>265</v>
      </c>
      <c r="AE667" s="129"/>
      <c r="AF667" s="132" t="s">
        <v>267</v>
      </c>
      <c r="AG667" s="129"/>
      <c r="AH667" s="127" t="s">
        <v>269</v>
      </c>
      <c r="AI667" s="222"/>
      <c r="AJ667" s="104" t="s">
        <v>25</v>
      </c>
      <c r="AK667" s="109" t="s">
        <v>33</v>
      </c>
      <c r="AL667" s="109" t="s">
        <v>40</v>
      </c>
      <c r="AM667" s="133" t="s">
        <v>271</v>
      </c>
      <c r="AN667" s="40"/>
      <c r="AO667" s="127" t="s">
        <v>273</v>
      </c>
      <c r="AP667" s="222"/>
      <c r="AQ667" s="127" t="s">
        <v>275</v>
      </c>
      <c r="AR667" s="222"/>
      <c r="AS667" s="127" t="s">
        <v>277</v>
      </c>
      <c r="AT667" s="222"/>
      <c r="AU667" s="121" t="s">
        <v>279</v>
      </c>
      <c r="AV667" s="220"/>
      <c r="AW667" s="121" t="s">
        <v>281</v>
      </c>
      <c r="AX667" s="220"/>
      <c r="AY667" s="121" t="s">
        <v>284</v>
      </c>
      <c r="AZ667" s="220"/>
      <c r="BA667" s="127" t="s">
        <v>286</v>
      </c>
      <c r="BB667" s="222"/>
      <c r="BC667" s="148" t="s">
        <v>288</v>
      </c>
      <c r="BD667" s="223"/>
      <c r="BE667" s="111" t="s">
        <v>559</v>
      </c>
      <c r="BF667" s="156" t="s">
        <v>188</v>
      </c>
      <c r="BG667" s="84"/>
      <c r="BH667" s="161" t="s">
        <v>196</v>
      </c>
      <c r="BI667" s="84"/>
      <c r="BJ667" s="161" t="s">
        <v>202</v>
      </c>
      <c r="BK667" s="84"/>
      <c r="BL667" s="161" t="s">
        <v>207</v>
      </c>
      <c r="BM667" s="84"/>
      <c r="BN667" s="161" t="s">
        <v>214</v>
      </c>
      <c r="BO667" s="84"/>
      <c r="BP667" s="161" t="s">
        <v>220</v>
      </c>
      <c r="BQ667" s="84"/>
      <c r="BR667" s="161" t="s">
        <v>223</v>
      </c>
      <c r="BS667" s="84"/>
      <c r="BT667" s="111" t="s">
        <v>560</v>
      </c>
      <c r="BU667" s="167" t="s">
        <v>234</v>
      </c>
      <c r="BV667" s="167" t="s">
        <v>239</v>
      </c>
      <c r="BW667" s="111"/>
    </row>
    <row r="668">
      <c r="A668" s="66"/>
      <c r="B668" s="69">
        <v>1.0</v>
      </c>
      <c r="C668" s="113" t="s">
        <v>294</v>
      </c>
      <c r="D668" s="113" t="s">
        <v>330</v>
      </c>
      <c r="E668" s="76">
        <v>2013.0</v>
      </c>
      <c r="F668" s="76" t="s">
        <v>30</v>
      </c>
      <c r="G668" s="76" t="s">
        <v>366</v>
      </c>
      <c r="H668" s="76">
        <v>4.0</v>
      </c>
      <c r="I668" s="116" t="s">
        <v>402</v>
      </c>
      <c r="J668"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668" s="87" t="s">
        <v>39</v>
      </c>
      <c r="L668" s="66"/>
      <c r="M668" s="94"/>
      <c r="N668" s="122" t="s">
        <v>231</v>
      </c>
      <c r="O668" s="124"/>
      <c r="P668" s="124" t="s">
        <v>243</v>
      </c>
      <c r="Q668" s="113" t="s">
        <v>249</v>
      </c>
      <c r="R668" s="122" t="s">
        <v>241</v>
      </c>
      <c r="S668" s="124"/>
      <c r="T668" s="122" t="s">
        <v>231</v>
      </c>
      <c r="U668" s="124"/>
      <c r="V668" s="16" t="s">
        <v>258</v>
      </c>
      <c r="W668" s="106"/>
      <c r="X668" s="106"/>
      <c r="Y668" s="106"/>
      <c r="Z668" s="122" t="s">
        <v>231</v>
      </c>
      <c r="AA668" s="124"/>
      <c r="AB668" s="122" t="s">
        <v>231</v>
      </c>
      <c r="AC668" s="126" t="s">
        <v>461</v>
      </c>
      <c r="AD668" s="122" t="s">
        <v>231</v>
      </c>
      <c r="AE668" s="126" t="s">
        <v>482</v>
      </c>
      <c r="AF668" s="122" t="s">
        <v>231</v>
      </c>
      <c r="AG668" s="126" t="s">
        <v>494</v>
      </c>
      <c r="AH668" s="122" t="s">
        <v>241</v>
      </c>
      <c r="AI668" s="124"/>
      <c r="AJ668" s="108"/>
      <c r="AK668" s="106"/>
      <c r="AL668" s="106"/>
      <c r="AM668" s="224" t="s">
        <v>231</v>
      </c>
      <c r="AN668" s="58"/>
      <c r="AO668" s="122" t="s">
        <v>231</v>
      </c>
      <c r="AP668" s="134" t="s">
        <v>505</v>
      </c>
      <c r="AQ668" s="122" t="s">
        <v>231</v>
      </c>
      <c r="AR668" s="124"/>
      <c r="AS668" s="122" t="s">
        <v>241</v>
      </c>
      <c r="AT668" s="124"/>
      <c r="AU668" s="122" t="s">
        <v>231</v>
      </c>
      <c r="AV668" s="124"/>
      <c r="AW668" s="122" t="s">
        <v>231</v>
      </c>
      <c r="AX668" s="124"/>
      <c r="AY668" s="122" t="s">
        <v>231</v>
      </c>
      <c r="AZ668" s="124"/>
      <c r="BA668" s="146" t="s">
        <v>231</v>
      </c>
      <c r="BB668" s="147" t="s">
        <v>541</v>
      </c>
      <c r="BC668" s="146" t="s">
        <v>293</v>
      </c>
      <c r="BE668" s="112">
        <f t="shared" ref="BE668:BE703" si="19">SUM(BG668,BI668,BK668,BM668,BO668,BQ668,BS668)/7</f>
        <v>0.8085714286</v>
      </c>
      <c r="BF668" s="122" t="s">
        <v>192</v>
      </c>
      <c r="BG668" s="160">
        <v>1.0</v>
      </c>
      <c r="BH668" s="122" t="s">
        <v>199</v>
      </c>
      <c r="BI668" s="160">
        <v>1.0</v>
      </c>
      <c r="BJ668" s="122" t="s">
        <v>204</v>
      </c>
      <c r="BK668" s="124">
        <v>1.0</v>
      </c>
      <c r="BL668" s="122" t="s">
        <v>209</v>
      </c>
      <c r="BM668" s="124">
        <v>1.0</v>
      </c>
      <c r="BN668" s="122" t="s">
        <v>217</v>
      </c>
      <c r="BO668" s="124">
        <v>0.66</v>
      </c>
      <c r="BP668" s="122" t="s">
        <v>211</v>
      </c>
      <c r="BQ668" s="124">
        <v>0.5</v>
      </c>
      <c r="BR668" s="122" t="s">
        <v>211</v>
      </c>
      <c r="BS668" s="124">
        <v>0.5</v>
      </c>
      <c r="BT668" s="112"/>
      <c r="BU668" s="168" t="s">
        <v>236</v>
      </c>
      <c r="BV668" s="168" t="s">
        <v>237</v>
      </c>
      <c r="BW668" s="112"/>
    </row>
    <row r="669">
      <c r="A669" s="66"/>
      <c r="B669" s="69">
        <v>2.0</v>
      </c>
      <c r="C669" s="71" t="s">
        <v>295</v>
      </c>
      <c r="D669" s="71" t="s">
        <v>331</v>
      </c>
      <c r="E669" s="76">
        <v>2012.0</v>
      </c>
      <c r="F669" s="76" t="s">
        <v>30</v>
      </c>
      <c r="G669" s="76" t="s">
        <v>367</v>
      </c>
      <c r="H669" s="76">
        <v>14.0</v>
      </c>
      <c r="I669" s="116" t="s">
        <v>403</v>
      </c>
      <c r="J669" s="116" t="s">
        <v>438</v>
      </c>
      <c r="K669" s="87" t="s">
        <v>39</v>
      </c>
      <c r="L669" s="66"/>
      <c r="M669" s="94"/>
      <c r="N669" s="122" t="s">
        <v>231</v>
      </c>
      <c r="O669" s="124"/>
      <c r="P669" s="124" t="s">
        <v>243</v>
      </c>
      <c r="Q669" s="16" t="s">
        <v>250</v>
      </c>
      <c r="R669" s="122" t="s">
        <v>241</v>
      </c>
      <c r="S669" s="124"/>
      <c r="T669" s="122" t="s">
        <v>231</v>
      </c>
      <c r="U669" s="124"/>
      <c r="V669" s="16" t="s">
        <v>257</v>
      </c>
      <c r="W669" s="106"/>
      <c r="X669" s="106"/>
      <c r="Y669" s="106"/>
      <c r="Z669" s="122" t="s">
        <v>231</v>
      </c>
      <c r="AA669" s="124"/>
      <c r="AB669" s="122" t="s">
        <v>231</v>
      </c>
      <c r="AC669" s="126" t="s">
        <v>462</v>
      </c>
      <c r="AD669" s="122" t="s">
        <v>231</v>
      </c>
      <c r="AE669" s="126" t="s">
        <v>483</v>
      </c>
      <c r="AF669" s="122" t="s">
        <v>231</v>
      </c>
      <c r="AG669" s="126" t="s">
        <v>495</v>
      </c>
      <c r="AH669" s="122" t="s">
        <v>231</v>
      </c>
      <c r="AI669" s="124"/>
      <c r="AJ669" s="108"/>
      <c r="AK669" s="106"/>
      <c r="AL669" s="106"/>
      <c r="AM669" s="122" t="s">
        <v>231</v>
      </c>
      <c r="AN669" s="124"/>
      <c r="AO669" s="122" t="s">
        <v>231</v>
      </c>
      <c r="AP669" s="124"/>
      <c r="AQ669" s="122" t="s">
        <v>231</v>
      </c>
      <c r="AR669" s="124"/>
      <c r="AS669" s="122" t="s">
        <v>231</v>
      </c>
      <c r="AT669" s="124"/>
      <c r="AU669" s="122" t="s">
        <v>231</v>
      </c>
      <c r="AV669" s="124"/>
      <c r="AW669" s="122" t="s">
        <v>231</v>
      </c>
      <c r="AX669" s="124"/>
      <c r="AY669" s="122" t="s">
        <v>241</v>
      </c>
      <c r="AZ669" s="124"/>
      <c r="BA669" s="146" t="s">
        <v>228</v>
      </c>
      <c r="BB669" s="124"/>
      <c r="BC669" s="146" t="s">
        <v>293</v>
      </c>
      <c r="BD669" s="124"/>
      <c r="BE669" s="112">
        <f t="shared" si="19"/>
        <v>0.7371428571</v>
      </c>
      <c r="BF669" s="122" t="s">
        <v>192</v>
      </c>
      <c r="BG669" s="160">
        <v>1.0</v>
      </c>
      <c r="BH669" s="122" t="s">
        <v>199</v>
      </c>
      <c r="BI669" s="160">
        <v>1.0</v>
      </c>
      <c r="BJ669" s="122" t="s">
        <v>204</v>
      </c>
      <c r="BK669" s="124">
        <v>1.0</v>
      </c>
      <c r="BL669" s="122" t="s">
        <v>209</v>
      </c>
      <c r="BM669" s="124">
        <v>1.0</v>
      </c>
      <c r="BN669" s="122" t="s">
        <v>217</v>
      </c>
      <c r="BO669" s="124">
        <v>0.66</v>
      </c>
      <c r="BP669" s="122" t="s">
        <v>211</v>
      </c>
      <c r="BQ669" s="124">
        <v>0.5</v>
      </c>
      <c r="BR669" s="122" t="s">
        <v>226</v>
      </c>
      <c r="BS669" s="124">
        <v>0.0</v>
      </c>
      <c r="BT669" s="112"/>
      <c r="BU669" s="168" t="s">
        <v>236</v>
      </c>
      <c r="BV669" s="168" t="s">
        <v>237</v>
      </c>
      <c r="BW669" s="112"/>
    </row>
    <row r="670">
      <c r="A670" s="66"/>
      <c r="B670" s="69">
        <v>3.0</v>
      </c>
      <c r="C670" s="71" t="s">
        <v>296</v>
      </c>
      <c r="D670" s="71" t="s">
        <v>332</v>
      </c>
      <c r="E670" s="76">
        <v>2013.0</v>
      </c>
      <c r="F670" s="76" t="s">
        <v>30</v>
      </c>
      <c r="G670" s="76" t="s">
        <v>368</v>
      </c>
      <c r="H670" s="76">
        <v>7.0</v>
      </c>
      <c r="I670" s="116" t="s">
        <v>404</v>
      </c>
      <c r="J670" s="116" t="s">
        <v>439</v>
      </c>
      <c r="K670" s="87" t="s">
        <v>39</v>
      </c>
      <c r="L670" s="66"/>
      <c r="M670" s="94"/>
      <c r="N670" s="122" t="s">
        <v>231</v>
      </c>
      <c r="O670" s="124"/>
      <c r="P670" s="124" t="s">
        <v>243</v>
      </c>
      <c r="Q670" s="16" t="s">
        <v>250</v>
      </c>
      <c r="R670" s="122" t="s">
        <v>241</v>
      </c>
      <c r="S670" s="124"/>
      <c r="T670" s="122" t="s">
        <v>231</v>
      </c>
      <c r="U670" s="124"/>
      <c r="V670" s="16" t="s">
        <v>257</v>
      </c>
      <c r="W670" s="106"/>
      <c r="X670" s="106"/>
      <c r="Y670" s="106"/>
      <c r="Z670" s="122" t="s">
        <v>231</v>
      </c>
      <c r="AA670" s="124"/>
      <c r="AB670" s="122" t="s">
        <v>231</v>
      </c>
      <c r="AC670" s="126" t="s">
        <v>463</v>
      </c>
      <c r="AD670" s="122" t="s">
        <v>231</v>
      </c>
      <c r="AE670" s="126" t="s">
        <v>484</v>
      </c>
      <c r="AF670" s="122" t="s">
        <v>231</v>
      </c>
      <c r="AG670" s="126" t="s">
        <v>496</v>
      </c>
      <c r="AH670" s="122" t="s">
        <v>241</v>
      </c>
      <c r="AI670" s="124"/>
      <c r="AJ670" s="108"/>
      <c r="AK670" s="106"/>
      <c r="AL670" s="106"/>
      <c r="AM670" s="122" t="s">
        <v>241</v>
      </c>
      <c r="AN670" s="124"/>
      <c r="AO670" s="224"/>
      <c r="AP670" s="58"/>
      <c r="AQ670" s="122"/>
      <c r="AR670" s="124"/>
      <c r="AS670" s="122"/>
      <c r="AT670" s="124"/>
      <c r="AU670" s="122" t="s">
        <v>241</v>
      </c>
      <c r="AV670" s="124"/>
      <c r="AW670" s="122" t="s">
        <v>231</v>
      </c>
      <c r="AX670" s="124"/>
      <c r="AY670" s="122" t="s">
        <v>231</v>
      </c>
      <c r="AZ670" s="124"/>
      <c r="BA670" s="146" t="s">
        <v>241</v>
      </c>
      <c r="BB670" s="124"/>
      <c r="BC670" s="146" t="s">
        <v>228</v>
      </c>
      <c r="BD670" s="124"/>
      <c r="BE670" s="112">
        <f t="shared" si="19"/>
        <v>0.7614285714</v>
      </c>
      <c r="BF670" s="122" t="s">
        <v>192</v>
      </c>
      <c r="BG670" s="160">
        <v>1.0</v>
      </c>
      <c r="BH670" s="122" t="s">
        <v>199</v>
      </c>
      <c r="BI670" s="160">
        <v>1.0</v>
      </c>
      <c r="BJ670" s="122" t="s">
        <v>204</v>
      </c>
      <c r="BK670" s="124">
        <v>1.0</v>
      </c>
      <c r="BL670" s="122" t="s">
        <v>209</v>
      </c>
      <c r="BM670" s="124">
        <v>1.0</v>
      </c>
      <c r="BN670" s="122" t="s">
        <v>218</v>
      </c>
      <c r="BO670" s="124">
        <v>0.33</v>
      </c>
      <c r="BP670" s="122" t="s">
        <v>211</v>
      </c>
      <c r="BQ670" s="124">
        <v>0.5</v>
      </c>
      <c r="BR670" s="122" t="s">
        <v>211</v>
      </c>
      <c r="BS670" s="124">
        <v>0.5</v>
      </c>
      <c r="BT670" s="112"/>
      <c r="BU670" s="168" t="s">
        <v>236</v>
      </c>
      <c r="BV670" s="168" t="s">
        <v>237</v>
      </c>
      <c r="BW670" s="112"/>
    </row>
    <row r="671">
      <c r="A671" s="66"/>
      <c r="B671" s="69">
        <v>4.0</v>
      </c>
      <c r="C671" s="71" t="s">
        <v>297</v>
      </c>
      <c r="D671" s="71" t="s">
        <v>333</v>
      </c>
      <c r="E671" s="76">
        <v>2011.0</v>
      </c>
      <c r="F671" s="76" t="s">
        <v>30</v>
      </c>
      <c r="G671" s="76" t="s">
        <v>369</v>
      </c>
      <c r="H671" s="76">
        <v>12.0</v>
      </c>
      <c r="I671" s="116" t="s">
        <v>405</v>
      </c>
      <c r="J671" s="116" t="s">
        <v>440</v>
      </c>
      <c r="K671" s="87" t="s">
        <v>39</v>
      </c>
      <c r="L671" s="66"/>
      <c r="M671" s="94"/>
      <c r="N671" s="122" t="s">
        <v>231</v>
      </c>
      <c r="O671" s="124"/>
      <c r="P671" s="124" t="s">
        <v>243</v>
      </c>
      <c r="Q671" s="16" t="s">
        <v>249</v>
      </c>
      <c r="R671" s="122" t="s">
        <v>241</v>
      </c>
      <c r="S671" s="124"/>
      <c r="T671" s="122" t="s">
        <v>231</v>
      </c>
      <c r="U671" s="124"/>
      <c r="V671" s="16" t="s">
        <v>258</v>
      </c>
      <c r="W671" s="106"/>
      <c r="X671" s="106"/>
      <c r="Y671" s="106"/>
      <c r="Z671" s="122" t="s">
        <v>231</v>
      </c>
      <c r="AA671" s="124"/>
      <c r="AB671" s="122" t="s">
        <v>231</v>
      </c>
      <c r="AC671" s="126" t="s">
        <v>463</v>
      </c>
      <c r="AD671" s="122" t="s">
        <v>231</v>
      </c>
      <c r="AE671" s="126" t="s">
        <v>485</v>
      </c>
      <c r="AF671" s="122" t="s">
        <v>241</v>
      </c>
      <c r="AG671" s="124"/>
      <c r="AH671" s="122" t="s">
        <v>231</v>
      </c>
      <c r="AI671" s="126" t="s">
        <v>499</v>
      </c>
      <c r="AJ671" s="108"/>
      <c r="AK671" s="106"/>
      <c r="AL671" s="106"/>
      <c r="AM671" s="122" t="s">
        <v>241</v>
      </c>
      <c r="AN671" s="124"/>
      <c r="AO671" s="122"/>
      <c r="AP671" s="124"/>
      <c r="AQ671" s="122"/>
      <c r="AR671" s="124"/>
      <c r="AS671" s="122"/>
      <c r="AT671" s="124"/>
      <c r="AU671" s="122" t="s">
        <v>241</v>
      </c>
      <c r="AV671" s="124"/>
      <c r="AW671" s="122" t="s">
        <v>231</v>
      </c>
      <c r="AX671" s="124"/>
      <c r="AY671" s="122" t="s">
        <v>231</v>
      </c>
      <c r="AZ671" s="124"/>
      <c r="BA671" s="146" t="s">
        <v>241</v>
      </c>
      <c r="BB671" s="147" t="s">
        <v>542</v>
      </c>
      <c r="BC671" s="146" t="s">
        <v>228</v>
      </c>
      <c r="BD671" s="124"/>
      <c r="BE671" s="112">
        <f t="shared" si="19"/>
        <v>0.7371428571</v>
      </c>
      <c r="BF671" s="122" t="s">
        <v>192</v>
      </c>
      <c r="BG671" s="160">
        <v>1.0</v>
      </c>
      <c r="BH671" s="122" t="s">
        <v>199</v>
      </c>
      <c r="BI671" s="160">
        <v>1.0</v>
      </c>
      <c r="BJ671" s="122" t="s">
        <v>204</v>
      </c>
      <c r="BK671" s="124">
        <v>1.0</v>
      </c>
      <c r="BL671" s="122" t="s">
        <v>209</v>
      </c>
      <c r="BM671" s="124">
        <v>1.0</v>
      </c>
      <c r="BN671" s="122" t="s">
        <v>217</v>
      </c>
      <c r="BO671" s="124">
        <v>0.66</v>
      </c>
      <c r="BP671" s="122" t="s">
        <v>211</v>
      </c>
      <c r="BQ671" s="124">
        <v>0.5</v>
      </c>
      <c r="BR671" s="122" t="s">
        <v>226</v>
      </c>
      <c r="BS671" s="124">
        <v>0.0</v>
      </c>
      <c r="BT671" s="112"/>
      <c r="BU671" s="168" t="s">
        <v>236</v>
      </c>
      <c r="BV671" s="168" t="s">
        <v>237</v>
      </c>
      <c r="BW671" s="112"/>
    </row>
    <row r="672">
      <c r="A672" s="66"/>
      <c r="B672" s="69">
        <v>5.0</v>
      </c>
      <c r="C672" s="71" t="s">
        <v>298</v>
      </c>
      <c r="D672" s="71" t="s">
        <v>334</v>
      </c>
      <c r="E672" s="76">
        <v>2011.0</v>
      </c>
      <c r="F672" s="76" t="s">
        <v>30</v>
      </c>
      <c r="G672" s="76" t="s">
        <v>370</v>
      </c>
      <c r="H672" s="76">
        <v>14.0</v>
      </c>
      <c r="I672" s="117" t="s">
        <v>406</v>
      </c>
      <c r="J672" s="116" t="s">
        <v>441</v>
      </c>
      <c r="K672" s="87" t="s">
        <v>39</v>
      </c>
      <c r="L672" s="66"/>
      <c r="M672" s="94"/>
      <c r="N672" s="122" t="s">
        <v>231</v>
      </c>
      <c r="O672" s="124"/>
      <c r="P672" s="124" t="s">
        <v>243</v>
      </c>
      <c r="Q672" s="16" t="s">
        <v>250</v>
      </c>
      <c r="R672" s="122" t="s">
        <v>241</v>
      </c>
      <c r="S672" s="124"/>
      <c r="T672" s="122" t="s">
        <v>231</v>
      </c>
      <c r="U672" s="124"/>
      <c r="V672" s="16" t="s">
        <v>260</v>
      </c>
      <c r="W672" s="106"/>
      <c r="X672" s="106"/>
      <c r="Y672" s="106"/>
      <c r="Z672" s="122" t="s">
        <v>241</v>
      </c>
      <c r="AA672" s="124"/>
      <c r="AB672" s="122" t="s">
        <v>228</v>
      </c>
      <c r="AC672" s="124"/>
      <c r="AD672" s="122" t="s">
        <v>228</v>
      </c>
      <c r="AE672" s="124"/>
      <c r="AF672" s="122" t="s">
        <v>228</v>
      </c>
      <c r="AG672" s="124"/>
      <c r="AH672" s="122" t="s">
        <v>228</v>
      </c>
      <c r="AI672" s="124"/>
      <c r="AJ672" s="108"/>
      <c r="AK672" s="106"/>
      <c r="AL672" s="106"/>
      <c r="AM672" s="122" t="s">
        <v>241</v>
      </c>
      <c r="AN672" s="124"/>
      <c r="AO672" s="122"/>
      <c r="AP672" s="124"/>
      <c r="AQ672" s="224"/>
      <c r="AR672" s="58"/>
      <c r="AS672" s="122"/>
      <c r="AT672" s="124"/>
      <c r="AU672" s="122" t="s">
        <v>231</v>
      </c>
      <c r="AV672" s="124"/>
      <c r="AW672" s="122" t="s">
        <v>231</v>
      </c>
      <c r="AX672" s="124"/>
      <c r="AY672" s="122" t="s">
        <v>231</v>
      </c>
      <c r="AZ672" s="124"/>
      <c r="BA672" s="146" t="s">
        <v>241</v>
      </c>
      <c r="BB672" s="124"/>
      <c r="BC672" s="146" t="s">
        <v>228</v>
      </c>
      <c r="BD672" s="124"/>
      <c r="BE672" s="112">
        <f t="shared" si="19"/>
        <v>0.7614285714</v>
      </c>
      <c r="BF672" s="122" t="s">
        <v>192</v>
      </c>
      <c r="BG672" s="160">
        <v>1.0</v>
      </c>
      <c r="BH672" s="122" t="s">
        <v>199</v>
      </c>
      <c r="BI672" s="160">
        <v>1.0</v>
      </c>
      <c r="BJ672" s="122" t="s">
        <v>204</v>
      </c>
      <c r="BK672" s="124">
        <v>1.0</v>
      </c>
      <c r="BL672" s="122" t="s">
        <v>209</v>
      </c>
      <c r="BM672" s="124">
        <v>1.0</v>
      </c>
      <c r="BN672" s="122" t="s">
        <v>218</v>
      </c>
      <c r="BO672" s="124">
        <v>0.33</v>
      </c>
      <c r="BP672" s="122" t="s">
        <v>211</v>
      </c>
      <c r="BQ672" s="124">
        <v>0.5</v>
      </c>
      <c r="BR672" s="122" t="s">
        <v>211</v>
      </c>
      <c r="BS672" s="124">
        <v>0.5</v>
      </c>
      <c r="BT672" s="112"/>
      <c r="BU672" s="168" t="s">
        <v>236</v>
      </c>
      <c r="BV672" s="168" t="s">
        <v>237</v>
      </c>
      <c r="BW672" s="112"/>
    </row>
    <row r="673">
      <c r="A673" s="66"/>
      <c r="B673" s="69">
        <v>6.0</v>
      </c>
      <c r="C673" s="71" t="s">
        <v>299</v>
      </c>
      <c r="D673" s="71" t="s">
        <v>335</v>
      </c>
      <c r="E673" s="76">
        <v>2012.0</v>
      </c>
      <c r="F673" s="76" t="s">
        <v>30</v>
      </c>
      <c r="G673" s="76" t="s">
        <v>371</v>
      </c>
      <c r="H673" s="76">
        <v>3.0</v>
      </c>
      <c r="I673" s="117" t="s">
        <v>407</v>
      </c>
      <c r="J673" s="116" t="s">
        <v>442</v>
      </c>
      <c r="K673" s="87" t="s">
        <v>39</v>
      </c>
      <c r="L673" s="66"/>
      <c r="M673" s="94"/>
      <c r="N673" s="122" t="s">
        <v>231</v>
      </c>
      <c r="O673" s="124"/>
      <c r="P673" s="124" t="s">
        <v>243</v>
      </c>
      <c r="Q673" s="16" t="s">
        <v>249</v>
      </c>
      <c r="R673" s="122" t="s">
        <v>241</v>
      </c>
      <c r="S673" s="124"/>
      <c r="T673" s="122" t="s">
        <v>231</v>
      </c>
      <c r="U673" s="126" t="s">
        <v>458</v>
      </c>
      <c r="V673" s="16" t="s">
        <v>257</v>
      </c>
      <c r="W673" s="106"/>
      <c r="X673" s="106"/>
      <c r="Y673" s="106"/>
      <c r="Z673" s="122" t="s">
        <v>231</v>
      </c>
      <c r="AA673" s="124"/>
      <c r="AB673" s="122" t="s">
        <v>231</v>
      </c>
      <c r="AC673" s="126" t="s">
        <v>464</v>
      </c>
      <c r="AD673" s="122" t="s">
        <v>231</v>
      </c>
      <c r="AE673" s="130" t="s">
        <v>486</v>
      </c>
      <c r="AF673" s="122" t="s">
        <v>231</v>
      </c>
      <c r="AG673" s="126" t="s">
        <v>497</v>
      </c>
      <c r="AH673" s="122" t="s">
        <v>231</v>
      </c>
      <c r="AI673" s="126" t="s">
        <v>500</v>
      </c>
      <c r="AJ673" s="108"/>
      <c r="AK673" s="106"/>
      <c r="AL673" s="106"/>
      <c r="AM673" s="122" t="s">
        <v>231</v>
      </c>
      <c r="AN673" s="124"/>
      <c r="AO673" s="122" t="s">
        <v>231</v>
      </c>
      <c r="AP673" s="124"/>
      <c r="AQ673" s="122" t="s">
        <v>231</v>
      </c>
      <c r="AR673" s="124"/>
      <c r="AS673" s="122" t="s">
        <v>231</v>
      </c>
      <c r="AT673" s="124"/>
      <c r="AU673" s="122" t="s">
        <v>231</v>
      </c>
      <c r="AV673" s="124"/>
      <c r="AW673" s="122" t="s">
        <v>231</v>
      </c>
      <c r="AX673" s="124"/>
      <c r="AY673" s="122" t="s">
        <v>241</v>
      </c>
      <c r="AZ673" s="124"/>
      <c r="BA673" s="146" t="s">
        <v>228</v>
      </c>
      <c r="BB673" s="124"/>
      <c r="BC673" s="146" t="s">
        <v>290</v>
      </c>
      <c r="BD673" s="124"/>
      <c r="BE673" s="112">
        <f t="shared" si="19"/>
        <v>0.7371428571</v>
      </c>
      <c r="BF673" s="122" t="s">
        <v>192</v>
      </c>
      <c r="BG673" s="160">
        <v>1.0</v>
      </c>
      <c r="BH673" s="122" t="s">
        <v>200</v>
      </c>
      <c r="BI673" s="160">
        <v>0.5</v>
      </c>
      <c r="BJ673" s="122" t="s">
        <v>204</v>
      </c>
      <c r="BK673" s="124">
        <v>1.0</v>
      </c>
      <c r="BL673" s="122" t="s">
        <v>209</v>
      </c>
      <c r="BM673" s="124">
        <v>1.0</v>
      </c>
      <c r="BN673" s="122" t="s">
        <v>217</v>
      </c>
      <c r="BO673" s="124">
        <v>0.66</v>
      </c>
      <c r="BP673" s="122" t="s">
        <v>211</v>
      </c>
      <c r="BQ673" s="124">
        <v>0.5</v>
      </c>
      <c r="BR673" s="122" t="s">
        <v>211</v>
      </c>
      <c r="BS673" s="124">
        <v>0.5</v>
      </c>
      <c r="BT673" s="112"/>
      <c r="BU673" s="168" t="s">
        <v>236</v>
      </c>
      <c r="BV673" s="168" t="s">
        <v>237</v>
      </c>
      <c r="BW673" s="112"/>
    </row>
    <row r="674">
      <c r="A674" s="66"/>
      <c r="B674" s="69">
        <v>7.0</v>
      </c>
      <c r="C674" s="71" t="s">
        <v>300</v>
      </c>
      <c r="D674" s="71" t="s">
        <v>336</v>
      </c>
      <c r="E674" s="76">
        <v>2011.0</v>
      </c>
      <c r="F674" s="76" t="s">
        <v>30</v>
      </c>
      <c r="G674" s="76" t="s">
        <v>372</v>
      </c>
      <c r="H674" s="76">
        <v>21.0</v>
      </c>
      <c r="I674" s="118" t="s">
        <v>408</v>
      </c>
      <c r="J674" s="116" t="s">
        <v>443</v>
      </c>
      <c r="K674" s="87" t="s">
        <v>39</v>
      </c>
      <c r="L674" s="66"/>
      <c r="M674" s="94"/>
      <c r="N674" s="122" t="s">
        <v>231</v>
      </c>
      <c r="O674" s="124"/>
      <c r="P674" s="124" t="s">
        <v>243</v>
      </c>
      <c r="Q674" s="16" t="s">
        <v>250</v>
      </c>
      <c r="R674" s="122" t="s">
        <v>241</v>
      </c>
      <c r="S674" s="124"/>
      <c r="T674" s="122" t="s">
        <v>231</v>
      </c>
      <c r="U674" s="124"/>
      <c r="V674" s="16" t="s">
        <v>258</v>
      </c>
      <c r="W674" s="106"/>
      <c r="X674" s="106"/>
      <c r="Y674" s="106"/>
      <c r="Z674" s="122" t="s">
        <v>231</v>
      </c>
      <c r="AA674" s="124"/>
      <c r="AB674" s="122" t="s">
        <v>231</v>
      </c>
      <c r="AC674" s="126" t="s">
        <v>465</v>
      </c>
      <c r="AD674" s="122" t="s">
        <v>231</v>
      </c>
      <c r="AE674" s="131" t="s">
        <v>487</v>
      </c>
      <c r="AF674" s="122" t="s">
        <v>241</v>
      </c>
      <c r="AG674" s="124"/>
      <c r="AH674" s="122" t="s">
        <v>241</v>
      </c>
      <c r="AI674" s="124"/>
      <c r="AJ674" s="108"/>
      <c r="AK674" s="106"/>
      <c r="AL674" s="106"/>
      <c r="AM674" s="122" t="s">
        <v>241</v>
      </c>
      <c r="AN674" s="124"/>
      <c r="AO674" s="122"/>
      <c r="AP674" s="124"/>
      <c r="AQ674" s="122"/>
      <c r="AR674" s="124"/>
      <c r="AS674" s="224"/>
      <c r="AT674" s="58"/>
      <c r="AU674" s="122" t="s">
        <v>231</v>
      </c>
      <c r="AV674" s="124"/>
      <c r="AW674" s="122" t="s">
        <v>231</v>
      </c>
      <c r="AX674" s="124" t="s">
        <v>531</v>
      </c>
      <c r="AY674" s="122" t="s">
        <v>231</v>
      </c>
      <c r="AZ674" s="124"/>
      <c r="BA674" s="146" t="s">
        <v>241</v>
      </c>
      <c r="BB674" s="124"/>
      <c r="BC674" s="146" t="s">
        <v>228</v>
      </c>
      <c r="BD674" s="124"/>
      <c r="BE674" s="112">
        <f t="shared" si="19"/>
        <v>0.69</v>
      </c>
      <c r="BF674" s="122" t="s">
        <v>192</v>
      </c>
      <c r="BG674" s="160">
        <v>1.0</v>
      </c>
      <c r="BH674" s="122" t="s">
        <v>199</v>
      </c>
      <c r="BI674" s="160">
        <v>1.0</v>
      </c>
      <c r="BJ674" s="122" t="s">
        <v>204</v>
      </c>
      <c r="BK674" s="124">
        <v>1.0</v>
      </c>
      <c r="BL674" s="122" t="s">
        <v>209</v>
      </c>
      <c r="BM674" s="124">
        <v>1.0</v>
      </c>
      <c r="BN674" s="122" t="s">
        <v>218</v>
      </c>
      <c r="BO674" s="124">
        <v>0.33</v>
      </c>
      <c r="BP674" s="122" t="s">
        <v>211</v>
      </c>
      <c r="BQ674" s="124">
        <v>0.5</v>
      </c>
      <c r="BR674" s="122" t="s">
        <v>226</v>
      </c>
      <c r="BS674" s="124">
        <v>0.0</v>
      </c>
      <c r="BT674" s="112"/>
      <c r="BU674" s="168" t="s">
        <v>236</v>
      </c>
      <c r="BV674" s="168" t="s">
        <v>237</v>
      </c>
      <c r="BW674" s="112"/>
    </row>
    <row r="675">
      <c r="A675" s="66"/>
      <c r="B675" s="69">
        <v>8.0</v>
      </c>
      <c r="C675" s="71" t="s">
        <v>301</v>
      </c>
      <c r="D675" s="71" t="s">
        <v>337</v>
      </c>
      <c r="E675" s="76">
        <v>2014.0</v>
      </c>
      <c r="F675" s="76" t="s">
        <v>30</v>
      </c>
      <c r="G675" s="76" t="s">
        <v>373</v>
      </c>
      <c r="H675" s="76">
        <v>1.0</v>
      </c>
      <c r="I675" s="119" t="s">
        <v>409</v>
      </c>
      <c r="J675" s="119" t="s">
        <v>444</v>
      </c>
      <c r="K675" s="87" t="s">
        <v>39</v>
      </c>
      <c r="L675" s="66"/>
      <c r="M675" s="94"/>
      <c r="N675" s="122" t="s">
        <v>231</v>
      </c>
      <c r="O675" s="124"/>
      <c r="P675" s="124" t="s">
        <v>243</v>
      </c>
      <c r="Q675" s="16" t="s">
        <v>248</v>
      </c>
      <c r="R675" s="122" t="s">
        <v>241</v>
      </c>
      <c r="S675" s="124"/>
      <c r="T675" s="122" t="s">
        <v>231</v>
      </c>
      <c r="U675" s="124"/>
      <c r="V675" s="16" t="s">
        <v>258</v>
      </c>
      <c r="W675" s="106"/>
      <c r="X675" s="106"/>
      <c r="Y675" s="106"/>
      <c r="Z675" s="122" t="s">
        <v>231</v>
      </c>
      <c r="AA675" s="124"/>
      <c r="AB675" s="122" t="s">
        <v>231</v>
      </c>
      <c r="AC675" s="124" t="s">
        <v>466</v>
      </c>
      <c r="AD675" s="122" t="s">
        <v>231</v>
      </c>
      <c r="AE675" s="124" t="s">
        <v>488</v>
      </c>
      <c r="AF675" s="122" t="s">
        <v>231</v>
      </c>
      <c r="AG675" s="124"/>
      <c r="AH675" s="122" t="s">
        <v>241</v>
      </c>
      <c r="AI675" s="124"/>
      <c r="AJ675" s="108"/>
      <c r="AK675" s="106"/>
      <c r="AL675" s="106"/>
      <c r="AM675" s="122" t="s">
        <v>231</v>
      </c>
      <c r="AN675" s="124"/>
      <c r="AO675" s="122" t="s">
        <v>231</v>
      </c>
      <c r="AP675" s="124"/>
      <c r="AQ675" s="122" t="s">
        <v>231</v>
      </c>
      <c r="AR675" s="124" t="s">
        <v>515</v>
      </c>
      <c r="AS675" s="122" t="s">
        <v>231</v>
      </c>
      <c r="AT675" s="124" t="s">
        <v>523</v>
      </c>
      <c r="AU675" s="122" t="s">
        <v>231</v>
      </c>
      <c r="AV675" s="124"/>
      <c r="AW675" s="122" t="s">
        <v>231</v>
      </c>
      <c r="AX675" s="124" t="s">
        <v>532</v>
      </c>
      <c r="AY675" s="122" t="s">
        <v>231</v>
      </c>
      <c r="AZ675" s="124"/>
      <c r="BA675" s="146" t="s">
        <v>231</v>
      </c>
      <c r="BB675" s="124" t="s">
        <v>543</v>
      </c>
      <c r="BC675" s="146" t="s">
        <v>290</v>
      </c>
      <c r="BD675" s="124" t="s">
        <v>552</v>
      </c>
      <c r="BE675" s="112">
        <f t="shared" si="19"/>
        <v>0.9285714286</v>
      </c>
      <c r="BF675" s="122" t="s">
        <v>192</v>
      </c>
      <c r="BG675" s="160">
        <v>1.0</v>
      </c>
      <c r="BH675" s="122" t="s">
        <v>199</v>
      </c>
      <c r="BI675" s="160">
        <v>1.0</v>
      </c>
      <c r="BJ675" s="122" t="s">
        <v>204</v>
      </c>
      <c r="BK675" s="124">
        <v>1.0</v>
      </c>
      <c r="BL675" s="122" t="s">
        <v>209</v>
      </c>
      <c r="BM675" s="124">
        <v>1.0</v>
      </c>
      <c r="BN675" s="122" t="s">
        <v>216</v>
      </c>
      <c r="BO675" s="124">
        <v>1.0</v>
      </c>
      <c r="BP675" s="122" t="s">
        <v>204</v>
      </c>
      <c r="BQ675" s="124">
        <v>1.0</v>
      </c>
      <c r="BR675" s="122" t="s">
        <v>211</v>
      </c>
      <c r="BS675" s="124">
        <v>0.5</v>
      </c>
      <c r="BT675" s="112"/>
      <c r="BU675" s="168" t="s">
        <v>236</v>
      </c>
      <c r="BV675" s="168" t="s">
        <v>236</v>
      </c>
      <c r="BW675" s="112"/>
    </row>
    <row r="676">
      <c r="A676" s="66"/>
      <c r="B676" s="69">
        <v>9.0</v>
      </c>
      <c r="C676" s="115" t="s">
        <v>302</v>
      </c>
      <c r="D676" s="115" t="s">
        <v>338</v>
      </c>
      <c r="E676" s="76">
        <v>2014.0</v>
      </c>
      <c r="F676" s="76" t="s">
        <v>30</v>
      </c>
      <c r="G676" s="76" t="s">
        <v>374</v>
      </c>
      <c r="H676" s="76">
        <v>5.0</v>
      </c>
      <c r="I676" s="119" t="s">
        <v>410</v>
      </c>
      <c r="J676" s="119" t="s">
        <v>445</v>
      </c>
      <c r="K676" s="87" t="s">
        <v>39</v>
      </c>
      <c r="L676" s="66"/>
      <c r="M676" s="94"/>
      <c r="N676" s="122" t="s">
        <v>231</v>
      </c>
      <c r="O676" s="124"/>
      <c r="P676" s="124" t="s">
        <v>243</v>
      </c>
      <c r="Q676" s="16" t="s">
        <v>249</v>
      </c>
      <c r="R676" s="122" t="s">
        <v>231</v>
      </c>
      <c r="S676" s="124" t="s">
        <v>454</v>
      </c>
      <c r="T676" s="122" t="s">
        <v>231</v>
      </c>
      <c r="U676" s="124"/>
      <c r="V676" s="16" t="s">
        <v>258</v>
      </c>
      <c r="W676" s="106"/>
      <c r="X676" s="106"/>
      <c r="Y676" s="106"/>
      <c r="Z676" s="122" t="s">
        <v>231</v>
      </c>
      <c r="AA676" s="124"/>
      <c r="AB676" s="122" t="s">
        <v>231</v>
      </c>
      <c r="AC676" s="124" t="s">
        <v>467</v>
      </c>
      <c r="AD676" s="122" t="s">
        <v>241</v>
      </c>
      <c r="AE676" s="124"/>
      <c r="AF676" s="122" t="s">
        <v>241</v>
      </c>
      <c r="AG676" s="124"/>
      <c r="AH676" s="122" t="s">
        <v>231</v>
      </c>
      <c r="AI676" s="124" t="s">
        <v>501</v>
      </c>
      <c r="AJ676" s="108"/>
      <c r="AK676" s="106"/>
      <c r="AL676" s="106"/>
      <c r="AM676" s="122" t="s">
        <v>231</v>
      </c>
      <c r="AN676" s="124" t="s">
        <v>502</v>
      </c>
      <c r="AO676" s="122" t="s">
        <v>231</v>
      </c>
      <c r="AP676" s="124"/>
      <c r="AQ676" s="122" t="s">
        <v>231</v>
      </c>
      <c r="AR676" s="124"/>
      <c r="AS676" s="122" t="s">
        <v>231</v>
      </c>
      <c r="AT676" s="124" t="s">
        <v>524</v>
      </c>
      <c r="AU676" s="224" t="s">
        <v>231</v>
      </c>
      <c r="AV676" s="58"/>
      <c r="AW676" s="122" t="s">
        <v>231</v>
      </c>
      <c r="AX676" s="124" t="s">
        <v>533</v>
      </c>
      <c r="AY676" s="122" t="s">
        <v>231</v>
      </c>
      <c r="AZ676" s="124"/>
      <c r="BA676" s="146" t="s">
        <v>231</v>
      </c>
      <c r="BB676" s="124" t="s">
        <v>544</v>
      </c>
      <c r="BC676" s="146" t="s">
        <v>290</v>
      </c>
      <c r="BD676" s="124" t="s">
        <v>553</v>
      </c>
      <c r="BE676" s="112">
        <f t="shared" si="19"/>
        <v>0.88</v>
      </c>
      <c r="BF676" s="122" t="s">
        <v>192</v>
      </c>
      <c r="BG676" s="160">
        <v>1.0</v>
      </c>
      <c r="BH676" s="122" t="s">
        <v>199</v>
      </c>
      <c r="BI676" s="160">
        <v>1.0</v>
      </c>
      <c r="BJ676" s="122" t="s">
        <v>204</v>
      </c>
      <c r="BK676" s="124">
        <v>1.0</v>
      </c>
      <c r="BL676" s="122" t="s">
        <v>209</v>
      </c>
      <c r="BM676" s="124">
        <v>1.0</v>
      </c>
      <c r="BN676" s="122" t="s">
        <v>217</v>
      </c>
      <c r="BO676" s="124">
        <v>0.66</v>
      </c>
      <c r="BP676" s="122" t="s">
        <v>211</v>
      </c>
      <c r="BQ676" s="124">
        <v>0.5</v>
      </c>
      <c r="BR676" s="122" t="s">
        <v>225</v>
      </c>
      <c r="BS676" s="124">
        <v>1.0</v>
      </c>
      <c r="BT676" s="112"/>
      <c r="BU676" s="168" t="s">
        <v>236</v>
      </c>
      <c r="BV676" s="168" t="s">
        <v>237</v>
      </c>
      <c r="BW676" s="112"/>
    </row>
    <row r="677">
      <c r="A677" s="66"/>
      <c r="B677" s="69">
        <v>10.0</v>
      </c>
      <c r="C677" s="115" t="s">
        <v>303</v>
      </c>
      <c r="D677" s="115" t="s">
        <v>339</v>
      </c>
      <c r="E677" s="76">
        <v>2014.0</v>
      </c>
      <c r="F677" s="76" t="s">
        <v>30</v>
      </c>
      <c r="G677" s="76" t="s">
        <v>375</v>
      </c>
      <c r="H677" s="76">
        <v>4.0</v>
      </c>
      <c r="I677" s="119" t="s">
        <v>411</v>
      </c>
      <c r="J677" s="119" t="s">
        <v>446</v>
      </c>
      <c r="K677" s="87" t="s">
        <v>39</v>
      </c>
      <c r="L677" s="66"/>
      <c r="M677" s="94"/>
      <c r="N677" s="122" t="s">
        <v>231</v>
      </c>
      <c r="O677" s="124"/>
      <c r="P677" s="124" t="s">
        <v>245</v>
      </c>
      <c r="Q677" s="16" t="s">
        <v>250</v>
      </c>
      <c r="R677" s="122" t="s">
        <v>241</v>
      </c>
      <c r="S677" s="124"/>
      <c r="T677" s="122" t="s">
        <v>231</v>
      </c>
      <c r="U677" s="124"/>
      <c r="V677" s="16" t="s">
        <v>260</v>
      </c>
      <c r="W677" s="106"/>
      <c r="X677" s="106"/>
      <c r="Y677" s="106"/>
      <c r="Z677" s="122" t="s">
        <v>231</v>
      </c>
      <c r="AA677" s="124"/>
      <c r="AB677" s="122" t="s">
        <v>231</v>
      </c>
      <c r="AC677" s="124" t="s">
        <v>468</v>
      </c>
      <c r="AD677" s="122" t="s">
        <v>231</v>
      </c>
      <c r="AE677" s="124" t="s">
        <v>489</v>
      </c>
      <c r="AF677" s="122" t="s">
        <v>231</v>
      </c>
      <c r="AG677" s="124"/>
      <c r="AH677" s="122" t="s">
        <v>231</v>
      </c>
      <c r="AI677" s="124"/>
      <c r="AJ677" s="108"/>
      <c r="AK677" s="106"/>
      <c r="AL677" s="106"/>
      <c r="AM677" s="122" t="s">
        <v>231</v>
      </c>
      <c r="AN677" s="124"/>
      <c r="AO677" s="122" t="s">
        <v>231</v>
      </c>
      <c r="AP677" s="124"/>
      <c r="AQ677" s="122" t="s">
        <v>241</v>
      </c>
      <c r="AR677" s="124"/>
      <c r="AS677" s="122" t="s">
        <v>241</v>
      </c>
      <c r="AT677" s="124"/>
      <c r="AU677" s="122" t="s">
        <v>241</v>
      </c>
      <c r="AV677" s="124"/>
      <c r="AW677" s="122" t="s">
        <v>228</v>
      </c>
      <c r="AX677" s="124"/>
      <c r="AY677" s="122" t="s">
        <v>231</v>
      </c>
      <c r="AZ677" s="124"/>
      <c r="BA677" s="146" t="s">
        <v>241</v>
      </c>
      <c r="BB677" s="124"/>
      <c r="BC677" s="146" t="s">
        <v>228</v>
      </c>
      <c r="BD677" s="124"/>
      <c r="BE677" s="112">
        <f t="shared" si="19"/>
        <v>0.7371428571</v>
      </c>
      <c r="BF677" s="122" t="s">
        <v>192</v>
      </c>
      <c r="BG677" s="160">
        <v>1.0</v>
      </c>
      <c r="BH677" s="122" t="s">
        <v>199</v>
      </c>
      <c r="BI677" s="160">
        <v>1.0</v>
      </c>
      <c r="BJ677" s="122" t="s">
        <v>204</v>
      </c>
      <c r="BK677" s="124">
        <v>1.0</v>
      </c>
      <c r="BL677" s="122" t="s">
        <v>211</v>
      </c>
      <c r="BM677" s="124">
        <v>0.5</v>
      </c>
      <c r="BN677" s="122" t="s">
        <v>217</v>
      </c>
      <c r="BO677" s="124">
        <v>0.66</v>
      </c>
      <c r="BP677" s="122" t="s">
        <v>211</v>
      </c>
      <c r="BQ677" s="124">
        <v>0.5</v>
      </c>
      <c r="BR677" s="122" t="s">
        <v>211</v>
      </c>
      <c r="BS677" s="124">
        <v>0.5</v>
      </c>
      <c r="BT677" s="112"/>
      <c r="BU677" s="168" t="s">
        <v>237</v>
      </c>
      <c r="BV677" s="168" t="s">
        <v>236</v>
      </c>
      <c r="BW677" s="112"/>
    </row>
    <row r="678">
      <c r="A678" s="66"/>
      <c r="B678" s="69">
        <v>11.0</v>
      </c>
      <c r="C678" s="115" t="s">
        <v>304</v>
      </c>
      <c r="D678" s="115" t="s">
        <v>340</v>
      </c>
      <c r="E678" s="76">
        <v>2014.0</v>
      </c>
      <c r="F678" s="76" t="s">
        <v>30</v>
      </c>
      <c r="G678" s="76" t="s">
        <v>376</v>
      </c>
      <c r="H678" s="76">
        <v>0.0</v>
      </c>
      <c r="I678" s="119" t="s">
        <v>412</v>
      </c>
      <c r="J678" s="119" t="s">
        <v>447</v>
      </c>
      <c r="K678" s="87" t="s">
        <v>39</v>
      </c>
      <c r="L678" s="66"/>
      <c r="M678" s="94"/>
      <c r="N678" s="122" t="s">
        <v>231</v>
      </c>
      <c r="O678" s="124"/>
      <c r="P678" s="124" t="s">
        <v>243</v>
      </c>
      <c r="Q678" s="16" t="s">
        <v>248</v>
      </c>
      <c r="R678" s="122" t="s">
        <v>241</v>
      </c>
      <c r="S678" s="124"/>
      <c r="T678" s="122" t="s">
        <v>231</v>
      </c>
      <c r="U678" s="124"/>
      <c r="V678" s="16" t="s">
        <v>257</v>
      </c>
      <c r="W678" s="106"/>
      <c r="X678" s="106"/>
      <c r="Y678" s="106"/>
      <c r="Z678" s="122" t="s">
        <v>231</v>
      </c>
      <c r="AA678" s="124"/>
      <c r="AB678" s="122" t="s">
        <v>231</v>
      </c>
      <c r="AC678" s="124" t="s">
        <v>469</v>
      </c>
      <c r="AD678" s="122" t="s">
        <v>231</v>
      </c>
      <c r="AE678" s="124"/>
      <c r="AF678" s="122" t="s">
        <v>241</v>
      </c>
      <c r="AG678" s="124"/>
      <c r="AH678" s="122" t="s">
        <v>241</v>
      </c>
      <c r="AI678" s="124"/>
      <c r="AJ678" s="108"/>
      <c r="AK678" s="106"/>
      <c r="AL678" s="106"/>
      <c r="AM678" s="122" t="s">
        <v>231</v>
      </c>
      <c r="AN678" s="124" t="s">
        <v>503</v>
      </c>
      <c r="AO678" s="122" t="s">
        <v>231</v>
      </c>
      <c r="AP678" s="124" t="s">
        <v>506</v>
      </c>
      <c r="AQ678" s="122" t="s">
        <v>231</v>
      </c>
      <c r="AR678" s="124" t="s">
        <v>516</v>
      </c>
      <c r="AS678" s="122" t="s">
        <v>231</v>
      </c>
      <c r="AT678" s="124"/>
      <c r="AU678" s="122" t="s">
        <v>231</v>
      </c>
      <c r="AV678" s="124"/>
      <c r="AW678" s="224" t="s">
        <v>231</v>
      </c>
      <c r="AX678" s="58"/>
      <c r="AY678" s="122" t="s">
        <v>231</v>
      </c>
      <c r="AZ678" s="124"/>
      <c r="BA678" s="146" t="s">
        <v>241</v>
      </c>
      <c r="BB678" s="124" t="s">
        <v>545</v>
      </c>
      <c r="BC678" s="146" t="s">
        <v>291</v>
      </c>
      <c r="BD678" s="124" t="s">
        <v>554</v>
      </c>
      <c r="BE678" s="112">
        <f t="shared" si="19"/>
        <v>0.8085714286</v>
      </c>
      <c r="BF678" s="122" t="s">
        <v>192</v>
      </c>
      <c r="BG678" s="160">
        <v>1.0</v>
      </c>
      <c r="BH678" s="122" t="s">
        <v>200</v>
      </c>
      <c r="BI678" s="160">
        <v>0.5</v>
      </c>
      <c r="BJ678" s="122" t="s">
        <v>204</v>
      </c>
      <c r="BK678" s="124">
        <v>1.0</v>
      </c>
      <c r="BL678" s="122" t="s">
        <v>209</v>
      </c>
      <c r="BM678" s="124">
        <v>1.0</v>
      </c>
      <c r="BN678" s="122" t="s">
        <v>217</v>
      </c>
      <c r="BO678" s="124">
        <v>0.66</v>
      </c>
      <c r="BP678" s="122" t="s">
        <v>211</v>
      </c>
      <c r="BQ678" s="124">
        <v>0.5</v>
      </c>
      <c r="BR678" s="122" t="s">
        <v>225</v>
      </c>
      <c r="BS678" s="124">
        <v>1.0</v>
      </c>
      <c r="BT678" s="112"/>
      <c r="BU678" s="168" t="s">
        <v>236</v>
      </c>
      <c r="BV678" s="168" t="s">
        <v>236</v>
      </c>
      <c r="BW678" s="112"/>
    </row>
    <row r="679">
      <c r="A679" s="66"/>
      <c r="B679" s="69">
        <v>12.0</v>
      </c>
      <c r="C679" s="115" t="s">
        <v>305</v>
      </c>
      <c r="D679" s="115" t="s">
        <v>341</v>
      </c>
      <c r="E679" s="76">
        <v>2013.0</v>
      </c>
      <c r="F679" s="76" t="s">
        <v>30</v>
      </c>
      <c r="G679" s="76" t="s">
        <v>377</v>
      </c>
      <c r="H679" s="76">
        <v>6.0</v>
      </c>
      <c r="I679" s="119" t="s">
        <v>413</v>
      </c>
      <c r="J679" s="119" t="s">
        <v>448</v>
      </c>
      <c r="K679" s="87" t="s">
        <v>39</v>
      </c>
      <c r="L679" s="66"/>
      <c r="M679" s="94"/>
      <c r="N679" s="122" t="s">
        <v>231</v>
      </c>
      <c r="O679" s="124"/>
      <c r="P679" s="124" t="s">
        <v>243</v>
      </c>
      <c r="Q679" s="16" t="s">
        <v>249</v>
      </c>
      <c r="R679" s="122" t="s">
        <v>231</v>
      </c>
      <c r="S679" s="124" t="s">
        <v>455</v>
      </c>
      <c r="T679" s="122" t="s">
        <v>231</v>
      </c>
      <c r="U679" s="124"/>
      <c r="V679" s="16" t="s">
        <v>257</v>
      </c>
      <c r="W679" s="106"/>
      <c r="X679" s="106"/>
      <c r="Y679" s="106"/>
      <c r="Z679" s="122" t="s">
        <v>231</v>
      </c>
      <c r="AA679" s="124"/>
      <c r="AB679" s="122" t="s">
        <v>231</v>
      </c>
      <c r="AC679" s="124" t="s">
        <v>470</v>
      </c>
      <c r="AD679" s="122" t="s">
        <v>241</v>
      </c>
      <c r="AE679" s="124"/>
      <c r="AF679" s="122" t="s">
        <v>241</v>
      </c>
      <c r="AG679" s="124"/>
      <c r="AH679" s="122" t="s">
        <v>241</v>
      </c>
      <c r="AI679" s="124"/>
      <c r="AJ679" s="108"/>
      <c r="AK679" s="106"/>
      <c r="AL679" s="106"/>
      <c r="AM679" s="122" t="s">
        <v>231</v>
      </c>
      <c r="AN679" s="124"/>
      <c r="AO679" s="122" t="s">
        <v>231</v>
      </c>
      <c r="AP679" s="124"/>
      <c r="AQ679" s="122" t="s">
        <v>231</v>
      </c>
      <c r="AR679" s="124"/>
      <c r="AS679" s="122" t="s">
        <v>231</v>
      </c>
      <c r="AT679" s="124" t="s">
        <v>525</v>
      </c>
      <c r="AU679" s="122" t="s">
        <v>231</v>
      </c>
      <c r="AV679" s="124"/>
      <c r="AW679" s="122" t="s">
        <v>228</v>
      </c>
      <c r="AX679" s="124"/>
      <c r="AY679" s="122" t="s">
        <v>231</v>
      </c>
      <c r="AZ679" s="124"/>
      <c r="BA679" s="146" t="s">
        <v>241</v>
      </c>
      <c r="BB679" s="124"/>
      <c r="BC679" s="146" t="s">
        <v>293</v>
      </c>
      <c r="BD679" s="124" t="s">
        <v>555</v>
      </c>
      <c r="BE679" s="112">
        <f t="shared" si="19"/>
        <v>0.6657142857</v>
      </c>
      <c r="BF679" s="122" t="s">
        <v>192</v>
      </c>
      <c r="BG679" s="160">
        <v>1.0</v>
      </c>
      <c r="BH679" s="122" t="s">
        <v>199</v>
      </c>
      <c r="BI679" s="160">
        <v>1.0</v>
      </c>
      <c r="BJ679" s="122" t="s">
        <v>205</v>
      </c>
      <c r="BK679" s="124">
        <v>0.5</v>
      </c>
      <c r="BL679" s="122" t="s">
        <v>209</v>
      </c>
      <c r="BM679" s="124">
        <v>1.0</v>
      </c>
      <c r="BN679" s="122" t="s">
        <v>217</v>
      </c>
      <c r="BO679" s="124">
        <v>0.66</v>
      </c>
      <c r="BP679" s="122" t="s">
        <v>211</v>
      </c>
      <c r="BQ679" s="124">
        <v>0.5</v>
      </c>
      <c r="BR679" s="122" t="s">
        <v>226</v>
      </c>
      <c r="BS679" s="124">
        <v>0.0</v>
      </c>
      <c r="BT679" s="112"/>
      <c r="BU679" s="168" t="s">
        <v>236</v>
      </c>
      <c r="BV679" s="168" t="s">
        <v>236</v>
      </c>
      <c r="BW679" s="112"/>
    </row>
    <row r="680">
      <c r="A680" s="66"/>
      <c r="B680" s="69">
        <v>13.0</v>
      </c>
      <c r="C680" s="115" t="s">
        <v>306</v>
      </c>
      <c r="D680" s="115" t="s">
        <v>342</v>
      </c>
      <c r="E680" s="76">
        <v>2014.0</v>
      </c>
      <c r="F680" s="76" t="s">
        <v>30</v>
      </c>
      <c r="G680" s="76" t="s">
        <v>378</v>
      </c>
      <c r="H680" s="76">
        <v>0.0</v>
      </c>
      <c r="I680" s="119" t="s">
        <v>414</v>
      </c>
      <c r="J680" s="119" t="s">
        <v>449</v>
      </c>
      <c r="K680" s="87" t="s">
        <v>39</v>
      </c>
      <c r="L680" s="66"/>
      <c r="M680" s="94"/>
      <c r="N680" s="224" t="s">
        <v>231</v>
      </c>
      <c r="O680" s="58"/>
      <c r="P680" s="124" t="s">
        <v>243</v>
      </c>
      <c r="Q680" s="16" t="s">
        <v>248</v>
      </c>
      <c r="R680" s="122" t="s">
        <v>241</v>
      </c>
      <c r="S680" s="124"/>
      <c r="T680" s="122" t="s">
        <v>231</v>
      </c>
      <c r="U680" s="124"/>
      <c r="V680" s="16" t="s">
        <v>258</v>
      </c>
      <c r="W680" s="106"/>
      <c r="X680" s="106"/>
      <c r="Y680" s="106"/>
      <c r="Z680" s="122" t="s">
        <v>231</v>
      </c>
      <c r="AA680" s="124"/>
      <c r="AB680" s="122" t="s">
        <v>231</v>
      </c>
      <c r="AC680" s="124" t="s">
        <v>471</v>
      </c>
      <c r="AD680" s="122" t="s">
        <v>241</v>
      </c>
      <c r="AE680" s="124"/>
      <c r="AF680" s="122" t="s">
        <v>241</v>
      </c>
      <c r="AG680" s="124"/>
      <c r="AH680" s="122" t="s">
        <v>241</v>
      </c>
      <c r="AI680" s="124"/>
      <c r="AJ680" s="108"/>
      <c r="AK680" s="106"/>
      <c r="AL680" s="106"/>
      <c r="AM680" s="122" t="s">
        <v>231</v>
      </c>
      <c r="AN680" s="124"/>
      <c r="AO680" s="122" t="s">
        <v>231</v>
      </c>
      <c r="AP680" s="124" t="s">
        <v>507</v>
      </c>
      <c r="AQ680" s="122" t="s">
        <v>231</v>
      </c>
      <c r="AR680" s="124"/>
      <c r="AS680" s="122" t="s">
        <v>231</v>
      </c>
      <c r="AT680" s="124" t="s">
        <v>526</v>
      </c>
      <c r="AU680" s="122" t="s">
        <v>231</v>
      </c>
      <c r="AV680" s="124"/>
      <c r="AW680" s="122" t="s">
        <v>231</v>
      </c>
      <c r="AX680" s="124"/>
      <c r="AY680" s="224" t="s">
        <v>231</v>
      </c>
      <c r="AZ680" s="58"/>
      <c r="BA680" s="146" t="s">
        <v>241</v>
      </c>
      <c r="BB680" s="124"/>
      <c r="BC680" s="146" t="s">
        <v>293</v>
      </c>
      <c r="BD680" s="124" t="s">
        <v>555</v>
      </c>
      <c r="BE680" s="112">
        <f t="shared" si="19"/>
        <v>0.5</v>
      </c>
      <c r="BF680" s="122" t="s">
        <v>192</v>
      </c>
      <c r="BG680" s="160">
        <v>1.0</v>
      </c>
      <c r="BH680" s="122" t="s">
        <v>200</v>
      </c>
      <c r="BI680" s="160">
        <v>0.5</v>
      </c>
      <c r="BJ680" s="122" t="s">
        <v>205</v>
      </c>
      <c r="BK680" s="124">
        <v>0.5</v>
      </c>
      <c r="BL680" s="122" t="s">
        <v>211</v>
      </c>
      <c r="BM680" s="124">
        <v>0.5</v>
      </c>
      <c r="BN680" s="122" t="s">
        <v>217</v>
      </c>
      <c r="BO680" s="124">
        <v>0.5</v>
      </c>
      <c r="BP680" s="122" t="s">
        <v>211</v>
      </c>
      <c r="BQ680" s="124">
        <v>0.5</v>
      </c>
      <c r="BR680" s="122" t="s">
        <v>226</v>
      </c>
      <c r="BS680" s="124">
        <v>0.0</v>
      </c>
      <c r="BT680" s="112"/>
      <c r="BU680" s="168" t="s">
        <v>237</v>
      </c>
      <c r="BV680" s="168" t="s">
        <v>236</v>
      </c>
      <c r="BW680" s="112"/>
    </row>
    <row r="681">
      <c r="A681" s="66"/>
      <c r="B681" s="69">
        <v>14.0</v>
      </c>
      <c r="C681" s="115" t="s">
        <v>307</v>
      </c>
      <c r="D681" s="115" t="s">
        <v>343</v>
      </c>
      <c r="E681" s="76">
        <v>2014.0</v>
      </c>
      <c r="F681" s="76" t="s">
        <v>30</v>
      </c>
      <c r="G681" s="76" t="s">
        <v>379</v>
      </c>
      <c r="H681" s="76">
        <v>0.0</v>
      </c>
      <c r="I681" s="119" t="s">
        <v>415</v>
      </c>
      <c r="J681" s="119" t="s">
        <v>450</v>
      </c>
      <c r="K681" s="87" t="s">
        <v>39</v>
      </c>
      <c r="L681" s="66"/>
      <c r="M681" s="94"/>
      <c r="N681" s="122" t="s">
        <v>231</v>
      </c>
      <c r="O681" s="124"/>
      <c r="P681" s="124" t="s">
        <v>243</v>
      </c>
      <c r="Q681" s="16" t="s">
        <v>249</v>
      </c>
      <c r="R681" s="122" t="s">
        <v>241</v>
      </c>
      <c r="S681" s="124"/>
      <c r="T681" s="122" t="s">
        <v>231</v>
      </c>
      <c r="U681" s="124"/>
      <c r="V681" s="16" t="s">
        <v>260</v>
      </c>
      <c r="W681" s="106"/>
      <c r="X681" s="106"/>
      <c r="Y681" s="106"/>
      <c r="Z681" s="122" t="s">
        <v>231</v>
      </c>
      <c r="AA681" s="124"/>
      <c r="AB681" s="122" t="s">
        <v>231</v>
      </c>
      <c r="AC681" s="124" t="s">
        <v>472</v>
      </c>
      <c r="AD681" s="122" t="s">
        <v>241</v>
      </c>
      <c r="AE681" s="124"/>
      <c r="AF681" s="122" t="s">
        <v>231</v>
      </c>
      <c r="AG681" s="124" t="s">
        <v>498</v>
      </c>
      <c r="AH681" s="122" t="s">
        <v>241</v>
      </c>
      <c r="AI681" s="124"/>
      <c r="AJ681" s="108"/>
      <c r="AK681" s="106"/>
      <c r="AL681" s="106"/>
      <c r="AM681" s="122" t="s">
        <v>231</v>
      </c>
      <c r="AN681" s="124"/>
      <c r="AO681" s="122" t="s">
        <v>241</v>
      </c>
      <c r="AP681" s="124"/>
      <c r="AQ681" s="122" t="s">
        <v>231</v>
      </c>
      <c r="AR681" s="124" t="s">
        <v>517</v>
      </c>
      <c r="AS681" s="122" t="s">
        <v>231</v>
      </c>
      <c r="AT681" s="124"/>
      <c r="AU681" s="122" t="s">
        <v>231</v>
      </c>
      <c r="AV681" s="124"/>
      <c r="AW681" s="122" t="s">
        <v>231</v>
      </c>
      <c r="AX681" s="124" t="s">
        <v>535</v>
      </c>
      <c r="AY681" s="122" t="s">
        <v>231</v>
      </c>
      <c r="AZ681" s="124"/>
      <c r="BA681" s="146" t="s">
        <v>241</v>
      </c>
      <c r="BB681" s="124"/>
      <c r="BC681" s="146" t="s">
        <v>292</v>
      </c>
      <c r="BD681" s="124"/>
      <c r="BE681" s="112">
        <f t="shared" si="19"/>
        <v>0.6185714286</v>
      </c>
      <c r="BF681" s="122" t="s">
        <v>192</v>
      </c>
      <c r="BG681" s="160">
        <v>1.0</v>
      </c>
      <c r="BH681" s="122" t="s">
        <v>200</v>
      </c>
      <c r="BI681" s="160">
        <v>0.5</v>
      </c>
      <c r="BJ681" s="122" t="s">
        <v>204</v>
      </c>
      <c r="BK681" s="124">
        <v>1.0</v>
      </c>
      <c r="BL681" s="122" t="s">
        <v>209</v>
      </c>
      <c r="BM681" s="124">
        <v>1.0</v>
      </c>
      <c r="BN681" s="122" t="s">
        <v>218</v>
      </c>
      <c r="BO681" s="124">
        <v>0.33</v>
      </c>
      <c r="BP681" s="122" t="s">
        <v>211</v>
      </c>
      <c r="BQ681" s="124">
        <v>0.5</v>
      </c>
      <c r="BR681" s="122" t="s">
        <v>226</v>
      </c>
      <c r="BS681" s="124">
        <v>0.0</v>
      </c>
      <c r="BT681" s="112"/>
      <c r="BU681" s="168" t="s">
        <v>237</v>
      </c>
      <c r="BV681" s="168" t="s">
        <v>236</v>
      </c>
      <c r="BW681" s="112"/>
    </row>
    <row r="682">
      <c r="A682" s="66"/>
      <c r="B682" s="69">
        <v>15.0</v>
      </c>
      <c r="C682" s="115" t="s">
        <v>308</v>
      </c>
      <c r="D682" s="115" t="s">
        <v>344</v>
      </c>
      <c r="E682" s="76">
        <v>2012.0</v>
      </c>
      <c r="F682" s="76" t="s">
        <v>30</v>
      </c>
      <c r="G682" s="76" t="s">
        <v>380</v>
      </c>
      <c r="H682" s="76">
        <v>2.0</v>
      </c>
      <c r="I682" s="119" t="s">
        <v>416</v>
      </c>
      <c r="J682" s="119" t="s">
        <v>451</v>
      </c>
      <c r="K682" s="87" t="s">
        <v>39</v>
      </c>
      <c r="L682" s="66"/>
      <c r="M682" s="94"/>
      <c r="N682" s="122" t="s">
        <v>231</v>
      </c>
      <c r="O682" s="124"/>
      <c r="P682" s="124" t="s">
        <v>243</v>
      </c>
      <c r="Q682" s="16" t="s">
        <v>250</v>
      </c>
      <c r="R682" s="122" t="s">
        <v>241</v>
      </c>
      <c r="S682" s="124"/>
      <c r="T682" s="122" t="s">
        <v>241</v>
      </c>
      <c r="U682" s="124" t="s">
        <v>459</v>
      </c>
      <c r="V682" s="16"/>
      <c r="W682" s="106"/>
      <c r="X682" s="106"/>
      <c r="Y682" s="106"/>
      <c r="Z682" s="122"/>
      <c r="AA682" s="124"/>
      <c r="AB682" s="122"/>
      <c r="AC682" s="124"/>
      <c r="AD682" s="122"/>
      <c r="AE682" s="124"/>
      <c r="AF682" s="122"/>
      <c r="AG682" s="124"/>
      <c r="AH682" s="122"/>
      <c r="AI682" s="124"/>
      <c r="AJ682" s="108"/>
      <c r="AK682" s="106"/>
      <c r="AL682" s="106"/>
      <c r="AM682" s="122"/>
      <c r="AN682" s="124"/>
      <c r="AO682" s="122"/>
      <c r="AP682" s="124"/>
      <c r="AQ682" s="122"/>
      <c r="AR682" s="124"/>
      <c r="AS682" s="122"/>
      <c r="AT682" s="124"/>
      <c r="AU682" s="122"/>
      <c r="AV682" s="124"/>
      <c r="AW682" s="122"/>
      <c r="AX682" s="124"/>
      <c r="AY682" s="122"/>
      <c r="AZ682" s="124"/>
      <c r="BA682" s="225"/>
      <c r="BB682" s="58"/>
      <c r="BC682" s="146"/>
      <c r="BD682" s="124"/>
      <c r="BE682" s="112">
        <f t="shared" si="19"/>
        <v>0</v>
      </c>
      <c r="BF682" s="122" t="s">
        <v>192</v>
      </c>
      <c r="BG682" s="160"/>
      <c r="BH682" s="122" t="s">
        <v>200</v>
      </c>
      <c r="BI682" s="160"/>
      <c r="BJ682" s="122"/>
      <c r="BK682" s="124"/>
      <c r="BL682" s="122"/>
      <c r="BM682" s="124"/>
      <c r="BN682" s="122"/>
      <c r="BO682" s="124"/>
      <c r="BP682" s="122"/>
      <c r="BQ682" s="124"/>
      <c r="BR682" s="122"/>
      <c r="BS682" s="124"/>
      <c r="BT682" s="112"/>
      <c r="BU682" s="168" t="s">
        <v>236</v>
      </c>
      <c r="BV682" s="7"/>
      <c r="BW682" s="112"/>
    </row>
    <row r="683">
      <c r="A683" s="66"/>
      <c r="B683" s="69">
        <v>16.0</v>
      </c>
      <c r="C683" s="115" t="s">
        <v>309</v>
      </c>
      <c r="D683" s="115" t="s">
        <v>345</v>
      </c>
      <c r="E683" s="76">
        <v>2014.0</v>
      </c>
      <c r="F683" s="76" t="s">
        <v>30</v>
      </c>
      <c r="G683" s="76" t="s">
        <v>381</v>
      </c>
      <c r="H683" s="76">
        <v>4.0</v>
      </c>
      <c r="I683" s="119" t="s">
        <v>417</v>
      </c>
      <c r="J683" s="119" t="s">
        <v>452</v>
      </c>
      <c r="K683" s="87" t="s">
        <v>39</v>
      </c>
      <c r="L683" s="66"/>
      <c r="M683" s="94"/>
      <c r="N683" s="122" t="s">
        <v>231</v>
      </c>
      <c r="O683" s="124"/>
      <c r="P683" s="124" t="s">
        <v>243</v>
      </c>
      <c r="Q683" s="16" t="s">
        <v>250</v>
      </c>
      <c r="R683" s="122" t="s">
        <v>241</v>
      </c>
      <c r="S683" s="124"/>
      <c r="T683" s="122" t="s">
        <v>241</v>
      </c>
      <c r="U683" s="124"/>
      <c r="V683" s="16"/>
      <c r="W683" s="106"/>
      <c r="X683" s="106"/>
      <c r="Y683" s="106"/>
      <c r="Z683" s="122"/>
      <c r="AA683" s="124"/>
      <c r="AB683" s="122"/>
      <c r="AC683" s="124"/>
      <c r="AD683" s="122"/>
      <c r="AE683" s="124"/>
      <c r="AF683" s="122"/>
      <c r="AG683" s="124"/>
      <c r="AH683" s="122"/>
      <c r="AI683" s="124"/>
      <c r="AJ683" s="108"/>
      <c r="AK683" s="106"/>
      <c r="AL683" s="106"/>
      <c r="AM683" s="122"/>
      <c r="AN683" s="124"/>
      <c r="AO683" s="122"/>
      <c r="AP683" s="124"/>
      <c r="AQ683" s="122"/>
      <c r="AR683" s="124"/>
      <c r="AS683" s="122"/>
      <c r="AT683" s="124"/>
      <c r="AU683" s="122"/>
      <c r="AV683" s="124"/>
      <c r="AW683" s="122"/>
      <c r="AX683" s="124"/>
      <c r="AY683" s="122"/>
      <c r="AZ683" s="124"/>
      <c r="BA683" s="146"/>
      <c r="BB683" s="124"/>
      <c r="BC683" s="146"/>
      <c r="BD683" s="124"/>
      <c r="BE683" s="112">
        <f t="shared" si="19"/>
        <v>0</v>
      </c>
      <c r="BF683" s="122" t="s">
        <v>192</v>
      </c>
      <c r="BG683" s="160"/>
      <c r="BH683" s="122" t="s">
        <v>199</v>
      </c>
      <c r="BI683" s="160"/>
      <c r="BJ683" s="122"/>
      <c r="BK683" s="124"/>
      <c r="BL683" s="122"/>
      <c r="BM683" s="124"/>
      <c r="BN683" s="122"/>
      <c r="BO683" s="124"/>
      <c r="BP683" s="122"/>
      <c r="BQ683" s="124"/>
      <c r="BR683" s="122"/>
      <c r="BS683" s="124"/>
      <c r="BT683" s="112"/>
      <c r="BU683" s="168" t="s">
        <v>236</v>
      </c>
      <c r="BV683" s="7"/>
      <c r="BW683" s="112"/>
    </row>
    <row r="684">
      <c r="A684" s="66"/>
      <c r="B684" s="69">
        <v>17.0</v>
      </c>
      <c r="C684" s="115" t="s">
        <v>310</v>
      </c>
      <c r="D684" s="115" t="s">
        <v>346</v>
      </c>
      <c r="E684" s="76">
        <v>2013.0</v>
      </c>
      <c r="F684" s="76" t="s">
        <v>30</v>
      </c>
      <c r="G684" s="76" t="s">
        <v>382</v>
      </c>
      <c r="H684" s="76">
        <v>2.0</v>
      </c>
      <c r="I684" s="119" t="s">
        <v>418</v>
      </c>
      <c r="J684" s="119" t="s">
        <v>453</v>
      </c>
      <c r="K684" s="87" t="s">
        <v>39</v>
      </c>
      <c r="L684" s="66"/>
      <c r="M684" s="94"/>
      <c r="N684" s="122" t="s">
        <v>231</v>
      </c>
      <c r="O684" s="124"/>
      <c r="P684" s="124" t="s">
        <v>243</v>
      </c>
      <c r="Q684" s="16" t="s">
        <v>250</v>
      </c>
      <c r="R684" s="224" t="s">
        <v>228</v>
      </c>
      <c r="S684" s="58"/>
      <c r="T684" s="122" t="s">
        <v>231</v>
      </c>
      <c r="U684" s="124"/>
      <c r="V684" s="16" t="s">
        <v>258</v>
      </c>
      <c r="W684" s="106"/>
      <c r="X684" s="106"/>
      <c r="Y684" s="106"/>
      <c r="Z684" s="122" t="s">
        <v>231</v>
      </c>
      <c r="AA684" s="124"/>
      <c r="AB684" s="122" t="s">
        <v>231</v>
      </c>
      <c r="AC684" s="124" t="s">
        <v>473</v>
      </c>
      <c r="AD684" s="122" t="s">
        <v>241</v>
      </c>
      <c r="AE684" s="124"/>
      <c r="AF684" s="122" t="s">
        <v>241</v>
      </c>
      <c r="AG684" s="124"/>
      <c r="AH684" s="122" t="s">
        <v>241</v>
      </c>
      <c r="AI684" s="124"/>
      <c r="AJ684" s="108"/>
      <c r="AK684" s="106"/>
      <c r="AL684" s="106"/>
      <c r="AM684" s="122" t="s">
        <v>231</v>
      </c>
      <c r="AN684" s="124"/>
      <c r="AO684" s="122" t="s">
        <v>231</v>
      </c>
      <c r="AP684" s="124"/>
      <c r="AQ684" s="122" t="s">
        <v>231</v>
      </c>
      <c r="AR684" s="124" t="s">
        <v>518</v>
      </c>
      <c r="AS684" s="122" t="s">
        <v>231</v>
      </c>
      <c r="AT684" s="124" t="s">
        <v>526</v>
      </c>
      <c r="AU684" s="122" t="s">
        <v>231</v>
      </c>
      <c r="AV684" s="124"/>
      <c r="AW684" s="122" t="s">
        <v>231</v>
      </c>
      <c r="AX684" s="124"/>
      <c r="AY684" s="122" t="s">
        <v>231</v>
      </c>
      <c r="AZ684" s="124"/>
      <c r="BA684" s="146" t="s">
        <v>231</v>
      </c>
      <c r="BB684" s="124" t="s">
        <v>546</v>
      </c>
      <c r="BC684" s="225" t="s">
        <v>293</v>
      </c>
      <c r="BD684" s="58"/>
      <c r="BE684" s="112">
        <f t="shared" si="19"/>
        <v>0.5471428571</v>
      </c>
      <c r="BF684" s="122" t="s">
        <v>192</v>
      </c>
      <c r="BG684" s="160">
        <v>1.0</v>
      </c>
      <c r="BH684" s="122" t="s">
        <v>199</v>
      </c>
      <c r="BI684" s="160">
        <v>1.0</v>
      </c>
      <c r="BJ684" s="122" t="s">
        <v>205</v>
      </c>
      <c r="BK684" s="124">
        <v>0.5</v>
      </c>
      <c r="BL684" s="146" t="s">
        <v>211</v>
      </c>
      <c r="BM684" s="124">
        <v>0.5</v>
      </c>
      <c r="BN684" s="122" t="s">
        <v>218</v>
      </c>
      <c r="BO684" s="124">
        <v>0.33</v>
      </c>
      <c r="BP684" s="122" t="s">
        <v>211</v>
      </c>
      <c r="BQ684" s="124">
        <v>0.5</v>
      </c>
      <c r="BR684" s="122" t="s">
        <v>226</v>
      </c>
      <c r="BS684" s="124">
        <v>0.0</v>
      </c>
      <c r="BT684" s="112"/>
      <c r="BU684" s="168" t="s">
        <v>237</v>
      </c>
      <c r="BV684" s="168" t="s">
        <v>237</v>
      </c>
      <c r="BW684" s="112"/>
    </row>
    <row r="685">
      <c r="A685" s="66"/>
      <c r="B685" s="69">
        <v>18.0</v>
      </c>
      <c r="C685" s="71" t="s">
        <v>311</v>
      </c>
      <c r="D685" s="10" t="s">
        <v>347</v>
      </c>
      <c r="E685" s="76">
        <v>2014.0</v>
      </c>
      <c r="F685" s="76" t="s">
        <v>30</v>
      </c>
      <c r="G685" s="76" t="s">
        <v>383</v>
      </c>
      <c r="H685" s="76">
        <v>0.0</v>
      </c>
      <c r="I685" s="119" t="s">
        <v>419</v>
      </c>
      <c r="J685" s="71"/>
      <c r="K685" s="87" t="s">
        <v>39</v>
      </c>
      <c r="L685" s="66"/>
      <c r="M685" s="94"/>
      <c r="N685" s="122" t="s">
        <v>231</v>
      </c>
      <c r="O685" s="124"/>
      <c r="P685" s="124" t="s">
        <v>243</v>
      </c>
      <c r="Q685" s="16" t="s">
        <v>250</v>
      </c>
      <c r="R685" s="122" t="s">
        <v>228</v>
      </c>
      <c r="S685" s="124"/>
      <c r="T685" s="122" t="s">
        <v>231</v>
      </c>
      <c r="U685" s="124"/>
      <c r="V685" s="16" t="s">
        <v>258</v>
      </c>
      <c r="W685" s="106"/>
      <c r="X685" s="106"/>
      <c r="Y685" s="106"/>
      <c r="Z685" s="122" t="s">
        <v>231</v>
      </c>
      <c r="AA685" s="124" t="s">
        <v>460</v>
      </c>
      <c r="AB685" s="122" t="s">
        <v>231</v>
      </c>
      <c r="AC685" s="124"/>
      <c r="AD685" s="122" t="s">
        <v>231</v>
      </c>
      <c r="AE685" s="124"/>
      <c r="AF685" s="122" t="s">
        <v>241</v>
      </c>
      <c r="AG685" s="124"/>
      <c r="AH685" s="122" t="s">
        <v>231</v>
      </c>
      <c r="AI685" s="124"/>
      <c r="AJ685" s="108"/>
      <c r="AK685" s="106"/>
      <c r="AL685" s="106"/>
      <c r="AM685" s="122" t="s">
        <v>231</v>
      </c>
      <c r="AN685" s="124"/>
      <c r="AO685" s="122" t="s">
        <v>231</v>
      </c>
      <c r="AP685" s="124"/>
      <c r="AQ685" s="122" t="s">
        <v>231</v>
      </c>
      <c r="AR685" s="124"/>
      <c r="AS685" s="122" t="s">
        <v>231</v>
      </c>
      <c r="AT685" s="124"/>
      <c r="AU685" s="122" t="s">
        <v>231</v>
      </c>
      <c r="AV685" s="124"/>
      <c r="AW685" s="122" t="s">
        <v>231</v>
      </c>
      <c r="AX685" s="124"/>
      <c r="AY685" s="122" t="s">
        <v>231</v>
      </c>
      <c r="AZ685" s="124"/>
      <c r="BA685" s="146" t="s">
        <v>231</v>
      </c>
      <c r="BB685" s="124" t="s">
        <v>547</v>
      </c>
      <c r="BC685" s="146" t="s">
        <v>290</v>
      </c>
      <c r="BD685" s="124" t="s">
        <v>460</v>
      </c>
      <c r="BE685" s="112">
        <f t="shared" si="19"/>
        <v>0.8571428571</v>
      </c>
      <c r="BF685" s="122" t="s">
        <v>192</v>
      </c>
      <c r="BG685" s="160">
        <v>1.0</v>
      </c>
      <c r="BH685" s="122" t="s">
        <v>200</v>
      </c>
      <c r="BI685" s="160">
        <v>0.5</v>
      </c>
      <c r="BJ685" s="122" t="s">
        <v>204</v>
      </c>
      <c r="BK685" s="124">
        <v>1.0</v>
      </c>
      <c r="BL685" s="146" t="s">
        <v>209</v>
      </c>
      <c r="BM685" s="124">
        <v>1.0</v>
      </c>
      <c r="BN685" s="122" t="s">
        <v>216</v>
      </c>
      <c r="BO685" s="124">
        <v>1.0</v>
      </c>
      <c r="BP685" s="122" t="s">
        <v>204</v>
      </c>
      <c r="BQ685" s="124">
        <v>1.0</v>
      </c>
      <c r="BR685" s="122" t="s">
        <v>211</v>
      </c>
      <c r="BS685" s="124">
        <v>0.5</v>
      </c>
      <c r="BT685" s="112"/>
      <c r="BU685" s="168" t="s">
        <v>236</v>
      </c>
      <c r="BV685" s="168" t="s">
        <v>237</v>
      </c>
      <c r="BW685" s="112"/>
    </row>
    <row r="686">
      <c r="A686" s="66"/>
      <c r="B686" s="69">
        <v>19.0</v>
      </c>
      <c r="C686" s="71" t="s">
        <v>312</v>
      </c>
      <c r="D686" s="10" t="s">
        <v>348</v>
      </c>
      <c r="E686" s="76">
        <v>2014.0</v>
      </c>
      <c r="F686" s="76" t="s">
        <v>30</v>
      </c>
      <c r="G686" s="76" t="s">
        <v>384</v>
      </c>
      <c r="H686" s="76">
        <v>0.0</v>
      </c>
      <c r="I686" s="119" t="s">
        <v>420</v>
      </c>
      <c r="J686" s="71"/>
      <c r="K686" s="87" t="s">
        <v>39</v>
      </c>
      <c r="L686" s="66"/>
      <c r="M686" s="94"/>
      <c r="N686" s="122" t="s">
        <v>231</v>
      </c>
      <c r="O686" s="124"/>
      <c r="P686" s="124" t="s">
        <v>243</v>
      </c>
      <c r="Q686" s="16" t="s">
        <v>249</v>
      </c>
      <c r="R686" s="122" t="s">
        <v>231</v>
      </c>
      <c r="S686" s="124" t="s">
        <v>456</v>
      </c>
      <c r="T686" s="224" t="s">
        <v>231</v>
      </c>
      <c r="U686" s="58"/>
      <c r="V686" s="16" t="s">
        <v>258</v>
      </c>
      <c r="W686" s="106"/>
      <c r="X686" s="106"/>
      <c r="Y686" s="106"/>
      <c r="Z686" s="122" t="s">
        <v>241</v>
      </c>
      <c r="AA686" s="124"/>
      <c r="AB686" s="122"/>
      <c r="AC686" s="124"/>
      <c r="AD686" s="122"/>
      <c r="AE686" s="124"/>
      <c r="AF686" s="122"/>
      <c r="AG686" s="124"/>
      <c r="AH686" s="122"/>
      <c r="AI686" s="124"/>
      <c r="AJ686" s="108"/>
      <c r="AK686" s="106"/>
      <c r="AL686" s="106"/>
      <c r="AM686" s="122" t="s">
        <v>231</v>
      </c>
      <c r="AN686" s="124" t="s">
        <v>504</v>
      </c>
      <c r="AO686" s="122" t="s">
        <v>231</v>
      </c>
      <c r="AP686" s="124" t="s">
        <v>508</v>
      </c>
      <c r="AQ686" s="122" t="s">
        <v>231</v>
      </c>
      <c r="AR686" s="124"/>
      <c r="AS686" s="122" t="s">
        <v>231</v>
      </c>
      <c r="AT686" s="124"/>
      <c r="AU686" s="122" t="s">
        <v>241</v>
      </c>
      <c r="AV686" s="124"/>
      <c r="AW686" s="122" t="s">
        <v>231</v>
      </c>
      <c r="AX686" s="124"/>
      <c r="AY686" s="122" t="s">
        <v>231</v>
      </c>
      <c r="AZ686" s="124"/>
      <c r="BA686" s="146" t="s">
        <v>231</v>
      </c>
      <c r="BB686" s="124"/>
      <c r="BC686" s="146" t="s">
        <v>293</v>
      </c>
      <c r="BD686" s="124"/>
      <c r="BE686" s="111">
        <f t="shared" si="19"/>
        <v>0.8571428571</v>
      </c>
      <c r="BF686" s="58"/>
      <c r="BG686" s="160">
        <v>1.0</v>
      </c>
      <c r="BH686" s="122" t="s">
        <v>200</v>
      </c>
      <c r="BI686" s="160">
        <v>0.5</v>
      </c>
      <c r="BJ686" s="122" t="s">
        <v>204</v>
      </c>
      <c r="BK686" s="124">
        <v>1.0</v>
      </c>
      <c r="BL686" s="146" t="s">
        <v>209</v>
      </c>
      <c r="BM686" s="124">
        <v>1.0</v>
      </c>
      <c r="BN686" s="122" t="s">
        <v>216</v>
      </c>
      <c r="BO686" s="124">
        <v>1.0</v>
      </c>
      <c r="BP686" s="122" t="s">
        <v>211</v>
      </c>
      <c r="BQ686" s="124">
        <v>0.5</v>
      </c>
      <c r="BR686" s="122" t="s">
        <v>225</v>
      </c>
      <c r="BS686" s="124">
        <v>1.0</v>
      </c>
      <c r="BT686" s="112"/>
      <c r="BU686" s="168" t="s">
        <v>237</v>
      </c>
      <c r="BV686" s="168" t="s">
        <v>237</v>
      </c>
      <c r="BW686" s="112"/>
      <c r="BX686" s="10" t="s">
        <v>561</v>
      </c>
    </row>
    <row r="687">
      <c r="A687" s="66"/>
      <c r="B687" s="69">
        <v>20.0</v>
      </c>
      <c r="C687" s="71" t="s">
        <v>313</v>
      </c>
      <c r="D687" s="115" t="s">
        <v>349</v>
      </c>
      <c r="E687" s="76">
        <v>2010.0</v>
      </c>
      <c r="F687" s="76" t="s">
        <v>30</v>
      </c>
      <c r="G687" s="76" t="s">
        <v>385</v>
      </c>
      <c r="H687" s="76">
        <v>7.0</v>
      </c>
      <c r="I687" s="119" t="s">
        <v>421</v>
      </c>
      <c r="J687" s="71"/>
      <c r="K687" s="87" t="s">
        <v>39</v>
      </c>
      <c r="L687" s="66"/>
      <c r="M687" s="94"/>
      <c r="N687" s="122" t="s">
        <v>231</v>
      </c>
      <c r="O687" s="124"/>
      <c r="P687" s="124" t="s">
        <v>243</v>
      </c>
      <c r="Q687" s="16" t="s">
        <v>250</v>
      </c>
      <c r="R687" s="122" t="s">
        <v>228</v>
      </c>
      <c r="S687" s="124"/>
      <c r="T687" s="122" t="s">
        <v>231</v>
      </c>
      <c r="U687" s="124"/>
      <c r="V687" s="16" t="s">
        <v>258</v>
      </c>
      <c r="W687" s="106"/>
      <c r="X687" s="106"/>
      <c r="Y687" s="106"/>
      <c r="Z687" s="122" t="s">
        <v>231</v>
      </c>
      <c r="AA687" s="124"/>
      <c r="AB687" s="122" t="s">
        <v>231</v>
      </c>
      <c r="AC687" s="124"/>
      <c r="AD687" s="122" t="s">
        <v>231</v>
      </c>
      <c r="AE687" s="124"/>
      <c r="AF687" s="122" t="s">
        <v>241</v>
      </c>
      <c r="AG687" s="124"/>
      <c r="AH687" s="122" t="s">
        <v>241</v>
      </c>
      <c r="AI687" s="124"/>
      <c r="AJ687" s="108"/>
      <c r="AK687" s="106"/>
      <c r="AL687" s="106"/>
      <c r="AM687" s="122" t="s">
        <v>231</v>
      </c>
      <c r="AN687" s="124"/>
      <c r="AO687" s="122" t="s">
        <v>241</v>
      </c>
      <c r="AP687" s="124"/>
      <c r="AQ687" s="122" t="s">
        <v>231</v>
      </c>
      <c r="AR687" s="124"/>
      <c r="AS687" s="122" t="s">
        <v>231</v>
      </c>
      <c r="AT687" s="124" t="s">
        <v>527</v>
      </c>
      <c r="AU687" s="122" t="s">
        <v>241</v>
      </c>
      <c r="AV687" s="124"/>
      <c r="AW687" s="122" t="s">
        <v>228</v>
      </c>
      <c r="AX687" s="124"/>
      <c r="AY687" s="122" t="s">
        <v>231</v>
      </c>
      <c r="AZ687" s="124"/>
      <c r="BA687" s="146" t="s">
        <v>241</v>
      </c>
      <c r="BB687" s="124"/>
      <c r="BC687" s="146" t="s">
        <v>293</v>
      </c>
      <c r="BD687" s="124"/>
      <c r="BE687" s="112">
        <f t="shared" si="19"/>
        <v>0.6185714286</v>
      </c>
      <c r="BF687" s="224" t="s">
        <v>192</v>
      </c>
      <c r="BG687" s="58"/>
      <c r="BH687" s="122" t="s">
        <v>199</v>
      </c>
      <c r="BI687" s="160">
        <v>1.0</v>
      </c>
      <c r="BJ687" s="122" t="s">
        <v>204</v>
      </c>
      <c r="BK687" s="124">
        <v>1.0</v>
      </c>
      <c r="BL687" s="146" t="s">
        <v>209</v>
      </c>
      <c r="BM687" s="124">
        <v>1.0</v>
      </c>
      <c r="BN687" s="122" t="s">
        <v>218</v>
      </c>
      <c r="BO687" s="124">
        <v>0.33</v>
      </c>
      <c r="BP687" s="122" t="s">
        <v>211</v>
      </c>
      <c r="BQ687" s="124">
        <v>0.5</v>
      </c>
      <c r="BR687" s="122" t="s">
        <v>211</v>
      </c>
      <c r="BS687" s="124">
        <v>0.5</v>
      </c>
      <c r="BT687" s="112"/>
      <c r="BU687" s="168" t="s">
        <v>236</v>
      </c>
      <c r="BV687" s="168" t="s">
        <v>237</v>
      </c>
      <c r="BW687" s="112"/>
    </row>
    <row r="688">
      <c r="A688" s="66"/>
      <c r="B688" s="69">
        <v>21.0</v>
      </c>
      <c r="C688" s="71" t="s">
        <v>314</v>
      </c>
      <c r="D688" s="71" t="s">
        <v>350</v>
      </c>
      <c r="E688" s="76">
        <v>2010.0</v>
      </c>
      <c r="F688" s="76" t="s">
        <v>30</v>
      </c>
      <c r="G688" s="76" t="s">
        <v>386</v>
      </c>
      <c r="H688" s="76">
        <v>11.0</v>
      </c>
      <c r="I688" s="119" t="s">
        <v>422</v>
      </c>
      <c r="J688" s="71"/>
      <c r="K688" s="87" t="s">
        <v>39</v>
      </c>
      <c r="L688" s="66"/>
      <c r="M688" s="94"/>
      <c r="N688" s="122" t="s">
        <v>231</v>
      </c>
      <c r="O688" s="124"/>
      <c r="P688" s="124" t="s">
        <v>243</v>
      </c>
      <c r="Q688" s="16" t="s">
        <v>248</v>
      </c>
      <c r="R688" s="122" t="s">
        <v>241</v>
      </c>
      <c r="S688" s="124" t="s">
        <v>457</v>
      </c>
      <c r="T688" s="122" t="s">
        <v>231</v>
      </c>
      <c r="U688" s="124"/>
      <c r="V688" s="16" t="s">
        <v>258</v>
      </c>
      <c r="W688" s="106"/>
      <c r="X688" s="106"/>
      <c r="Y688" s="106"/>
      <c r="Z688" s="122" t="s">
        <v>231</v>
      </c>
      <c r="AA688" s="124"/>
      <c r="AB688" s="122" t="s">
        <v>231</v>
      </c>
      <c r="AC688" s="124"/>
      <c r="AD688" s="122" t="s">
        <v>231</v>
      </c>
      <c r="AE688" s="124" t="s">
        <v>490</v>
      </c>
      <c r="AF688" s="122" t="s">
        <v>241</v>
      </c>
      <c r="AG688" s="124"/>
      <c r="AH688" s="122" t="s">
        <v>241</v>
      </c>
      <c r="AI688" s="124"/>
      <c r="AJ688" s="108"/>
      <c r="AK688" s="106"/>
      <c r="AL688" s="106"/>
      <c r="AM688" s="122" t="s">
        <v>231</v>
      </c>
      <c r="AN688" s="124"/>
      <c r="AO688" s="122" t="s">
        <v>231</v>
      </c>
      <c r="AP688" s="124"/>
      <c r="AQ688" s="122" t="s">
        <v>231</v>
      </c>
      <c r="AR688" s="124"/>
      <c r="AS688" s="122" t="s">
        <v>231</v>
      </c>
      <c r="AT688" s="124"/>
      <c r="AU688" s="122" t="s">
        <v>231</v>
      </c>
      <c r="AV688" s="124"/>
      <c r="AW688" s="122" t="s">
        <v>231</v>
      </c>
      <c r="AX688" s="124"/>
      <c r="AY688" s="122" t="s">
        <v>231</v>
      </c>
      <c r="AZ688" s="124"/>
      <c r="BA688" s="146" t="s">
        <v>241</v>
      </c>
      <c r="BB688" s="124"/>
      <c r="BC688" s="146" t="s">
        <v>291</v>
      </c>
      <c r="BD688" s="124"/>
      <c r="BE688" s="112">
        <f t="shared" si="19"/>
        <v>0.8571428571</v>
      </c>
      <c r="BF688" s="122" t="s">
        <v>192</v>
      </c>
      <c r="BG688" s="160">
        <v>1.0</v>
      </c>
      <c r="BH688" s="122" t="s">
        <v>199</v>
      </c>
      <c r="BI688" s="160">
        <v>1.0</v>
      </c>
      <c r="BJ688" s="122" t="s">
        <v>204</v>
      </c>
      <c r="BK688" s="124">
        <v>1.0</v>
      </c>
      <c r="BL688" s="146" t="s">
        <v>209</v>
      </c>
      <c r="BM688" s="124">
        <v>1.0</v>
      </c>
      <c r="BN688" s="122" t="s">
        <v>216</v>
      </c>
      <c r="BO688" s="124">
        <v>1.0</v>
      </c>
      <c r="BP688" s="122" t="s">
        <v>211</v>
      </c>
      <c r="BQ688" s="124">
        <v>0.5</v>
      </c>
      <c r="BR688" s="122" t="s">
        <v>211</v>
      </c>
      <c r="BS688" s="124">
        <v>0.5</v>
      </c>
      <c r="BT688" s="112"/>
      <c r="BU688" s="168" t="s">
        <v>236</v>
      </c>
      <c r="BV688" s="168" t="s">
        <v>237</v>
      </c>
      <c r="BW688" s="112"/>
    </row>
    <row r="689">
      <c r="A689" s="66"/>
      <c r="B689" s="69">
        <v>22.0</v>
      </c>
      <c r="C689" s="71" t="s">
        <v>315</v>
      </c>
      <c r="D689" s="71" t="s">
        <v>351</v>
      </c>
      <c r="E689" s="76">
        <v>2010.0</v>
      </c>
      <c r="F689" s="76" t="s">
        <v>30</v>
      </c>
      <c r="G689" s="76" t="s">
        <v>387</v>
      </c>
      <c r="H689" s="76">
        <v>6.0</v>
      </c>
      <c r="I689" s="119" t="s">
        <v>423</v>
      </c>
      <c r="J689" s="71"/>
      <c r="K689" s="87" t="s">
        <v>39</v>
      </c>
      <c r="L689" s="66"/>
      <c r="M689" s="94"/>
      <c r="N689" s="122" t="s">
        <v>231</v>
      </c>
      <c r="O689" s="124"/>
      <c r="P689" s="124" t="s">
        <v>243</v>
      </c>
      <c r="Q689" s="16" t="s">
        <v>250</v>
      </c>
      <c r="R689" s="122" t="s">
        <v>228</v>
      </c>
      <c r="S689" s="124"/>
      <c r="T689" s="122" t="s">
        <v>241</v>
      </c>
      <c r="U689" s="124"/>
      <c r="V689" s="16"/>
      <c r="W689" s="106"/>
      <c r="X689" s="106"/>
      <c r="Y689" s="106"/>
      <c r="Z689" s="122"/>
      <c r="AA689" s="124"/>
      <c r="AB689" s="122"/>
      <c r="AC689" s="124"/>
      <c r="AD689" s="122"/>
      <c r="AE689" s="124"/>
      <c r="AF689" s="122"/>
      <c r="AG689" s="124"/>
      <c r="AH689" s="122"/>
      <c r="AI689" s="124"/>
      <c r="AJ689" s="108"/>
      <c r="AK689" s="106"/>
      <c r="AL689" s="106"/>
      <c r="AM689" s="122"/>
      <c r="AN689" s="124"/>
      <c r="AO689" s="122"/>
      <c r="AP689" s="124"/>
      <c r="AQ689" s="122"/>
      <c r="AR689" s="124"/>
      <c r="AS689" s="122"/>
      <c r="AT689" s="124"/>
      <c r="AU689" s="122"/>
      <c r="AV689" s="124"/>
      <c r="AW689" s="122"/>
      <c r="AX689" s="124"/>
      <c r="AY689" s="122"/>
      <c r="AZ689" s="124"/>
      <c r="BA689" s="146"/>
      <c r="BB689" s="124"/>
      <c r="BC689" s="146"/>
      <c r="BD689" s="124"/>
      <c r="BE689" s="112">
        <f t="shared" si="19"/>
        <v>0</v>
      </c>
      <c r="BF689" s="122"/>
      <c r="BG689" s="160"/>
      <c r="BH689" s="224"/>
      <c r="BI689" s="58"/>
      <c r="BJ689" s="122"/>
      <c r="BK689" s="124"/>
      <c r="BL689" s="146"/>
      <c r="BM689" s="124"/>
      <c r="BN689" s="122"/>
      <c r="BO689" s="124"/>
      <c r="BP689" s="122"/>
      <c r="BQ689" s="124"/>
      <c r="BR689" s="122"/>
      <c r="BS689" s="124"/>
      <c r="BT689" s="112"/>
      <c r="BU689" s="7"/>
      <c r="BV689" s="7"/>
      <c r="BW689" s="112"/>
    </row>
    <row r="690">
      <c r="A690" s="66"/>
      <c r="B690" s="69">
        <v>23.0</v>
      </c>
      <c r="C690" s="71" t="s">
        <v>316</v>
      </c>
      <c r="D690" s="71" t="s">
        <v>352</v>
      </c>
      <c r="E690" s="76">
        <v>2009.0</v>
      </c>
      <c r="F690" s="76" t="s">
        <v>30</v>
      </c>
      <c r="G690" s="76" t="s">
        <v>388</v>
      </c>
      <c r="H690" s="76">
        <v>11.0</v>
      </c>
      <c r="I690" s="119" t="s">
        <v>424</v>
      </c>
      <c r="J690" s="71"/>
      <c r="K690" s="87" t="s">
        <v>39</v>
      </c>
      <c r="L690" s="66"/>
      <c r="M690" s="94"/>
      <c r="N690" s="122" t="s">
        <v>231</v>
      </c>
      <c r="O690" s="124"/>
      <c r="P690" s="124" t="s">
        <v>243</v>
      </c>
      <c r="Q690" s="16" t="s">
        <v>250</v>
      </c>
      <c r="R690" s="122" t="s">
        <v>228</v>
      </c>
      <c r="S690" s="124"/>
      <c r="T690" s="122" t="s">
        <v>231</v>
      </c>
      <c r="U690" s="124"/>
      <c r="V690" s="16" t="s">
        <v>260</v>
      </c>
      <c r="W690" s="106"/>
      <c r="X690" s="106"/>
      <c r="Y690" s="106"/>
      <c r="Z690" s="122" t="s">
        <v>231</v>
      </c>
      <c r="AA690" s="124"/>
      <c r="AB690" s="122" t="s">
        <v>231</v>
      </c>
      <c r="AC690" s="128" t="s">
        <v>474</v>
      </c>
      <c r="AD690" s="122" t="s">
        <v>231</v>
      </c>
      <c r="AE690" s="124"/>
      <c r="AF690" s="122" t="s">
        <v>231</v>
      </c>
      <c r="AG690" s="124"/>
      <c r="AH690" s="122" t="s">
        <v>231</v>
      </c>
      <c r="AI690" s="124"/>
      <c r="AJ690" s="108"/>
      <c r="AK690" s="106"/>
      <c r="AL690" s="106"/>
      <c r="AM690" s="122" t="s">
        <v>231</v>
      </c>
      <c r="AN690" s="124"/>
      <c r="AO690" s="122" t="s">
        <v>231</v>
      </c>
      <c r="AP690" s="124"/>
      <c r="AQ690" s="122" t="s">
        <v>231</v>
      </c>
      <c r="AR690" s="124"/>
      <c r="AS690" s="122" t="s">
        <v>231</v>
      </c>
      <c r="AT690" s="124" t="s">
        <v>528</v>
      </c>
      <c r="AU690" s="122" t="s">
        <v>231</v>
      </c>
      <c r="AV690" s="124"/>
      <c r="AW690" s="122" t="s">
        <v>231</v>
      </c>
      <c r="AX690" s="124" t="s">
        <v>536</v>
      </c>
      <c r="AY690" s="122" t="s">
        <v>231</v>
      </c>
      <c r="AZ690" s="124"/>
      <c r="BA690" s="146" t="s">
        <v>241</v>
      </c>
      <c r="BB690" s="124"/>
      <c r="BC690" s="146" t="s">
        <v>291</v>
      </c>
      <c r="BD690" s="124"/>
      <c r="BE690" s="112">
        <f t="shared" si="19"/>
        <v>0.9514285714</v>
      </c>
      <c r="BF690" s="122" t="s">
        <v>192</v>
      </c>
      <c r="BG690" s="160">
        <v>1.0</v>
      </c>
      <c r="BH690" s="122" t="s">
        <v>199</v>
      </c>
      <c r="BI690" s="160">
        <v>1.0</v>
      </c>
      <c r="BJ690" s="122" t="s">
        <v>204</v>
      </c>
      <c r="BK690" s="124">
        <v>1.0</v>
      </c>
      <c r="BL690" s="146" t="s">
        <v>209</v>
      </c>
      <c r="BM690" s="124">
        <v>1.0</v>
      </c>
      <c r="BN690" s="122" t="s">
        <v>217</v>
      </c>
      <c r="BO690" s="124">
        <v>0.66</v>
      </c>
      <c r="BP690" s="122" t="s">
        <v>204</v>
      </c>
      <c r="BQ690" s="124">
        <v>1.0</v>
      </c>
      <c r="BR690" s="122" t="s">
        <v>225</v>
      </c>
      <c r="BS690" s="124">
        <v>1.0</v>
      </c>
      <c r="BT690" s="112"/>
      <c r="BU690" s="7"/>
      <c r="BV690" s="7"/>
      <c r="BW690" s="112"/>
    </row>
    <row r="691">
      <c r="A691" s="66"/>
      <c r="B691" s="69">
        <v>24.0</v>
      </c>
      <c r="C691" s="71" t="s">
        <v>317</v>
      </c>
      <c r="D691" s="71" t="s">
        <v>353</v>
      </c>
      <c r="E691" s="76">
        <v>2010.0</v>
      </c>
      <c r="F691" s="76" t="s">
        <v>30</v>
      </c>
      <c r="G691" s="76" t="s">
        <v>389</v>
      </c>
      <c r="H691" s="76">
        <v>6.0</v>
      </c>
      <c r="I691" s="119" t="s">
        <v>425</v>
      </c>
      <c r="J691" s="71"/>
      <c r="K691" s="87" t="s">
        <v>39</v>
      </c>
      <c r="L691" s="66"/>
      <c r="M691" s="94"/>
      <c r="N691" s="122" t="s">
        <v>231</v>
      </c>
      <c r="O691" s="124"/>
      <c r="P691" s="124" t="s">
        <v>243</v>
      </c>
      <c r="Q691" s="16" t="s">
        <v>250</v>
      </c>
      <c r="R691" s="122" t="s">
        <v>228</v>
      </c>
      <c r="S691" s="124"/>
      <c r="T691" s="122" t="s">
        <v>231</v>
      </c>
      <c r="U691" s="124"/>
      <c r="V691" s="16" t="s">
        <v>258</v>
      </c>
      <c r="W691" s="106"/>
      <c r="X691" s="106"/>
      <c r="Y691" s="106"/>
      <c r="Z691" s="122" t="s">
        <v>241</v>
      </c>
      <c r="AA691" s="124"/>
      <c r="AB691" s="122"/>
      <c r="AC691" s="124"/>
      <c r="AD691" s="122"/>
      <c r="AE691" s="124"/>
      <c r="AF691" s="122"/>
      <c r="AG691" s="124"/>
      <c r="AH691" s="122"/>
      <c r="AI691" s="124"/>
      <c r="AJ691" s="108"/>
      <c r="AK691" s="106"/>
      <c r="AL691" s="106"/>
      <c r="AM691" s="122" t="s">
        <v>231</v>
      </c>
      <c r="AN691" s="124"/>
      <c r="AO691" s="122" t="s">
        <v>231</v>
      </c>
      <c r="AP691" s="124"/>
      <c r="AQ691" s="122" t="s">
        <v>231</v>
      </c>
      <c r="AR691" s="124" t="s">
        <v>519</v>
      </c>
      <c r="AS691" s="122" t="s">
        <v>231</v>
      </c>
      <c r="AT691" s="124" t="s">
        <v>530</v>
      </c>
      <c r="AU691" s="122" t="s">
        <v>231</v>
      </c>
      <c r="AV691" s="124"/>
      <c r="AW691" s="122" t="s">
        <v>231</v>
      </c>
      <c r="AX691" s="124"/>
      <c r="AY691" s="122" t="s">
        <v>231</v>
      </c>
      <c r="AZ691" s="124" t="s">
        <v>540</v>
      </c>
      <c r="BA691" s="146" t="s">
        <v>231</v>
      </c>
      <c r="BB691" s="124"/>
      <c r="BC691" s="146" t="s">
        <v>293</v>
      </c>
      <c r="BD691" s="124"/>
      <c r="BE691" s="112">
        <f t="shared" si="19"/>
        <v>0.8571428571</v>
      </c>
      <c r="BF691" s="122" t="s">
        <v>192</v>
      </c>
      <c r="BG691" s="160">
        <v>1.0</v>
      </c>
      <c r="BH691" s="122" t="s">
        <v>199</v>
      </c>
      <c r="BI691" s="160">
        <v>1.0</v>
      </c>
      <c r="BJ691" s="224" t="s">
        <v>204</v>
      </c>
      <c r="BK691" s="58"/>
      <c r="BL691" s="146" t="s">
        <v>209</v>
      </c>
      <c r="BM691" s="124">
        <v>1.0</v>
      </c>
      <c r="BN691" s="122" t="s">
        <v>216</v>
      </c>
      <c r="BO691" s="124">
        <v>1.0</v>
      </c>
      <c r="BP691" s="122" t="s">
        <v>204</v>
      </c>
      <c r="BQ691" s="124">
        <v>1.0</v>
      </c>
      <c r="BR691" s="122" t="s">
        <v>225</v>
      </c>
      <c r="BS691" s="124">
        <v>1.0</v>
      </c>
      <c r="BT691" s="112"/>
      <c r="BU691" s="168" t="s">
        <v>236</v>
      </c>
      <c r="BV691" s="168" t="s">
        <v>237</v>
      </c>
      <c r="BW691" s="112"/>
    </row>
    <row r="692">
      <c r="A692" s="66"/>
      <c r="B692" s="69">
        <v>25.0</v>
      </c>
      <c r="C692" s="71" t="s">
        <v>318</v>
      </c>
      <c r="D692" s="71" t="s">
        <v>354</v>
      </c>
      <c r="E692" s="76">
        <v>2010.0</v>
      </c>
      <c r="F692" s="76" t="s">
        <v>30</v>
      </c>
      <c r="G692" s="76" t="s">
        <v>390</v>
      </c>
      <c r="H692" s="76">
        <v>5.0</v>
      </c>
      <c r="I692" s="119" t="s">
        <v>426</v>
      </c>
      <c r="J692" s="71"/>
      <c r="K692" s="87" t="s">
        <v>39</v>
      </c>
      <c r="L692" s="66"/>
      <c r="M692" s="94"/>
      <c r="N692" s="122" t="s">
        <v>231</v>
      </c>
      <c r="O692" s="124"/>
      <c r="P692" s="124" t="s">
        <v>243</v>
      </c>
      <c r="Q692" s="16" t="s">
        <v>250</v>
      </c>
      <c r="R692" s="122" t="s">
        <v>231</v>
      </c>
      <c r="S692" s="124"/>
      <c r="T692" s="122" t="s">
        <v>231</v>
      </c>
      <c r="U692" s="124"/>
      <c r="V692" s="16" t="s">
        <v>258</v>
      </c>
      <c r="W692" s="106"/>
      <c r="X692" s="106"/>
      <c r="Y692" s="106"/>
      <c r="Z692" s="224" t="s">
        <v>231</v>
      </c>
      <c r="AA692" s="58"/>
      <c r="AB692" s="122" t="s">
        <v>241</v>
      </c>
      <c r="AC692" s="124"/>
      <c r="AD692" s="122" t="s">
        <v>231</v>
      </c>
      <c r="AE692" s="124"/>
      <c r="AF692" s="122" t="s">
        <v>241</v>
      </c>
      <c r="AG692" s="124"/>
      <c r="AH692" s="122" t="s">
        <v>241</v>
      </c>
      <c r="AI692" s="124"/>
      <c r="AJ692" s="108"/>
      <c r="AK692" s="106"/>
      <c r="AL692" s="106"/>
      <c r="AM692" s="122" t="s">
        <v>241</v>
      </c>
      <c r="AN692" s="124"/>
      <c r="AO692" s="122"/>
      <c r="AP692" s="124"/>
      <c r="AQ692" s="122"/>
      <c r="AR692" s="124"/>
      <c r="AS692" s="122"/>
      <c r="AT692" s="124"/>
      <c r="AU692" s="122" t="s">
        <v>231</v>
      </c>
      <c r="AV692" s="124"/>
      <c r="AW692" s="122" t="s">
        <v>231</v>
      </c>
      <c r="AX692" s="124"/>
      <c r="AY692" s="122" t="s">
        <v>231</v>
      </c>
      <c r="AZ692" s="124"/>
      <c r="BA692" s="146" t="s">
        <v>241</v>
      </c>
      <c r="BB692" s="124"/>
      <c r="BC692" s="146" t="s">
        <v>228</v>
      </c>
      <c r="BD692" s="124"/>
      <c r="BE692" s="112">
        <f t="shared" si="19"/>
        <v>0.5714285714</v>
      </c>
      <c r="BF692" s="122" t="s">
        <v>192</v>
      </c>
      <c r="BG692" s="160">
        <v>1.0</v>
      </c>
      <c r="BH692" s="122" t="s">
        <v>200</v>
      </c>
      <c r="BI692" s="160">
        <v>0.5</v>
      </c>
      <c r="BJ692" s="122" t="s">
        <v>204</v>
      </c>
      <c r="BK692" s="226">
        <v>1.0</v>
      </c>
      <c r="BL692" s="63"/>
      <c r="BM692" s="124">
        <v>1.0</v>
      </c>
      <c r="BN692" s="122" t="s">
        <v>219</v>
      </c>
      <c r="BO692" s="124">
        <v>0.0</v>
      </c>
      <c r="BP692" s="122" t="s">
        <v>211</v>
      </c>
      <c r="BQ692" s="124">
        <v>0.5</v>
      </c>
      <c r="BR692" s="122" t="s">
        <v>226</v>
      </c>
      <c r="BS692" s="124">
        <v>0.0</v>
      </c>
      <c r="BT692" s="112"/>
      <c r="BU692" s="168" t="s">
        <v>236</v>
      </c>
      <c r="BV692" s="168" t="s">
        <v>236</v>
      </c>
      <c r="BW692" s="112"/>
    </row>
    <row r="693">
      <c r="A693" s="66"/>
      <c r="B693" s="69">
        <v>26.0</v>
      </c>
      <c r="C693" s="71" t="s">
        <v>319</v>
      </c>
      <c r="D693" s="71" t="s">
        <v>355</v>
      </c>
      <c r="E693" s="76">
        <v>2009.0</v>
      </c>
      <c r="F693" s="76" t="s">
        <v>30</v>
      </c>
      <c r="G693" s="76" t="s">
        <v>391</v>
      </c>
      <c r="H693" s="76">
        <v>6.0</v>
      </c>
      <c r="I693" s="119" t="s">
        <v>427</v>
      </c>
      <c r="J693" s="71"/>
      <c r="K693" s="87" t="s">
        <v>39</v>
      </c>
      <c r="L693" s="66"/>
      <c r="M693" s="94"/>
      <c r="N693" s="122" t="s">
        <v>231</v>
      </c>
      <c r="O693" s="124"/>
      <c r="P693" s="124" t="s">
        <v>243</v>
      </c>
      <c r="Q693" s="16" t="s">
        <v>250</v>
      </c>
      <c r="R693" s="122" t="s">
        <v>228</v>
      </c>
      <c r="S693" s="124"/>
      <c r="T693" s="122" t="s">
        <v>231</v>
      </c>
      <c r="U693" s="124"/>
      <c r="V693" s="16" t="s">
        <v>258</v>
      </c>
      <c r="W693" s="106"/>
      <c r="X693" s="106"/>
      <c r="Y693" s="106"/>
      <c r="Z693" s="122" t="s">
        <v>231</v>
      </c>
      <c r="AA693" s="124"/>
      <c r="AB693" s="122" t="s">
        <v>231</v>
      </c>
      <c r="AC693" s="124"/>
      <c r="AD693" s="122" t="s">
        <v>231</v>
      </c>
      <c r="AE693" s="124"/>
      <c r="AF693" s="122" t="s">
        <v>241</v>
      </c>
      <c r="AG693" s="124"/>
      <c r="AH693" s="122" t="s">
        <v>241</v>
      </c>
      <c r="AI693" s="124"/>
      <c r="AJ693" s="108"/>
      <c r="AK693" s="106"/>
      <c r="AL693" s="106"/>
      <c r="AM693" s="122" t="s">
        <v>231</v>
      </c>
      <c r="AN693" s="124"/>
      <c r="AO693" s="122" t="s">
        <v>241</v>
      </c>
      <c r="AP693" s="124"/>
      <c r="AQ693" s="122" t="s">
        <v>231</v>
      </c>
      <c r="AR693" s="124"/>
      <c r="AS693" s="122" t="s">
        <v>231</v>
      </c>
      <c r="AT693" s="124"/>
      <c r="AU693" s="122" t="s">
        <v>231</v>
      </c>
      <c r="AV693" s="124"/>
      <c r="AW693" s="122" t="s">
        <v>231</v>
      </c>
      <c r="AX693" s="124"/>
      <c r="AY693" s="122" t="s">
        <v>231</v>
      </c>
      <c r="AZ693" s="124"/>
      <c r="BA693" s="146" t="s">
        <v>231</v>
      </c>
      <c r="BB693" s="124"/>
      <c r="BC693" s="146" t="s">
        <v>292</v>
      </c>
      <c r="BD693" s="124"/>
      <c r="BE693" s="112">
        <f t="shared" si="19"/>
        <v>0.5942857143</v>
      </c>
      <c r="BF693" s="122" t="s">
        <v>192</v>
      </c>
      <c r="BG693" s="160">
        <v>1.0</v>
      </c>
      <c r="BH693" s="122" t="s">
        <v>199</v>
      </c>
      <c r="BI693" s="160">
        <v>1.0</v>
      </c>
      <c r="BJ693" s="122" t="s">
        <v>205</v>
      </c>
      <c r="BK693" s="124">
        <v>0.5</v>
      </c>
      <c r="BL693" s="225" t="s">
        <v>209</v>
      </c>
      <c r="BM693" s="58"/>
      <c r="BN693" s="122" t="s">
        <v>217</v>
      </c>
      <c r="BO693" s="124">
        <v>0.66</v>
      </c>
      <c r="BP693" s="122" t="s">
        <v>211</v>
      </c>
      <c r="BQ693" s="124">
        <v>0.5</v>
      </c>
      <c r="BR693" s="122" t="s">
        <v>211</v>
      </c>
      <c r="BS693" s="124">
        <v>0.5</v>
      </c>
      <c r="BT693" s="112"/>
      <c r="BU693" s="168" t="s">
        <v>236</v>
      </c>
      <c r="BV693" s="168" t="s">
        <v>237</v>
      </c>
      <c r="BW693" s="112"/>
    </row>
    <row r="694">
      <c r="A694" s="66"/>
      <c r="B694" s="69">
        <v>27.0</v>
      </c>
      <c r="C694" s="71" t="s">
        <v>320</v>
      </c>
      <c r="D694" s="71" t="s">
        <v>356</v>
      </c>
      <c r="E694" s="76">
        <v>2009.0</v>
      </c>
      <c r="F694" s="76" t="s">
        <v>30</v>
      </c>
      <c r="G694" s="76" t="s">
        <v>392</v>
      </c>
      <c r="H694" s="76">
        <v>8.0</v>
      </c>
      <c r="I694" s="119" t="s">
        <v>428</v>
      </c>
      <c r="J694" s="71"/>
      <c r="K694" s="87" t="s">
        <v>39</v>
      </c>
      <c r="L694" s="66"/>
      <c r="M694" s="94"/>
      <c r="N694" s="122" t="s">
        <v>231</v>
      </c>
      <c r="O694" s="124"/>
      <c r="P694" s="124" t="s">
        <v>243</v>
      </c>
      <c r="Q694" s="16" t="s">
        <v>250</v>
      </c>
      <c r="R694" s="122" t="s">
        <v>228</v>
      </c>
      <c r="S694" s="124"/>
      <c r="T694" s="122" t="s">
        <v>231</v>
      </c>
      <c r="U694" s="124"/>
      <c r="V694" s="16" t="s">
        <v>258</v>
      </c>
      <c r="W694" s="106"/>
      <c r="X694" s="106"/>
      <c r="Y694" s="106"/>
      <c r="Z694" s="122" t="s">
        <v>231</v>
      </c>
      <c r="AA694" s="124"/>
      <c r="AB694" s="224" t="s">
        <v>231</v>
      </c>
      <c r="AC694" s="58"/>
      <c r="AD694" s="122" t="s">
        <v>231</v>
      </c>
      <c r="AE694" s="124"/>
      <c r="AF694" s="122" t="s">
        <v>241</v>
      </c>
      <c r="AG694" s="124"/>
      <c r="AH694" s="122" t="s">
        <v>241</v>
      </c>
      <c r="AI694" s="124"/>
      <c r="AJ694" s="108"/>
      <c r="AK694" s="106"/>
      <c r="AL694" s="106"/>
      <c r="AM694" s="122" t="s">
        <v>231</v>
      </c>
      <c r="AN694" s="124"/>
      <c r="AO694" s="122" t="s">
        <v>231</v>
      </c>
      <c r="AP694" s="124" t="s">
        <v>509</v>
      </c>
      <c r="AQ694" s="122" t="s">
        <v>231</v>
      </c>
      <c r="AR694" s="124"/>
      <c r="AS694" s="122" t="s">
        <v>231</v>
      </c>
      <c r="AT694" s="124"/>
      <c r="AU694" s="122" t="s">
        <v>231</v>
      </c>
      <c r="AV694" s="124"/>
      <c r="AW694" s="122" t="s">
        <v>231</v>
      </c>
      <c r="AX694" s="124"/>
      <c r="AY694" s="122" t="s">
        <v>231</v>
      </c>
      <c r="AZ694" s="124"/>
      <c r="BA694" s="146" t="s">
        <v>231</v>
      </c>
      <c r="BB694" s="124"/>
      <c r="BC694" s="146" t="s">
        <v>293</v>
      </c>
      <c r="BD694" s="124"/>
      <c r="BE694" s="112">
        <f t="shared" si="19"/>
        <v>1</v>
      </c>
      <c r="BF694" s="122" t="s">
        <v>192</v>
      </c>
      <c r="BG694" s="160">
        <v>1.0</v>
      </c>
      <c r="BH694" s="122" t="s">
        <v>199</v>
      </c>
      <c r="BI694" s="160">
        <v>1.0</v>
      </c>
      <c r="BJ694" s="122" t="s">
        <v>204</v>
      </c>
      <c r="BK694" s="124">
        <v>1.0</v>
      </c>
      <c r="BL694" s="146" t="s">
        <v>209</v>
      </c>
      <c r="BM694" s="226">
        <v>1.0</v>
      </c>
      <c r="BN694" s="63"/>
      <c r="BO694" s="124">
        <v>1.0</v>
      </c>
      <c r="BP694" s="122" t="s">
        <v>204</v>
      </c>
      <c r="BQ694" s="124">
        <v>1.0</v>
      </c>
      <c r="BR694" s="122" t="s">
        <v>225</v>
      </c>
      <c r="BS694" s="124">
        <v>1.0</v>
      </c>
      <c r="BT694" s="112"/>
      <c r="BU694" s="168" t="s">
        <v>236</v>
      </c>
      <c r="BV694" s="168" t="s">
        <v>236</v>
      </c>
      <c r="BW694" s="112"/>
    </row>
    <row r="695">
      <c r="A695" s="66"/>
      <c r="B695" s="69">
        <v>28.0</v>
      </c>
      <c r="C695" s="71" t="s">
        <v>321</v>
      </c>
      <c r="D695" s="71" t="s">
        <v>357</v>
      </c>
      <c r="E695" s="76">
        <v>2010.0</v>
      </c>
      <c r="F695" s="76" t="s">
        <v>30</v>
      </c>
      <c r="G695" s="76" t="s">
        <v>393</v>
      </c>
      <c r="H695" s="76">
        <v>11.0</v>
      </c>
      <c r="I695" s="119" t="s">
        <v>429</v>
      </c>
      <c r="J695" s="71"/>
      <c r="K695" s="87" t="s">
        <v>39</v>
      </c>
      <c r="L695" s="66"/>
      <c r="M695" s="94"/>
      <c r="N695" s="122" t="s">
        <v>231</v>
      </c>
      <c r="O695" s="124"/>
      <c r="P695" s="124" t="s">
        <v>243</v>
      </c>
      <c r="Q695" s="16" t="s">
        <v>250</v>
      </c>
      <c r="R695" s="122" t="s">
        <v>228</v>
      </c>
      <c r="S695" s="124"/>
      <c r="T695" s="122" t="s">
        <v>231</v>
      </c>
      <c r="U695" s="124"/>
      <c r="V695" s="16" t="s">
        <v>258</v>
      </c>
      <c r="W695" s="106"/>
      <c r="X695" s="106"/>
      <c r="Y695" s="106"/>
      <c r="Z695" s="122" t="s">
        <v>231</v>
      </c>
      <c r="AA695" s="124"/>
      <c r="AB695" s="122" t="s">
        <v>231</v>
      </c>
      <c r="AC695" s="124" t="s">
        <v>475</v>
      </c>
      <c r="AD695" s="122" t="s">
        <v>241</v>
      </c>
      <c r="AE695" s="124"/>
      <c r="AF695" s="122" t="s">
        <v>241</v>
      </c>
      <c r="AG695" s="124"/>
      <c r="AH695" s="122" t="s">
        <v>241</v>
      </c>
      <c r="AI695" s="124"/>
      <c r="AJ695" s="108"/>
      <c r="AK695" s="106"/>
      <c r="AL695" s="106"/>
      <c r="AM695" s="122" t="s">
        <v>231</v>
      </c>
      <c r="AN695" s="124"/>
      <c r="AO695" s="122" t="s">
        <v>231</v>
      </c>
      <c r="AP695" s="124" t="s">
        <v>510</v>
      </c>
      <c r="AQ695" s="122" t="s">
        <v>231</v>
      </c>
      <c r="AR695" s="124"/>
      <c r="AS695" s="122" t="s">
        <v>231</v>
      </c>
      <c r="AT695" s="124"/>
      <c r="AU695" s="122" t="s">
        <v>231</v>
      </c>
      <c r="AV695" s="124"/>
      <c r="AW695" s="122" t="s">
        <v>231</v>
      </c>
      <c r="AX695" s="124"/>
      <c r="AY695" s="122" t="s">
        <v>231</v>
      </c>
      <c r="AZ695" s="124"/>
      <c r="BA695" s="146" t="s">
        <v>231</v>
      </c>
      <c r="BB695" s="124"/>
      <c r="BC695" s="146" t="s">
        <v>293</v>
      </c>
      <c r="BD695" s="124"/>
      <c r="BE695" s="112">
        <f t="shared" si="19"/>
        <v>0.5714285714</v>
      </c>
      <c r="BF695" s="122" t="s">
        <v>192</v>
      </c>
      <c r="BG695" s="160">
        <v>1.0</v>
      </c>
      <c r="BH695" s="122" t="s">
        <v>199</v>
      </c>
      <c r="BI695" s="160">
        <v>1.0</v>
      </c>
      <c r="BJ695" s="122" t="s">
        <v>204</v>
      </c>
      <c r="BK695" s="124">
        <v>1.0</v>
      </c>
      <c r="BL695" s="146" t="s">
        <v>209</v>
      </c>
      <c r="BM695" s="124">
        <v>1.0</v>
      </c>
      <c r="BN695" s="224" t="s">
        <v>216</v>
      </c>
      <c r="BO695" s="58"/>
      <c r="BP695" s="122" t="s">
        <v>211</v>
      </c>
      <c r="BQ695" s="124">
        <v>0.0</v>
      </c>
      <c r="BR695" s="122" t="s">
        <v>226</v>
      </c>
      <c r="BS695" s="124">
        <v>0.0</v>
      </c>
      <c r="BT695" s="112"/>
      <c r="BU695" s="168" t="s">
        <v>236</v>
      </c>
      <c r="BV695" s="168" t="s">
        <v>236</v>
      </c>
      <c r="BW695" s="112"/>
    </row>
    <row r="696">
      <c r="A696" s="66"/>
      <c r="B696" s="69">
        <v>29.0</v>
      </c>
      <c r="C696" s="71" t="s">
        <v>322</v>
      </c>
      <c r="D696" s="71" t="s">
        <v>358</v>
      </c>
      <c r="E696" s="76">
        <v>2014.0</v>
      </c>
      <c r="F696" s="76" t="s">
        <v>30</v>
      </c>
      <c r="G696" s="76" t="s">
        <v>394</v>
      </c>
      <c r="H696" s="76">
        <v>0.0</v>
      </c>
      <c r="I696" s="119" t="s">
        <v>430</v>
      </c>
      <c r="J696" s="71"/>
      <c r="K696" s="87" t="s">
        <v>39</v>
      </c>
      <c r="L696" s="66"/>
      <c r="M696" s="94"/>
      <c r="N696" s="122" t="s">
        <v>231</v>
      </c>
      <c r="O696" s="124"/>
      <c r="P696" s="124" t="s">
        <v>243</v>
      </c>
      <c r="Q696" s="16" t="s">
        <v>250</v>
      </c>
      <c r="R696" s="122" t="s">
        <v>241</v>
      </c>
      <c r="S696" s="124"/>
      <c r="T696" s="122" t="s">
        <v>231</v>
      </c>
      <c r="U696" s="124"/>
      <c r="V696" s="16" t="s">
        <v>260</v>
      </c>
      <c r="W696" s="106"/>
      <c r="X696" s="106"/>
      <c r="Y696" s="106"/>
      <c r="Z696" s="122" t="s">
        <v>231</v>
      </c>
      <c r="AA696" s="124"/>
      <c r="AB696" s="122" t="s">
        <v>231</v>
      </c>
      <c r="AC696" s="124" t="s">
        <v>476</v>
      </c>
      <c r="AD696" s="224" t="s">
        <v>231</v>
      </c>
      <c r="AE696" s="58"/>
      <c r="AF696" s="122" t="s">
        <v>241</v>
      </c>
      <c r="AG696" s="124"/>
      <c r="AH696" s="122" t="s">
        <v>231</v>
      </c>
      <c r="AI696" s="124"/>
      <c r="AJ696" s="108"/>
      <c r="AK696" s="106"/>
      <c r="AL696" s="106"/>
      <c r="AM696" s="122" t="s">
        <v>231</v>
      </c>
      <c r="AN696" s="124"/>
      <c r="AO696" s="122" t="s">
        <v>231</v>
      </c>
      <c r="AP696" s="124"/>
      <c r="AQ696" s="122" t="s">
        <v>231</v>
      </c>
      <c r="AR696" s="124"/>
      <c r="AS696" s="122" t="s">
        <v>231</v>
      </c>
      <c r="AT696" s="124"/>
      <c r="AU696" s="122" t="s">
        <v>231</v>
      </c>
      <c r="AV696" s="124"/>
      <c r="AW696" s="122" t="s">
        <v>231</v>
      </c>
      <c r="AX696" s="124"/>
      <c r="AY696" s="122" t="s">
        <v>231</v>
      </c>
      <c r="AZ696" s="124"/>
      <c r="BA696" s="146" t="s">
        <v>231</v>
      </c>
      <c r="BB696" s="124"/>
      <c r="BC696" s="146" t="s">
        <v>293</v>
      </c>
      <c r="BD696" s="124"/>
      <c r="BE696" s="112">
        <f t="shared" si="19"/>
        <v>0.9285714286</v>
      </c>
      <c r="BF696" s="122" t="s">
        <v>192</v>
      </c>
      <c r="BG696" s="160">
        <v>1.0</v>
      </c>
      <c r="BH696" s="122" t="s">
        <v>200</v>
      </c>
      <c r="BI696" s="160">
        <v>0.5</v>
      </c>
      <c r="BJ696" s="122" t="s">
        <v>204</v>
      </c>
      <c r="BK696" s="124">
        <v>1.0</v>
      </c>
      <c r="BL696" s="146" t="s">
        <v>209</v>
      </c>
      <c r="BM696" s="124">
        <v>1.0</v>
      </c>
      <c r="BN696" s="122" t="s">
        <v>216</v>
      </c>
      <c r="BO696" s="226">
        <v>1.0</v>
      </c>
      <c r="BP696" s="63"/>
      <c r="BQ696" s="124">
        <v>1.0</v>
      </c>
      <c r="BR696" s="122" t="s">
        <v>225</v>
      </c>
      <c r="BS696" s="124">
        <v>1.0</v>
      </c>
      <c r="BT696" s="112"/>
      <c r="BU696" s="168" t="s">
        <v>236</v>
      </c>
      <c r="BV696" s="168" t="s">
        <v>236</v>
      </c>
      <c r="BW696" s="112"/>
    </row>
    <row r="697">
      <c r="A697" s="66"/>
      <c r="B697" s="69">
        <v>30.0</v>
      </c>
      <c r="C697" s="71" t="s">
        <v>323</v>
      </c>
      <c r="D697" s="71" t="s">
        <v>359</v>
      </c>
      <c r="E697" s="76">
        <v>2010.0</v>
      </c>
      <c r="F697" s="76" t="s">
        <v>30</v>
      </c>
      <c r="G697" s="76" t="s">
        <v>395</v>
      </c>
      <c r="H697" s="76">
        <v>14.0</v>
      </c>
      <c r="I697" s="119" t="s">
        <v>431</v>
      </c>
      <c r="J697" s="71"/>
      <c r="K697" s="87" t="s">
        <v>39</v>
      </c>
      <c r="L697" s="66"/>
      <c r="M697" s="94"/>
      <c r="N697" s="122" t="s">
        <v>231</v>
      </c>
      <c r="O697" s="124"/>
      <c r="P697" s="124" t="s">
        <v>243</v>
      </c>
      <c r="Q697" s="16" t="s">
        <v>250</v>
      </c>
      <c r="R697" s="122" t="s">
        <v>241</v>
      </c>
      <c r="S697" s="124"/>
      <c r="T697" s="122" t="s">
        <v>231</v>
      </c>
      <c r="U697" s="124"/>
      <c r="V697" s="16" t="s">
        <v>258</v>
      </c>
      <c r="W697" s="106"/>
      <c r="X697" s="106"/>
      <c r="Y697" s="106"/>
      <c r="Z697" s="122" t="s">
        <v>241</v>
      </c>
      <c r="AA697" s="124"/>
      <c r="AB697" s="122"/>
      <c r="AC697" s="124"/>
      <c r="AD697" s="122"/>
      <c r="AE697" s="124"/>
      <c r="AF697" s="122"/>
      <c r="AG697" s="124"/>
      <c r="AH697" s="122"/>
      <c r="AI697" s="124"/>
      <c r="AJ697" s="108"/>
      <c r="AK697" s="106"/>
      <c r="AL697" s="106"/>
      <c r="AM697" s="122" t="s">
        <v>231</v>
      </c>
      <c r="AN697" s="124"/>
      <c r="AO697" s="122" t="s">
        <v>231</v>
      </c>
      <c r="AP697" s="124"/>
      <c r="AQ697" s="122" t="s">
        <v>231</v>
      </c>
      <c r="AR697" s="124"/>
      <c r="AS697" s="122" t="s">
        <v>231</v>
      </c>
      <c r="AT697" s="124"/>
      <c r="AU697" s="122" t="s">
        <v>231</v>
      </c>
      <c r="AV697" s="124"/>
      <c r="AW697" s="122" t="s">
        <v>231</v>
      </c>
      <c r="AX697" s="124"/>
      <c r="AY697" s="122" t="s">
        <v>231</v>
      </c>
      <c r="AZ697" s="124"/>
      <c r="BA697" s="146" t="s">
        <v>231</v>
      </c>
      <c r="BB697" s="124"/>
      <c r="BC697" s="146" t="s">
        <v>228</v>
      </c>
      <c r="BD697" s="124" t="s">
        <v>556</v>
      </c>
      <c r="BE697" s="112">
        <f t="shared" si="19"/>
        <v>0.7857142857</v>
      </c>
      <c r="BF697" s="122" t="s">
        <v>192</v>
      </c>
      <c r="BG697" s="160">
        <v>1.0</v>
      </c>
      <c r="BH697" s="122" t="s">
        <v>199</v>
      </c>
      <c r="BI697" s="160">
        <v>1.0</v>
      </c>
      <c r="BJ697" s="122" t="s">
        <v>204</v>
      </c>
      <c r="BK697" s="124">
        <v>1.0</v>
      </c>
      <c r="BL697" s="146" t="s">
        <v>209</v>
      </c>
      <c r="BM697" s="124">
        <v>1.0</v>
      </c>
      <c r="BN697" s="122" t="s">
        <v>216</v>
      </c>
      <c r="BO697" s="124">
        <v>1.0</v>
      </c>
      <c r="BP697" s="224" t="s">
        <v>211</v>
      </c>
      <c r="BQ697" s="58"/>
      <c r="BR697" s="122" t="s">
        <v>211</v>
      </c>
      <c r="BS697" s="124">
        <v>0.5</v>
      </c>
      <c r="BT697" s="112"/>
      <c r="BU697" s="168" t="s">
        <v>237</v>
      </c>
      <c r="BV697" s="168" t="s">
        <v>236</v>
      </c>
      <c r="BW697" s="112"/>
    </row>
    <row r="698">
      <c r="A698" s="66"/>
      <c r="B698" s="69">
        <v>31.0</v>
      </c>
      <c r="C698" s="71" t="s">
        <v>324</v>
      </c>
      <c r="D698" s="115" t="s">
        <v>360</v>
      </c>
      <c r="E698" s="76">
        <v>2011.0</v>
      </c>
      <c r="F698" s="76" t="s">
        <v>30</v>
      </c>
      <c r="G698" s="76" t="s">
        <v>396</v>
      </c>
      <c r="H698" s="76">
        <v>22.0</v>
      </c>
      <c r="I698" s="119" t="s">
        <v>432</v>
      </c>
      <c r="J698" s="71"/>
      <c r="K698" s="87" t="s">
        <v>39</v>
      </c>
      <c r="L698" s="66"/>
      <c r="M698" s="94"/>
      <c r="N698" s="122" t="s">
        <v>231</v>
      </c>
      <c r="O698" s="124"/>
      <c r="P698" s="124" t="s">
        <v>243</v>
      </c>
      <c r="Q698" s="16" t="s">
        <v>248</v>
      </c>
      <c r="R698" s="122" t="s">
        <v>228</v>
      </c>
      <c r="S698" s="124"/>
      <c r="T698" s="122" t="s">
        <v>231</v>
      </c>
      <c r="U698" s="124"/>
      <c r="V698" s="16" t="s">
        <v>257</v>
      </c>
      <c r="W698" s="106"/>
      <c r="X698" s="106"/>
      <c r="Y698" s="106"/>
      <c r="Z698" s="122" t="s">
        <v>231</v>
      </c>
      <c r="AA698" s="124"/>
      <c r="AB698" s="122" t="s">
        <v>231</v>
      </c>
      <c r="AC698" s="124"/>
      <c r="AD698" s="122" t="s">
        <v>231</v>
      </c>
      <c r="AE698" s="124"/>
      <c r="AF698" s="224" t="s">
        <v>241</v>
      </c>
      <c r="AG698" s="58"/>
      <c r="AH698" s="122" t="s">
        <v>241</v>
      </c>
      <c r="AI698" s="124"/>
      <c r="AJ698" s="108"/>
      <c r="AK698" s="106"/>
      <c r="AL698" s="106"/>
      <c r="AM698" s="122" t="s">
        <v>231</v>
      </c>
      <c r="AN698" s="124"/>
      <c r="AO698" s="122" t="s">
        <v>231</v>
      </c>
      <c r="AP698" s="124"/>
      <c r="AQ698" s="122" t="s">
        <v>231</v>
      </c>
      <c r="AR698" s="124"/>
      <c r="AS698" s="122" t="s">
        <v>231</v>
      </c>
      <c r="AT698" s="124"/>
      <c r="AU698" s="122" t="s">
        <v>231</v>
      </c>
      <c r="AV698" s="124"/>
      <c r="AW698" s="122" t="s">
        <v>231</v>
      </c>
      <c r="AX698" s="124" t="s">
        <v>537</v>
      </c>
      <c r="AY698" s="122" t="s">
        <v>231</v>
      </c>
      <c r="AZ698" s="124"/>
      <c r="BA698" s="146" t="s">
        <v>231</v>
      </c>
      <c r="BB698" s="124" t="s">
        <v>548</v>
      </c>
      <c r="BC698" s="146" t="s">
        <v>291</v>
      </c>
      <c r="BD698" s="124" t="s">
        <v>557</v>
      </c>
      <c r="BE698" s="112">
        <f t="shared" si="19"/>
        <v>0.8085714286</v>
      </c>
      <c r="BF698" s="122" t="s">
        <v>192</v>
      </c>
      <c r="BG698" s="160">
        <v>1.0</v>
      </c>
      <c r="BH698" s="122" t="s">
        <v>199</v>
      </c>
      <c r="BI698" s="160">
        <v>1.0</v>
      </c>
      <c r="BJ698" s="122" t="s">
        <v>204</v>
      </c>
      <c r="BK698" s="124">
        <v>1.0</v>
      </c>
      <c r="BL698" s="146" t="s">
        <v>209</v>
      </c>
      <c r="BM698" s="124">
        <v>1.0</v>
      </c>
      <c r="BN698" s="122" t="s">
        <v>217</v>
      </c>
      <c r="BO698" s="124">
        <v>0.66</v>
      </c>
      <c r="BP698" s="122" t="s">
        <v>211</v>
      </c>
      <c r="BQ698" s="226">
        <v>0.5</v>
      </c>
      <c r="BR698" s="63"/>
      <c r="BS698" s="124">
        <v>0.5</v>
      </c>
      <c r="BT698" s="112"/>
      <c r="BU698" s="168" t="s">
        <v>236</v>
      </c>
      <c r="BV698" s="168" t="s">
        <v>236</v>
      </c>
      <c r="BW698" s="112"/>
    </row>
    <row r="699">
      <c r="A699" s="66"/>
      <c r="B699" s="69">
        <v>32.0</v>
      </c>
      <c r="C699" s="71" t="s">
        <v>325</v>
      </c>
      <c r="D699" s="115" t="s">
        <v>361</v>
      </c>
      <c r="E699" s="76">
        <v>2012.0</v>
      </c>
      <c r="F699" s="76" t="s">
        <v>30</v>
      </c>
      <c r="G699" s="76" t="s">
        <v>397</v>
      </c>
      <c r="H699" s="76">
        <v>5.0</v>
      </c>
      <c r="I699" s="119" t="s">
        <v>433</v>
      </c>
      <c r="J699" s="71"/>
      <c r="K699" s="87" t="s">
        <v>39</v>
      </c>
      <c r="L699" s="66"/>
      <c r="M699" s="94"/>
      <c r="N699" s="122" t="s">
        <v>231</v>
      </c>
      <c r="O699" s="124"/>
      <c r="P699" s="124" t="s">
        <v>243</v>
      </c>
      <c r="Q699" s="16" t="s">
        <v>250</v>
      </c>
      <c r="R699" s="122" t="s">
        <v>228</v>
      </c>
      <c r="S699" s="124"/>
      <c r="T699" s="122" t="s">
        <v>241</v>
      </c>
      <c r="U699" s="124"/>
      <c r="V699" s="16" t="s">
        <v>258</v>
      </c>
      <c r="W699" s="106"/>
      <c r="X699" s="106"/>
      <c r="Y699" s="106"/>
      <c r="Z699" s="122" t="s">
        <v>231</v>
      </c>
      <c r="AA699" s="124"/>
      <c r="AB699" s="122" t="s">
        <v>231</v>
      </c>
      <c r="AC699" s="124" t="s">
        <v>477</v>
      </c>
      <c r="AD699" s="122" t="s">
        <v>231</v>
      </c>
      <c r="AE699" s="124" t="s">
        <v>491</v>
      </c>
      <c r="AF699" s="122" t="s">
        <v>241</v>
      </c>
      <c r="AG699" s="124"/>
      <c r="AH699" s="122" t="s">
        <v>228</v>
      </c>
      <c r="AI699" s="124"/>
      <c r="AJ699" s="108"/>
      <c r="AK699" s="106"/>
      <c r="AL699" s="106"/>
      <c r="AM699" s="122" t="s">
        <v>231</v>
      </c>
      <c r="AN699" s="124"/>
      <c r="AO699" s="122" t="s">
        <v>231</v>
      </c>
      <c r="AP699" s="124" t="s">
        <v>511</v>
      </c>
      <c r="AQ699" s="122" t="s">
        <v>231</v>
      </c>
      <c r="AR699" s="124"/>
      <c r="AS699" s="122" t="s">
        <v>231</v>
      </c>
      <c r="AT699" s="124"/>
      <c r="AU699" s="122" t="s">
        <v>231</v>
      </c>
      <c r="AV699" s="124"/>
      <c r="AW699" s="122" t="s">
        <v>231</v>
      </c>
      <c r="AX699" s="124"/>
      <c r="AY699" s="122" t="s">
        <v>231</v>
      </c>
      <c r="AZ699" s="124"/>
      <c r="BA699" s="146" t="s">
        <v>241</v>
      </c>
      <c r="BB699" s="124"/>
      <c r="BC699" s="146" t="s">
        <v>290</v>
      </c>
      <c r="BD699" s="124" t="s">
        <v>558</v>
      </c>
      <c r="BE699" s="112">
        <f t="shared" si="19"/>
        <v>0.6185714286</v>
      </c>
      <c r="BF699" s="122" t="s">
        <v>192</v>
      </c>
      <c r="BG699" s="160">
        <v>1.0</v>
      </c>
      <c r="BH699" s="122" t="s">
        <v>200</v>
      </c>
      <c r="BI699" s="160">
        <v>0.5</v>
      </c>
      <c r="BJ699" s="122" t="s">
        <v>204</v>
      </c>
      <c r="BK699" s="124">
        <v>1.0</v>
      </c>
      <c r="BL699" s="146" t="s">
        <v>209</v>
      </c>
      <c r="BM699" s="124">
        <v>1.0</v>
      </c>
      <c r="BN699" s="122" t="s">
        <v>218</v>
      </c>
      <c r="BO699" s="124">
        <v>0.33</v>
      </c>
      <c r="BP699" s="122" t="s">
        <v>211</v>
      </c>
      <c r="BQ699" s="124">
        <v>0.5</v>
      </c>
      <c r="BR699" s="224" t="s">
        <v>211</v>
      </c>
      <c r="BS699" s="58"/>
      <c r="BT699" s="112"/>
      <c r="BU699" s="168" t="s">
        <v>237</v>
      </c>
      <c r="BV699" s="168" t="s">
        <v>236</v>
      </c>
      <c r="BW699" s="112"/>
    </row>
    <row r="700">
      <c r="A700" s="66"/>
      <c r="B700" s="69">
        <v>33.0</v>
      </c>
      <c r="C700" s="71" t="s">
        <v>326</v>
      </c>
      <c r="D700" s="115" t="s">
        <v>362</v>
      </c>
      <c r="E700" s="76">
        <v>2014.0</v>
      </c>
      <c r="F700" s="76" t="s">
        <v>30</v>
      </c>
      <c r="G700" s="76" t="s">
        <v>398</v>
      </c>
      <c r="H700" s="76">
        <v>5.0</v>
      </c>
      <c r="I700" s="119" t="s">
        <v>434</v>
      </c>
      <c r="J700" s="71"/>
      <c r="K700" s="87" t="s">
        <v>39</v>
      </c>
      <c r="L700" s="66"/>
      <c r="M700" s="94"/>
      <c r="N700" s="122" t="s">
        <v>231</v>
      </c>
      <c r="O700" s="124"/>
      <c r="P700" s="124" t="s">
        <v>243</v>
      </c>
      <c r="Q700" s="16" t="s">
        <v>248</v>
      </c>
      <c r="R700" s="122" t="s">
        <v>228</v>
      </c>
      <c r="S700" s="124"/>
      <c r="T700" s="122" t="s">
        <v>231</v>
      </c>
      <c r="U700" s="124"/>
      <c r="V700" s="16" t="s">
        <v>258</v>
      </c>
      <c r="W700" s="106"/>
      <c r="X700" s="106"/>
      <c r="Y700" s="106"/>
      <c r="Z700" s="122" t="s">
        <v>231</v>
      </c>
      <c r="AA700" s="124"/>
      <c r="AB700" s="122" t="s">
        <v>231</v>
      </c>
      <c r="AC700" s="124" t="s">
        <v>478</v>
      </c>
      <c r="AD700" s="122" t="s">
        <v>231</v>
      </c>
      <c r="AE700" s="124" t="s">
        <v>492</v>
      </c>
      <c r="AF700" s="122" t="s">
        <v>241</v>
      </c>
      <c r="AG700" s="124"/>
      <c r="AH700" s="224" t="s">
        <v>241</v>
      </c>
      <c r="AI700" s="58"/>
      <c r="AJ700" s="108"/>
      <c r="AK700" s="106"/>
      <c r="AL700" s="106"/>
      <c r="AM700" s="122" t="s">
        <v>241</v>
      </c>
      <c r="AN700" s="124"/>
      <c r="AO700" s="122"/>
      <c r="AP700" s="124"/>
      <c r="AQ700" s="122"/>
      <c r="AR700" s="124"/>
      <c r="AS700" s="122"/>
      <c r="AT700" s="124"/>
      <c r="AU700" s="122" t="s">
        <v>241</v>
      </c>
      <c r="AV700" s="124"/>
      <c r="AW700" s="122" t="s">
        <v>231</v>
      </c>
      <c r="AX700" s="124"/>
      <c r="AY700" s="122" t="s">
        <v>231</v>
      </c>
      <c r="AZ700" s="124"/>
      <c r="BA700" s="146" t="s">
        <v>241</v>
      </c>
      <c r="BB700" s="124"/>
      <c r="BC700" s="146" t="s">
        <v>228</v>
      </c>
      <c r="BD700" s="124"/>
      <c r="BE700" s="112">
        <f t="shared" si="19"/>
        <v>0.7614285714</v>
      </c>
      <c r="BF700" s="122" t="s">
        <v>192</v>
      </c>
      <c r="BG700" s="160">
        <v>1.0</v>
      </c>
      <c r="BH700" s="122" t="s">
        <v>199</v>
      </c>
      <c r="BI700" s="160">
        <v>1.0</v>
      </c>
      <c r="BJ700" s="122" t="s">
        <v>204</v>
      </c>
      <c r="BK700" s="124">
        <v>1.0</v>
      </c>
      <c r="BL700" s="146" t="s">
        <v>209</v>
      </c>
      <c r="BM700" s="124">
        <v>1.0</v>
      </c>
      <c r="BN700" s="122" t="s">
        <v>218</v>
      </c>
      <c r="BO700" s="124">
        <v>0.33</v>
      </c>
      <c r="BP700" s="122" t="s">
        <v>222</v>
      </c>
      <c r="BQ700" s="124">
        <v>0.0</v>
      </c>
      <c r="BR700" s="122" t="s">
        <v>225</v>
      </c>
      <c r="BS700" s="226">
        <v>1.0</v>
      </c>
      <c r="BT700" s="63"/>
      <c r="BU700" s="168" t="s">
        <v>236</v>
      </c>
      <c r="BV700" s="168" t="s">
        <v>236</v>
      </c>
      <c r="BW700" s="112"/>
    </row>
    <row r="701">
      <c r="A701" s="66"/>
      <c r="B701" s="69">
        <v>34.0</v>
      </c>
      <c r="C701" s="71" t="s">
        <v>327</v>
      </c>
      <c r="D701" s="115" t="s">
        <v>363</v>
      </c>
      <c r="E701" s="76">
        <v>2014.0</v>
      </c>
      <c r="F701" s="76" t="s">
        <v>30</v>
      </c>
      <c r="G701" s="76" t="s">
        <v>399</v>
      </c>
      <c r="H701" s="76">
        <v>4.0</v>
      </c>
      <c r="I701" s="119" t="s">
        <v>435</v>
      </c>
      <c r="J701" s="71"/>
      <c r="K701" s="87" t="s">
        <v>39</v>
      </c>
      <c r="L701" s="66"/>
      <c r="M701" s="94"/>
      <c r="N701" s="122" t="s">
        <v>231</v>
      </c>
      <c r="O701" s="124"/>
      <c r="P701" s="124" t="s">
        <v>243</v>
      </c>
      <c r="Q701" s="16" t="s">
        <v>248</v>
      </c>
      <c r="R701" s="122" t="s">
        <v>228</v>
      </c>
      <c r="S701" s="124"/>
      <c r="T701" s="122" t="s">
        <v>231</v>
      </c>
      <c r="U701" s="124"/>
      <c r="V701" s="16" t="s">
        <v>257</v>
      </c>
      <c r="W701" s="106"/>
      <c r="X701" s="106"/>
      <c r="Y701" s="106"/>
      <c r="Z701" s="122" t="s">
        <v>231</v>
      </c>
      <c r="AA701" s="124"/>
      <c r="AB701" s="122" t="s">
        <v>231</v>
      </c>
      <c r="AC701" s="124" t="s">
        <v>479</v>
      </c>
      <c r="AD701" s="122" t="s">
        <v>231</v>
      </c>
      <c r="AE701" s="124"/>
      <c r="AF701" s="122" t="s">
        <v>241</v>
      </c>
      <c r="AG701" s="124"/>
      <c r="AH701" s="122" t="s">
        <v>241</v>
      </c>
      <c r="AI701" s="124"/>
      <c r="AJ701" s="108"/>
      <c r="AK701" s="106"/>
      <c r="AL701" s="106"/>
      <c r="AM701" s="122" t="s">
        <v>231</v>
      </c>
      <c r="AN701" s="124"/>
      <c r="AO701" s="122" t="s">
        <v>231</v>
      </c>
      <c r="AP701" s="124" t="s">
        <v>512</v>
      </c>
      <c r="AQ701" s="122" t="s">
        <v>231</v>
      </c>
      <c r="AR701" s="124" t="s">
        <v>460</v>
      </c>
      <c r="AS701" s="122" t="s">
        <v>231</v>
      </c>
      <c r="AT701" s="124"/>
      <c r="AU701" s="122" t="s">
        <v>231</v>
      </c>
      <c r="AV701" s="124"/>
      <c r="AW701" s="122" t="s">
        <v>231</v>
      </c>
      <c r="AX701" s="124"/>
      <c r="AY701" s="122" t="s">
        <v>231</v>
      </c>
      <c r="AZ701" s="124"/>
      <c r="BA701" s="146" t="s">
        <v>231</v>
      </c>
      <c r="BB701" s="124" t="s">
        <v>549</v>
      </c>
      <c r="BC701" s="146" t="s">
        <v>290</v>
      </c>
      <c r="BD701" s="124"/>
      <c r="BE701" s="112">
        <f t="shared" si="19"/>
        <v>1</v>
      </c>
      <c r="BF701" s="122" t="s">
        <v>192</v>
      </c>
      <c r="BG701" s="160">
        <v>1.0</v>
      </c>
      <c r="BH701" s="122" t="s">
        <v>199</v>
      </c>
      <c r="BI701" s="160">
        <v>1.0</v>
      </c>
      <c r="BJ701" s="122" t="s">
        <v>204</v>
      </c>
      <c r="BK701" s="124">
        <v>1.0</v>
      </c>
      <c r="BL701" s="146" t="s">
        <v>209</v>
      </c>
      <c r="BM701" s="124">
        <v>1.0</v>
      </c>
      <c r="BN701" s="122" t="s">
        <v>216</v>
      </c>
      <c r="BO701" s="124">
        <v>1.0</v>
      </c>
      <c r="BP701" s="122" t="s">
        <v>204</v>
      </c>
      <c r="BQ701" s="124">
        <v>1.0</v>
      </c>
      <c r="BR701" s="122" t="s">
        <v>225</v>
      </c>
      <c r="BS701" s="124">
        <v>1.0</v>
      </c>
      <c r="BT701" s="112"/>
      <c r="BU701" s="168" t="s">
        <v>236</v>
      </c>
      <c r="BV701" s="168" t="s">
        <v>236</v>
      </c>
      <c r="BW701" s="112"/>
    </row>
    <row r="702">
      <c r="A702" s="66"/>
      <c r="B702" s="69">
        <v>35.0</v>
      </c>
      <c r="C702" s="71" t="s">
        <v>328</v>
      </c>
      <c r="D702" s="115" t="s">
        <v>364</v>
      </c>
      <c r="E702" s="76">
        <v>2014.0</v>
      </c>
      <c r="F702" s="76" t="s">
        <v>30</v>
      </c>
      <c r="G702" s="76" t="s">
        <v>400</v>
      </c>
      <c r="H702" s="76">
        <v>7.0</v>
      </c>
      <c r="I702" s="119" t="s">
        <v>436</v>
      </c>
      <c r="J702" s="71"/>
      <c r="K702" s="87" t="s">
        <v>39</v>
      </c>
      <c r="L702" s="66"/>
      <c r="M702" s="94"/>
      <c r="N702" s="122" t="s">
        <v>231</v>
      </c>
      <c r="O702" s="124"/>
      <c r="P702" s="124" t="s">
        <v>243</v>
      </c>
      <c r="Q702" s="16" t="s">
        <v>248</v>
      </c>
      <c r="R702" s="122" t="s">
        <v>228</v>
      </c>
      <c r="S702" s="124"/>
      <c r="T702" s="122" t="s">
        <v>231</v>
      </c>
      <c r="U702" s="124"/>
      <c r="V702" s="16" t="s">
        <v>257</v>
      </c>
      <c r="W702" s="106"/>
      <c r="X702" s="106"/>
      <c r="Y702" s="106"/>
      <c r="Z702" s="122" t="s">
        <v>231</v>
      </c>
      <c r="AA702" s="124"/>
      <c r="AB702" s="122" t="s">
        <v>231</v>
      </c>
      <c r="AC702" s="124" t="s">
        <v>480</v>
      </c>
      <c r="AD702" s="122" t="s">
        <v>231</v>
      </c>
      <c r="AE702" s="124"/>
      <c r="AF702" s="122" t="s">
        <v>231</v>
      </c>
      <c r="AG702" s="124"/>
      <c r="AH702" s="122" t="s">
        <v>231</v>
      </c>
      <c r="AI702" s="124"/>
      <c r="AJ702" s="108"/>
      <c r="AK702" s="106"/>
      <c r="AL702" s="106"/>
      <c r="AM702" s="122" t="s">
        <v>231</v>
      </c>
      <c r="AN702" s="124"/>
      <c r="AO702" s="122" t="s">
        <v>231</v>
      </c>
      <c r="AP702" s="124" t="s">
        <v>513</v>
      </c>
      <c r="AQ702" s="122" t="s">
        <v>231</v>
      </c>
      <c r="AR702" s="124"/>
      <c r="AS702" s="122" t="s">
        <v>231</v>
      </c>
      <c r="AT702" s="124"/>
      <c r="AU702" s="122" t="s">
        <v>231</v>
      </c>
      <c r="AV702" s="124"/>
      <c r="AW702" s="122" t="s">
        <v>231</v>
      </c>
      <c r="AX702" s="124"/>
      <c r="AY702" s="122" t="s">
        <v>231</v>
      </c>
      <c r="AZ702" s="124"/>
      <c r="BA702" s="146" t="s">
        <v>241</v>
      </c>
      <c r="BB702" s="124"/>
      <c r="BC702" s="146" t="s">
        <v>290</v>
      </c>
      <c r="BD702" s="124"/>
      <c r="BE702" s="112">
        <f t="shared" si="19"/>
        <v>1</v>
      </c>
      <c r="BF702" s="122" t="s">
        <v>192</v>
      </c>
      <c r="BG702" s="160">
        <v>1.0</v>
      </c>
      <c r="BH702" s="122" t="s">
        <v>199</v>
      </c>
      <c r="BI702" s="160">
        <v>1.0</v>
      </c>
      <c r="BJ702" s="122" t="s">
        <v>204</v>
      </c>
      <c r="BK702" s="124">
        <v>1.0</v>
      </c>
      <c r="BL702" s="146" t="s">
        <v>209</v>
      </c>
      <c r="BM702" s="124">
        <v>1.0</v>
      </c>
      <c r="BN702" s="122" t="s">
        <v>216</v>
      </c>
      <c r="BO702" s="124">
        <v>1.0</v>
      </c>
      <c r="BP702" s="122" t="s">
        <v>204</v>
      </c>
      <c r="BQ702" s="124">
        <v>1.0</v>
      </c>
      <c r="BR702" s="122" t="s">
        <v>225</v>
      </c>
      <c r="BS702" s="124">
        <v>1.0</v>
      </c>
      <c r="BT702" s="112"/>
      <c r="BU702" s="168" t="s">
        <v>236</v>
      </c>
      <c r="BV702" s="168" t="s">
        <v>236</v>
      </c>
      <c r="BW702" s="112"/>
    </row>
    <row r="703">
      <c r="A703" s="66"/>
      <c r="B703" s="69">
        <v>36.0</v>
      </c>
      <c r="C703" s="71" t="s">
        <v>329</v>
      </c>
      <c r="D703" s="115" t="s">
        <v>365</v>
      </c>
      <c r="E703" s="76">
        <v>2011.0</v>
      </c>
      <c r="F703" s="76" t="s">
        <v>30</v>
      </c>
      <c r="G703" s="76" t="s">
        <v>401</v>
      </c>
      <c r="H703" s="76">
        <v>5.0</v>
      </c>
      <c r="I703" s="119" t="s">
        <v>437</v>
      </c>
      <c r="J703" s="71"/>
      <c r="K703" s="87" t="s">
        <v>39</v>
      </c>
      <c r="L703" s="66"/>
      <c r="M703" s="94"/>
      <c r="N703" s="122" t="s">
        <v>231</v>
      </c>
      <c r="O703" s="124"/>
      <c r="P703" s="124" t="s">
        <v>243</v>
      </c>
      <c r="Q703" s="16" t="s">
        <v>250</v>
      </c>
      <c r="R703" s="122" t="s">
        <v>228</v>
      </c>
      <c r="S703" s="124"/>
      <c r="T703" s="122" t="s">
        <v>231</v>
      </c>
      <c r="U703" s="124"/>
      <c r="V703" s="16" t="s">
        <v>257</v>
      </c>
      <c r="W703" s="106"/>
      <c r="X703" s="106"/>
      <c r="Y703" s="106"/>
      <c r="Z703" s="122" t="s">
        <v>231</v>
      </c>
      <c r="AA703" s="124"/>
      <c r="AB703" s="122" t="s">
        <v>231</v>
      </c>
      <c r="AC703" s="124" t="s">
        <v>481</v>
      </c>
      <c r="AD703" s="122" t="s">
        <v>231</v>
      </c>
      <c r="AE703" s="124" t="s">
        <v>493</v>
      </c>
      <c r="AF703" s="122" t="s">
        <v>241</v>
      </c>
      <c r="AG703" s="124"/>
      <c r="AH703" s="122" t="s">
        <v>241</v>
      </c>
      <c r="AI703" s="124"/>
      <c r="AJ703" s="108"/>
      <c r="AK703" s="106"/>
      <c r="AL703" s="106"/>
      <c r="AM703" s="122" t="s">
        <v>231</v>
      </c>
      <c r="AN703" s="124"/>
      <c r="AO703" s="122" t="s">
        <v>231</v>
      </c>
      <c r="AP703" s="124" t="s">
        <v>514</v>
      </c>
      <c r="AQ703" s="122" t="s">
        <v>231</v>
      </c>
      <c r="AR703" s="124"/>
      <c r="AS703" s="122" t="s">
        <v>231</v>
      </c>
      <c r="AT703" s="124"/>
      <c r="AU703" s="122" t="s">
        <v>231</v>
      </c>
      <c r="AV703" s="124"/>
      <c r="AW703" s="122" t="s">
        <v>231</v>
      </c>
      <c r="AX703" s="124"/>
      <c r="AY703" s="122" t="s">
        <v>231</v>
      </c>
      <c r="AZ703" s="124"/>
      <c r="BA703" s="146" t="s">
        <v>241</v>
      </c>
      <c r="BB703" s="124"/>
      <c r="BC703" s="146" t="s">
        <v>293</v>
      </c>
      <c r="BD703" s="124"/>
      <c r="BE703" s="112">
        <f t="shared" si="19"/>
        <v>0.5942857143</v>
      </c>
      <c r="BF703" s="122" t="s">
        <v>192</v>
      </c>
      <c r="BG703" s="160">
        <v>1.0</v>
      </c>
      <c r="BH703" s="122" t="s">
        <v>200</v>
      </c>
      <c r="BI703" s="160">
        <v>0.5</v>
      </c>
      <c r="BJ703" s="122" t="s">
        <v>205</v>
      </c>
      <c r="BK703" s="124">
        <v>0.5</v>
      </c>
      <c r="BL703" s="146" t="s">
        <v>209</v>
      </c>
      <c r="BM703" s="124">
        <v>1.0</v>
      </c>
      <c r="BN703" s="122" t="s">
        <v>217</v>
      </c>
      <c r="BO703" s="124">
        <v>0.66</v>
      </c>
      <c r="BP703" s="122" t="s">
        <v>211</v>
      </c>
      <c r="BQ703" s="124">
        <v>0.5</v>
      </c>
      <c r="BR703" s="122" t="s">
        <v>226</v>
      </c>
      <c r="BS703" s="124">
        <v>0.0</v>
      </c>
      <c r="BT703" s="112"/>
      <c r="BU703" s="168" t="s">
        <v>236</v>
      </c>
      <c r="BV703" s="168" t="s">
        <v>236</v>
      </c>
      <c r="BW703" s="112"/>
    </row>
    <row r="704">
      <c r="A704" s="65" t="s">
        <v>182</v>
      </c>
      <c r="B704" s="68" t="s">
        <v>0</v>
      </c>
      <c r="C704" s="68" t="s">
        <v>183</v>
      </c>
      <c r="D704" s="68" t="s">
        <v>184</v>
      </c>
      <c r="E704" s="75" t="s">
        <v>185</v>
      </c>
      <c r="F704" s="75" t="s">
        <v>91</v>
      </c>
      <c r="G704" s="75" t="s">
        <v>189</v>
      </c>
      <c r="H704" s="75" t="s">
        <v>191</v>
      </c>
      <c r="I704" s="81" t="s">
        <v>193</v>
      </c>
      <c r="J704" s="81"/>
      <c r="K704" s="85" t="s">
        <v>197</v>
      </c>
      <c r="L704" s="65" t="s">
        <v>210</v>
      </c>
      <c r="M704" s="92" t="s">
        <v>3</v>
      </c>
      <c r="N704" s="121" t="s">
        <v>180</v>
      </c>
      <c r="O704" s="220"/>
      <c r="P704" s="19" t="s">
        <v>232</v>
      </c>
      <c r="Q704" s="19" t="s">
        <v>246</v>
      </c>
      <c r="R704" s="125" t="s">
        <v>251</v>
      </c>
      <c r="S704" s="221"/>
      <c r="T704" s="121" t="s">
        <v>253</v>
      </c>
      <c r="U704" s="220"/>
      <c r="V704" s="19" t="s">
        <v>255</v>
      </c>
      <c r="W704" s="104" t="s">
        <v>11</v>
      </c>
      <c r="X704" s="104" t="s">
        <v>13</v>
      </c>
      <c r="Y704" s="104" t="s">
        <v>20</v>
      </c>
      <c r="Z704" s="121" t="s">
        <v>261</v>
      </c>
      <c r="AA704" s="220"/>
      <c r="AB704" s="127" t="s">
        <v>263</v>
      </c>
      <c r="AC704" s="222"/>
      <c r="AD704" s="129" t="s">
        <v>265</v>
      </c>
      <c r="AE704" s="129"/>
      <c r="AF704" s="132" t="s">
        <v>267</v>
      </c>
      <c r="AG704" s="129"/>
      <c r="AH704" s="127" t="s">
        <v>269</v>
      </c>
      <c r="AI704" s="222"/>
      <c r="AJ704" s="104" t="s">
        <v>25</v>
      </c>
      <c r="AK704" s="109" t="s">
        <v>33</v>
      </c>
      <c r="AL704" s="109" t="s">
        <v>40</v>
      </c>
      <c r="AM704" s="133" t="s">
        <v>271</v>
      </c>
      <c r="AN704" s="40"/>
      <c r="AO704" s="127" t="s">
        <v>273</v>
      </c>
      <c r="AP704" s="222"/>
      <c r="AQ704" s="127" t="s">
        <v>275</v>
      </c>
      <c r="AR704" s="222"/>
      <c r="AS704" s="127" t="s">
        <v>277</v>
      </c>
      <c r="AT704" s="222"/>
      <c r="AU704" s="121" t="s">
        <v>279</v>
      </c>
      <c r="AV704" s="220"/>
      <c r="AW704" s="121" t="s">
        <v>281</v>
      </c>
      <c r="AX704" s="220"/>
      <c r="AY704" s="121" t="s">
        <v>284</v>
      </c>
      <c r="AZ704" s="220"/>
      <c r="BA704" s="127" t="s">
        <v>286</v>
      </c>
      <c r="BB704" s="222"/>
      <c r="BC704" s="148" t="s">
        <v>288</v>
      </c>
      <c r="BD704" s="223"/>
      <c r="BE704" s="111" t="s">
        <v>559</v>
      </c>
      <c r="BF704" s="156" t="s">
        <v>188</v>
      </c>
      <c r="BG704" s="84"/>
      <c r="BH704" s="161" t="s">
        <v>196</v>
      </c>
      <c r="BI704" s="84"/>
      <c r="BJ704" s="161" t="s">
        <v>202</v>
      </c>
      <c r="BK704" s="84"/>
      <c r="BL704" s="161" t="s">
        <v>207</v>
      </c>
      <c r="BM704" s="84"/>
      <c r="BN704" s="161" t="s">
        <v>214</v>
      </c>
      <c r="BO704" s="84"/>
      <c r="BP704" s="161" t="s">
        <v>220</v>
      </c>
      <c r="BQ704" s="84"/>
      <c r="BR704" s="161" t="s">
        <v>223</v>
      </c>
      <c r="BS704" s="84"/>
      <c r="BT704" s="111" t="s">
        <v>560</v>
      </c>
      <c r="BU704" s="167" t="s">
        <v>234</v>
      </c>
      <c r="BV704" s="167" t="s">
        <v>239</v>
      </c>
      <c r="BW704" s="111"/>
    </row>
    <row r="705">
      <c r="A705" s="66"/>
      <c r="B705" s="69">
        <v>1.0</v>
      </c>
      <c r="C705" s="113" t="s">
        <v>294</v>
      </c>
      <c r="D705" s="113" t="s">
        <v>330</v>
      </c>
      <c r="E705" s="76">
        <v>2013.0</v>
      </c>
      <c r="F705" s="76" t="s">
        <v>30</v>
      </c>
      <c r="G705" s="76" t="s">
        <v>366</v>
      </c>
      <c r="H705" s="76">
        <v>4.0</v>
      </c>
      <c r="I705" s="116" t="s">
        <v>402</v>
      </c>
      <c r="J705"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705" s="87" t="s">
        <v>39</v>
      </c>
      <c r="L705" s="66"/>
      <c r="M705" s="94"/>
      <c r="N705" s="122" t="s">
        <v>231</v>
      </c>
      <c r="O705" s="124"/>
      <c r="P705" s="124" t="s">
        <v>243</v>
      </c>
      <c r="Q705" s="113" t="s">
        <v>249</v>
      </c>
      <c r="R705" s="122" t="s">
        <v>241</v>
      </c>
      <c r="S705" s="124"/>
      <c r="T705" s="122" t="s">
        <v>231</v>
      </c>
      <c r="U705" s="124"/>
      <c r="V705" s="16" t="s">
        <v>258</v>
      </c>
      <c r="W705" s="106"/>
      <c r="X705" s="106"/>
      <c r="Y705" s="106"/>
      <c r="Z705" s="122" t="s">
        <v>231</v>
      </c>
      <c r="AA705" s="124"/>
      <c r="AB705" s="122" t="s">
        <v>231</v>
      </c>
      <c r="AC705" s="126" t="s">
        <v>461</v>
      </c>
      <c r="AD705" s="122" t="s">
        <v>231</v>
      </c>
      <c r="AE705" s="126" t="s">
        <v>482</v>
      </c>
      <c r="AF705" s="122" t="s">
        <v>231</v>
      </c>
      <c r="AG705" s="126" t="s">
        <v>494</v>
      </c>
      <c r="AH705" s="122" t="s">
        <v>241</v>
      </c>
      <c r="AI705" s="124"/>
      <c r="AJ705" s="108"/>
      <c r="AK705" s="106"/>
      <c r="AL705" s="106"/>
      <c r="AM705" s="224" t="s">
        <v>231</v>
      </c>
      <c r="AN705" s="58"/>
      <c r="AO705" s="122" t="s">
        <v>231</v>
      </c>
      <c r="AP705" s="134" t="s">
        <v>505</v>
      </c>
      <c r="AQ705" s="122" t="s">
        <v>231</v>
      </c>
      <c r="AR705" s="124"/>
      <c r="AS705" s="122" t="s">
        <v>241</v>
      </c>
      <c r="AT705" s="124"/>
      <c r="AU705" s="122" t="s">
        <v>231</v>
      </c>
      <c r="AV705" s="124"/>
      <c r="AW705" s="122" t="s">
        <v>231</v>
      </c>
      <c r="AX705" s="124"/>
      <c r="AY705" s="122" t="s">
        <v>231</v>
      </c>
      <c r="AZ705" s="124"/>
      <c r="BA705" s="146" t="s">
        <v>231</v>
      </c>
      <c r="BB705" s="147" t="s">
        <v>541</v>
      </c>
      <c r="BC705" s="146" t="s">
        <v>293</v>
      </c>
      <c r="BE705" s="112">
        <f t="shared" ref="BE705:BE740" si="20">SUM(BG705,BI705,BK705,BM705,BO705,BQ705,BS705)/7</f>
        <v>0.8085714286</v>
      </c>
      <c r="BF705" s="122" t="s">
        <v>192</v>
      </c>
      <c r="BG705" s="160">
        <v>1.0</v>
      </c>
      <c r="BH705" s="122" t="s">
        <v>199</v>
      </c>
      <c r="BI705" s="160">
        <v>1.0</v>
      </c>
      <c r="BJ705" s="122" t="s">
        <v>204</v>
      </c>
      <c r="BK705" s="124">
        <v>1.0</v>
      </c>
      <c r="BL705" s="122" t="s">
        <v>209</v>
      </c>
      <c r="BM705" s="124">
        <v>1.0</v>
      </c>
      <c r="BN705" s="122" t="s">
        <v>217</v>
      </c>
      <c r="BO705" s="124">
        <v>0.66</v>
      </c>
      <c r="BP705" s="122" t="s">
        <v>211</v>
      </c>
      <c r="BQ705" s="124">
        <v>0.5</v>
      </c>
      <c r="BR705" s="122" t="s">
        <v>211</v>
      </c>
      <c r="BS705" s="124">
        <v>0.5</v>
      </c>
      <c r="BT705" s="112"/>
      <c r="BU705" s="168" t="s">
        <v>236</v>
      </c>
      <c r="BV705" s="168" t="s">
        <v>237</v>
      </c>
      <c r="BW705" s="112"/>
    </row>
    <row r="706">
      <c r="A706" s="66"/>
      <c r="B706" s="69">
        <v>2.0</v>
      </c>
      <c r="C706" s="71" t="s">
        <v>295</v>
      </c>
      <c r="D706" s="71" t="s">
        <v>331</v>
      </c>
      <c r="E706" s="76">
        <v>2012.0</v>
      </c>
      <c r="F706" s="76" t="s">
        <v>30</v>
      </c>
      <c r="G706" s="76" t="s">
        <v>367</v>
      </c>
      <c r="H706" s="76">
        <v>14.0</v>
      </c>
      <c r="I706" s="116" t="s">
        <v>403</v>
      </c>
      <c r="J706" s="116" t="s">
        <v>438</v>
      </c>
      <c r="K706" s="87" t="s">
        <v>39</v>
      </c>
      <c r="L706" s="66"/>
      <c r="M706" s="94"/>
      <c r="N706" s="122" t="s">
        <v>231</v>
      </c>
      <c r="O706" s="124"/>
      <c r="P706" s="124" t="s">
        <v>243</v>
      </c>
      <c r="Q706" s="16" t="s">
        <v>250</v>
      </c>
      <c r="R706" s="122" t="s">
        <v>241</v>
      </c>
      <c r="S706" s="124"/>
      <c r="T706" s="122" t="s">
        <v>231</v>
      </c>
      <c r="U706" s="124"/>
      <c r="V706" s="16" t="s">
        <v>257</v>
      </c>
      <c r="W706" s="106"/>
      <c r="X706" s="106"/>
      <c r="Y706" s="106"/>
      <c r="Z706" s="122" t="s">
        <v>231</v>
      </c>
      <c r="AA706" s="124"/>
      <c r="AB706" s="122" t="s">
        <v>231</v>
      </c>
      <c r="AC706" s="126" t="s">
        <v>462</v>
      </c>
      <c r="AD706" s="122" t="s">
        <v>231</v>
      </c>
      <c r="AE706" s="126" t="s">
        <v>483</v>
      </c>
      <c r="AF706" s="122" t="s">
        <v>231</v>
      </c>
      <c r="AG706" s="126" t="s">
        <v>495</v>
      </c>
      <c r="AH706" s="122" t="s">
        <v>231</v>
      </c>
      <c r="AI706" s="124"/>
      <c r="AJ706" s="108"/>
      <c r="AK706" s="106"/>
      <c r="AL706" s="106"/>
      <c r="AM706" s="122" t="s">
        <v>231</v>
      </c>
      <c r="AN706" s="124"/>
      <c r="AO706" s="122" t="s">
        <v>231</v>
      </c>
      <c r="AP706" s="124"/>
      <c r="AQ706" s="122" t="s">
        <v>231</v>
      </c>
      <c r="AR706" s="124"/>
      <c r="AS706" s="122" t="s">
        <v>231</v>
      </c>
      <c r="AT706" s="124"/>
      <c r="AU706" s="122" t="s">
        <v>231</v>
      </c>
      <c r="AV706" s="124"/>
      <c r="AW706" s="122" t="s">
        <v>231</v>
      </c>
      <c r="AX706" s="124"/>
      <c r="AY706" s="122" t="s">
        <v>241</v>
      </c>
      <c r="AZ706" s="124"/>
      <c r="BA706" s="146" t="s">
        <v>228</v>
      </c>
      <c r="BB706" s="124"/>
      <c r="BC706" s="146" t="s">
        <v>293</v>
      </c>
      <c r="BD706" s="124"/>
      <c r="BE706" s="112">
        <f t="shared" si="20"/>
        <v>0.7371428571</v>
      </c>
      <c r="BF706" s="122" t="s">
        <v>192</v>
      </c>
      <c r="BG706" s="160">
        <v>1.0</v>
      </c>
      <c r="BH706" s="122" t="s">
        <v>199</v>
      </c>
      <c r="BI706" s="160">
        <v>1.0</v>
      </c>
      <c r="BJ706" s="122" t="s">
        <v>204</v>
      </c>
      <c r="BK706" s="124">
        <v>1.0</v>
      </c>
      <c r="BL706" s="122" t="s">
        <v>209</v>
      </c>
      <c r="BM706" s="124">
        <v>1.0</v>
      </c>
      <c r="BN706" s="122" t="s">
        <v>217</v>
      </c>
      <c r="BO706" s="124">
        <v>0.66</v>
      </c>
      <c r="BP706" s="122" t="s">
        <v>211</v>
      </c>
      <c r="BQ706" s="124">
        <v>0.5</v>
      </c>
      <c r="BR706" s="122" t="s">
        <v>226</v>
      </c>
      <c r="BS706" s="124">
        <v>0.0</v>
      </c>
      <c r="BT706" s="112"/>
      <c r="BU706" s="168" t="s">
        <v>236</v>
      </c>
      <c r="BV706" s="168" t="s">
        <v>237</v>
      </c>
      <c r="BW706" s="112"/>
    </row>
    <row r="707">
      <c r="A707" s="66"/>
      <c r="B707" s="69">
        <v>3.0</v>
      </c>
      <c r="C707" s="71" t="s">
        <v>296</v>
      </c>
      <c r="D707" s="71" t="s">
        <v>332</v>
      </c>
      <c r="E707" s="76">
        <v>2013.0</v>
      </c>
      <c r="F707" s="76" t="s">
        <v>30</v>
      </c>
      <c r="G707" s="76" t="s">
        <v>368</v>
      </c>
      <c r="H707" s="76">
        <v>7.0</v>
      </c>
      <c r="I707" s="116" t="s">
        <v>404</v>
      </c>
      <c r="J707" s="116" t="s">
        <v>439</v>
      </c>
      <c r="K707" s="87" t="s">
        <v>39</v>
      </c>
      <c r="L707" s="66"/>
      <c r="M707" s="94"/>
      <c r="N707" s="122" t="s">
        <v>231</v>
      </c>
      <c r="O707" s="124"/>
      <c r="P707" s="124" t="s">
        <v>243</v>
      </c>
      <c r="Q707" s="16" t="s">
        <v>250</v>
      </c>
      <c r="R707" s="122" t="s">
        <v>241</v>
      </c>
      <c r="S707" s="124"/>
      <c r="T707" s="122" t="s">
        <v>231</v>
      </c>
      <c r="U707" s="124"/>
      <c r="V707" s="16" t="s">
        <v>257</v>
      </c>
      <c r="W707" s="106"/>
      <c r="X707" s="106"/>
      <c r="Y707" s="106"/>
      <c r="Z707" s="122" t="s">
        <v>231</v>
      </c>
      <c r="AA707" s="124"/>
      <c r="AB707" s="122" t="s">
        <v>231</v>
      </c>
      <c r="AC707" s="126" t="s">
        <v>463</v>
      </c>
      <c r="AD707" s="122" t="s">
        <v>231</v>
      </c>
      <c r="AE707" s="126" t="s">
        <v>484</v>
      </c>
      <c r="AF707" s="122" t="s">
        <v>231</v>
      </c>
      <c r="AG707" s="126" t="s">
        <v>496</v>
      </c>
      <c r="AH707" s="122" t="s">
        <v>241</v>
      </c>
      <c r="AI707" s="124"/>
      <c r="AJ707" s="108"/>
      <c r="AK707" s="106"/>
      <c r="AL707" s="106"/>
      <c r="AM707" s="122" t="s">
        <v>241</v>
      </c>
      <c r="AN707" s="124"/>
      <c r="AO707" s="224"/>
      <c r="AP707" s="58"/>
      <c r="AQ707" s="122"/>
      <c r="AR707" s="124"/>
      <c r="AS707" s="122"/>
      <c r="AT707" s="124"/>
      <c r="AU707" s="122" t="s">
        <v>241</v>
      </c>
      <c r="AV707" s="124"/>
      <c r="AW707" s="122" t="s">
        <v>231</v>
      </c>
      <c r="AX707" s="124"/>
      <c r="AY707" s="122" t="s">
        <v>231</v>
      </c>
      <c r="AZ707" s="124"/>
      <c r="BA707" s="146" t="s">
        <v>241</v>
      </c>
      <c r="BB707" s="124"/>
      <c r="BC707" s="146" t="s">
        <v>228</v>
      </c>
      <c r="BD707" s="124"/>
      <c r="BE707" s="112">
        <f t="shared" si="20"/>
        <v>0.7614285714</v>
      </c>
      <c r="BF707" s="122" t="s">
        <v>192</v>
      </c>
      <c r="BG707" s="160">
        <v>1.0</v>
      </c>
      <c r="BH707" s="122" t="s">
        <v>199</v>
      </c>
      <c r="BI707" s="160">
        <v>1.0</v>
      </c>
      <c r="BJ707" s="122" t="s">
        <v>204</v>
      </c>
      <c r="BK707" s="124">
        <v>1.0</v>
      </c>
      <c r="BL707" s="122" t="s">
        <v>209</v>
      </c>
      <c r="BM707" s="124">
        <v>1.0</v>
      </c>
      <c r="BN707" s="122" t="s">
        <v>218</v>
      </c>
      <c r="BO707" s="124">
        <v>0.33</v>
      </c>
      <c r="BP707" s="122" t="s">
        <v>211</v>
      </c>
      <c r="BQ707" s="124">
        <v>0.5</v>
      </c>
      <c r="BR707" s="122" t="s">
        <v>211</v>
      </c>
      <c r="BS707" s="124">
        <v>0.5</v>
      </c>
      <c r="BT707" s="112"/>
      <c r="BU707" s="168" t="s">
        <v>236</v>
      </c>
      <c r="BV707" s="168" t="s">
        <v>237</v>
      </c>
      <c r="BW707" s="112"/>
    </row>
    <row r="708">
      <c r="A708" s="66"/>
      <c r="B708" s="69">
        <v>4.0</v>
      </c>
      <c r="C708" s="71" t="s">
        <v>297</v>
      </c>
      <c r="D708" s="71" t="s">
        <v>333</v>
      </c>
      <c r="E708" s="76">
        <v>2011.0</v>
      </c>
      <c r="F708" s="76" t="s">
        <v>30</v>
      </c>
      <c r="G708" s="76" t="s">
        <v>369</v>
      </c>
      <c r="H708" s="76">
        <v>12.0</v>
      </c>
      <c r="I708" s="116" t="s">
        <v>405</v>
      </c>
      <c r="J708" s="116" t="s">
        <v>440</v>
      </c>
      <c r="K708" s="87" t="s">
        <v>39</v>
      </c>
      <c r="L708" s="66"/>
      <c r="M708" s="94"/>
      <c r="N708" s="122" t="s">
        <v>231</v>
      </c>
      <c r="O708" s="124"/>
      <c r="P708" s="124" t="s">
        <v>243</v>
      </c>
      <c r="Q708" s="16" t="s">
        <v>249</v>
      </c>
      <c r="R708" s="122" t="s">
        <v>241</v>
      </c>
      <c r="S708" s="124"/>
      <c r="T708" s="122" t="s">
        <v>231</v>
      </c>
      <c r="U708" s="124"/>
      <c r="V708" s="16" t="s">
        <v>258</v>
      </c>
      <c r="W708" s="106"/>
      <c r="X708" s="106"/>
      <c r="Y708" s="106"/>
      <c r="Z708" s="122" t="s">
        <v>231</v>
      </c>
      <c r="AA708" s="124"/>
      <c r="AB708" s="122" t="s">
        <v>231</v>
      </c>
      <c r="AC708" s="126" t="s">
        <v>463</v>
      </c>
      <c r="AD708" s="122" t="s">
        <v>231</v>
      </c>
      <c r="AE708" s="126" t="s">
        <v>485</v>
      </c>
      <c r="AF708" s="122" t="s">
        <v>241</v>
      </c>
      <c r="AG708" s="124"/>
      <c r="AH708" s="122" t="s">
        <v>231</v>
      </c>
      <c r="AI708" s="126" t="s">
        <v>499</v>
      </c>
      <c r="AJ708" s="108"/>
      <c r="AK708" s="106"/>
      <c r="AL708" s="106"/>
      <c r="AM708" s="122" t="s">
        <v>241</v>
      </c>
      <c r="AN708" s="124"/>
      <c r="AO708" s="122"/>
      <c r="AP708" s="124"/>
      <c r="AQ708" s="122"/>
      <c r="AR708" s="124"/>
      <c r="AS708" s="122"/>
      <c r="AT708" s="124"/>
      <c r="AU708" s="122" t="s">
        <v>241</v>
      </c>
      <c r="AV708" s="124"/>
      <c r="AW708" s="122" t="s">
        <v>231</v>
      </c>
      <c r="AX708" s="124"/>
      <c r="AY708" s="122" t="s">
        <v>231</v>
      </c>
      <c r="AZ708" s="124"/>
      <c r="BA708" s="146" t="s">
        <v>241</v>
      </c>
      <c r="BB708" s="147" t="s">
        <v>542</v>
      </c>
      <c r="BC708" s="146" t="s">
        <v>228</v>
      </c>
      <c r="BD708" s="124"/>
      <c r="BE708" s="112">
        <f t="shared" si="20"/>
        <v>0.7371428571</v>
      </c>
      <c r="BF708" s="122" t="s">
        <v>192</v>
      </c>
      <c r="BG708" s="160">
        <v>1.0</v>
      </c>
      <c r="BH708" s="122" t="s">
        <v>199</v>
      </c>
      <c r="BI708" s="160">
        <v>1.0</v>
      </c>
      <c r="BJ708" s="122" t="s">
        <v>204</v>
      </c>
      <c r="BK708" s="124">
        <v>1.0</v>
      </c>
      <c r="BL708" s="122" t="s">
        <v>209</v>
      </c>
      <c r="BM708" s="124">
        <v>1.0</v>
      </c>
      <c r="BN708" s="122" t="s">
        <v>217</v>
      </c>
      <c r="BO708" s="124">
        <v>0.66</v>
      </c>
      <c r="BP708" s="122" t="s">
        <v>211</v>
      </c>
      <c r="BQ708" s="124">
        <v>0.5</v>
      </c>
      <c r="BR708" s="122" t="s">
        <v>226</v>
      </c>
      <c r="BS708" s="124">
        <v>0.0</v>
      </c>
      <c r="BT708" s="112"/>
      <c r="BU708" s="168" t="s">
        <v>236</v>
      </c>
      <c r="BV708" s="168" t="s">
        <v>237</v>
      </c>
      <c r="BW708" s="112"/>
    </row>
    <row r="709">
      <c r="A709" s="66"/>
      <c r="B709" s="69">
        <v>5.0</v>
      </c>
      <c r="C709" s="71" t="s">
        <v>298</v>
      </c>
      <c r="D709" s="71" t="s">
        <v>334</v>
      </c>
      <c r="E709" s="76">
        <v>2011.0</v>
      </c>
      <c r="F709" s="76" t="s">
        <v>30</v>
      </c>
      <c r="G709" s="76" t="s">
        <v>370</v>
      </c>
      <c r="H709" s="76">
        <v>14.0</v>
      </c>
      <c r="I709" s="117" t="s">
        <v>406</v>
      </c>
      <c r="J709" s="116" t="s">
        <v>441</v>
      </c>
      <c r="K709" s="87" t="s">
        <v>39</v>
      </c>
      <c r="L709" s="66"/>
      <c r="M709" s="94"/>
      <c r="N709" s="122" t="s">
        <v>231</v>
      </c>
      <c r="O709" s="124"/>
      <c r="P709" s="124" t="s">
        <v>243</v>
      </c>
      <c r="Q709" s="16" t="s">
        <v>250</v>
      </c>
      <c r="R709" s="122" t="s">
        <v>241</v>
      </c>
      <c r="S709" s="124"/>
      <c r="T709" s="122" t="s">
        <v>231</v>
      </c>
      <c r="U709" s="124"/>
      <c r="V709" s="16" t="s">
        <v>260</v>
      </c>
      <c r="W709" s="106"/>
      <c r="X709" s="106"/>
      <c r="Y709" s="106"/>
      <c r="Z709" s="122" t="s">
        <v>241</v>
      </c>
      <c r="AA709" s="124"/>
      <c r="AB709" s="122" t="s">
        <v>228</v>
      </c>
      <c r="AC709" s="124"/>
      <c r="AD709" s="122" t="s">
        <v>228</v>
      </c>
      <c r="AE709" s="124"/>
      <c r="AF709" s="122" t="s">
        <v>228</v>
      </c>
      <c r="AG709" s="124"/>
      <c r="AH709" s="122" t="s">
        <v>228</v>
      </c>
      <c r="AI709" s="124"/>
      <c r="AJ709" s="108"/>
      <c r="AK709" s="106"/>
      <c r="AL709" s="106"/>
      <c r="AM709" s="122" t="s">
        <v>241</v>
      </c>
      <c r="AN709" s="124"/>
      <c r="AO709" s="122"/>
      <c r="AP709" s="124"/>
      <c r="AQ709" s="224"/>
      <c r="AR709" s="58"/>
      <c r="AS709" s="122"/>
      <c r="AT709" s="124"/>
      <c r="AU709" s="122" t="s">
        <v>231</v>
      </c>
      <c r="AV709" s="124"/>
      <c r="AW709" s="122" t="s">
        <v>231</v>
      </c>
      <c r="AX709" s="124"/>
      <c r="AY709" s="122" t="s">
        <v>231</v>
      </c>
      <c r="AZ709" s="124"/>
      <c r="BA709" s="146" t="s">
        <v>241</v>
      </c>
      <c r="BB709" s="124"/>
      <c r="BC709" s="146" t="s">
        <v>228</v>
      </c>
      <c r="BD709" s="124"/>
      <c r="BE709" s="112">
        <f t="shared" si="20"/>
        <v>0.7614285714</v>
      </c>
      <c r="BF709" s="122" t="s">
        <v>192</v>
      </c>
      <c r="BG709" s="160">
        <v>1.0</v>
      </c>
      <c r="BH709" s="122" t="s">
        <v>199</v>
      </c>
      <c r="BI709" s="160">
        <v>1.0</v>
      </c>
      <c r="BJ709" s="122" t="s">
        <v>204</v>
      </c>
      <c r="BK709" s="124">
        <v>1.0</v>
      </c>
      <c r="BL709" s="122" t="s">
        <v>209</v>
      </c>
      <c r="BM709" s="124">
        <v>1.0</v>
      </c>
      <c r="BN709" s="122" t="s">
        <v>218</v>
      </c>
      <c r="BO709" s="124">
        <v>0.33</v>
      </c>
      <c r="BP709" s="122" t="s">
        <v>211</v>
      </c>
      <c r="BQ709" s="124">
        <v>0.5</v>
      </c>
      <c r="BR709" s="122" t="s">
        <v>211</v>
      </c>
      <c r="BS709" s="124">
        <v>0.5</v>
      </c>
      <c r="BT709" s="112"/>
      <c r="BU709" s="168" t="s">
        <v>236</v>
      </c>
      <c r="BV709" s="168" t="s">
        <v>237</v>
      </c>
      <c r="BW709" s="112"/>
    </row>
    <row r="710">
      <c r="A710" s="66"/>
      <c r="B710" s="69">
        <v>6.0</v>
      </c>
      <c r="C710" s="71" t="s">
        <v>299</v>
      </c>
      <c r="D710" s="71" t="s">
        <v>335</v>
      </c>
      <c r="E710" s="76">
        <v>2012.0</v>
      </c>
      <c r="F710" s="76" t="s">
        <v>30</v>
      </c>
      <c r="G710" s="76" t="s">
        <v>371</v>
      </c>
      <c r="H710" s="76">
        <v>3.0</v>
      </c>
      <c r="I710" s="117" t="s">
        <v>407</v>
      </c>
      <c r="J710" s="116" t="s">
        <v>442</v>
      </c>
      <c r="K710" s="87" t="s">
        <v>39</v>
      </c>
      <c r="L710" s="66"/>
      <c r="M710" s="94"/>
      <c r="N710" s="122" t="s">
        <v>231</v>
      </c>
      <c r="O710" s="124"/>
      <c r="P710" s="124" t="s">
        <v>243</v>
      </c>
      <c r="Q710" s="16" t="s">
        <v>249</v>
      </c>
      <c r="R710" s="122" t="s">
        <v>241</v>
      </c>
      <c r="S710" s="124"/>
      <c r="T710" s="122" t="s">
        <v>231</v>
      </c>
      <c r="U710" s="126" t="s">
        <v>458</v>
      </c>
      <c r="V710" s="16" t="s">
        <v>257</v>
      </c>
      <c r="W710" s="106"/>
      <c r="X710" s="106"/>
      <c r="Y710" s="106"/>
      <c r="Z710" s="122" t="s">
        <v>231</v>
      </c>
      <c r="AA710" s="124"/>
      <c r="AB710" s="122" t="s">
        <v>231</v>
      </c>
      <c r="AC710" s="126" t="s">
        <v>464</v>
      </c>
      <c r="AD710" s="122" t="s">
        <v>231</v>
      </c>
      <c r="AE710" s="130" t="s">
        <v>486</v>
      </c>
      <c r="AF710" s="122" t="s">
        <v>231</v>
      </c>
      <c r="AG710" s="126" t="s">
        <v>497</v>
      </c>
      <c r="AH710" s="122" t="s">
        <v>231</v>
      </c>
      <c r="AI710" s="126" t="s">
        <v>500</v>
      </c>
      <c r="AJ710" s="108"/>
      <c r="AK710" s="106"/>
      <c r="AL710" s="106"/>
      <c r="AM710" s="122" t="s">
        <v>231</v>
      </c>
      <c r="AN710" s="124"/>
      <c r="AO710" s="122" t="s">
        <v>231</v>
      </c>
      <c r="AP710" s="124"/>
      <c r="AQ710" s="122" t="s">
        <v>231</v>
      </c>
      <c r="AR710" s="124"/>
      <c r="AS710" s="122" t="s">
        <v>231</v>
      </c>
      <c r="AT710" s="124"/>
      <c r="AU710" s="122" t="s">
        <v>231</v>
      </c>
      <c r="AV710" s="124"/>
      <c r="AW710" s="122" t="s">
        <v>231</v>
      </c>
      <c r="AX710" s="124"/>
      <c r="AY710" s="122" t="s">
        <v>241</v>
      </c>
      <c r="AZ710" s="124"/>
      <c r="BA710" s="146" t="s">
        <v>228</v>
      </c>
      <c r="BB710" s="124"/>
      <c r="BC710" s="146" t="s">
        <v>290</v>
      </c>
      <c r="BD710" s="124"/>
      <c r="BE710" s="112">
        <f t="shared" si="20"/>
        <v>0.7371428571</v>
      </c>
      <c r="BF710" s="122" t="s">
        <v>192</v>
      </c>
      <c r="BG710" s="160">
        <v>1.0</v>
      </c>
      <c r="BH710" s="122" t="s">
        <v>200</v>
      </c>
      <c r="BI710" s="160">
        <v>0.5</v>
      </c>
      <c r="BJ710" s="122" t="s">
        <v>204</v>
      </c>
      <c r="BK710" s="124">
        <v>1.0</v>
      </c>
      <c r="BL710" s="122" t="s">
        <v>209</v>
      </c>
      <c r="BM710" s="124">
        <v>1.0</v>
      </c>
      <c r="BN710" s="122" t="s">
        <v>217</v>
      </c>
      <c r="BO710" s="124">
        <v>0.66</v>
      </c>
      <c r="BP710" s="122" t="s">
        <v>211</v>
      </c>
      <c r="BQ710" s="124">
        <v>0.5</v>
      </c>
      <c r="BR710" s="122" t="s">
        <v>211</v>
      </c>
      <c r="BS710" s="124">
        <v>0.5</v>
      </c>
      <c r="BT710" s="112"/>
      <c r="BU710" s="168" t="s">
        <v>236</v>
      </c>
      <c r="BV710" s="168" t="s">
        <v>237</v>
      </c>
      <c r="BW710" s="112"/>
    </row>
    <row r="711">
      <c r="A711" s="66"/>
      <c r="B711" s="69">
        <v>7.0</v>
      </c>
      <c r="C711" s="71" t="s">
        <v>300</v>
      </c>
      <c r="D711" s="71" t="s">
        <v>336</v>
      </c>
      <c r="E711" s="76">
        <v>2011.0</v>
      </c>
      <c r="F711" s="76" t="s">
        <v>30</v>
      </c>
      <c r="G711" s="76" t="s">
        <v>372</v>
      </c>
      <c r="H711" s="76">
        <v>21.0</v>
      </c>
      <c r="I711" s="118" t="s">
        <v>408</v>
      </c>
      <c r="J711" s="116" t="s">
        <v>443</v>
      </c>
      <c r="K711" s="87" t="s">
        <v>39</v>
      </c>
      <c r="L711" s="66"/>
      <c r="M711" s="94"/>
      <c r="N711" s="122" t="s">
        <v>231</v>
      </c>
      <c r="O711" s="124"/>
      <c r="P711" s="124" t="s">
        <v>243</v>
      </c>
      <c r="Q711" s="16" t="s">
        <v>250</v>
      </c>
      <c r="R711" s="122" t="s">
        <v>241</v>
      </c>
      <c r="S711" s="124"/>
      <c r="T711" s="122" t="s">
        <v>231</v>
      </c>
      <c r="U711" s="124"/>
      <c r="V711" s="16" t="s">
        <v>258</v>
      </c>
      <c r="W711" s="106"/>
      <c r="X711" s="106"/>
      <c r="Y711" s="106"/>
      <c r="Z711" s="122" t="s">
        <v>231</v>
      </c>
      <c r="AA711" s="124"/>
      <c r="AB711" s="122" t="s">
        <v>231</v>
      </c>
      <c r="AC711" s="126" t="s">
        <v>465</v>
      </c>
      <c r="AD711" s="122" t="s">
        <v>231</v>
      </c>
      <c r="AE711" s="131" t="s">
        <v>487</v>
      </c>
      <c r="AF711" s="122" t="s">
        <v>241</v>
      </c>
      <c r="AG711" s="124"/>
      <c r="AH711" s="122" t="s">
        <v>241</v>
      </c>
      <c r="AI711" s="124"/>
      <c r="AJ711" s="108"/>
      <c r="AK711" s="106"/>
      <c r="AL711" s="106"/>
      <c r="AM711" s="122" t="s">
        <v>241</v>
      </c>
      <c r="AN711" s="124"/>
      <c r="AO711" s="122"/>
      <c r="AP711" s="124"/>
      <c r="AQ711" s="122"/>
      <c r="AR711" s="124"/>
      <c r="AS711" s="224"/>
      <c r="AT711" s="58"/>
      <c r="AU711" s="122" t="s">
        <v>231</v>
      </c>
      <c r="AV711" s="124"/>
      <c r="AW711" s="122" t="s">
        <v>231</v>
      </c>
      <c r="AX711" s="124" t="s">
        <v>531</v>
      </c>
      <c r="AY711" s="122" t="s">
        <v>231</v>
      </c>
      <c r="AZ711" s="124"/>
      <c r="BA711" s="146" t="s">
        <v>241</v>
      </c>
      <c r="BB711" s="124"/>
      <c r="BC711" s="146" t="s">
        <v>228</v>
      </c>
      <c r="BD711" s="124"/>
      <c r="BE711" s="112">
        <f t="shared" si="20"/>
        <v>0.69</v>
      </c>
      <c r="BF711" s="122" t="s">
        <v>192</v>
      </c>
      <c r="BG711" s="160">
        <v>1.0</v>
      </c>
      <c r="BH711" s="122" t="s">
        <v>199</v>
      </c>
      <c r="BI711" s="160">
        <v>1.0</v>
      </c>
      <c r="BJ711" s="122" t="s">
        <v>204</v>
      </c>
      <c r="BK711" s="124">
        <v>1.0</v>
      </c>
      <c r="BL711" s="122" t="s">
        <v>209</v>
      </c>
      <c r="BM711" s="124">
        <v>1.0</v>
      </c>
      <c r="BN711" s="122" t="s">
        <v>218</v>
      </c>
      <c r="BO711" s="124">
        <v>0.33</v>
      </c>
      <c r="BP711" s="122" t="s">
        <v>211</v>
      </c>
      <c r="BQ711" s="124">
        <v>0.5</v>
      </c>
      <c r="BR711" s="122" t="s">
        <v>226</v>
      </c>
      <c r="BS711" s="124">
        <v>0.0</v>
      </c>
      <c r="BT711" s="112"/>
      <c r="BU711" s="168" t="s">
        <v>236</v>
      </c>
      <c r="BV711" s="168" t="s">
        <v>237</v>
      </c>
      <c r="BW711" s="112"/>
    </row>
    <row r="712">
      <c r="A712" s="66"/>
      <c r="B712" s="69">
        <v>8.0</v>
      </c>
      <c r="C712" s="71" t="s">
        <v>301</v>
      </c>
      <c r="D712" s="71" t="s">
        <v>337</v>
      </c>
      <c r="E712" s="76">
        <v>2014.0</v>
      </c>
      <c r="F712" s="76" t="s">
        <v>30</v>
      </c>
      <c r="G712" s="76" t="s">
        <v>373</v>
      </c>
      <c r="H712" s="76">
        <v>1.0</v>
      </c>
      <c r="I712" s="119" t="s">
        <v>409</v>
      </c>
      <c r="J712" s="119" t="s">
        <v>444</v>
      </c>
      <c r="K712" s="87" t="s">
        <v>39</v>
      </c>
      <c r="L712" s="66"/>
      <c r="M712" s="94"/>
      <c r="N712" s="122" t="s">
        <v>231</v>
      </c>
      <c r="O712" s="124"/>
      <c r="P712" s="124" t="s">
        <v>243</v>
      </c>
      <c r="Q712" s="16" t="s">
        <v>248</v>
      </c>
      <c r="R712" s="122" t="s">
        <v>241</v>
      </c>
      <c r="S712" s="124"/>
      <c r="T712" s="122" t="s">
        <v>231</v>
      </c>
      <c r="U712" s="124"/>
      <c r="V712" s="16" t="s">
        <v>258</v>
      </c>
      <c r="W712" s="106"/>
      <c r="X712" s="106"/>
      <c r="Y712" s="106"/>
      <c r="Z712" s="122" t="s">
        <v>231</v>
      </c>
      <c r="AA712" s="124"/>
      <c r="AB712" s="122" t="s">
        <v>231</v>
      </c>
      <c r="AC712" s="124" t="s">
        <v>466</v>
      </c>
      <c r="AD712" s="122" t="s">
        <v>231</v>
      </c>
      <c r="AE712" s="124" t="s">
        <v>488</v>
      </c>
      <c r="AF712" s="122" t="s">
        <v>231</v>
      </c>
      <c r="AG712" s="124"/>
      <c r="AH712" s="122" t="s">
        <v>241</v>
      </c>
      <c r="AI712" s="124"/>
      <c r="AJ712" s="108"/>
      <c r="AK712" s="106"/>
      <c r="AL712" s="106"/>
      <c r="AM712" s="122" t="s">
        <v>231</v>
      </c>
      <c r="AN712" s="124"/>
      <c r="AO712" s="122" t="s">
        <v>231</v>
      </c>
      <c r="AP712" s="124"/>
      <c r="AQ712" s="122" t="s">
        <v>231</v>
      </c>
      <c r="AR712" s="124" t="s">
        <v>515</v>
      </c>
      <c r="AS712" s="122" t="s">
        <v>231</v>
      </c>
      <c r="AT712" s="124" t="s">
        <v>523</v>
      </c>
      <c r="AU712" s="122" t="s">
        <v>231</v>
      </c>
      <c r="AV712" s="124"/>
      <c r="AW712" s="122" t="s">
        <v>231</v>
      </c>
      <c r="AX712" s="124" t="s">
        <v>532</v>
      </c>
      <c r="AY712" s="122" t="s">
        <v>231</v>
      </c>
      <c r="AZ712" s="124"/>
      <c r="BA712" s="146" t="s">
        <v>231</v>
      </c>
      <c r="BB712" s="124" t="s">
        <v>543</v>
      </c>
      <c r="BC712" s="146" t="s">
        <v>290</v>
      </c>
      <c r="BD712" s="124" t="s">
        <v>552</v>
      </c>
      <c r="BE712" s="112">
        <f t="shared" si="20"/>
        <v>0.9285714286</v>
      </c>
      <c r="BF712" s="122" t="s">
        <v>192</v>
      </c>
      <c r="BG712" s="160">
        <v>1.0</v>
      </c>
      <c r="BH712" s="122" t="s">
        <v>199</v>
      </c>
      <c r="BI712" s="160">
        <v>1.0</v>
      </c>
      <c r="BJ712" s="122" t="s">
        <v>204</v>
      </c>
      <c r="BK712" s="124">
        <v>1.0</v>
      </c>
      <c r="BL712" s="122" t="s">
        <v>209</v>
      </c>
      <c r="BM712" s="124">
        <v>1.0</v>
      </c>
      <c r="BN712" s="122" t="s">
        <v>216</v>
      </c>
      <c r="BO712" s="124">
        <v>1.0</v>
      </c>
      <c r="BP712" s="122" t="s">
        <v>204</v>
      </c>
      <c r="BQ712" s="124">
        <v>1.0</v>
      </c>
      <c r="BR712" s="122" t="s">
        <v>211</v>
      </c>
      <c r="BS712" s="124">
        <v>0.5</v>
      </c>
      <c r="BT712" s="112"/>
      <c r="BU712" s="168" t="s">
        <v>236</v>
      </c>
      <c r="BV712" s="168" t="s">
        <v>236</v>
      </c>
      <c r="BW712" s="112"/>
    </row>
    <row r="713">
      <c r="A713" s="66"/>
      <c r="B713" s="69">
        <v>9.0</v>
      </c>
      <c r="C713" s="115" t="s">
        <v>302</v>
      </c>
      <c r="D713" s="115" t="s">
        <v>338</v>
      </c>
      <c r="E713" s="76">
        <v>2014.0</v>
      </c>
      <c r="F713" s="76" t="s">
        <v>30</v>
      </c>
      <c r="G713" s="76" t="s">
        <v>374</v>
      </c>
      <c r="H713" s="76">
        <v>5.0</v>
      </c>
      <c r="I713" s="119" t="s">
        <v>410</v>
      </c>
      <c r="J713" s="119" t="s">
        <v>445</v>
      </c>
      <c r="K713" s="87" t="s">
        <v>39</v>
      </c>
      <c r="L713" s="66"/>
      <c r="M713" s="94"/>
      <c r="N713" s="122" t="s">
        <v>231</v>
      </c>
      <c r="O713" s="124"/>
      <c r="P713" s="124" t="s">
        <v>243</v>
      </c>
      <c r="Q713" s="16" t="s">
        <v>249</v>
      </c>
      <c r="R713" s="122" t="s">
        <v>231</v>
      </c>
      <c r="S713" s="124" t="s">
        <v>454</v>
      </c>
      <c r="T713" s="122" t="s">
        <v>231</v>
      </c>
      <c r="U713" s="124"/>
      <c r="V713" s="16" t="s">
        <v>258</v>
      </c>
      <c r="W713" s="106"/>
      <c r="X713" s="106"/>
      <c r="Y713" s="106"/>
      <c r="Z713" s="122" t="s">
        <v>231</v>
      </c>
      <c r="AA713" s="124"/>
      <c r="AB713" s="122" t="s">
        <v>231</v>
      </c>
      <c r="AC713" s="124" t="s">
        <v>467</v>
      </c>
      <c r="AD713" s="122" t="s">
        <v>241</v>
      </c>
      <c r="AE713" s="124"/>
      <c r="AF713" s="122" t="s">
        <v>241</v>
      </c>
      <c r="AG713" s="124"/>
      <c r="AH713" s="122" t="s">
        <v>231</v>
      </c>
      <c r="AI713" s="124" t="s">
        <v>501</v>
      </c>
      <c r="AJ713" s="108"/>
      <c r="AK713" s="106"/>
      <c r="AL713" s="106"/>
      <c r="AM713" s="122" t="s">
        <v>231</v>
      </c>
      <c r="AN713" s="124" t="s">
        <v>502</v>
      </c>
      <c r="AO713" s="122" t="s">
        <v>231</v>
      </c>
      <c r="AP713" s="124"/>
      <c r="AQ713" s="122" t="s">
        <v>231</v>
      </c>
      <c r="AR713" s="124"/>
      <c r="AS713" s="122" t="s">
        <v>231</v>
      </c>
      <c r="AT713" s="124" t="s">
        <v>524</v>
      </c>
      <c r="AU713" s="224" t="s">
        <v>231</v>
      </c>
      <c r="AV713" s="58"/>
      <c r="AW713" s="122" t="s">
        <v>231</v>
      </c>
      <c r="AX713" s="124" t="s">
        <v>533</v>
      </c>
      <c r="AY713" s="122" t="s">
        <v>231</v>
      </c>
      <c r="AZ713" s="124"/>
      <c r="BA713" s="146" t="s">
        <v>231</v>
      </c>
      <c r="BB713" s="124" t="s">
        <v>544</v>
      </c>
      <c r="BC713" s="146" t="s">
        <v>290</v>
      </c>
      <c r="BD713" s="124" t="s">
        <v>553</v>
      </c>
      <c r="BE713" s="112">
        <f t="shared" si="20"/>
        <v>0.88</v>
      </c>
      <c r="BF713" s="122" t="s">
        <v>192</v>
      </c>
      <c r="BG713" s="160">
        <v>1.0</v>
      </c>
      <c r="BH713" s="122" t="s">
        <v>199</v>
      </c>
      <c r="BI713" s="160">
        <v>1.0</v>
      </c>
      <c r="BJ713" s="122" t="s">
        <v>204</v>
      </c>
      <c r="BK713" s="124">
        <v>1.0</v>
      </c>
      <c r="BL713" s="122" t="s">
        <v>209</v>
      </c>
      <c r="BM713" s="124">
        <v>1.0</v>
      </c>
      <c r="BN713" s="122" t="s">
        <v>217</v>
      </c>
      <c r="BO713" s="124">
        <v>0.66</v>
      </c>
      <c r="BP713" s="122" t="s">
        <v>211</v>
      </c>
      <c r="BQ713" s="124">
        <v>0.5</v>
      </c>
      <c r="BR713" s="122" t="s">
        <v>225</v>
      </c>
      <c r="BS713" s="124">
        <v>1.0</v>
      </c>
      <c r="BT713" s="112"/>
      <c r="BU713" s="168" t="s">
        <v>236</v>
      </c>
      <c r="BV713" s="168" t="s">
        <v>237</v>
      </c>
      <c r="BW713" s="112"/>
    </row>
    <row r="714">
      <c r="A714" s="66"/>
      <c r="B714" s="69">
        <v>10.0</v>
      </c>
      <c r="C714" s="115" t="s">
        <v>303</v>
      </c>
      <c r="D714" s="115" t="s">
        <v>339</v>
      </c>
      <c r="E714" s="76">
        <v>2014.0</v>
      </c>
      <c r="F714" s="76" t="s">
        <v>30</v>
      </c>
      <c r="G714" s="76" t="s">
        <v>375</v>
      </c>
      <c r="H714" s="76">
        <v>4.0</v>
      </c>
      <c r="I714" s="119" t="s">
        <v>411</v>
      </c>
      <c r="J714" s="119" t="s">
        <v>446</v>
      </c>
      <c r="K714" s="87" t="s">
        <v>39</v>
      </c>
      <c r="L714" s="66"/>
      <c r="M714" s="94"/>
      <c r="N714" s="122" t="s">
        <v>231</v>
      </c>
      <c r="O714" s="124"/>
      <c r="P714" s="124" t="s">
        <v>245</v>
      </c>
      <c r="Q714" s="16" t="s">
        <v>250</v>
      </c>
      <c r="R714" s="122" t="s">
        <v>241</v>
      </c>
      <c r="S714" s="124"/>
      <c r="T714" s="122" t="s">
        <v>231</v>
      </c>
      <c r="U714" s="124"/>
      <c r="V714" s="16" t="s">
        <v>260</v>
      </c>
      <c r="W714" s="106"/>
      <c r="X714" s="106"/>
      <c r="Y714" s="106"/>
      <c r="Z714" s="122" t="s">
        <v>231</v>
      </c>
      <c r="AA714" s="124"/>
      <c r="AB714" s="122" t="s">
        <v>231</v>
      </c>
      <c r="AC714" s="124" t="s">
        <v>468</v>
      </c>
      <c r="AD714" s="122" t="s">
        <v>231</v>
      </c>
      <c r="AE714" s="124" t="s">
        <v>489</v>
      </c>
      <c r="AF714" s="122" t="s">
        <v>231</v>
      </c>
      <c r="AG714" s="124"/>
      <c r="AH714" s="122" t="s">
        <v>231</v>
      </c>
      <c r="AI714" s="124"/>
      <c r="AJ714" s="108"/>
      <c r="AK714" s="106"/>
      <c r="AL714" s="106"/>
      <c r="AM714" s="122" t="s">
        <v>231</v>
      </c>
      <c r="AN714" s="124"/>
      <c r="AO714" s="122" t="s">
        <v>231</v>
      </c>
      <c r="AP714" s="124"/>
      <c r="AQ714" s="122" t="s">
        <v>241</v>
      </c>
      <c r="AR714" s="124"/>
      <c r="AS714" s="122" t="s">
        <v>241</v>
      </c>
      <c r="AT714" s="124"/>
      <c r="AU714" s="122" t="s">
        <v>241</v>
      </c>
      <c r="AV714" s="124"/>
      <c r="AW714" s="122" t="s">
        <v>228</v>
      </c>
      <c r="AX714" s="124"/>
      <c r="AY714" s="122" t="s">
        <v>231</v>
      </c>
      <c r="AZ714" s="124"/>
      <c r="BA714" s="146" t="s">
        <v>241</v>
      </c>
      <c r="BB714" s="124"/>
      <c r="BC714" s="146" t="s">
        <v>228</v>
      </c>
      <c r="BD714" s="124"/>
      <c r="BE714" s="112">
        <f t="shared" si="20"/>
        <v>0.7371428571</v>
      </c>
      <c r="BF714" s="122" t="s">
        <v>192</v>
      </c>
      <c r="BG714" s="160">
        <v>1.0</v>
      </c>
      <c r="BH714" s="122" t="s">
        <v>199</v>
      </c>
      <c r="BI714" s="160">
        <v>1.0</v>
      </c>
      <c r="BJ714" s="122" t="s">
        <v>204</v>
      </c>
      <c r="BK714" s="124">
        <v>1.0</v>
      </c>
      <c r="BL714" s="122" t="s">
        <v>211</v>
      </c>
      <c r="BM714" s="124">
        <v>0.5</v>
      </c>
      <c r="BN714" s="122" t="s">
        <v>217</v>
      </c>
      <c r="BO714" s="124">
        <v>0.66</v>
      </c>
      <c r="BP714" s="122" t="s">
        <v>211</v>
      </c>
      <c r="BQ714" s="124">
        <v>0.5</v>
      </c>
      <c r="BR714" s="122" t="s">
        <v>211</v>
      </c>
      <c r="BS714" s="124">
        <v>0.5</v>
      </c>
      <c r="BT714" s="112"/>
      <c r="BU714" s="168" t="s">
        <v>237</v>
      </c>
      <c r="BV714" s="168" t="s">
        <v>236</v>
      </c>
      <c r="BW714" s="112"/>
    </row>
    <row r="715">
      <c r="A715" s="66"/>
      <c r="B715" s="69">
        <v>11.0</v>
      </c>
      <c r="C715" s="115" t="s">
        <v>304</v>
      </c>
      <c r="D715" s="115" t="s">
        <v>340</v>
      </c>
      <c r="E715" s="76">
        <v>2014.0</v>
      </c>
      <c r="F715" s="76" t="s">
        <v>30</v>
      </c>
      <c r="G715" s="76" t="s">
        <v>376</v>
      </c>
      <c r="H715" s="76">
        <v>0.0</v>
      </c>
      <c r="I715" s="119" t="s">
        <v>412</v>
      </c>
      <c r="J715" s="119" t="s">
        <v>447</v>
      </c>
      <c r="K715" s="87" t="s">
        <v>39</v>
      </c>
      <c r="L715" s="66"/>
      <c r="M715" s="94"/>
      <c r="N715" s="122" t="s">
        <v>231</v>
      </c>
      <c r="O715" s="124"/>
      <c r="P715" s="124" t="s">
        <v>243</v>
      </c>
      <c r="Q715" s="16" t="s">
        <v>248</v>
      </c>
      <c r="R715" s="122" t="s">
        <v>241</v>
      </c>
      <c r="S715" s="124"/>
      <c r="T715" s="122" t="s">
        <v>231</v>
      </c>
      <c r="U715" s="124"/>
      <c r="V715" s="16" t="s">
        <v>257</v>
      </c>
      <c r="W715" s="106"/>
      <c r="X715" s="106"/>
      <c r="Y715" s="106"/>
      <c r="Z715" s="122" t="s">
        <v>231</v>
      </c>
      <c r="AA715" s="124"/>
      <c r="AB715" s="122" t="s">
        <v>231</v>
      </c>
      <c r="AC715" s="124" t="s">
        <v>469</v>
      </c>
      <c r="AD715" s="122" t="s">
        <v>231</v>
      </c>
      <c r="AE715" s="124"/>
      <c r="AF715" s="122" t="s">
        <v>241</v>
      </c>
      <c r="AG715" s="124"/>
      <c r="AH715" s="122" t="s">
        <v>241</v>
      </c>
      <c r="AI715" s="124"/>
      <c r="AJ715" s="108"/>
      <c r="AK715" s="106"/>
      <c r="AL715" s="106"/>
      <c r="AM715" s="122" t="s">
        <v>231</v>
      </c>
      <c r="AN715" s="124" t="s">
        <v>503</v>
      </c>
      <c r="AO715" s="122" t="s">
        <v>231</v>
      </c>
      <c r="AP715" s="124" t="s">
        <v>506</v>
      </c>
      <c r="AQ715" s="122" t="s">
        <v>231</v>
      </c>
      <c r="AR715" s="124" t="s">
        <v>516</v>
      </c>
      <c r="AS715" s="122" t="s">
        <v>231</v>
      </c>
      <c r="AT715" s="124"/>
      <c r="AU715" s="122" t="s">
        <v>231</v>
      </c>
      <c r="AV715" s="124"/>
      <c r="AW715" s="224" t="s">
        <v>231</v>
      </c>
      <c r="AX715" s="58"/>
      <c r="AY715" s="122" t="s">
        <v>231</v>
      </c>
      <c r="AZ715" s="124"/>
      <c r="BA715" s="146" t="s">
        <v>241</v>
      </c>
      <c r="BB715" s="124" t="s">
        <v>545</v>
      </c>
      <c r="BC715" s="146" t="s">
        <v>291</v>
      </c>
      <c r="BD715" s="124" t="s">
        <v>554</v>
      </c>
      <c r="BE715" s="112">
        <f t="shared" si="20"/>
        <v>0.8085714286</v>
      </c>
      <c r="BF715" s="122" t="s">
        <v>192</v>
      </c>
      <c r="BG715" s="160">
        <v>1.0</v>
      </c>
      <c r="BH715" s="122" t="s">
        <v>200</v>
      </c>
      <c r="BI715" s="160">
        <v>0.5</v>
      </c>
      <c r="BJ715" s="122" t="s">
        <v>204</v>
      </c>
      <c r="BK715" s="124">
        <v>1.0</v>
      </c>
      <c r="BL715" s="122" t="s">
        <v>209</v>
      </c>
      <c r="BM715" s="124">
        <v>1.0</v>
      </c>
      <c r="BN715" s="122" t="s">
        <v>217</v>
      </c>
      <c r="BO715" s="124">
        <v>0.66</v>
      </c>
      <c r="BP715" s="122" t="s">
        <v>211</v>
      </c>
      <c r="BQ715" s="124">
        <v>0.5</v>
      </c>
      <c r="BR715" s="122" t="s">
        <v>225</v>
      </c>
      <c r="BS715" s="124">
        <v>1.0</v>
      </c>
      <c r="BT715" s="112"/>
      <c r="BU715" s="168" t="s">
        <v>236</v>
      </c>
      <c r="BV715" s="168" t="s">
        <v>236</v>
      </c>
      <c r="BW715" s="112"/>
    </row>
    <row r="716">
      <c r="A716" s="66"/>
      <c r="B716" s="69">
        <v>12.0</v>
      </c>
      <c r="C716" s="115" t="s">
        <v>305</v>
      </c>
      <c r="D716" s="115" t="s">
        <v>341</v>
      </c>
      <c r="E716" s="76">
        <v>2013.0</v>
      </c>
      <c r="F716" s="76" t="s">
        <v>30</v>
      </c>
      <c r="G716" s="76" t="s">
        <v>377</v>
      </c>
      <c r="H716" s="76">
        <v>6.0</v>
      </c>
      <c r="I716" s="119" t="s">
        <v>413</v>
      </c>
      <c r="J716" s="119" t="s">
        <v>448</v>
      </c>
      <c r="K716" s="87" t="s">
        <v>39</v>
      </c>
      <c r="L716" s="66"/>
      <c r="M716" s="94"/>
      <c r="N716" s="122" t="s">
        <v>231</v>
      </c>
      <c r="O716" s="124"/>
      <c r="P716" s="124" t="s">
        <v>243</v>
      </c>
      <c r="Q716" s="16" t="s">
        <v>249</v>
      </c>
      <c r="R716" s="122" t="s">
        <v>231</v>
      </c>
      <c r="S716" s="124" t="s">
        <v>455</v>
      </c>
      <c r="T716" s="122" t="s">
        <v>231</v>
      </c>
      <c r="U716" s="124"/>
      <c r="V716" s="16" t="s">
        <v>257</v>
      </c>
      <c r="W716" s="106"/>
      <c r="X716" s="106"/>
      <c r="Y716" s="106"/>
      <c r="Z716" s="122" t="s">
        <v>231</v>
      </c>
      <c r="AA716" s="124"/>
      <c r="AB716" s="122" t="s">
        <v>231</v>
      </c>
      <c r="AC716" s="124" t="s">
        <v>470</v>
      </c>
      <c r="AD716" s="122" t="s">
        <v>241</v>
      </c>
      <c r="AE716" s="124"/>
      <c r="AF716" s="122" t="s">
        <v>241</v>
      </c>
      <c r="AG716" s="124"/>
      <c r="AH716" s="122" t="s">
        <v>241</v>
      </c>
      <c r="AI716" s="124"/>
      <c r="AJ716" s="108"/>
      <c r="AK716" s="106"/>
      <c r="AL716" s="106"/>
      <c r="AM716" s="122" t="s">
        <v>231</v>
      </c>
      <c r="AN716" s="124"/>
      <c r="AO716" s="122" t="s">
        <v>231</v>
      </c>
      <c r="AP716" s="124"/>
      <c r="AQ716" s="122" t="s">
        <v>231</v>
      </c>
      <c r="AR716" s="124"/>
      <c r="AS716" s="122" t="s">
        <v>231</v>
      </c>
      <c r="AT716" s="124" t="s">
        <v>525</v>
      </c>
      <c r="AU716" s="122" t="s">
        <v>231</v>
      </c>
      <c r="AV716" s="124"/>
      <c r="AW716" s="122" t="s">
        <v>228</v>
      </c>
      <c r="AX716" s="124"/>
      <c r="AY716" s="122" t="s">
        <v>231</v>
      </c>
      <c r="AZ716" s="124"/>
      <c r="BA716" s="146" t="s">
        <v>241</v>
      </c>
      <c r="BB716" s="124"/>
      <c r="BC716" s="146" t="s">
        <v>293</v>
      </c>
      <c r="BD716" s="124" t="s">
        <v>555</v>
      </c>
      <c r="BE716" s="112">
        <f t="shared" si="20"/>
        <v>0.6657142857</v>
      </c>
      <c r="BF716" s="122" t="s">
        <v>192</v>
      </c>
      <c r="BG716" s="160">
        <v>1.0</v>
      </c>
      <c r="BH716" s="122" t="s">
        <v>199</v>
      </c>
      <c r="BI716" s="160">
        <v>1.0</v>
      </c>
      <c r="BJ716" s="122" t="s">
        <v>205</v>
      </c>
      <c r="BK716" s="124">
        <v>0.5</v>
      </c>
      <c r="BL716" s="122" t="s">
        <v>209</v>
      </c>
      <c r="BM716" s="124">
        <v>1.0</v>
      </c>
      <c r="BN716" s="122" t="s">
        <v>217</v>
      </c>
      <c r="BO716" s="124">
        <v>0.66</v>
      </c>
      <c r="BP716" s="122" t="s">
        <v>211</v>
      </c>
      <c r="BQ716" s="124">
        <v>0.5</v>
      </c>
      <c r="BR716" s="122" t="s">
        <v>226</v>
      </c>
      <c r="BS716" s="124">
        <v>0.0</v>
      </c>
      <c r="BT716" s="112"/>
      <c r="BU716" s="168" t="s">
        <v>236</v>
      </c>
      <c r="BV716" s="168" t="s">
        <v>236</v>
      </c>
      <c r="BW716" s="112"/>
    </row>
    <row r="717">
      <c r="A717" s="66"/>
      <c r="B717" s="69">
        <v>13.0</v>
      </c>
      <c r="C717" s="115" t="s">
        <v>306</v>
      </c>
      <c r="D717" s="115" t="s">
        <v>342</v>
      </c>
      <c r="E717" s="76">
        <v>2014.0</v>
      </c>
      <c r="F717" s="76" t="s">
        <v>30</v>
      </c>
      <c r="G717" s="76" t="s">
        <v>378</v>
      </c>
      <c r="H717" s="76">
        <v>0.0</v>
      </c>
      <c r="I717" s="119" t="s">
        <v>414</v>
      </c>
      <c r="J717" s="119" t="s">
        <v>449</v>
      </c>
      <c r="K717" s="87" t="s">
        <v>39</v>
      </c>
      <c r="L717" s="66"/>
      <c r="M717" s="94"/>
      <c r="N717" s="224" t="s">
        <v>231</v>
      </c>
      <c r="O717" s="58"/>
      <c r="P717" s="124" t="s">
        <v>243</v>
      </c>
      <c r="Q717" s="16" t="s">
        <v>248</v>
      </c>
      <c r="R717" s="122" t="s">
        <v>241</v>
      </c>
      <c r="S717" s="124"/>
      <c r="T717" s="122" t="s">
        <v>231</v>
      </c>
      <c r="U717" s="124"/>
      <c r="V717" s="16" t="s">
        <v>258</v>
      </c>
      <c r="W717" s="106"/>
      <c r="X717" s="106"/>
      <c r="Y717" s="106"/>
      <c r="Z717" s="122" t="s">
        <v>231</v>
      </c>
      <c r="AA717" s="124"/>
      <c r="AB717" s="122" t="s">
        <v>231</v>
      </c>
      <c r="AC717" s="124" t="s">
        <v>471</v>
      </c>
      <c r="AD717" s="122" t="s">
        <v>241</v>
      </c>
      <c r="AE717" s="124"/>
      <c r="AF717" s="122" t="s">
        <v>241</v>
      </c>
      <c r="AG717" s="124"/>
      <c r="AH717" s="122" t="s">
        <v>241</v>
      </c>
      <c r="AI717" s="124"/>
      <c r="AJ717" s="108"/>
      <c r="AK717" s="106"/>
      <c r="AL717" s="106"/>
      <c r="AM717" s="122" t="s">
        <v>231</v>
      </c>
      <c r="AN717" s="124"/>
      <c r="AO717" s="122" t="s">
        <v>231</v>
      </c>
      <c r="AP717" s="124" t="s">
        <v>507</v>
      </c>
      <c r="AQ717" s="122" t="s">
        <v>231</v>
      </c>
      <c r="AR717" s="124"/>
      <c r="AS717" s="122" t="s">
        <v>231</v>
      </c>
      <c r="AT717" s="124" t="s">
        <v>526</v>
      </c>
      <c r="AU717" s="122" t="s">
        <v>231</v>
      </c>
      <c r="AV717" s="124"/>
      <c r="AW717" s="122" t="s">
        <v>231</v>
      </c>
      <c r="AX717" s="124"/>
      <c r="AY717" s="224" t="s">
        <v>231</v>
      </c>
      <c r="AZ717" s="58"/>
      <c r="BA717" s="146" t="s">
        <v>241</v>
      </c>
      <c r="BB717" s="124"/>
      <c r="BC717" s="146" t="s">
        <v>293</v>
      </c>
      <c r="BD717" s="124" t="s">
        <v>555</v>
      </c>
      <c r="BE717" s="112">
        <f t="shared" si="20"/>
        <v>0.5</v>
      </c>
      <c r="BF717" s="122" t="s">
        <v>192</v>
      </c>
      <c r="BG717" s="160">
        <v>1.0</v>
      </c>
      <c r="BH717" s="122" t="s">
        <v>200</v>
      </c>
      <c r="BI717" s="160">
        <v>0.5</v>
      </c>
      <c r="BJ717" s="122" t="s">
        <v>205</v>
      </c>
      <c r="BK717" s="124">
        <v>0.5</v>
      </c>
      <c r="BL717" s="122" t="s">
        <v>211</v>
      </c>
      <c r="BM717" s="124">
        <v>0.5</v>
      </c>
      <c r="BN717" s="122" t="s">
        <v>217</v>
      </c>
      <c r="BO717" s="124">
        <v>0.5</v>
      </c>
      <c r="BP717" s="122" t="s">
        <v>211</v>
      </c>
      <c r="BQ717" s="124">
        <v>0.5</v>
      </c>
      <c r="BR717" s="122" t="s">
        <v>226</v>
      </c>
      <c r="BS717" s="124">
        <v>0.0</v>
      </c>
      <c r="BT717" s="112"/>
      <c r="BU717" s="168" t="s">
        <v>237</v>
      </c>
      <c r="BV717" s="168" t="s">
        <v>236</v>
      </c>
      <c r="BW717" s="112"/>
    </row>
    <row r="718">
      <c r="A718" s="66"/>
      <c r="B718" s="69">
        <v>14.0</v>
      </c>
      <c r="C718" s="115" t="s">
        <v>307</v>
      </c>
      <c r="D718" s="115" t="s">
        <v>343</v>
      </c>
      <c r="E718" s="76">
        <v>2014.0</v>
      </c>
      <c r="F718" s="76" t="s">
        <v>30</v>
      </c>
      <c r="G718" s="76" t="s">
        <v>379</v>
      </c>
      <c r="H718" s="76">
        <v>0.0</v>
      </c>
      <c r="I718" s="119" t="s">
        <v>415</v>
      </c>
      <c r="J718" s="119" t="s">
        <v>450</v>
      </c>
      <c r="K718" s="87" t="s">
        <v>39</v>
      </c>
      <c r="L718" s="66"/>
      <c r="M718" s="94"/>
      <c r="N718" s="122" t="s">
        <v>231</v>
      </c>
      <c r="O718" s="124"/>
      <c r="P718" s="124" t="s">
        <v>243</v>
      </c>
      <c r="Q718" s="16" t="s">
        <v>249</v>
      </c>
      <c r="R718" s="122" t="s">
        <v>241</v>
      </c>
      <c r="S718" s="124"/>
      <c r="T718" s="122" t="s">
        <v>231</v>
      </c>
      <c r="U718" s="124"/>
      <c r="V718" s="16" t="s">
        <v>260</v>
      </c>
      <c r="W718" s="106"/>
      <c r="X718" s="106"/>
      <c r="Y718" s="106"/>
      <c r="Z718" s="122" t="s">
        <v>231</v>
      </c>
      <c r="AA718" s="124"/>
      <c r="AB718" s="122" t="s">
        <v>231</v>
      </c>
      <c r="AC718" s="124" t="s">
        <v>472</v>
      </c>
      <c r="AD718" s="122" t="s">
        <v>241</v>
      </c>
      <c r="AE718" s="124"/>
      <c r="AF718" s="122" t="s">
        <v>231</v>
      </c>
      <c r="AG718" s="124" t="s">
        <v>498</v>
      </c>
      <c r="AH718" s="122" t="s">
        <v>241</v>
      </c>
      <c r="AI718" s="124"/>
      <c r="AJ718" s="108"/>
      <c r="AK718" s="106"/>
      <c r="AL718" s="106"/>
      <c r="AM718" s="122" t="s">
        <v>231</v>
      </c>
      <c r="AN718" s="124"/>
      <c r="AO718" s="122" t="s">
        <v>241</v>
      </c>
      <c r="AP718" s="124"/>
      <c r="AQ718" s="122" t="s">
        <v>231</v>
      </c>
      <c r="AR718" s="124" t="s">
        <v>517</v>
      </c>
      <c r="AS718" s="122" t="s">
        <v>231</v>
      </c>
      <c r="AT718" s="124"/>
      <c r="AU718" s="122" t="s">
        <v>231</v>
      </c>
      <c r="AV718" s="124"/>
      <c r="AW718" s="122" t="s">
        <v>231</v>
      </c>
      <c r="AX718" s="124" t="s">
        <v>535</v>
      </c>
      <c r="AY718" s="122" t="s">
        <v>231</v>
      </c>
      <c r="AZ718" s="124"/>
      <c r="BA718" s="146" t="s">
        <v>241</v>
      </c>
      <c r="BB718" s="124"/>
      <c r="BC718" s="146" t="s">
        <v>292</v>
      </c>
      <c r="BD718" s="124"/>
      <c r="BE718" s="112">
        <f t="shared" si="20"/>
        <v>0.6185714286</v>
      </c>
      <c r="BF718" s="122" t="s">
        <v>192</v>
      </c>
      <c r="BG718" s="160">
        <v>1.0</v>
      </c>
      <c r="BH718" s="122" t="s">
        <v>200</v>
      </c>
      <c r="BI718" s="160">
        <v>0.5</v>
      </c>
      <c r="BJ718" s="122" t="s">
        <v>204</v>
      </c>
      <c r="BK718" s="124">
        <v>1.0</v>
      </c>
      <c r="BL718" s="122" t="s">
        <v>209</v>
      </c>
      <c r="BM718" s="124">
        <v>1.0</v>
      </c>
      <c r="BN718" s="122" t="s">
        <v>218</v>
      </c>
      <c r="BO718" s="124">
        <v>0.33</v>
      </c>
      <c r="BP718" s="122" t="s">
        <v>211</v>
      </c>
      <c r="BQ718" s="124">
        <v>0.5</v>
      </c>
      <c r="BR718" s="122" t="s">
        <v>226</v>
      </c>
      <c r="BS718" s="124">
        <v>0.0</v>
      </c>
      <c r="BT718" s="112"/>
      <c r="BU718" s="168" t="s">
        <v>237</v>
      </c>
      <c r="BV718" s="168" t="s">
        <v>236</v>
      </c>
      <c r="BW718" s="112"/>
    </row>
    <row r="719">
      <c r="A719" s="66"/>
      <c r="B719" s="69">
        <v>15.0</v>
      </c>
      <c r="C719" s="115" t="s">
        <v>308</v>
      </c>
      <c r="D719" s="115" t="s">
        <v>344</v>
      </c>
      <c r="E719" s="76">
        <v>2012.0</v>
      </c>
      <c r="F719" s="76" t="s">
        <v>30</v>
      </c>
      <c r="G719" s="76" t="s">
        <v>380</v>
      </c>
      <c r="H719" s="76">
        <v>2.0</v>
      </c>
      <c r="I719" s="119" t="s">
        <v>416</v>
      </c>
      <c r="J719" s="119" t="s">
        <v>451</v>
      </c>
      <c r="K719" s="87" t="s">
        <v>39</v>
      </c>
      <c r="L719" s="66"/>
      <c r="M719" s="94"/>
      <c r="N719" s="122" t="s">
        <v>231</v>
      </c>
      <c r="O719" s="124"/>
      <c r="P719" s="124" t="s">
        <v>243</v>
      </c>
      <c r="Q719" s="16" t="s">
        <v>250</v>
      </c>
      <c r="R719" s="122" t="s">
        <v>241</v>
      </c>
      <c r="S719" s="124"/>
      <c r="T719" s="122" t="s">
        <v>241</v>
      </c>
      <c r="U719" s="124" t="s">
        <v>459</v>
      </c>
      <c r="V719" s="16"/>
      <c r="W719" s="106"/>
      <c r="X719" s="106"/>
      <c r="Y719" s="106"/>
      <c r="Z719" s="122"/>
      <c r="AA719" s="124"/>
      <c r="AB719" s="122"/>
      <c r="AC719" s="124"/>
      <c r="AD719" s="122"/>
      <c r="AE719" s="124"/>
      <c r="AF719" s="122"/>
      <c r="AG719" s="124"/>
      <c r="AH719" s="122"/>
      <c r="AI719" s="124"/>
      <c r="AJ719" s="108"/>
      <c r="AK719" s="106"/>
      <c r="AL719" s="106"/>
      <c r="AM719" s="122"/>
      <c r="AN719" s="124"/>
      <c r="AO719" s="122"/>
      <c r="AP719" s="124"/>
      <c r="AQ719" s="122"/>
      <c r="AR719" s="124"/>
      <c r="AS719" s="122"/>
      <c r="AT719" s="124"/>
      <c r="AU719" s="122"/>
      <c r="AV719" s="124"/>
      <c r="AW719" s="122"/>
      <c r="AX719" s="124"/>
      <c r="AY719" s="122"/>
      <c r="AZ719" s="124"/>
      <c r="BA719" s="225"/>
      <c r="BB719" s="58"/>
      <c r="BC719" s="146"/>
      <c r="BD719" s="124"/>
      <c r="BE719" s="112">
        <f t="shared" si="20"/>
        <v>0</v>
      </c>
      <c r="BF719" s="122" t="s">
        <v>192</v>
      </c>
      <c r="BG719" s="160"/>
      <c r="BH719" s="122" t="s">
        <v>200</v>
      </c>
      <c r="BI719" s="160"/>
      <c r="BJ719" s="122"/>
      <c r="BK719" s="124"/>
      <c r="BL719" s="122"/>
      <c r="BM719" s="124"/>
      <c r="BN719" s="122"/>
      <c r="BO719" s="124"/>
      <c r="BP719" s="122"/>
      <c r="BQ719" s="124"/>
      <c r="BR719" s="122"/>
      <c r="BS719" s="124"/>
      <c r="BT719" s="112"/>
      <c r="BU719" s="168" t="s">
        <v>236</v>
      </c>
      <c r="BV719" s="7"/>
      <c r="BW719" s="112"/>
    </row>
    <row r="720">
      <c r="A720" s="66"/>
      <c r="B720" s="69">
        <v>16.0</v>
      </c>
      <c r="C720" s="115" t="s">
        <v>309</v>
      </c>
      <c r="D720" s="115" t="s">
        <v>345</v>
      </c>
      <c r="E720" s="76">
        <v>2014.0</v>
      </c>
      <c r="F720" s="76" t="s">
        <v>30</v>
      </c>
      <c r="G720" s="76" t="s">
        <v>381</v>
      </c>
      <c r="H720" s="76">
        <v>4.0</v>
      </c>
      <c r="I720" s="119" t="s">
        <v>417</v>
      </c>
      <c r="J720" s="119" t="s">
        <v>452</v>
      </c>
      <c r="K720" s="87" t="s">
        <v>39</v>
      </c>
      <c r="L720" s="66"/>
      <c r="M720" s="94"/>
      <c r="N720" s="122" t="s">
        <v>231</v>
      </c>
      <c r="O720" s="124"/>
      <c r="P720" s="124" t="s">
        <v>243</v>
      </c>
      <c r="Q720" s="16" t="s">
        <v>250</v>
      </c>
      <c r="R720" s="122" t="s">
        <v>241</v>
      </c>
      <c r="S720" s="124"/>
      <c r="T720" s="122" t="s">
        <v>241</v>
      </c>
      <c r="U720" s="124"/>
      <c r="V720" s="16"/>
      <c r="W720" s="106"/>
      <c r="X720" s="106"/>
      <c r="Y720" s="106"/>
      <c r="Z720" s="122"/>
      <c r="AA720" s="124"/>
      <c r="AB720" s="122"/>
      <c r="AC720" s="124"/>
      <c r="AD720" s="122"/>
      <c r="AE720" s="124"/>
      <c r="AF720" s="122"/>
      <c r="AG720" s="124"/>
      <c r="AH720" s="122"/>
      <c r="AI720" s="124"/>
      <c r="AJ720" s="108"/>
      <c r="AK720" s="106"/>
      <c r="AL720" s="106"/>
      <c r="AM720" s="122"/>
      <c r="AN720" s="124"/>
      <c r="AO720" s="122"/>
      <c r="AP720" s="124"/>
      <c r="AQ720" s="122"/>
      <c r="AR720" s="124"/>
      <c r="AS720" s="122"/>
      <c r="AT720" s="124"/>
      <c r="AU720" s="122"/>
      <c r="AV720" s="124"/>
      <c r="AW720" s="122"/>
      <c r="AX720" s="124"/>
      <c r="AY720" s="122"/>
      <c r="AZ720" s="124"/>
      <c r="BA720" s="146"/>
      <c r="BB720" s="124"/>
      <c r="BC720" s="146"/>
      <c r="BD720" s="124"/>
      <c r="BE720" s="112">
        <f t="shared" si="20"/>
        <v>0</v>
      </c>
      <c r="BF720" s="122" t="s">
        <v>192</v>
      </c>
      <c r="BG720" s="160"/>
      <c r="BH720" s="122" t="s">
        <v>199</v>
      </c>
      <c r="BI720" s="160"/>
      <c r="BJ720" s="122"/>
      <c r="BK720" s="124"/>
      <c r="BL720" s="122"/>
      <c r="BM720" s="124"/>
      <c r="BN720" s="122"/>
      <c r="BO720" s="124"/>
      <c r="BP720" s="122"/>
      <c r="BQ720" s="124"/>
      <c r="BR720" s="122"/>
      <c r="BS720" s="124"/>
      <c r="BT720" s="112"/>
      <c r="BU720" s="168" t="s">
        <v>236</v>
      </c>
      <c r="BV720" s="7"/>
      <c r="BW720" s="112"/>
    </row>
    <row r="721">
      <c r="A721" s="66"/>
      <c r="B721" s="69">
        <v>17.0</v>
      </c>
      <c r="C721" s="115" t="s">
        <v>310</v>
      </c>
      <c r="D721" s="115" t="s">
        <v>346</v>
      </c>
      <c r="E721" s="76">
        <v>2013.0</v>
      </c>
      <c r="F721" s="76" t="s">
        <v>30</v>
      </c>
      <c r="G721" s="76" t="s">
        <v>382</v>
      </c>
      <c r="H721" s="76">
        <v>2.0</v>
      </c>
      <c r="I721" s="119" t="s">
        <v>418</v>
      </c>
      <c r="J721" s="119" t="s">
        <v>453</v>
      </c>
      <c r="K721" s="87" t="s">
        <v>39</v>
      </c>
      <c r="L721" s="66"/>
      <c r="M721" s="94"/>
      <c r="N721" s="122" t="s">
        <v>231</v>
      </c>
      <c r="O721" s="124"/>
      <c r="P721" s="124" t="s">
        <v>243</v>
      </c>
      <c r="Q721" s="16" t="s">
        <v>250</v>
      </c>
      <c r="R721" s="224" t="s">
        <v>228</v>
      </c>
      <c r="S721" s="58"/>
      <c r="T721" s="122" t="s">
        <v>231</v>
      </c>
      <c r="U721" s="124"/>
      <c r="V721" s="16" t="s">
        <v>258</v>
      </c>
      <c r="W721" s="106"/>
      <c r="X721" s="106"/>
      <c r="Y721" s="106"/>
      <c r="Z721" s="122" t="s">
        <v>231</v>
      </c>
      <c r="AA721" s="124"/>
      <c r="AB721" s="122" t="s">
        <v>231</v>
      </c>
      <c r="AC721" s="124" t="s">
        <v>473</v>
      </c>
      <c r="AD721" s="122" t="s">
        <v>241</v>
      </c>
      <c r="AE721" s="124"/>
      <c r="AF721" s="122" t="s">
        <v>241</v>
      </c>
      <c r="AG721" s="124"/>
      <c r="AH721" s="122" t="s">
        <v>241</v>
      </c>
      <c r="AI721" s="124"/>
      <c r="AJ721" s="108"/>
      <c r="AK721" s="106"/>
      <c r="AL721" s="106"/>
      <c r="AM721" s="122" t="s">
        <v>231</v>
      </c>
      <c r="AN721" s="124"/>
      <c r="AO721" s="122" t="s">
        <v>231</v>
      </c>
      <c r="AP721" s="124"/>
      <c r="AQ721" s="122" t="s">
        <v>231</v>
      </c>
      <c r="AR721" s="124" t="s">
        <v>518</v>
      </c>
      <c r="AS721" s="122" t="s">
        <v>231</v>
      </c>
      <c r="AT721" s="124" t="s">
        <v>526</v>
      </c>
      <c r="AU721" s="122" t="s">
        <v>231</v>
      </c>
      <c r="AV721" s="124"/>
      <c r="AW721" s="122" t="s">
        <v>231</v>
      </c>
      <c r="AX721" s="124"/>
      <c r="AY721" s="122" t="s">
        <v>231</v>
      </c>
      <c r="AZ721" s="124"/>
      <c r="BA721" s="146" t="s">
        <v>231</v>
      </c>
      <c r="BB721" s="124" t="s">
        <v>546</v>
      </c>
      <c r="BC721" s="225" t="s">
        <v>293</v>
      </c>
      <c r="BD721" s="58"/>
      <c r="BE721" s="112">
        <f t="shared" si="20"/>
        <v>0.5471428571</v>
      </c>
      <c r="BF721" s="122" t="s">
        <v>192</v>
      </c>
      <c r="BG721" s="160">
        <v>1.0</v>
      </c>
      <c r="BH721" s="122" t="s">
        <v>199</v>
      </c>
      <c r="BI721" s="160">
        <v>1.0</v>
      </c>
      <c r="BJ721" s="122" t="s">
        <v>205</v>
      </c>
      <c r="BK721" s="124">
        <v>0.5</v>
      </c>
      <c r="BL721" s="146" t="s">
        <v>211</v>
      </c>
      <c r="BM721" s="124">
        <v>0.5</v>
      </c>
      <c r="BN721" s="122" t="s">
        <v>218</v>
      </c>
      <c r="BO721" s="124">
        <v>0.33</v>
      </c>
      <c r="BP721" s="122" t="s">
        <v>211</v>
      </c>
      <c r="BQ721" s="124">
        <v>0.5</v>
      </c>
      <c r="BR721" s="122" t="s">
        <v>226</v>
      </c>
      <c r="BS721" s="124">
        <v>0.0</v>
      </c>
      <c r="BT721" s="112"/>
      <c r="BU721" s="168" t="s">
        <v>237</v>
      </c>
      <c r="BV721" s="168" t="s">
        <v>237</v>
      </c>
      <c r="BW721" s="112"/>
    </row>
    <row r="722">
      <c r="A722" s="66"/>
      <c r="B722" s="69">
        <v>18.0</v>
      </c>
      <c r="C722" s="71" t="s">
        <v>311</v>
      </c>
      <c r="D722" s="10" t="s">
        <v>347</v>
      </c>
      <c r="E722" s="76">
        <v>2014.0</v>
      </c>
      <c r="F722" s="76" t="s">
        <v>30</v>
      </c>
      <c r="G722" s="76" t="s">
        <v>383</v>
      </c>
      <c r="H722" s="76">
        <v>0.0</v>
      </c>
      <c r="I722" s="119" t="s">
        <v>419</v>
      </c>
      <c r="J722" s="71"/>
      <c r="K722" s="87" t="s">
        <v>39</v>
      </c>
      <c r="L722" s="66"/>
      <c r="M722" s="94"/>
      <c r="N722" s="122" t="s">
        <v>231</v>
      </c>
      <c r="O722" s="124"/>
      <c r="P722" s="124" t="s">
        <v>243</v>
      </c>
      <c r="Q722" s="16" t="s">
        <v>250</v>
      </c>
      <c r="R722" s="122" t="s">
        <v>228</v>
      </c>
      <c r="S722" s="124"/>
      <c r="T722" s="122" t="s">
        <v>231</v>
      </c>
      <c r="U722" s="124"/>
      <c r="V722" s="16" t="s">
        <v>258</v>
      </c>
      <c r="W722" s="106"/>
      <c r="X722" s="106"/>
      <c r="Y722" s="106"/>
      <c r="Z722" s="122" t="s">
        <v>231</v>
      </c>
      <c r="AA722" s="124" t="s">
        <v>460</v>
      </c>
      <c r="AB722" s="122" t="s">
        <v>231</v>
      </c>
      <c r="AC722" s="124"/>
      <c r="AD722" s="122" t="s">
        <v>231</v>
      </c>
      <c r="AE722" s="124"/>
      <c r="AF722" s="122" t="s">
        <v>241</v>
      </c>
      <c r="AG722" s="124"/>
      <c r="AH722" s="122" t="s">
        <v>231</v>
      </c>
      <c r="AI722" s="124"/>
      <c r="AJ722" s="108"/>
      <c r="AK722" s="106"/>
      <c r="AL722" s="106"/>
      <c r="AM722" s="122" t="s">
        <v>231</v>
      </c>
      <c r="AN722" s="124"/>
      <c r="AO722" s="122" t="s">
        <v>231</v>
      </c>
      <c r="AP722" s="124"/>
      <c r="AQ722" s="122" t="s">
        <v>231</v>
      </c>
      <c r="AR722" s="124"/>
      <c r="AS722" s="122" t="s">
        <v>231</v>
      </c>
      <c r="AT722" s="124"/>
      <c r="AU722" s="122" t="s">
        <v>231</v>
      </c>
      <c r="AV722" s="124"/>
      <c r="AW722" s="122" t="s">
        <v>231</v>
      </c>
      <c r="AX722" s="124"/>
      <c r="AY722" s="122" t="s">
        <v>231</v>
      </c>
      <c r="AZ722" s="124"/>
      <c r="BA722" s="146" t="s">
        <v>231</v>
      </c>
      <c r="BB722" s="124" t="s">
        <v>547</v>
      </c>
      <c r="BC722" s="146" t="s">
        <v>290</v>
      </c>
      <c r="BD722" s="124" t="s">
        <v>460</v>
      </c>
      <c r="BE722" s="112">
        <f t="shared" si="20"/>
        <v>0.8571428571</v>
      </c>
      <c r="BF722" s="122" t="s">
        <v>192</v>
      </c>
      <c r="BG722" s="160">
        <v>1.0</v>
      </c>
      <c r="BH722" s="122" t="s">
        <v>200</v>
      </c>
      <c r="BI722" s="160">
        <v>0.5</v>
      </c>
      <c r="BJ722" s="122" t="s">
        <v>204</v>
      </c>
      <c r="BK722" s="124">
        <v>1.0</v>
      </c>
      <c r="BL722" s="146" t="s">
        <v>209</v>
      </c>
      <c r="BM722" s="124">
        <v>1.0</v>
      </c>
      <c r="BN722" s="122" t="s">
        <v>216</v>
      </c>
      <c r="BO722" s="124">
        <v>1.0</v>
      </c>
      <c r="BP722" s="122" t="s">
        <v>204</v>
      </c>
      <c r="BQ722" s="124">
        <v>1.0</v>
      </c>
      <c r="BR722" s="122" t="s">
        <v>211</v>
      </c>
      <c r="BS722" s="124">
        <v>0.5</v>
      </c>
      <c r="BT722" s="112"/>
      <c r="BU722" s="168" t="s">
        <v>236</v>
      </c>
      <c r="BV722" s="168" t="s">
        <v>237</v>
      </c>
      <c r="BW722" s="112"/>
    </row>
    <row r="723">
      <c r="A723" s="66"/>
      <c r="B723" s="69">
        <v>19.0</v>
      </c>
      <c r="C723" s="71" t="s">
        <v>312</v>
      </c>
      <c r="D723" s="10" t="s">
        <v>348</v>
      </c>
      <c r="E723" s="76">
        <v>2014.0</v>
      </c>
      <c r="F723" s="76" t="s">
        <v>30</v>
      </c>
      <c r="G723" s="76" t="s">
        <v>384</v>
      </c>
      <c r="H723" s="76">
        <v>0.0</v>
      </c>
      <c r="I723" s="119" t="s">
        <v>420</v>
      </c>
      <c r="J723" s="71"/>
      <c r="K723" s="87" t="s">
        <v>39</v>
      </c>
      <c r="L723" s="66"/>
      <c r="M723" s="94"/>
      <c r="N723" s="122" t="s">
        <v>231</v>
      </c>
      <c r="O723" s="124"/>
      <c r="P723" s="124" t="s">
        <v>243</v>
      </c>
      <c r="Q723" s="16" t="s">
        <v>249</v>
      </c>
      <c r="R723" s="122" t="s">
        <v>231</v>
      </c>
      <c r="S723" s="124" t="s">
        <v>456</v>
      </c>
      <c r="T723" s="224" t="s">
        <v>231</v>
      </c>
      <c r="U723" s="58"/>
      <c r="V723" s="16" t="s">
        <v>258</v>
      </c>
      <c r="W723" s="106"/>
      <c r="X723" s="106"/>
      <c r="Y723" s="106"/>
      <c r="Z723" s="122" t="s">
        <v>241</v>
      </c>
      <c r="AA723" s="124"/>
      <c r="AB723" s="122"/>
      <c r="AC723" s="124"/>
      <c r="AD723" s="122"/>
      <c r="AE723" s="124"/>
      <c r="AF723" s="122"/>
      <c r="AG723" s="124"/>
      <c r="AH723" s="122"/>
      <c r="AI723" s="124"/>
      <c r="AJ723" s="108"/>
      <c r="AK723" s="106"/>
      <c r="AL723" s="106"/>
      <c r="AM723" s="122" t="s">
        <v>231</v>
      </c>
      <c r="AN723" s="124" t="s">
        <v>504</v>
      </c>
      <c r="AO723" s="122" t="s">
        <v>231</v>
      </c>
      <c r="AP723" s="124" t="s">
        <v>508</v>
      </c>
      <c r="AQ723" s="122" t="s">
        <v>231</v>
      </c>
      <c r="AR723" s="124"/>
      <c r="AS723" s="122" t="s">
        <v>231</v>
      </c>
      <c r="AT723" s="124"/>
      <c r="AU723" s="122" t="s">
        <v>241</v>
      </c>
      <c r="AV723" s="124"/>
      <c r="AW723" s="122" t="s">
        <v>231</v>
      </c>
      <c r="AX723" s="124"/>
      <c r="AY723" s="122" t="s">
        <v>231</v>
      </c>
      <c r="AZ723" s="124"/>
      <c r="BA723" s="146" t="s">
        <v>231</v>
      </c>
      <c r="BB723" s="124"/>
      <c r="BC723" s="146" t="s">
        <v>293</v>
      </c>
      <c r="BD723" s="124"/>
      <c r="BE723" s="111">
        <f t="shared" si="20"/>
        <v>0.8571428571</v>
      </c>
      <c r="BF723" s="58"/>
      <c r="BG723" s="160">
        <v>1.0</v>
      </c>
      <c r="BH723" s="122" t="s">
        <v>200</v>
      </c>
      <c r="BI723" s="160">
        <v>0.5</v>
      </c>
      <c r="BJ723" s="122" t="s">
        <v>204</v>
      </c>
      <c r="BK723" s="124">
        <v>1.0</v>
      </c>
      <c r="BL723" s="146" t="s">
        <v>209</v>
      </c>
      <c r="BM723" s="124">
        <v>1.0</v>
      </c>
      <c r="BN723" s="122" t="s">
        <v>216</v>
      </c>
      <c r="BO723" s="124">
        <v>1.0</v>
      </c>
      <c r="BP723" s="122" t="s">
        <v>211</v>
      </c>
      <c r="BQ723" s="124">
        <v>0.5</v>
      </c>
      <c r="BR723" s="122" t="s">
        <v>225</v>
      </c>
      <c r="BS723" s="124">
        <v>1.0</v>
      </c>
      <c r="BT723" s="112"/>
      <c r="BU723" s="168" t="s">
        <v>237</v>
      </c>
      <c r="BV723" s="168" t="s">
        <v>237</v>
      </c>
      <c r="BW723" s="112"/>
      <c r="BX723" s="10" t="s">
        <v>561</v>
      </c>
    </row>
    <row r="724">
      <c r="A724" s="66"/>
      <c r="B724" s="69">
        <v>20.0</v>
      </c>
      <c r="C724" s="71" t="s">
        <v>313</v>
      </c>
      <c r="D724" s="115" t="s">
        <v>349</v>
      </c>
      <c r="E724" s="76">
        <v>2010.0</v>
      </c>
      <c r="F724" s="76" t="s">
        <v>30</v>
      </c>
      <c r="G724" s="76" t="s">
        <v>385</v>
      </c>
      <c r="H724" s="76">
        <v>7.0</v>
      </c>
      <c r="I724" s="119" t="s">
        <v>421</v>
      </c>
      <c r="J724" s="71"/>
      <c r="K724" s="87" t="s">
        <v>39</v>
      </c>
      <c r="L724" s="66"/>
      <c r="M724" s="94"/>
      <c r="N724" s="122" t="s">
        <v>231</v>
      </c>
      <c r="O724" s="124"/>
      <c r="P724" s="124" t="s">
        <v>243</v>
      </c>
      <c r="Q724" s="16" t="s">
        <v>250</v>
      </c>
      <c r="R724" s="122" t="s">
        <v>228</v>
      </c>
      <c r="S724" s="124"/>
      <c r="T724" s="122" t="s">
        <v>231</v>
      </c>
      <c r="U724" s="124"/>
      <c r="V724" s="16" t="s">
        <v>258</v>
      </c>
      <c r="W724" s="106"/>
      <c r="X724" s="106"/>
      <c r="Y724" s="106"/>
      <c r="Z724" s="122" t="s">
        <v>231</v>
      </c>
      <c r="AA724" s="124"/>
      <c r="AB724" s="122" t="s">
        <v>231</v>
      </c>
      <c r="AC724" s="124"/>
      <c r="AD724" s="122" t="s">
        <v>231</v>
      </c>
      <c r="AE724" s="124"/>
      <c r="AF724" s="122" t="s">
        <v>241</v>
      </c>
      <c r="AG724" s="124"/>
      <c r="AH724" s="122" t="s">
        <v>241</v>
      </c>
      <c r="AI724" s="124"/>
      <c r="AJ724" s="108"/>
      <c r="AK724" s="106"/>
      <c r="AL724" s="106"/>
      <c r="AM724" s="122" t="s">
        <v>231</v>
      </c>
      <c r="AN724" s="124"/>
      <c r="AO724" s="122" t="s">
        <v>241</v>
      </c>
      <c r="AP724" s="124"/>
      <c r="AQ724" s="122" t="s">
        <v>231</v>
      </c>
      <c r="AR724" s="124"/>
      <c r="AS724" s="122" t="s">
        <v>231</v>
      </c>
      <c r="AT724" s="124" t="s">
        <v>527</v>
      </c>
      <c r="AU724" s="122" t="s">
        <v>241</v>
      </c>
      <c r="AV724" s="124"/>
      <c r="AW724" s="122" t="s">
        <v>228</v>
      </c>
      <c r="AX724" s="124"/>
      <c r="AY724" s="122" t="s">
        <v>231</v>
      </c>
      <c r="AZ724" s="124"/>
      <c r="BA724" s="146" t="s">
        <v>241</v>
      </c>
      <c r="BB724" s="124"/>
      <c r="BC724" s="146" t="s">
        <v>293</v>
      </c>
      <c r="BD724" s="124"/>
      <c r="BE724" s="112">
        <f t="shared" si="20"/>
        <v>0.6185714286</v>
      </c>
      <c r="BF724" s="224" t="s">
        <v>192</v>
      </c>
      <c r="BG724" s="58"/>
      <c r="BH724" s="122" t="s">
        <v>199</v>
      </c>
      <c r="BI724" s="160">
        <v>1.0</v>
      </c>
      <c r="BJ724" s="122" t="s">
        <v>204</v>
      </c>
      <c r="BK724" s="124">
        <v>1.0</v>
      </c>
      <c r="BL724" s="146" t="s">
        <v>209</v>
      </c>
      <c r="BM724" s="124">
        <v>1.0</v>
      </c>
      <c r="BN724" s="122" t="s">
        <v>218</v>
      </c>
      <c r="BO724" s="124">
        <v>0.33</v>
      </c>
      <c r="BP724" s="122" t="s">
        <v>211</v>
      </c>
      <c r="BQ724" s="124">
        <v>0.5</v>
      </c>
      <c r="BR724" s="122" t="s">
        <v>211</v>
      </c>
      <c r="BS724" s="124">
        <v>0.5</v>
      </c>
      <c r="BT724" s="112"/>
      <c r="BU724" s="168" t="s">
        <v>236</v>
      </c>
      <c r="BV724" s="168" t="s">
        <v>237</v>
      </c>
      <c r="BW724" s="112"/>
    </row>
    <row r="725">
      <c r="A725" s="66"/>
      <c r="B725" s="69">
        <v>21.0</v>
      </c>
      <c r="C725" s="71" t="s">
        <v>314</v>
      </c>
      <c r="D725" s="71" t="s">
        <v>350</v>
      </c>
      <c r="E725" s="76">
        <v>2010.0</v>
      </c>
      <c r="F725" s="76" t="s">
        <v>30</v>
      </c>
      <c r="G725" s="76" t="s">
        <v>386</v>
      </c>
      <c r="H725" s="76">
        <v>11.0</v>
      </c>
      <c r="I725" s="119" t="s">
        <v>422</v>
      </c>
      <c r="J725" s="71"/>
      <c r="K725" s="87" t="s">
        <v>39</v>
      </c>
      <c r="L725" s="66"/>
      <c r="M725" s="94"/>
      <c r="N725" s="122" t="s">
        <v>231</v>
      </c>
      <c r="O725" s="124"/>
      <c r="P725" s="124" t="s">
        <v>243</v>
      </c>
      <c r="Q725" s="16" t="s">
        <v>248</v>
      </c>
      <c r="R725" s="122" t="s">
        <v>241</v>
      </c>
      <c r="S725" s="124" t="s">
        <v>457</v>
      </c>
      <c r="T725" s="122" t="s">
        <v>231</v>
      </c>
      <c r="U725" s="124"/>
      <c r="V725" s="16" t="s">
        <v>258</v>
      </c>
      <c r="W725" s="106"/>
      <c r="X725" s="106"/>
      <c r="Y725" s="106"/>
      <c r="Z725" s="122" t="s">
        <v>231</v>
      </c>
      <c r="AA725" s="124"/>
      <c r="AB725" s="122" t="s">
        <v>231</v>
      </c>
      <c r="AC725" s="124"/>
      <c r="AD725" s="122" t="s">
        <v>231</v>
      </c>
      <c r="AE725" s="124" t="s">
        <v>490</v>
      </c>
      <c r="AF725" s="122" t="s">
        <v>241</v>
      </c>
      <c r="AG725" s="124"/>
      <c r="AH725" s="122" t="s">
        <v>241</v>
      </c>
      <c r="AI725" s="124"/>
      <c r="AJ725" s="108"/>
      <c r="AK725" s="106"/>
      <c r="AL725" s="106"/>
      <c r="AM725" s="122" t="s">
        <v>231</v>
      </c>
      <c r="AN725" s="124"/>
      <c r="AO725" s="122" t="s">
        <v>231</v>
      </c>
      <c r="AP725" s="124"/>
      <c r="AQ725" s="122" t="s">
        <v>231</v>
      </c>
      <c r="AR725" s="124"/>
      <c r="AS725" s="122" t="s">
        <v>231</v>
      </c>
      <c r="AT725" s="124"/>
      <c r="AU725" s="122" t="s">
        <v>231</v>
      </c>
      <c r="AV725" s="124"/>
      <c r="AW725" s="122" t="s">
        <v>231</v>
      </c>
      <c r="AX725" s="124"/>
      <c r="AY725" s="122" t="s">
        <v>231</v>
      </c>
      <c r="AZ725" s="124"/>
      <c r="BA725" s="146" t="s">
        <v>241</v>
      </c>
      <c r="BB725" s="124"/>
      <c r="BC725" s="146" t="s">
        <v>291</v>
      </c>
      <c r="BD725" s="124"/>
      <c r="BE725" s="112">
        <f t="shared" si="20"/>
        <v>0.8571428571</v>
      </c>
      <c r="BF725" s="122" t="s">
        <v>192</v>
      </c>
      <c r="BG725" s="160">
        <v>1.0</v>
      </c>
      <c r="BH725" s="122" t="s">
        <v>199</v>
      </c>
      <c r="BI725" s="160">
        <v>1.0</v>
      </c>
      <c r="BJ725" s="122" t="s">
        <v>204</v>
      </c>
      <c r="BK725" s="124">
        <v>1.0</v>
      </c>
      <c r="BL725" s="146" t="s">
        <v>209</v>
      </c>
      <c r="BM725" s="124">
        <v>1.0</v>
      </c>
      <c r="BN725" s="122" t="s">
        <v>216</v>
      </c>
      <c r="BO725" s="124">
        <v>1.0</v>
      </c>
      <c r="BP725" s="122" t="s">
        <v>211</v>
      </c>
      <c r="BQ725" s="124">
        <v>0.5</v>
      </c>
      <c r="BR725" s="122" t="s">
        <v>211</v>
      </c>
      <c r="BS725" s="124">
        <v>0.5</v>
      </c>
      <c r="BT725" s="112"/>
      <c r="BU725" s="168" t="s">
        <v>236</v>
      </c>
      <c r="BV725" s="168" t="s">
        <v>237</v>
      </c>
      <c r="BW725" s="112"/>
    </row>
    <row r="726">
      <c r="A726" s="66"/>
      <c r="B726" s="69">
        <v>22.0</v>
      </c>
      <c r="C726" s="71" t="s">
        <v>315</v>
      </c>
      <c r="D726" s="71" t="s">
        <v>351</v>
      </c>
      <c r="E726" s="76">
        <v>2010.0</v>
      </c>
      <c r="F726" s="76" t="s">
        <v>30</v>
      </c>
      <c r="G726" s="76" t="s">
        <v>387</v>
      </c>
      <c r="H726" s="76">
        <v>6.0</v>
      </c>
      <c r="I726" s="119" t="s">
        <v>423</v>
      </c>
      <c r="J726" s="71"/>
      <c r="K726" s="87" t="s">
        <v>39</v>
      </c>
      <c r="L726" s="66"/>
      <c r="M726" s="94"/>
      <c r="N726" s="122" t="s">
        <v>231</v>
      </c>
      <c r="O726" s="124"/>
      <c r="P726" s="124" t="s">
        <v>243</v>
      </c>
      <c r="Q726" s="16" t="s">
        <v>250</v>
      </c>
      <c r="R726" s="122" t="s">
        <v>228</v>
      </c>
      <c r="S726" s="124"/>
      <c r="T726" s="122" t="s">
        <v>241</v>
      </c>
      <c r="U726" s="124"/>
      <c r="V726" s="16"/>
      <c r="W726" s="106"/>
      <c r="X726" s="106"/>
      <c r="Y726" s="106"/>
      <c r="Z726" s="122"/>
      <c r="AA726" s="124"/>
      <c r="AB726" s="122"/>
      <c r="AC726" s="124"/>
      <c r="AD726" s="122"/>
      <c r="AE726" s="124"/>
      <c r="AF726" s="122"/>
      <c r="AG726" s="124"/>
      <c r="AH726" s="122"/>
      <c r="AI726" s="124"/>
      <c r="AJ726" s="108"/>
      <c r="AK726" s="106"/>
      <c r="AL726" s="106"/>
      <c r="AM726" s="122"/>
      <c r="AN726" s="124"/>
      <c r="AO726" s="122"/>
      <c r="AP726" s="124"/>
      <c r="AQ726" s="122"/>
      <c r="AR726" s="124"/>
      <c r="AS726" s="122"/>
      <c r="AT726" s="124"/>
      <c r="AU726" s="122"/>
      <c r="AV726" s="124"/>
      <c r="AW726" s="122"/>
      <c r="AX726" s="124"/>
      <c r="AY726" s="122"/>
      <c r="AZ726" s="124"/>
      <c r="BA726" s="146"/>
      <c r="BB726" s="124"/>
      <c r="BC726" s="146"/>
      <c r="BD726" s="124"/>
      <c r="BE726" s="112">
        <f t="shared" si="20"/>
        <v>0</v>
      </c>
      <c r="BF726" s="122"/>
      <c r="BG726" s="160"/>
      <c r="BH726" s="224"/>
      <c r="BI726" s="58"/>
      <c r="BJ726" s="122"/>
      <c r="BK726" s="124"/>
      <c r="BL726" s="146"/>
      <c r="BM726" s="124"/>
      <c r="BN726" s="122"/>
      <c r="BO726" s="124"/>
      <c r="BP726" s="122"/>
      <c r="BQ726" s="124"/>
      <c r="BR726" s="122"/>
      <c r="BS726" s="124"/>
      <c r="BT726" s="112"/>
      <c r="BU726" s="7"/>
      <c r="BV726" s="7"/>
      <c r="BW726" s="112"/>
    </row>
    <row r="727">
      <c r="A727" s="66"/>
      <c r="B727" s="69">
        <v>23.0</v>
      </c>
      <c r="C727" s="71" t="s">
        <v>316</v>
      </c>
      <c r="D727" s="71" t="s">
        <v>352</v>
      </c>
      <c r="E727" s="76">
        <v>2009.0</v>
      </c>
      <c r="F727" s="76" t="s">
        <v>30</v>
      </c>
      <c r="G727" s="76" t="s">
        <v>388</v>
      </c>
      <c r="H727" s="76">
        <v>11.0</v>
      </c>
      <c r="I727" s="119" t="s">
        <v>424</v>
      </c>
      <c r="J727" s="71"/>
      <c r="K727" s="87" t="s">
        <v>39</v>
      </c>
      <c r="L727" s="66"/>
      <c r="M727" s="94"/>
      <c r="N727" s="122" t="s">
        <v>231</v>
      </c>
      <c r="O727" s="124"/>
      <c r="P727" s="124" t="s">
        <v>243</v>
      </c>
      <c r="Q727" s="16" t="s">
        <v>250</v>
      </c>
      <c r="R727" s="122" t="s">
        <v>228</v>
      </c>
      <c r="S727" s="124"/>
      <c r="T727" s="122" t="s">
        <v>231</v>
      </c>
      <c r="U727" s="124"/>
      <c r="V727" s="16" t="s">
        <v>260</v>
      </c>
      <c r="W727" s="106"/>
      <c r="X727" s="106"/>
      <c r="Y727" s="106"/>
      <c r="Z727" s="122" t="s">
        <v>231</v>
      </c>
      <c r="AA727" s="124"/>
      <c r="AB727" s="122" t="s">
        <v>231</v>
      </c>
      <c r="AC727" s="128" t="s">
        <v>474</v>
      </c>
      <c r="AD727" s="122" t="s">
        <v>231</v>
      </c>
      <c r="AE727" s="124"/>
      <c r="AF727" s="122" t="s">
        <v>231</v>
      </c>
      <c r="AG727" s="124"/>
      <c r="AH727" s="122" t="s">
        <v>231</v>
      </c>
      <c r="AI727" s="124"/>
      <c r="AJ727" s="108"/>
      <c r="AK727" s="106"/>
      <c r="AL727" s="106"/>
      <c r="AM727" s="122" t="s">
        <v>231</v>
      </c>
      <c r="AN727" s="124"/>
      <c r="AO727" s="122" t="s">
        <v>231</v>
      </c>
      <c r="AP727" s="124"/>
      <c r="AQ727" s="122" t="s">
        <v>231</v>
      </c>
      <c r="AR727" s="124"/>
      <c r="AS727" s="122" t="s">
        <v>231</v>
      </c>
      <c r="AT727" s="124" t="s">
        <v>528</v>
      </c>
      <c r="AU727" s="122" t="s">
        <v>231</v>
      </c>
      <c r="AV727" s="124"/>
      <c r="AW727" s="122" t="s">
        <v>231</v>
      </c>
      <c r="AX727" s="124" t="s">
        <v>536</v>
      </c>
      <c r="AY727" s="122" t="s">
        <v>231</v>
      </c>
      <c r="AZ727" s="124"/>
      <c r="BA727" s="146" t="s">
        <v>241</v>
      </c>
      <c r="BB727" s="124"/>
      <c r="BC727" s="146" t="s">
        <v>291</v>
      </c>
      <c r="BD727" s="124"/>
      <c r="BE727" s="112">
        <f t="shared" si="20"/>
        <v>0.9514285714</v>
      </c>
      <c r="BF727" s="122" t="s">
        <v>192</v>
      </c>
      <c r="BG727" s="160">
        <v>1.0</v>
      </c>
      <c r="BH727" s="122" t="s">
        <v>199</v>
      </c>
      <c r="BI727" s="160">
        <v>1.0</v>
      </c>
      <c r="BJ727" s="122" t="s">
        <v>204</v>
      </c>
      <c r="BK727" s="124">
        <v>1.0</v>
      </c>
      <c r="BL727" s="146" t="s">
        <v>209</v>
      </c>
      <c r="BM727" s="124">
        <v>1.0</v>
      </c>
      <c r="BN727" s="122" t="s">
        <v>217</v>
      </c>
      <c r="BO727" s="124">
        <v>0.66</v>
      </c>
      <c r="BP727" s="122" t="s">
        <v>204</v>
      </c>
      <c r="BQ727" s="124">
        <v>1.0</v>
      </c>
      <c r="BR727" s="122" t="s">
        <v>225</v>
      </c>
      <c r="BS727" s="124">
        <v>1.0</v>
      </c>
      <c r="BT727" s="112"/>
      <c r="BU727" s="7"/>
      <c r="BV727" s="7"/>
      <c r="BW727" s="112"/>
    </row>
    <row r="728">
      <c r="A728" s="66"/>
      <c r="B728" s="69">
        <v>24.0</v>
      </c>
      <c r="C728" s="71" t="s">
        <v>317</v>
      </c>
      <c r="D728" s="71" t="s">
        <v>353</v>
      </c>
      <c r="E728" s="76">
        <v>2010.0</v>
      </c>
      <c r="F728" s="76" t="s">
        <v>30</v>
      </c>
      <c r="G728" s="76" t="s">
        <v>389</v>
      </c>
      <c r="H728" s="76">
        <v>6.0</v>
      </c>
      <c r="I728" s="119" t="s">
        <v>425</v>
      </c>
      <c r="J728" s="71"/>
      <c r="K728" s="87" t="s">
        <v>39</v>
      </c>
      <c r="L728" s="66"/>
      <c r="M728" s="94"/>
      <c r="N728" s="122" t="s">
        <v>231</v>
      </c>
      <c r="O728" s="124"/>
      <c r="P728" s="124" t="s">
        <v>243</v>
      </c>
      <c r="Q728" s="16" t="s">
        <v>250</v>
      </c>
      <c r="R728" s="122" t="s">
        <v>228</v>
      </c>
      <c r="S728" s="124"/>
      <c r="T728" s="122" t="s">
        <v>231</v>
      </c>
      <c r="U728" s="124"/>
      <c r="V728" s="16" t="s">
        <v>258</v>
      </c>
      <c r="W728" s="106"/>
      <c r="X728" s="106"/>
      <c r="Y728" s="106"/>
      <c r="Z728" s="122" t="s">
        <v>241</v>
      </c>
      <c r="AA728" s="124"/>
      <c r="AB728" s="122"/>
      <c r="AC728" s="124"/>
      <c r="AD728" s="122"/>
      <c r="AE728" s="124"/>
      <c r="AF728" s="122"/>
      <c r="AG728" s="124"/>
      <c r="AH728" s="122"/>
      <c r="AI728" s="124"/>
      <c r="AJ728" s="108"/>
      <c r="AK728" s="106"/>
      <c r="AL728" s="106"/>
      <c r="AM728" s="122" t="s">
        <v>231</v>
      </c>
      <c r="AN728" s="124"/>
      <c r="AO728" s="122" t="s">
        <v>231</v>
      </c>
      <c r="AP728" s="124"/>
      <c r="AQ728" s="122" t="s">
        <v>231</v>
      </c>
      <c r="AR728" s="124" t="s">
        <v>519</v>
      </c>
      <c r="AS728" s="122" t="s">
        <v>231</v>
      </c>
      <c r="AT728" s="124" t="s">
        <v>530</v>
      </c>
      <c r="AU728" s="122" t="s">
        <v>231</v>
      </c>
      <c r="AV728" s="124"/>
      <c r="AW728" s="122" t="s">
        <v>231</v>
      </c>
      <c r="AX728" s="124"/>
      <c r="AY728" s="122" t="s">
        <v>231</v>
      </c>
      <c r="AZ728" s="124" t="s">
        <v>540</v>
      </c>
      <c r="BA728" s="146" t="s">
        <v>231</v>
      </c>
      <c r="BB728" s="124"/>
      <c r="BC728" s="146" t="s">
        <v>293</v>
      </c>
      <c r="BD728" s="124"/>
      <c r="BE728" s="112">
        <f t="shared" si="20"/>
        <v>0.8571428571</v>
      </c>
      <c r="BF728" s="122" t="s">
        <v>192</v>
      </c>
      <c r="BG728" s="160">
        <v>1.0</v>
      </c>
      <c r="BH728" s="122" t="s">
        <v>199</v>
      </c>
      <c r="BI728" s="160">
        <v>1.0</v>
      </c>
      <c r="BJ728" s="224" t="s">
        <v>204</v>
      </c>
      <c r="BK728" s="58"/>
      <c r="BL728" s="146" t="s">
        <v>209</v>
      </c>
      <c r="BM728" s="124">
        <v>1.0</v>
      </c>
      <c r="BN728" s="122" t="s">
        <v>216</v>
      </c>
      <c r="BO728" s="124">
        <v>1.0</v>
      </c>
      <c r="BP728" s="122" t="s">
        <v>204</v>
      </c>
      <c r="BQ728" s="124">
        <v>1.0</v>
      </c>
      <c r="BR728" s="122" t="s">
        <v>225</v>
      </c>
      <c r="BS728" s="124">
        <v>1.0</v>
      </c>
      <c r="BT728" s="112"/>
      <c r="BU728" s="168" t="s">
        <v>236</v>
      </c>
      <c r="BV728" s="168" t="s">
        <v>237</v>
      </c>
      <c r="BW728" s="112"/>
    </row>
    <row r="729">
      <c r="A729" s="66"/>
      <c r="B729" s="69">
        <v>25.0</v>
      </c>
      <c r="C729" s="71" t="s">
        <v>318</v>
      </c>
      <c r="D729" s="71" t="s">
        <v>354</v>
      </c>
      <c r="E729" s="76">
        <v>2010.0</v>
      </c>
      <c r="F729" s="76" t="s">
        <v>30</v>
      </c>
      <c r="G729" s="76" t="s">
        <v>390</v>
      </c>
      <c r="H729" s="76">
        <v>5.0</v>
      </c>
      <c r="I729" s="119" t="s">
        <v>426</v>
      </c>
      <c r="J729" s="71"/>
      <c r="K729" s="87" t="s">
        <v>39</v>
      </c>
      <c r="L729" s="66"/>
      <c r="M729" s="94"/>
      <c r="N729" s="122" t="s">
        <v>231</v>
      </c>
      <c r="O729" s="124"/>
      <c r="P729" s="124" t="s">
        <v>243</v>
      </c>
      <c r="Q729" s="16" t="s">
        <v>250</v>
      </c>
      <c r="R729" s="122" t="s">
        <v>231</v>
      </c>
      <c r="S729" s="124"/>
      <c r="T729" s="122" t="s">
        <v>231</v>
      </c>
      <c r="U729" s="124"/>
      <c r="V729" s="16" t="s">
        <v>258</v>
      </c>
      <c r="W729" s="106"/>
      <c r="X729" s="106"/>
      <c r="Y729" s="106"/>
      <c r="Z729" s="224" t="s">
        <v>231</v>
      </c>
      <c r="AA729" s="58"/>
      <c r="AB729" s="122" t="s">
        <v>241</v>
      </c>
      <c r="AC729" s="124"/>
      <c r="AD729" s="122" t="s">
        <v>231</v>
      </c>
      <c r="AE729" s="124"/>
      <c r="AF729" s="122" t="s">
        <v>241</v>
      </c>
      <c r="AG729" s="124"/>
      <c r="AH729" s="122" t="s">
        <v>241</v>
      </c>
      <c r="AI729" s="124"/>
      <c r="AJ729" s="108"/>
      <c r="AK729" s="106"/>
      <c r="AL729" s="106"/>
      <c r="AM729" s="122" t="s">
        <v>241</v>
      </c>
      <c r="AN729" s="124"/>
      <c r="AO729" s="122"/>
      <c r="AP729" s="124"/>
      <c r="AQ729" s="122"/>
      <c r="AR729" s="124"/>
      <c r="AS729" s="122"/>
      <c r="AT729" s="124"/>
      <c r="AU729" s="122" t="s">
        <v>231</v>
      </c>
      <c r="AV729" s="124"/>
      <c r="AW729" s="122" t="s">
        <v>231</v>
      </c>
      <c r="AX729" s="124"/>
      <c r="AY729" s="122" t="s">
        <v>231</v>
      </c>
      <c r="AZ729" s="124"/>
      <c r="BA729" s="146" t="s">
        <v>241</v>
      </c>
      <c r="BB729" s="124"/>
      <c r="BC729" s="146" t="s">
        <v>228</v>
      </c>
      <c r="BD729" s="124"/>
      <c r="BE729" s="112">
        <f t="shared" si="20"/>
        <v>0.5714285714</v>
      </c>
      <c r="BF729" s="122" t="s">
        <v>192</v>
      </c>
      <c r="BG729" s="160">
        <v>1.0</v>
      </c>
      <c r="BH729" s="122" t="s">
        <v>200</v>
      </c>
      <c r="BI729" s="160">
        <v>0.5</v>
      </c>
      <c r="BJ729" s="122" t="s">
        <v>204</v>
      </c>
      <c r="BK729" s="226">
        <v>1.0</v>
      </c>
      <c r="BL729" s="63"/>
      <c r="BM729" s="124">
        <v>1.0</v>
      </c>
      <c r="BN729" s="122" t="s">
        <v>219</v>
      </c>
      <c r="BO729" s="124">
        <v>0.0</v>
      </c>
      <c r="BP729" s="122" t="s">
        <v>211</v>
      </c>
      <c r="BQ729" s="124">
        <v>0.5</v>
      </c>
      <c r="BR729" s="122" t="s">
        <v>226</v>
      </c>
      <c r="BS729" s="124">
        <v>0.0</v>
      </c>
      <c r="BT729" s="112"/>
      <c r="BU729" s="168" t="s">
        <v>236</v>
      </c>
      <c r="BV729" s="168" t="s">
        <v>236</v>
      </c>
      <c r="BW729" s="112"/>
    </row>
    <row r="730">
      <c r="A730" s="66"/>
      <c r="B730" s="69">
        <v>26.0</v>
      </c>
      <c r="C730" s="71" t="s">
        <v>319</v>
      </c>
      <c r="D730" s="71" t="s">
        <v>355</v>
      </c>
      <c r="E730" s="76">
        <v>2009.0</v>
      </c>
      <c r="F730" s="76" t="s">
        <v>30</v>
      </c>
      <c r="G730" s="76" t="s">
        <v>391</v>
      </c>
      <c r="H730" s="76">
        <v>6.0</v>
      </c>
      <c r="I730" s="119" t="s">
        <v>427</v>
      </c>
      <c r="J730" s="71"/>
      <c r="K730" s="87" t="s">
        <v>39</v>
      </c>
      <c r="L730" s="66"/>
      <c r="M730" s="94"/>
      <c r="N730" s="122" t="s">
        <v>231</v>
      </c>
      <c r="O730" s="124"/>
      <c r="P730" s="124" t="s">
        <v>243</v>
      </c>
      <c r="Q730" s="16" t="s">
        <v>250</v>
      </c>
      <c r="R730" s="122" t="s">
        <v>228</v>
      </c>
      <c r="S730" s="124"/>
      <c r="T730" s="122" t="s">
        <v>231</v>
      </c>
      <c r="U730" s="124"/>
      <c r="V730" s="16" t="s">
        <v>258</v>
      </c>
      <c r="W730" s="106"/>
      <c r="X730" s="106"/>
      <c r="Y730" s="106"/>
      <c r="Z730" s="122" t="s">
        <v>231</v>
      </c>
      <c r="AA730" s="124"/>
      <c r="AB730" s="122" t="s">
        <v>231</v>
      </c>
      <c r="AC730" s="124"/>
      <c r="AD730" s="122" t="s">
        <v>231</v>
      </c>
      <c r="AE730" s="124"/>
      <c r="AF730" s="122" t="s">
        <v>241</v>
      </c>
      <c r="AG730" s="124"/>
      <c r="AH730" s="122" t="s">
        <v>241</v>
      </c>
      <c r="AI730" s="124"/>
      <c r="AJ730" s="108"/>
      <c r="AK730" s="106"/>
      <c r="AL730" s="106"/>
      <c r="AM730" s="122" t="s">
        <v>231</v>
      </c>
      <c r="AN730" s="124"/>
      <c r="AO730" s="122" t="s">
        <v>241</v>
      </c>
      <c r="AP730" s="124"/>
      <c r="AQ730" s="122" t="s">
        <v>231</v>
      </c>
      <c r="AR730" s="124"/>
      <c r="AS730" s="122" t="s">
        <v>231</v>
      </c>
      <c r="AT730" s="124"/>
      <c r="AU730" s="122" t="s">
        <v>231</v>
      </c>
      <c r="AV730" s="124"/>
      <c r="AW730" s="122" t="s">
        <v>231</v>
      </c>
      <c r="AX730" s="124"/>
      <c r="AY730" s="122" t="s">
        <v>231</v>
      </c>
      <c r="AZ730" s="124"/>
      <c r="BA730" s="146" t="s">
        <v>231</v>
      </c>
      <c r="BB730" s="124"/>
      <c r="BC730" s="146" t="s">
        <v>292</v>
      </c>
      <c r="BD730" s="124"/>
      <c r="BE730" s="112">
        <f t="shared" si="20"/>
        <v>0.5942857143</v>
      </c>
      <c r="BF730" s="122" t="s">
        <v>192</v>
      </c>
      <c r="BG730" s="160">
        <v>1.0</v>
      </c>
      <c r="BH730" s="122" t="s">
        <v>199</v>
      </c>
      <c r="BI730" s="160">
        <v>1.0</v>
      </c>
      <c r="BJ730" s="122" t="s">
        <v>205</v>
      </c>
      <c r="BK730" s="124">
        <v>0.5</v>
      </c>
      <c r="BL730" s="225" t="s">
        <v>209</v>
      </c>
      <c r="BM730" s="58"/>
      <c r="BN730" s="122" t="s">
        <v>217</v>
      </c>
      <c r="BO730" s="124">
        <v>0.66</v>
      </c>
      <c r="BP730" s="122" t="s">
        <v>211</v>
      </c>
      <c r="BQ730" s="124">
        <v>0.5</v>
      </c>
      <c r="BR730" s="122" t="s">
        <v>211</v>
      </c>
      <c r="BS730" s="124">
        <v>0.5</v>
      </c>
      <c r="BT730" s="112"/>
      <c r="BU730" s="168" t="s">
        <v>236</v>
      </c>
      <c r="BV730" s="168" t="s">
        <v>237</v>
      </c>
      <c r="BW730" s="112"/>
    </row>
    <row r="731">
      <c r="A731" s="66"/>
      <c r="B731" s="69">
        <v>27.0</v>
      </c>
      <c r="C731" s="71" t="s">
        <v>320</v>
      </c>
      <c r="D731" s="71" t="s">
        <v>356</v>
      </c>
      <c r="E731" s="76">
        <v>2009.0</v>
      </c>
      <c r="F731" s="76" t="s">
        <v>30</v>
      </c>
      <c r="G731" s="76" t="s">
        <v>392</v>
      </c>
      <c r="H731" s="76">
        <v>8.0</v>
      </c>
      <c r="I731" s="119" t="s">
        <v>428</v>
      </c>
      <c r="J731" s="71"/>
      <c r="K731" s="87" t="s">
        <v>39</v>
      </c>
      <c r="L731" s="66"/>
      <c r="M731" s="94"/>
      <c r="N731" s="122" t="s">
        <v>231</v>
      </c>
      <c r="O731" s="124"/>
      <c r="P731" s="124" t="s">
        <v>243</v>
      </c>
      <c r="Q731" s="16" t="s">
        <v>250</v>
      </c>
      <c r="R731" s="122" t="s">
        <v>228</v>
      </c>
      <c r="S731" s="124"/>
      <c r="T731" s="122" t="s">
        <v>231</v>
      </c>
      <c r="U731" s="124"/>
      <c r="V731" s="16" t="s">
        <v>258</v>
      </c>
      <c r="W731" s="106"/>
      <c r="X731" s="106"/>
      <c r="Y731" s="106"/>
      <c r="Z731" s="122" t="s">
        <v>231</v>
      </c>
      <c r="AA731" s="124"/>
      <c r="AB731" s="224" t="s">
        <v>231</v>
      </c>
      <c r="AC731" s="58"/>
      <c r="AD731" s="122" t="s">
        <v>231</v>
      </c>
      <c r="AE731" s="124"/>
      <c r="AF731" s="122" t="s">
        <v>241</v>
      </c>
      <c r="AG731" s="124"/>
      <c r="AH731" s="122" t="s">
        <v>241</v>
      </c>
      <c r="AI731" s="124"/>
      <c r="AJ731" s="108"/>
      <c r="AK731" s="106"/>
      <c r="AL731" s="106"/>
      <c r="AM731" s="122" t="s">
        <v>231</v>
      </c>
      <c r="AN731" s="124"/>
      <c r="AO731" s="122" t="s">
        <v>231</v>
      </c>
      <c r="AP731" s="124" t="s">
        <v>509</v>
      </c>
      <c r="AQ731" s="122" t="s">
        <v>231</v>
      </c>
      <c r="AR731" s="124"/>
      <c r="AS731" s="122" t="s">
        <v>231</v>
      </c>
      <c r="AT731" s="124"/>
      <c r="AU731" s="122" t="s">
        <v>231</v>
      </c>
      <c r="AV731" s="124"/>
      <c r="AW731" s="122" t="s">
        <v>231</v>
      </c>
      <c r="AX731" s="124"/>
      <c r="AY731" s="122" t="s">
        <v>231</v>
      </c>
      <c r="AZ731" s="124"/>
      <c r="BA731" s="146" t="s">
        <v>231</v>
      </c>
      <c r="BB731" s="124"/>
      <c r="BC731" s="146" t="s">
        <v>293</v>
      </c>
      <c r="BD731" s="124"/>
      <c r="BE731" s="112">
        <f t="shared" si="20"/>
        <v>1</v>
      </c>
      <c r="BF731" s="122" t="s">
        <v>192</v>
      </c>
      <c r="BG731" s="160">
        <v>1.0</v>
      </c>
      <c r="BH731" s="122" t="s">
        <v>199</v>
      </c>
      <c r="BI731" s="160">
        <v>1.0</v>
      </c>
      <c r="BJ731" s="122" t="s">
        <v>204</v>
      </c>
      <c r="BK731" s="124">
        <v>1.0</v>
      </c>
      <c r="BL731" s="146" t="s">
        <v>209</v>
      </c>
      <c r="BM731" s="226">
        <v>1.0</v>
      </c>
      <c r="BN731" s="63"/>
      <c r="BO731" s="124">
        <v>1.0</v>
      </c>
      <c r="BP731" s="122" t="s">
        <v>204</v>
      </c>
      <c r="BQ731" s="124">
        <v>1.0</v>
      </c>
      <c r="BR731" s="122" t="s">
        <v>225</v>
      </c>
      <c r="BS731" s="124">
        <v>1.0</v>
      </c>
      <c r="BT731" s="112"/>
      <c r="BU731" s="168" t="s">
        <v>236</v>
      </c>
      <c r="BV731" s="168" t="s">
        <v>236</v>
      </c>
      <c r="BW731" s="112"/>
    </row>
    <row r="732">
      <c r="A732" s="66"/>
      <c r="B732" s="69">
        <v>28.0</v>
      </c>
      <c r="C732" s="71" t="s">
        <v>321</v>
      </c>
      <c r="D732" s="71" t="s">
        <v>357</v>
      </c>
      <c r="E732" s="76">
        <v>2010.0</v>
      </c>
      <c r="F732" s="76" t="s">
        <v>30</v>
      </c>
      <c r="G732" s="76" t="s">
        <v>393</v>
      </c>
      <c r="H732" s="76">
        <v>11.0</v>
      </c>
      <c r="I732" s="119" t="s">
        <v>429</v>
      </c>
      <c r="J732" s="71"/>
      <c r="K732" s="87" t="s">
        <v>39</v>
      </c>
      <c r="L732" s="66"/>
      <c r="M732" s="94"/>
      <c r="N732" s="122" t="s">
        <v>231</v>
      </c>
      <c r="O732" s="124"/>
      <c r="P732" s="124" t="s">
        <v>243</v>
      </c>
      <c r="Q732" s="16" t="s">
        <v>250</v>
      </c>
      <c r="R732" s="122" t="s">
        <v>228</v>
      </c>
      <c r="S732" s="124"/>
      <c r="T732" s="122" t="s">
        <v>231</v>
      </c>
      <c r="U732" s="124"/>
      <c r="V732" s="16" t="s">
        <v>258</v>
      </c>
      <c r="W732" s="106"/>
      <c r="X732" s="106"/>
      <c r="Y732" s="106"/>
      <c r="Z732" s="122" t="s">
        <v>231</v>
      </c>
      <c r="AA732" s="124"/>
      <c r="AB732" s="122" t="s">
        <v>231</v>
      </c>
      <c r="AC732" s="124" t="s">
        <v>475</v>
      </c>
      <c r="AD732" s="122" t="s">
        <v>241</v>
      </c>
      <c r="AE732" s="124"/>
      <c r="AF732" s="122" t="s">
        <v>241</v>
      </c>
      <c r="AG732" s="124"/>
      <c r="AH732" s="122" t="s">
        <v>241</v>
      </c>
      <c r="AI732" s="124"/>
      <c r="AJ732" s="108"/>
      <c r="AK732" s="106"/>
      <c r="AL732" s="106"/>
      <c r="AM732" s="122" t="s">
        <v>231</v>
      </c>
      <c r="AN732" s="124"/>
      <c r="AO732" s="122" t="s">
        <v>231</v>
      </c>
      <c r="AP732" s="124" t="s">
        <v>510</v>
      </c>
      <c r="AQ732" s="122" t="s">
        <v>231</v>
      </c>
      <c r="AR732" s="124"/>
      <c r="AS732" s="122" t="s">
        <v>231</v>
      </c>
      <c r="AT732" s="124"/>
      <c r="AU732" s="122" t="s">
        <v>231</v>
      </c>
      <c r="AV732" s="124"/>
      <c r="AW732" s="122" t="s">
        <v>231</v>
      </c>
      <c r="AX732" s="124"/>
      <c r="AY732" s="122" t="s">
        <v>231</v>
      </c>
      <c r="AZ732" s="124"/>
      <c r="BA732" s="146" t="s">
        <v>231</v>
      </c>
      <c r="BB732" s="124"/>
      <c r="BC732" s="146" t="s">
        <v>293</v>
      </c>
      <c r="BD732" s="124"/>
      <c r="BE732" s="112">
        <f t="shared" si="20"/>
        <v>0.5714285714</v>
      </c>
      <c r="BF732" s="122" t="s">
        <v>192</v>
      </c>
      <c r="BG732" s="160">
        <v>1.0</v>
      </c>
      <c r="BH732" s="122" t="s">
        <v>199</v>
      </c>
      <c r="BI732" s="160">
        <v>1.0</v>
      </c>
      <c r="BJ732" s="122" t="s">
        <v>204</v>
      </c>
      <c r="BK732" s="124">
        <v>1.0</v>
      </c>
      <c r="BL732" s="146" t="s">
        <v>209</v>
      </c>
      <c r="BM732" s="124">
        <v>1.0</v>
      </c>
      <c r="BN732" s="224" t="s">
        <v>216</v>
      </c>
      <c r="BO732" s="58"/>
      <c r="BP732" s="122" t="s">
        <v>211</v>
      </c>
      <c r="BQ732" s="124">
        <v>0.0</v>
      </c>
      <c r="BR732" s="122" t="s">
        <v>226</v>
      </c>
      <c r="BS732" s="124">
        <v>0.0</v>
      </c>
      <c r="BT732" s="112"/>
      <c r="BU732" s="168" t="s">
        <v>236</v>
      </c>
      <c r="BV732" s="168" t="s">
        <v>236</v>
      </c>
      <c r="BW732" s="112"/>
    </row>
    <row r="733">
      <c r="A733" s="66"/>
      <c r="B733" s="69">
        <v>29.0</v>
      </c>
      <c r="C733" s="71" t="s">
        <v>322</v>
      </c>
      <c r="D733" s="71" t="s">
        <v>358</v>
      </c>
      <c r="E733" s="76">
        <v>2014.0</v>
      </c>
      <c r="F733" s="76" t="s">
        <v>30</v>
      </c>
      <c r="G733" s="76" t="s">
        <v>394</v>
      </c>
      <c r="H733" s="76">
        <v>0.0</v>
      </c>
      <c r="I733" s="119" t="s">
        <v>430</v>
      </c>
      <c r="J733" s="71"/>
      <c r="K733" s="87" t="s">
        <v>39</v>
      </c>
      <c r="L733" s="66"/>
      <c r="M733" s="94"/>
      <c r="N733" s="122" t="s">
        <v>231</v>
      </c>
      <c r="O733" s="124"/>
      <c r="P733" s="124" t="s">
        <v>243</v>
      </c>
      <c r="Q733" s="16" t="s">
        <v>250</v>
      </c>
      <c r="R733" s="122" t="s">
        <v>241</v>
      </c>
      <c r="S733" s="124"/>
      <c r="T733" s="122" t="s">
        <v>231</v>
      </c>
      <c r="U733" s="124"/>
      <c r="V733" s="16" t="s">
        <v>260</v>
      </c>
      <c r="W733" s="106"/>
      <c r="X733" s="106"/>
      <c r="Y733" s="106"/>
      <c r="Z733" s="122" t="s">
        <v>231</v>
      </c>
      <c r="AA733" s="124"/>
      <c r="AB733" s="122" t="s">
        <v>231</v>
      </c>
      <c r="AC733" s="124" t="s">
        <v>476</v>
      </c>
      <c r="AD733" s="224" t="s">
        <v>231</v>
      </c>
      <c r="AE733" s="58"/>
      <c r="AF733" s="122" t="s">
        <v>241</v>
      </c>
      <c r="AG733" s="124"/>
      <c r="AH733" s="122" t="s">
        <v>231</v>
      </c>
      <c r="AI733" s="124"/>
      <c r="AJ733" s="108"/>
      <c r="AK733" s="106"/>
      <c r="AL733" s="106"/>
      <c r="AM733" s="122" t="s">
        <v>231</v>
      </c>
      <c r="AN733" s="124"/>
      <c r="AO733" s="122" t="s">
        <v>231</v>
      </c>
      <c r="AP733" s="124"/>
      <c r="AQ733" s="122" t="s">
        <v>231</v>
      </c>
      <c r="AR733" s="124"/>
      <c r="AS733" s="122" t="s">
        <v>231</v>
      </c>
      <c r="AT733" s="124"/>
      <c r="AU733" s="122" t="s">
        <v>231</v>
      </c>
      <c r="AV733" s="124"/>
      <c r="AW733" s="122" t="s">
        <v>231</v>
      </c>
      <c r="AX733" s="124"/>
      <c r="AY733" s="122" t="s">
        <v>231</v>
      </c>
      <c r="AZ733" s="124"/>
      <c r="BA733" s="146" t="s">
        <v>231</v>
      </c>
      <c r="BB733" s="124"/>
      <c r="BC733" s="146" t="s">
        <v>293</v>
      </c>
      <c r="BD733" s="124"/>
      <c r="BE733" s="112">
        <f t="shared" si="20"/>
        <v>0.9285714286</v>
      </c>
      <c r="BF733" s="122" t="s">
        <v>192</v>
      </c>
      <c r="BG733" s="160">
        <v>1.0</v>
      </c>
      <c r="BH733" s="122" t="s">
        <v>200</v>
      </c>
      <c r="BI733" s="160">
        <v>0.5</v>
      </c>
      <c r="BJ733" s="122" t="s">
        <v>204</v>
      </c>
      <c r="BK733" s="124">
        <v>1.0</v>
      </c>
      <c r="BL733" s="146" t="s">
        <v>209</v>
      </c>
      <c r="BM733" s="124">
        <v>1.0</v>
      </c>
      <c r="BN733" s="122" t="s">
        <v>216</v>
      </c>
      <c r="BO733" s="226">
        <v>1.0</v>
      </c>
      <c r="BP733" s="63"/>
      <c r="BQ733" s="124">
        <v>1.0</v>
      </c>
      <c r="BR733" s="122" t="s">
        <v>225</v>
      </c>
      <c r="BS733" s="124">
        <v>1.0</v>
      </c>
      <c r="BT733" s="112"/>
      <c r="BU733" s="168" t="s">
        <v>236</v>
      </c>
      <c r="BV733" s="168" t="s">
        <v>236</v>
      </c>
      <c r="BW733" s="112"/>
    </row>
    <row r="734">
      <c r="A734" s="66"/>
      <c r="B734" s="69">
        <v>30.0</v>
      </c>
      <c r="C734" s="71" t="s">
        <v>323</v>
      </c>
      <c r="D734" s="71" t="s">
        <v>359</v>
      </c>
      <c r="E734" s="76">
        <v>2010.0</v>
      </c>
      <c r="F734" s="76" t="s">
        <v>30</v>
      </c>
      <c r="G734" s="76" t="s">
        <v>395</v>
      </c>
      <c r="H734" s="76">
        <v>14.0</v>
      </c>
      <c r="I734" s="119" t="s">
        <v>431</v>
      </c>
      <c r="J734" s="71"/>
      <c r="K734" s="87" t="s">
        <v>39</v>
      </c>
      <c r="L734" s="66"/>
      <c r="M734" s="94"/>
      <c r="N734" s="122" t="s">
        <v>231</v>
      </c>
      <c r="O734" s="124"/>
      <c r="P734" s="124" t="s">
        <v>243</v>
      </c>
      <c r="Q734" s="16" t="s">
        <v>250</v>
      </c>
      <c r="R734" s="122" t="s">
        <v>241</v>
      </c>
      <c r="S734" s="124"/>
      <c r="T734" s="122" t="s">
        <v>231</v>
      </c>
      <c r="U734" s="124"/>
      <c r="V734" s="16" t="s">
        <v>258</v>
      </c>
      <c r="W734" s="106"/>
      <c r="X734" s="106"/>
      <c r="Y734" s="106"/>
      <c r="Z734" s="122" t="s">
        <v>241</v>
      </c>
      <c r="AA734" s="124"/>
      <c r="AB734" s="122"/>
      <c r="AC734" s="124"/>
      <c r="AD734" s="122"/>
      <c r="AE734" s="124"/>
      <c r="AF734" s="122"/>
      <c r="AG734" s="124"/>
      <c r="AH734" s="122"/>
      <c r="AI734" s="124"/>
      <c r="AJ734" s="108"/>
      <c r="AK734" s="106"/>
      <c r="AL734" s="106"/>
      <c r="AM734" s="122" t="s">
        <v>231</v>
      </c>
      <c r="AN734" s="124"/>
      <c r="AO734" s="122" t="s">
        <v>231</v>
      </c>
      <c r="AP734" s="124"/>
      <c r="AQ734" s="122" t="s">
        <v>231</v>
      </c>
      <c r="AR734" s="124"/>
      <c r="AS734" s="122" t="s">
        <v>231</v>
      </c>
      <c r="AT734" s="124"/>
      <c r="AU734" s="122" t="s">
        <v>231</v>
      </c>
      <c r="AV734" s="124"/>
      <c r="AW734" s="122" t="s">
        <v>231</v>
      </c>
      <c r="AX734" s="124"/>
      <c r="AY734" s="122" t="s">
        <v>231</v>
      </c>
      <c r="AZ734" s="124"/>
      <c r="BA734" s="146" t="s">
        <v>231</v>
      </c>
      <c r="BB734" s="124"/>
      <c r="BC734" s="146" t="s">
        <v>228</v>
      </c>
      <c r="BD734" s="124" t="s">
        <v>556</v>
      </c>
      <c r="BE734" s="112">
        <f t="shared" si="20"/>
        <v>0.7857142857</v>
      </c>
      <c r="BF734" s="122" t="s">
        <v>192</v>
      </c>
      <c r="BG734" s="160">
        <v>1.0</v>
      </c>
      <c r="BH734" s="122" t="s">
        <v>199</v>
      </c>
      <c r="BI734" s="160">
        <v>1.0</v>
      </c>
      <c r="BJ734" s="122" t="s">
        <v>204</v>
      </c>
      <c r="BK734" s="124">
        <v>1.0</v>
      </c>
      <c r="BL734" s="146" t="s">
        <v>209</v>
      </c>
      <c r="BM734" s="124">
        <v>1.0</v>
      </c>
      <c r="BN734" s="122" t="s">
        <v>216</v>
      </c>
      <c r="BO734" s="124">
        <v>1.0</v>
      </c>
      <c r="BP734" s="224" t="s">
        <v>211</v>
      </c>
      <c r="BQ734" s="58"/>
      <c r="BR734" s="122" t="s">
        <v>211</v>
      </c>
      <c r="BS734" s="124">
        <v>0.5</v>
      </c>
      <c r="BT734" s="112"/>
      <c r="BU734" s="168" t="s">
        <v>237</v>
      </c>
      <c r="BV734" s="168" t="s">
        <v>236</v>
      </c>
      <c r="BW734" s="112"/>
    </row>
    <row r="735">
      <c r="A735" s="66"/>
      <c r="B735" s="69">
        <v>31.0</v>
      </c>
      <c r="C735" s="71" t="s">
        <v>324</v>
      </c>
      <c r="D735" s="115" t="s">
        <v>360</v>
      </c>
      <c r="E735" s="76">
        <v>2011.0</v>
      </c>
      <c r="F735" s="76" t="s">
        <v>30</v>
      </c>
      <c r="G735" s="76" t="s">
        <v>396</v>
      </c>
      <c r="H735" s="76">
        <v>22.0</v>
      </c>
      <c r="I735" s="119" t="s">
        <v>432</v>
      </c>
      <c r="J735" s="71"/>
      <c r="K735" s="87" t="s">
        <v>39</v>
      </c>
      <c r="L735" s="66"/>
      <c r="M735" s="94"/>
      <c r="N735" s="122" t="s">
        <v>231</v>
      </c>
      <c r="O735" s="124"/>
      <c r="P735" s="124" t="s">
        <v>243</v>
      </c>
      <c r="Q735" s="16" t="s">
        <v>248</v>
      </c>
      <c r="R735" s="122" t="s">
        <v>228</v>
      </c>
      <c r="S735" s="124"/>
      <c r="T735" s="122" t="s">
        <v>231</v>
      </c>
      <c r="U735" s="124"/>
      <c r="V735" s="16" t="s">
        <v>257</v>
      </c>
      <c r="W735" s="106"/>
      <c r="X735" s="106"/>
      <c r="Y735" s="106"/>
      <c r="Z735" s="122" t="s">
        <v>231</v>
      </c>
      <c r="AA735" s="124"/>
      <c r="AB735" s="122" t="s">
        <v>231</v>
      </c>
      <c r="AC735" s="124"/>
      <c r="AD735" s="122" t="s">
        <v>231</v>
      </c>
      <c r="AE735" s="124"/>
      <c r="AF735" s="224" t="s">
        <v>241</v>
      </c>
      <c r="AG735" s="58"/>
      <c r="AH735" s="122" t="s">
        <v>241</v>
      </c>
      <c r="AI735" s="124"/>
      <c r="AJ735" s="108"/>
      <c r="AK735" s="106"/>
      <c r="AL735" s="106"/>
      <c r="AM735" s="122" t="s">
        <v>231</v>
      </c>
      <c r="AN735" s="124"/>
      <c r="AO735" s="122" t="s">
        <v>231</v>
      </c>
      <c r="AP735" s="124"/>
      <c r="AQ735" s="122" t="s">
        <v>231</v>
      </c>
      <c r="AR735" s="124"/>
      <c r="AS735" s="122" t="s">
        <v>231</v>
      </c>
      <c r="AT735" s="124"/>
      <c r="AU735" s="122" t="s">
        <v>231</v>
      </c>
      <c r="AV735" s="124"/>
      <c r="AW735" s="122" t="s">
        <v>231</v>
      </c>
      <c r="AX735" s="124" t="s">
        <v>537</v>
      </c>
      <c r="AY735" s="122" t="s">
        <v>231</v>
      </c>
      <c r="AZ735" s="124"/>
      <c r="BA735" s="146" t="s">
        <v>231</v>
      </c>
      <c r="BB735" s="124" t="s">
        <v>548</v>
      </c>
      <c r="BC735" s="146" t="s">
        <v>291</v>
      </c>
      <c r="BD735" s="124" t="s">
        <v>557</v>
      </c>
      <c r="BE735" s="112">
        <f t="shared" si="20"/>
        <v>0.8085714286</v>
      </c>
      <c r="BF735" s="122" t="s">
        <v>192</v>
      </c>
      <c r="BG735" s="160">
        <v>1.0</v>
      </c>
      <c r="BH735" s="122" t="s">
        <v>199</v>
      </c>
      <c r="BI735" s="160">
        <v>1.0</v>
      </c>
      <c r="BJ735" s="122" t="s">
        <v>204</v>
      </c>
      <c r="BK735" s="124">
        <v>1.0</v>
      </c>
      <c r="BL735" s="146" t="s">
        <v>209</v>
      </c>
      <c r="BM735" s="124">
        <v>1.0</v>
      </c>
      <c r="BN735" s="122" t="s">
        <v>217</v>
      </c>
      <c r="BO735" s="124">
        <v>0.66</v>
      </c>
      <c r="BP735" s="122" t="s">
        <v>211</v>
      </c>
      <c r="BQ735" s="226">
        <v>0.5</v>
      </c>
      <c r="BR735" s="63"/>
      <c r="BS735" s="124">
        <v>0.5</v>
      </c>
      <c r="BT735" s="112"/>
      <c r="BU735" s="168" t="s">
        <v>236</v>
      </c>
      <c r="BV735" s="168" t="s">
        <v>236</v>
      </c>
      <c r="BW735" s="112"/>
    </row>
    <row r="736">
      <c r="A736" s="66"/>
      <c r="B736" s="69">
        <v>32.0</v>
      </c>
      <c r="C736" s="71" t="s">
        <v>325</v>
      </c>
      <c r="D736" s="115" t="s">
        <v>361</v>
      </c>
      <c r="E736" s="76">
        <v>2012.0</v>
      </c>
      <c r="F736" s="76" t="s">
        <v>30</v>
      </c>
      <c r="G736" s="76" t="s">
        <v>397</v>
      </c>
      <c r="H736" s="76">
        <v>5.0</v>
      </c>
      <c r="I736" s="119" t="s">
        <v>433</v>
      </c>
      <c r="J736" s="71"/>
      <c r="K736" s="87" t="s">
        <v>39</v>
      </c>
      <c r="L736" s="66"/>
      <c r="M736" s="94"/>
      <c r="N736" s="122" t="s">
        <v>231</v>
      </c>
      <c r="O736" s="124"/>
      <c r="P736" s="124" t="s">
        <v>243</v>
      </c>
      <c r="Q736" s="16" t="s">
        <v>250</v>
      </c>
      <c r="R736" s="122" t="s">
        <v>228</v>
      </c>
      <c r="S736" s="124"/>
      <c r="T736" s="122" t="s">
        <v>241</v>
      </c>
      <c r="U736" s="124"/>
      <c r="V736" s="16" t="s">
        <v>258</v>
      </c>
      <c r="W736" s="106"/>
      <c r="X736" s="106"/>
      <c r="Y736" s="106"/>
      <c r="Z736" s="122" t="s">
        <v>231</v>
      </c>
      <c r="AA736" s="124"/>
      <c r="AB736" s="122" t="s">
        <v>231</v>
      </c>
      <c r="AC736" s="124" t="s">
        <v>477</v>
      </c>
      <c r="AD736" s="122" t="s">
        <v>231</v>
      </c>
      <c r="AE736" s="124" t="s">
        <v>491</v>
      </c>
      <c r="AF736" s="122" t="s">
        <v>241</v>
      </c>
      <c r="AG736" s="124"/>
      <c r="AH736" s="122" t="s">
        <v>228</v>
      </c>
      <c r="AI736" s="124"/>
      <c r="AJ736" s="108"/>
      <c r="AK736" s="106"/>
      <c r="AL736" s="106"/>
      <c r="AM736" s="122" t="s">
        <v>231</v>
      </c>
      <c r="AN736" s="124"/>
      <c r="AO736" s="122" t="s">
        <v>231</v>
      </c>
      <c r="AP736" s="124" t="s">
        <v>511</v>
      </c>
      <c r="AQ736" s="122" t="s">
        <v>231</v>
      </c>
      <c r="AR736" s="124"/>
      <c r="AS736" s="122" t="s">
        <v>231</v>
      </c>
      <c r="AT736" s="124"/>
      <c r="AU736" s="122" t="s">
        <v>231</v>
      </c>
      <c r="AV736" s="124"/>
      <c r="AW736" s="122" t="s">
        <v>231</v>
      </c>
      <c r="AX736" s="124"/>
      <c r="AY736" s="122" t="s">
        <v>231</v>
      </c>
      <c r="AZ736" s="124"/>
      <c r="BA736" s="146" t="s">
        <v>241</v>
      </c>
      <c r="BB736" s="124"/>
      <c r="BC736" s="146" t="s">
        <v>290</v>
      </c>
      <c r="BD736" s="124" t="s">
        <v>558</v>
      </c>
      <c r="BE736" s="112">
        <f t="shared" si="20"/>
        <v>0.6185714286</v>
      </c>
      <c r="BF736" s="122" t="s">
        <v>192</v>
      </c>
      <c r="BG736" s="160">
        <v>1.0</v>
      </c>
      <c r="BH736" s="122" t="s">
        <v>200</v>
      </c>
      <c r="BI736" s="160">
        <v>0.5</v>
      </c>
      <c r="BJ736" s="122" t="s">
        <v>204</v>
      </c>
      <c r="BK736" s="124">
        <v>1.0</v>
      </c>
      <c r="BL736" s="146" t="s">
        <v>209</v>
      </c>
      <c r="BM736" s="124">
        <v>1.0</v>
      </c>
      <c r="BN736" s="122" t="s">
        <v>218</v>
      </c>
      <c r="BO736" s="124">
        <v>0.33</v>
      </c>
      <c r="BP736" s="122" t="s">
        <v>211</v>
      </c>
      <c r="BQ736" s="124">
        <v>0.5</v>
      </c>
      <c r="BR736" s="224" t="s">
        <v>211</v>
      </c>
      <c r="BS736" s="58"/>
      <c r="BT736" s="112"/>
      <c r="BU736" s="168" t="s">
        <v>237</v>
      </c>
      <c r="BV736" s="168" t="s">
        <v>236</v>
      </c>
      <c r="BW736" s="112"/>
    </row>
    <row r="737">
      <c r="A737" s="66"/>
      <c r="B737" s="69">
        <v>33.0</v>
      </c>
      <c r="C737" s="71" t="s">
        <v>326</v>
      </c>
      <c r="D737" s="115" t="s">
        <v>362</v>
      </c>
      <c r="E737" s="76">
        <v>2014.0</v>
      </c>
      <c r="F737" s="76" t="s">
        <v>30</v>
      </c>
      <c r="G737" s="76" t="s">
        <v>398</v>
      </c>
      <c r="H737" s="76">
        <v>5.0</v>
      </c>
      <c r="I737" s="119" t="s">
        <v>434</v>
      </c>
      <c r="J737" s="71"/>
      <c r="K737" s="87" t="s">
        <v>39</v>
      </c>
      <c r="L737" s="66"/>
      <c r="M737" s="94"/>
      <c r="N737" s="122" t="s">
        <v>231</v>
      </c>
      <c r="O737" s="124"/>
      <c r="P737" s="124" t="s">
        <v>243</v>
      </c>
      <c r="Q737" s="16" t="s">
        <v>248</v>
      </c>
      <c r="R737" s="122" t="s">
        <v>228</v>
      </c>
      <c r="S737" s="124"/>
      <c r="T737" s="122" t="s">
        <v>231</v>
      </c>
      <c r="U737" s="124"/>
      <c r="V737" s="16" t="s">
        <v>258</v>
      </c>
      <c r="W737" s="106"/>
      <c r="X737" s="106"/>
      <c r="Y737" s="106"/>
      <c r="Z737" s="122" t="s">
        <v>231</v>
      </c>
      <c r="AA737" s="124"/>
      <c r="AB737" s="122" t="s">
        <v>231</v>
      </c>
      <c r="AC737" s="124" t="s">
        <v>478</v>
      </c>
      <c r="AD737" s="122" t="s">
        <v>231</v>
      </c>
      <c r="AE737" s="124" t="s">
        <v>492</v>
      </c>
      <c r="AF737" s="122" t="s">
        <v>241</v>
      </c>
      <c r="AG737" s="124"/>
      <c r="AH737" s="224" t="s">
        <v>241</v>
      </c>
      <c r="AI737" s="58"/>
      <c r="AJ737" s="108"/>
      <c r="AK737" s="106"/>
      <c r="AL737" s="106"/>
      <c r="AM737" s="122" t="s">
        <v>241</v>
      </c>
      <c r="AN737" s="124"/>
      <c r="AO737" s="122"/>
      <c r="AP737" s="124"/>
      <c r="AQ737" s="122"/>
      <c r="AR737" s="124"/>
      <c r="AS737" s="122"/>
      <c r="AT737" s="124"/>
      <c r="AU737" s="122" t="s">
        <v>241</v>
      </c>
      <c r="AV737" s="124"/>
      <c r="AW737" s="122" t="s">
        <v>231</v>
      </c>
      <c r="AX737" s="124"/>
      <c r="AY737" s="122" t="s">
        <v>231</v>
      </c>
      <c r="AZ737" s="124"/>
      <c r="BA737" s="146" t="s">
        <v>241</v>
      </c>
      <c r="BB737" s="124"/>
      <c r="BC737" s="146" t="s">
        <v>228</v>
      </c>
      <c r="BD737" s="124"/>
      <c r="BE737" s="112">
        <f t="shared" si="20"/>
        <v>0.7614285714</v>
      </c>
      <c r="BF737" s="122" t="s">
        <v>192</v>
      </c>
      <c r="BG737" s="160">
        <v>1.0</v>
      </c>
      <c r="BH737" s="122" t="s">
        <v>199</v>
      </c>
      <c r="BI737" s="160">
        <v>1.0</v>
      </c>
      <c r="BJ737" s="122" t="s">
        <v>204</v>
      </c>
      <c r="BK737" s="124">
        <v>1.0</v>
      </c>
      <c r="BL737" s="146" t="s">
        <v>209</v>
      </c>
      <c r="BM737" s="124">
        <v>1.0</v>
      </c>
      <c r="BN737" s="122" t="s">
        <v>218</v>
      </c>
      <c r="BO737" s="124">
        <v>0.33</v>
      </c>
      <c r="BP737" s="122" t="s">
        <v>222</v>
      </c>
      <c r="BQ737" s="124">
        <v>0.0</v>
      </c>
      <c r="BR737" s="122" t="s">
        <v>225</v>
      </c>
      <c r="BS737" s="226">
        <v>1.0</v>
      </c>
      <c r="BT737" s="63"/>
      <c r="BU737" s="168" t="s">
        <v>236</v>
      </c>
      <c r="BV737" s="168" t="s">
        <v>236</v>
      </c>
      <c r="BW737" s="112"/>
    </row>
    <row r="738">
      <c r="A738" s="66"/>
      <c r="B738" s="69">
        <v>34.0</v>
      </c>
      <c r="C738" s="71" t="s">
        <v>327</v>
      </c>
      <c r="D738" s="115" t="s">
        <v>363</v>
      </c>
      <c r="E738" s="76">
        <v>2014.0</v>
      </c>
      <c r="F738" s="76" t="s">
        <v>30</v>
      </c>
      <c r="G738" s="76" t="s">
        <v>399</v>
      </c>
      <c r="H738" s="76">
        <v>4.0</v>
      </c>
      <c r="I738" s="119" t="s">
        <v>435</v>
      </c>
      <c r="J738" s="71"/>
      <c r="K738" s="87" t="s">
        <v>39</v>
      </c>
      <c r="L738" s="66"/>
      <c r="M738" s="94"/>
      <c r="N738" s="122" t="s">
        <v>231</v>
      </c>
      <c r="O738" s="124"/>
      <c r="P738" s="124" t="s">
        <v>243</v>
      </c>
      <c r="Q738" s="16" t="s">
        <v>248</v>
      </c>
      <c r="R738" s="122" t="s">
        <v>228</v>
      </c>
      <c r="S738" s="124"/>
      <c r="T738" s="122" t="s">
        <v>231</v>
      </c>
      <c r="U738" s="124"/>
      <c r="V738" s="16" t="s">
        <v>257</v>
      </c>
      <c r="W738" s="106"/>
      <c r="X738" s="106"/>
      <c r="Y738" s="106"/>
      <c r="Z738" s="122" t="s">
        <v>231</v>
      </c>
      <c r="AA738" s="124"/>
      <c r="AB738" s="122" t="s">
        <v>231</v>
      </c>
      <c r="AC738" s="124" t="s">
        <v>479</v>
      </c>
      <c r="AD738" s="122" t="s">
        <v>231</v>
      </c>
      <c r="AE738" s="124"/>
      <c r="AF738" s="122" t="s">
        <v>241</v>
      </c>
      <c r="AG738" s="124"/>
      <c r="AH738" s="122" t="s">
        <v>241</v>
      </c>
      <c r="AI738" s="124"/>
      <c r="AJ738" s="108"/>
      <c r="AK738" s="106"/>
      <c r="AL738" s="106"/>
      <c r="AM738" s="122" t="s">
        <v>231</v>
      </c>
      <c r="AN738" s="124"/>
      <c r="AO738" s="122" t="s">
        <v>231</v>
      </c>
      <c r="AP738" s="124" t="s">
        <v>512</v>
      </c>
      <c r="AQ738" s="122" t="s">
        <v>231</v>
      </c>
      <c r="AR738" s="124" t="s">
        <v>460</v>
      </c>
      <c r="AS738" s="122" t="s">
        <v>231</v>
      </c>
      <c r="AT738" s="124"/>
      <c r="AU738" s="122" t="s">
        <v>231</v>
      </c>
      <c r="AV738" s="124"/>
      <c r="AW738" s="122" t="s">
        <v>231</v>
      </c>
      <c r="AX738" s="124"/>
      <c r="AY738" s="122" t="s">
        <v>231</v>
      </c>
      <c r="AZ738" s="124"/>
      <c r="BA738" s="146" t="s">
        <v>231</v>
      </c>
      <c r="BB738" s="124" t="s">
        <v>549</v>
      </c>
      <c r="BC738" s="146" t="s">
        <v>290</v>
      </c>
      <c r="BD738" s="124"/>
      <c r="BE738" s="112">
        <f t="shared" si="20"/>
        <v>1</v>
      </c>
      <c r="BF738" s="122" t="s">
        <v>192</v>
      </c>
      <c r="BG738" s="160">
        <v>1.0</v>
      </c>
      <c r="BH738" s="122" t="s">
        <v>199</v>
      </c>
      <c r="BI738" s="160">
        <v>1.0</v>
      </c>
      <c r="BJ738" s="122" t="s">
        <v>204</v>
      </c>
      <c r="BK738" s="124">
        <v>1.0</v>
      </c>
      <c r="BL738" s="146" t="s">
        <v>209</v>
      </c>
      <c r="BM738" s="124">
        <v>1.0</v>
      </c>
      <c r="BN738" s="122" t="s">
        <v>216</v>
      </c>
      <c r="BO738" s="124">
        <v>1.0</v>
      </c>
      <c r="BP738" s="122" t="s">
        <v>204</v>
      </c>
      <c r="BQ738" s="124">
        <v>1.0</v>
      </c>
      <c r="BR738" s="122" t="s">
        <v>225</v>
      </c>
      <c r="BS738" s="124">
        <v>1.0</v>
      </c>
      <c r="BT738" s="112"/>
      <c r="BU738" s="168" t="s">
        <v>236</v>
      </c>
      <c r="BV738" s="168" t="s">
        <v>236</v>
      </c>
      <c r="BW738" s="112"/>
    </row>
    <row r="739">
      <c r="A739" s="66"/>
      <c r="B739" s="69">
        <v>35.0</v>
      </c>
      <c r="C739" s="71" t="s">
        <v>328</v>
      </c>
      <c r="D739" s="115" t="s">
        <v>364</v>
      </c>
      <c r="E739" s="76">
        <v>2014.0</v>
      </c>
      <c r="F739" s="76" t="s">
        <v>30</v>
      </c>
      <c r="G739" s="76" t="s">
        <v>400</v>
      </c>
      <c r="H739" s="76">
        <v>7.0</v>
      </c>
      <c r="I739" s="119" t="s">
        <v>436</v>
      </c>
      <c r="J739" s="71"/>
      <c r="K739" s="87" t="s">
        <v>39</v>
      </c>
      <c r="L739" s="66"/>
      <c r="M739" s="94"/>
      <c r="N739" s="122" t="s">
        <v>231</v>
      </c>
      <c r="O739" s="124"/>
      <c r="P739" s="124" t="s">
        <v>243</v>
      </c>
      <c r="Q739" s="16" t="s">
        <v>248</v>
      </c>
      <c r="R739" s="122" t="s">
        <v>228</v>
      </c>
      <c r="S739" s="124"/>
      <c r="T739" s="122" t="s">
        <v>231</v>
      </c>
      <c r="U739" s="124"/>
      <c r="V739" s="16" t="s">
        <v>257</v>
      </c>
      <c r="W739" s="106"/>
      <c r="X739" s="106"/>
      <c r="Y739" s="106"/>
      <c r="Z739" s="122" t="s">
        <v>231</v>
      </c>
      <c r="AA739" s="124"/>
      <c r="AB739" s="122" t="s">
        <v>231</v>
      </c>
      <c r="AC739" s="124" t="s">
        <v>480</v>
      </c>
      <c r="AD739" s="122" t="s">
        <v>231</v>
      </c>
      <c r="AE739" s="124"/>
      <c r="AF739" s="122" t="s">
        <v>231</v>
      </c>
      <c r="AG739" s="124"/>
      <c r="AH739" s="122" t="s">
        <v>231</v>
      </c>
      <c r="AI739" s="124"/>
      <c r="AJ739" s="108"/>
      <c r="AK739" s="106"/>
      <c r="AL739" s="106"/>
      <c r="AM739" s="122" t="s">
        <v>231</v>
      </c>
      <c r="AN739" s="124"/>
      <c r="AO739" s="122" t="s">
        <v>231</v>
      </c>
      <c r="AP739" s="124" t="s">
        <v>513</v>
      </c>
      <c r="AQ739" s="122" t="s">
        <v>231</v>
      </c>
      <c r="AR739" s="124"/>
      <c r="AS739" s="122" t="s">
        <v>231</v>
      </c>
      <c r="AT739" s="124"/>
      <c r="AU739" s="122" t="s">
        <v>231</v>
      </c>
      <c r="AV739" s="124"/>
      <c r="AW739" s="122" t="s">
        <v>231</v>
      </c>
      <c r="AX739" s="124"/>
      <c r="AY739" s="122" t="s">
        <v>231</v>
      </c>
      <c r="AZ739" s="124"/>
      <c r="BA739" s="146" t="s">
        <v>241</v>
      </c>
      <c r="BB739" s="124"/>
      <c r="BC739" s="146" t="s">
        <v>290</v>
      </c>
      <c r="BD739" s="124"/>
      <c r="BE739" s="112">
        <f t="shared" si="20"/>
        <v>1</v>
      </c>
      <c r="BF739" s="122" t="s">
        <v>192</v>
      </c>
      <c r="BG739" s="160">
        <v>1.0</v>
      </c>
      <c r="BH739" s="122" t="s">
        <v>199</v>
      </c>
      <c r="BI739" s="160">
        <v>1.0</v>
      </c>
      <c r="BJ739" s="122" t="s">
        <v>204</v>
      </c>
      <c r="BK739" s="124">
        <v>1.0</v>
      </c>
      <c r="BL739" s="146" t="s">
        <v>209</v>
      </c>
      <c r="BM739" s="124">
        <v>1.0</v>
      </c>
      <c r="BN739" s="122" t="s">
        <v>216</v>
      </c>
      <c r="BO739" s="124">
        <v>1.0</v>
      </c>
      <c r="BP739" s="122" t="s">
        <v>204</v>
      </c>
      <c r="BQ739" s="124">
        <v>1.0</v>
      </c>
      <c r="BR739" s="122" t="s">
        <v>225</v>
      </c>
      <c r="BS739" s="124">
        <v>1.0</v>
      </c>
      <c r="BT739" s="112"/>
      <c r="BU739" s="168" t="s">
        <v>236</v>
      </c>
      <c r="BV739" s="168" t="s">
        <v>236</v>
      </c>
      <c r="BW739" s="112"/>
    </row>
    <row r="740">
      <c r="A740" s="66"/>
      <c r="B740" s="69">
        <v>36.0</v>
      </c>
      <c r="C740" s="71" t="s">
        <v>329</v>
      </c>
      <c r="D740" s="115" t="s">
        <v>365</v>
      </c>
      <c r="E740" s="76">
        <v>2011.0</v>
      </c>
      <c r="F740" s="76" t="s">
        <v>30</v>
      </c>
      <c r="G740" s="76" t="s">
        <v>401</v>
      </c>
      <c r="H740" s="76">
        <v>5.0</v>
      </c>
      <c r="I740" s="119" t="s">
        <v>437</v>
      </c>
      <c r="J740" s="71"/>
      <c r="K740" s="87" t="s">
        <v>39</v>
      </c>
      <c r="L740" s="66"/>
      <c r="M740" s="94"/>
      <c r="N740" s="122" t="s">
        <v>231</v>
      </c>
      <c r="O740" s="124"/>
      <c r="P740" s="124" t="s">
        <v>243</v>
      </c>
      <c r="Q740" s="16" t="s">
        <v>250</v>
      </c>
      <c r="R740" s="122" t="s">
        <v>228</v>
      </c>
      <c r="S740" s="124"/>
      <c r="T740" s="122" t="s">
        <v>231</v>
      </c>
      <c r="U740" s="124"/>
      <c r="V740" s="16" t="s">
        <v>257</v>
      </c>
      <c r="W740" s="106"/>
      <c r="X740" s="106"/>
      <c r="Y740" s="106"/>
      <c r="Z740" s="122" t="s">
        <v>231</v>
      </c>
      <c r="AA740" s="124"/>
      <c r="AB740" s="122" t="s">
        <v>231</v>
      </c>
      <c r="AC740" s="124" t="s">
        <v>481</v>
      </c>
      <c r="AD740" s="122" t="s">
        <v>231</v>
      </c>
      <c r="AE740" s="124" t="s">
        <v>493</v>
      </c>
      <c r="AF740" s="122" t="s">
        <v>241</v>
      </c>
      <c r="AG740" s="124"/>
      <c r="AH740" s="122" t="s">
        <v>241</v>
      </c>
      <c r="AI740" s="124"/>
      <c r="AJ740" s="108"/>
      <c r="AK740" s="106"/>
      <c r="AL740" s="106"/>
      <c r="AM740" s="122" t="s">
        <v>231</v>
      </c>
      <c r="AN740" s="124"/>
      <c r="AO740" s="122" t="s">
        <v>231</v>
      </c>
      <c r="AP740" s="124" t="s">
        <v>514</v>
      </c>
      <c r="AQ740" s="122" t="s">
        <v>231</v>
      </c>
      <c r="AR740" s="124"/>
      <c r="AS740" s="122" t="s">
        <v>231</v>
      </c>
      <c r="AT740" s="124"/>
      <c r="AU740" s="122" t="s">
        <v>231</v>
      </c>
      <c r="AV740" s="124"/>
      <c r="AW740" s="122" t="s">
        <v>231</v>
      </c>
      <c r="AX740" s="124"/>
      <c r="AY740" s="122" t="s">
        <v>231</v>
      </c>
      <c r="AZ740" s="124"/>
      <c r="BA740" s="146" t="s">
        <v>241</v>
      </c>
      <c r="BB740" s="124"/>
      <c r="BC740" s="146" t="s">
        <v>293</v>
      </c>
      <c r="BD740" s="124"/>
      <c r="BE740" s="112">
        <f t="shared" si="20"/>
        <v>0.5942857143</v>
      </c>
      <c r="BF740" s="122" t="s">
        <v>192</v>
      </c>
      <c r="BG740" s="160">
        <v>1.0</v>
      </c>
      <c r="BH740" s="122" t="s">
        <v>200</v>
      </c>
      <c r="BI740" s="160">
        <v>0.5</v>
      </c>
      <c r="BJ740" s="122" t="s">
        <v>205</v>
      </c>
      <c r="BK740" s="124">
        <v>0.5</v>
      </c>
      <c r="BL740" s="146" t="s">
        <v>209</v>
      </c>
      <c r="BM740" s="124">
        <v>1.0</v>
      </c>
      <c r="BN740" s="122" t="s">
        <v>217</v>
      </c>
      <c r="BO740" s="124">
        <v>0.66</v>
      </c>
      <c r="BP740" s="122" t="s">
        <v>211</v>
      </c>
      <c r="BQ740" s="124">
        <v>0.5</v>
      </c>
      <c r="BR740" s="122" t="s">
        <v>226</v>
      </c>
      <c r="BS740" s="124">
        <v>0.0</v>
      </c>
      <c r="BT740" s="112"/>
      <c r="BU740" s="168" t="s">
        <v>236</v>
      </c>
      <c r="BV740" s="168" t="s">
        <v>236</v>
      </c>
      <c r="BW740" s="112"/>
    </row>
    <row r="741">
      <c r="A741" s="65" t="s">
        <v>182</v>
      </c>
      <c r="B741" s="68" t="s">
        <v>0</v>
      </c>
      <c r="C741" s="68" t="s">
        <v>183</v>
      </c>
      <c r="D741" s="68" t="s">
        <v>184</v>
      </c>
      <c r="E741" s="75" t="s">
        <v>185</v>
      </c>
      <c r="F741" s="75" t="s">
        <v>91</v>
      </c>
      <c r="G741" s="75" t="s">
        <v>189</v>
      </c>
      <c r="H741" s="75" t="s">
        <v>191</v>
      </c>
      <c r="I741" s="81" t="s">
        <v>193</v>
      </c>
      <c r="J741" s="81"/>
      <c r="K741" s="85" t="s">
        <v>197</v>
      </c>
      <c r="L741" s="65" t="s">
        <v>210</v>
      </c>
      <c r="M741" s="92" t="s">
        <v>3</v>
      </c>
      <c r="N741" s="121" t="s">
        <v>180</v>
      </c>
      <c r="O741" s="220"/>
      <c r="P741" s="19" t="s">
        <v>232</v>
      </c>
      <c r="Q741" s="19" t="s">
        <v>246</v>
      </c>
      <c r="R741" s="125" t="s">
        <v>251</v>
      </c>
      <c r="S741" s="221"/>
      <c r="T741" s="121" t="s">
        <v>253</v>
      </c>
      <c r="U741" s="220"/>
      <c r="V741" s="19" t="s">
        <v>255</v>
      </c>
      <c r="W741" s="104" t="s">
        <v>11</v>
      </c>
      <c r="X741" s="104" t="s">
        <v>13</v>
      </c>
      <c r="Y741" s="104" t="s">
        <v>20</v>
      </c>
      <c r="Z741" s="121" t="s">
        <v>261</v>
      </c>
      <c r="AA741" s="220"/>
      <c r="AB741" s="127" t="s">
        <v>263</v>
      </c>
      <c r="AC741" s="222"/>
      <c r="AD741" s="129" t="s">
        <v>265</v>
      </c>
      <c r="AE741" s="129"/>
      <c r="AF741" s="132" t="s">
        <v>267</v>
      </c>
      <c r="AG741" s="129"/>
      <c r="AH741" s="127" t="s">
        <v>269</v>
      </c>
      <c r="AI741" s="222"/>
      <c r="AJ741" s="104" t="s">
        <v>25</v>
      </c>
      <c r="AK741" s="109" t="s">
        <v>33</v>
      </c>
      <c r="AL741" s="109" t="s">
        <v>40</v>
      </c>
      <c r="AM741" s="133" t="s">
        <v>271</v>
      </c>
      <c r="AN741" s="40"/>
      <c r="AO741" s="127" t="s">
        <v>273</v>
      </c>
      <c r="AP741" s="222"/>
      <c r="AQ741" s="127" t="s">
        <v>275</v>
      </c>
      <c r="AR741" s="222"/>
      <c r="AS741" s="127" t="s">
        <v>277</v>
      </c>
      <c r="AT741" s="222"/>
      <c r="AU741" s="121" t="s">
        <v>279</v>
      </c>
      <c r="AV741" s="220"/>
      <c r="AW741" s="121" t="s">
        <v>281</v>
      </c>
      <c r="AX741" s="220"/>
      <c r="AY741" s="121" t="s">
        <v>284</v>
      </c>
      <c r="AZ741" s="220"/>
      <c r="BA741" s="127" t="s">
        <v>286</v>
      </c>
      <c r="BB741" s="222"/>
      <c r="BC741" s="148" t="s">
        <v>288</v>
      </c>
      <c r="BD741" s="223"/>
      <c r="BE741" s="111" t="s">
        <v>559</v>
      </c>
      <c r="BF741" s="156" t="s">
        <v>188</v>
      </c>
      <c r="BG741" s="84"/>
      <c r="BH741" s="161" t="s">
        <v>196</v>
      </c>
      <c r="BI741" s="84"/>
      <c r="BJ741" s="161" t="s">
        <v>202</v>
      </c>
      <c r="BK741" s="84"/>
      <c r="BL741" s="161" t="s">
        <v>207</v>
      </c>
      <c r="BM741" s="84"/>
      <c r="BN741" s="161" t="s">
        <v>214</v>
      </c>
      <c r="BO741" s="84"/>
      <c r="BP741" s="161" t="s">
        <v>220</v>
      </c>
      <c r="BQ741" s="84"/>
      <c r="BR741" s="161" t="s">
        <v>223</v>
      </c>
      <c r="BS741" s="84"/>
      <c r="BT741" s="111" t="s">
        <v>560</v>
      </c>
      <c r="BU741" s="167" t="s">
        <v>234</v>
      </c>
      <c r="BV741" s="167" t="s">
        <v>239</v>
      </c>
      <c r="BW741" s="111"/>
    </row>
    <row r="742">
      <c r="A742" s="66"/>
      <c r="B742" s="69">
        <v>1.0</v>
      </c>
      <c r="C742" s="113" t="s">
        <v>294</v>
      </c>
      <c r="D742" s="113" t="s">
        <v>330</v>
      </c>
      <c r="E742" s="76">
        <v>2013.0</v>
      </c>
      <c r="F742" s="76" t="s">
        <v>30</v>
      </c>
      <c r="G742" s="76" t="s">
        <v>366</v>
      </c>
      <c r="H742" s="76">
        <v>4.0</v>
      </c>
      <c r="I742" s="116" t="s">
        <v>402</v>
      </c>
      <c r="J742"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742" s="87" t="s">
        <v>39</v>
      </c>
      <c r="L742" s="66"/>
      <c r="M742" s="94"/>
      <c r="N742" s="122" t="s">
        <v>231</v>
      </c>
      <c r="O742" s="124"/>
      <c r="P742" s="124" t="s">
        <v>243</v>
      </c>
      <c r="Q742" s="113" t="s">
        <v>249</v>
      </c>
      <c r="R742" s="122" t="s">
        <v>241</v>
      </c>
      <c r="S742" s="124"/>
      <c r="T742" s="122" t="s">
        <v>231</v>
      </c>
      <c r="U742" s="124"/>
      <c r="V742" s="16" t="s">
        <v>258</v>
      </c>
      <c r="W742" s="106"/>
      <c r="X742" s="106"/>
      <c r="Y742" s="106"/>
      <c r="Z742" s="122" t="s">
        <v>231</v>
      </c>
      <c r="AA742" s="124"/>
      <c r="AB742" s="122" t="s">
        <v>231</v>
      </c>
      <c r="AC742" s="126" t="s">
        <v>461</v>
      </c>
      <c r="AD742" s="122" t="s">
        <v>231</v>
      </c>
      <c r="AE742" s="126" t="s">
        <v>482</v>
      </c>
      <c r="AF742" s="122" t="s">
        <v>231</v>
      </c>
      <c r="AG742" s="126" t="s">
        <v>494</v>
      </c>
      <c r="AH742" s="122" t="s">
        <v>241</v>
      </c>
      <c r="AI742" s="124"/>
      <c r="AJ742" s="108"/>
      <c r="AK742" s="106"/>
      <c r="AL742" s="106"/>
      <c r="AM742" s="224" t="s">
        <v>231</v>
      </c>
      <c r="AN742" s="58"/>
      <c r="AO742" s="122" t="s">
        <v>231</v>
      </c>
      <c r="AP742" s="134" t="s">
        <v>505</v>
      </c>
      <c r="AQ742" s="122" t="s">
        <v>231</v>
      </c>
      <c r="AR742" s="124"/>
      <c r="AS742" s="122" t="s">
        <v>241</v>
      </c>
      <c r="AT742" s="124"/>
      <c r="AU742" s="122" t="s">
        <v>231</v>
      </c>
      <c r="AV742" s="124"/>
      <c r="AW742" s="122" t="s">
        <v>231</v>
      </c>
      <c r="AX742" s="124"/>
      <c r="AY742" s="122" t="s">
        <v>231</v>
      </c>
      <c r="AZ742" s="124"/>
      <c r="BA742" s="146" t="s">
        <v>231</v>
      </c>
      <c r="BB742" s="147" t="s">
        <v>541</v>
      </c>
      <c r="BC742" s="146" t="s">
        <v>293</v>
      </c>
      <c r="BE742" s="112">
        <f t="shared" ref="BE742:BE777" si="21">SUM(BG742,BI742,BK742,BM742,BO742,BQ742,BS742)/7</f>
        <v>0.8085714286</v>
      </c>
      <c r="BF742" s="122" t="s">
        <v>192</v>
      </c>
      <c r="BG742" s="160">
        <v>1.0</v>
      </c>
      <c r="BH742" s="122" t="s">
        <v>199</v>
      </c>
      <c r="BI742" s="160">
        <v>1.0</v>
      </c>
      <c r="BJ742" s="122" t="s">
        <v>204</v>
      </c>
      <c r="BK742" s="124">
        <v>1.0</v>
      </c>
      <c r="BL742" s="122" t="s">
        <v>209</v>
      </c>
      <c r="BM742" s="124">
        <v>1.0</v>
      </c>
      <c r="BN742" s="122" t="s">
        <v>217</v>
      </c>
      <c r="BO742" s="124">
        <v>0.66</v>
      </c>
      <c r="BP742" s="122" t="s">
        <v>211</v>
      </c>
      <c r="BQ742" s="124">
        <v>0.5</v>
      </c>
      <c r="BR742" s="122" t="s">
        <v>211</v>
      </c>
      <c r="BS742" s="124">
        <v>0.5</v>
      </c>
      <c r="BT742" s="112"/>
      <c r="BU742" s="168" t="s">
        <v>236</v>
      </c>
      <c r="BV742" s="168" t="s">
        <v>237</v>
      </c>
      <c r="BW742" s="112"/>
    </row>
    <row r="743">
      <c r="A743" s="66"/>
      <c r="B743" s="69">
        <v>2.0</v>
      </c>
      <c r="C743" s="71" t="s">
        <v>295</v>
      </c>
      <c r="D743" s="71" t="s">
        <v>331</v>
      </c>
      <c r="E743" s="76">
        <v>2012.0</v>
      </c>
      <c r="F743" s="76" t="s">
        <v>30</v>
      </c>
      <c r="G743" s="76" t="s">
        <v>367</v>
      </c>
      <c r="H743" s="76">
        <v>14.0</v>
      </c>
      <c r="I743" s="116" t="s">
        <v>403</v>
      </c>
      <c r="J743" s="116" t="s">
        <v>438</v>
      </c>
      <c r="K743" s="87" t="s">
        <v>39</v>
      </c>
      <c r="L743" s="66"/>
      <c r="M743" s="94"/>
      <c r="N743" s="122" t="s">
        <v>231</v>
      </c>
      <c r="O743" s="124"/>
      <c r="P743" s="124" t="s">
        <v>243</v>
      </c>
      <c r="Q743" s="16" t="s">
        <v>250</v>
      </c>
      <c r="R743" s="122" t="s">
        <v>241</v>
      </c>
      <c r="S743" s="124"/>
      <c r="T743" s="122" t="s">
        <v>231</v>
      </c>
      <c r="U743" s="124"/>
      <c r="V743" s="16" t="s">
        <v>257</v>
      </c>
      <c r="W743" s="106"/>
      <c r="X743" s="106"/>
      <c r="Y743" s="106"/>
      <c r="Z743" s="122" t="s">
        <v>231</v>
      </c>
      <c r="AA743" s="124"/>
      <c r="AB743" s="122" t="s">
        <v>231</v>
      </c>
      <c r="AC743" s="126" t="s">
        <v>462</v>
      </c>
      <c r="AD743" s="122" t="s">
        <v>231</v>
      </c>
      <c r="AE743" s="126" t="s">
        <v>483</v>
      </c>
      <c r="AF743" s="122" t="s">
        <v>231</v>
      </c>
      <c r="AG743" s="126" t="s">
        <v>495</v>
      </c>
      <c r="AH743" s="122" t="s">
        <v>231</v>
      </c>
      <c r="AI743" s="124"/>
      <c r="AJ743" s="108"/>
      <c r="AK743" s="106"/>
      <c r="AL743" s="106"/>
      <c r="AM743" s="122" t="s">
        <v>231</v>
      </c>
      <c r="AN743" s="124"/>
      <c r="AO743" s="122" t="s">
        <v>231</v>
      </c>
      <c r="AP743" s="124"/>
      <c r="AQ743" s="122" t="s">
        <v>231</v>
      </c>
      <c r="AR743" s="124"/>
      <c r="AS743" s="122" t="s">
        <v>231</v>
      </c>
      <c r="AT743" s="124"/>
      <c r="AU743" s="122" t="s">
        <v>231</v>
      </c>
      <c r="AV743" s="124"/>
      <c r="AW743" s="122" t="s">
        <v>231</v>
      </c>
      <c r="AX743" s="124"/>
      <c r="AY743" s="122" t="s">
        <v>241</v>
      </c>
      <c r="AZ743" s="124"/>
      <c r="BA743" s="146" t="s">
        <v>228</v>
      </c>
      <c r="BB743" s="124"/>
      <c r="BC743" s="146" t="s">
        <v>293</v>
      </c>
      <c r="BD743" s="124"/>
      <c r="BE743" s="112">
        <f t="shared" si="21"/>
        <v>0.7371428571</v>
      </c>
      <c r="BF743" s="122" t="s">
        <v>192</v>
      </c>
      <c r="BG743" s="160">
        <v>1.0</v>
      </c>
      <c r="BH743" s="122" t="s">
        <v>199</v>
      </c>
      <c r="BI743" s="160">
        <v>1.0</v>
      </c>
      <c r="BJ743" s="122" t="s">
        <v>204</v>
      </c>
      <c r="BK743" s="124">
        <v>1.0</v>
      </c>
      <c r="BL743" s="122" t="s">
        <v>209</v>
      </c>
      <c r="BM743" s="124">
        <v>1.0</v>
      </c>
      <c r="BN743" s="122" t="s">
        <v>217</v>
      </c>
      <c r="BO743" s="124">
        <v>0.66</v>
      </c>
      <c r="BP743" s="122" t="s">
        <v>211</v>
      </c>
      <c r="BQ743" s="124">
        <v>0.5</v>
      </c>
      <c r="BR743" s="122" t="s">
        <v>226</v>
      </c>
      <c r="BS743" s="124">
        <v>0.0</v>
      </c>
      <c r="BT743" s="112"/>
      <c r="BU743" s="168" t="s">
        <v>236</v>
      </c>
      <c r="BV743" s="168" t="s">
        <v>237</v>
      </c>
      <c r="BW743" s="112"/>
    </row>
    <row r="744">
      <c r="A744" s="66"/>
      <c r="B744" s="69">
        <v>3.0</v>
      </c>
      <c r="C744" s="71" t="s">
        <v>296</v>
      </c>
      <c r="D744" s="71" t="s">
        <v>332</v>
      </c>
      <c r="E744" s="76">
        <v>2013.0</v>
      </c>
      <c r="F744" s="76" t="s">
        <v>30</v>
      </c>
      <c r="G744" s="76" t="s">
        <v>368</v>
      </c>
      <c r="H744" s="76">
        <v>7.0</v>
      </c>
      <c r="I744" s="116" t="s">
        <v>404</v>
      </c>
      <c r="J744" s="116" t="s">
        <v>439</v>
      </c>
      <c r="K744" s="87" t="s">
        <v>39</v>
      </c>
      <c r="L744" s="66"/>
      <c r="M744" s="94"/>
      <c r="N744" s="122" t="s">
        <v>231</v>
      </c>
      <c r="O744" s="124"/>
      <c r="P744" s="124" t="s">
        <v>243</v>
      </c>
      <c r="Q744" s="16" t="s">
        <v>250</v>
      </c>
      <c r="R744" s="122" t="s">
        <v>241</v>
      </c>
      <c r="S744" s="124"/>
      <c r="T744" s="122" t="s">
        <v>231</v>
      </c>
      <c r="U744" s="124"/>
      <c r="V744" s="16" t="s">
        <v>257</v>
      </c>
      <c r="W744" s="106"/>
      <c r="X744" s="106"/>
      <c r="Y744" s="106"/>
      <c r="Z744" s="122" t="s">
        <v>231</v>
      </c>
      <c r="AA744" s="124"/>
      <c r="AB744" s="122" t="s">
        <v>231</v>
      </c>
      <c r="AC744" s="126" t="s">
        <v>463</v>
      </c>
      <c r="AD744" s="122" t="s">
        <v>231</v>
      </c>
      <c r="AE744" s="126" t="s">
        <v>484</v>
      </c>
      <c r="AF744" s="122" t="s">
        <v>231</v>
      </c>
      <c r="AG744" s="126" t="s">
        <v>496</v>
      </c>
      <c r="AH744" s="122" t="s">
        <v>241</v>
      </c>
      <c r="AI744" s="124"/>
      <c r="AJ744" s="108"/>
      <c r="AK744" s="106"/>
      <c r="AL744" s="106"/>
      <c r="AM744" s="122" t="s">
        <v>241</v>
      </c>
      <c r="AN744" s="124"/>
      <c r="AO744" s="224"/>
      <c r="AP744" s="58"/>
      <c r="AQ744" s="122"/>
      <c r="AR744" s="124"/>
      <c r="AS744" s="122"/>
      <c r="AT744" s="124"/>
      <c r="AU744" s="122" t="s">
        <v>241</v>
      </c>
      <c r="AV744" s="124"/>
      <c r="AW744" s="122" t="s">
        <v>231</v>
      </c>
      <c r="AX744" s="124"/>
      <c r="AY744" s="122" t="s">
        <v>231</v>
      </c>
      <c r="AZ744" s="124"/>
      <c r="BA744" s="146" t="s">
        <v>241</v>
      </c>
      <c r="BB744" s="124"/>
      <c r="BC744" s="146" t="s">
        <v>228</v>
      </c>
      <c r="BD744" s="124"/>
      <c r="BE744" s="112">
        <f t="shared" si="21"/>
        <v>0.7614285714</v>
      </c>
      <c r="BF744" s="122" t="s">
        <v>192</v>
      </c>
      <c r="BG744" s="160">
        <v>1.0</v>
      </c>
      <c r="BH744" s="122" t="s">
        <v>199</v>
      </c>
      <c r="BI744" s="160">
        <v>1.0</v>
      </c>
      <c r="BJ744" s="122" t="s">
        <v>204</v>
      </c>
      <c r="BK744" s="124">
        <v>1.0</v>
      </c>
      <c r="BL744" s="122" t="s">
        <v>209</v>
      </c>
      <c r="BM744" s="124">
        <v>1.0</v>
      </c>
      <c r="BN744" s="122" t="s">
        <v>218</v>
      </c>
      <c r="BO744" s="124">
        <v>0.33</v>
      </c>
      <c r="BP744" s="122" t="s">
        <v>211</v>
      </c>
      <c r="BQ744" s="124">
        <v>0.5</v>
      </c>
      <c r="BR744" s="122" t="s">
        <v>211</v>
      </c>
      <c r="BS744" s="124">
        <v>0.5</v>
      </c>
      <c r="BT744" s="112"/>
      <c r="BU744" s="168" t="s">
        <v>236</v>
      </c>
      <c r="BV744" s="168" t="s">
        <v>237</v>
      </c>
      <c r="BW744" s="112"/>
    </row>
    <row r="745">
      <c r="A745" s="66"/>
      <c r="B745" s="69">
        <v>4.0</v>
      </c>
      <c r="C745" s="71" t="s">
        <v>297</v>
      </c>
      <c r="D745" s="71" t="s">
        <v>333</v>
      </c>
      <c r="E745" s="76">
        <v>2011.0</v>
      </c>
      <c r="F745" s="76" t="s">
        <v>30</v>
      </c>
      <c r="G745" s="76" t="s">
        <v>369</v>
      </c>
      <c r="H745" s="76">
        <v>12.0</v>
      </c>
      <c r="I745" s="116" t="s">
        <v>405</v>
      </c>
      <c r="J745" s="116" t="s">
        <v>440</v>
      </c>
      <c r="K745" s="87" t="s">
        <v>39</v>
      </c>
      <c r="L745" s="66"/>
      <c r="M745" s="94"/>
      <c r="N745" s="122" t="s">
        <v>231</v>
      </c>
      <c r="O745" s="124"/>
      <c r="P745" s="124" t="s">
        <v>243</v>
      </c>
      <c r="Q745" s="16" t="s">
        <v>249</v>
      </c>
      <c r="R745" s="122" t="s">
        <v>241</v>
      </c>
      <c r="S745" s="124"/>
      <c r="T745" s="122" t="s">
        <v>231</v>
      </c>
      <c r="U745" s="124"/>
      <c r="V745" s="16" t="s">
        <v>258</v>
      </c>
      <c r="W745" s="106"/>
      <c r="X745" s="106"/>
      <c r="Y745" s="106"/>
      <c r="Z745" s="122" t="s">
        <v>231</v>
      </c>
      <c r="AA745" s="124"/>
      <c r="AB745" s="122" t="s">
        <v>231</v>
      </c>
      <c r="AC745" s="126" t="s">
        <v>463</v>
      </c>
      <c r="AD745" s="122" t="s">
        <v>231</v>
      </c>
      <c r="AE745" s="126" t="s">
        <v>485</v>
      </c>
      <c r="AF745" s="122" t="s">
        <v>241</v>
      </c>
      <c r="AG745" s="124"/>
      <c r="AH745" s="122" t="s">
        <v>231</v>
      </c>
      <c r="AI745" s="126" t="s">
        <v>499</v>
      </c>
      <c r="AJ745" s="108"/>
      <c r="AK745" s="106"/>
      <c r="AL745" s="106"/>
      <c r="AM745" s="122" t="s">
        <v>241</v>
      </c>
      <c r="AN745" s="124"/>
      <c r="AO745" s="122"/>
      <c r="AP745" s="124"/>
      <c r="AQ745" s="122"/>
      <c r="AR745" s="124"/>
      <c r="AS745" s="122"/>
      <c r="AT745" s="124"/>
      <c r="AU745" s="122" t="s">
        <v>241</v>
      </c>
      <c r="AV745" s="124"/>
      <c r="AW745" s="122" t="s">
        <v>231</v>
      </c>
      <c r="AX745" s="124"/>
      <c r="AY745" s="122" t="s">
        <v>231</v>
      </c>
      <c r="AZ745" s="124"/>
      <c r="BA745" s="146" t="s">
        <v>241</v>
      </c>
      <c r="BB745" s="147" t="s">
        <v>542</v>
      </c>
      <c r="BC745" s="146" t="s">
        <v>228</v>
      </c>
      <c r="BD745" s="124"/>
      <c r="BE745" s="112">
        <f t="shared" si="21"/>
        <v>0.7371428571</v>
      </c>
      <c r="BF745" s="122" t="s">
        <v>192</v>
      </c>
      <c r="BG745" s="160">
        <v>1.0</v>
      </c>
      <c r="BH745" s="122" t="s">
        <v>199</v>
      </c>
      <c r="BI745" s="160">
        <v>1.0</v>
      </c>
      <c r="BJ745" s="122" t="s">
        <v>204</v>
      </c>
      <c r="BK745" s="124">
        <v>1.0</v>
      </c>
      <c r="BL745" s="122" t="s">
        <v>209</v>
      </c>
      <c r="BM745" s="124">
        <v>1.0</v>
      </c>
      <c r="BN745" s="122" t="s">
        <v>217</v>
      </c>
      <c r="BO745" s="124">
        <v>0.66</v>
      </c>
      <c r="BP745" s="122" t="s">
        <v>211</v>
      </c>
      <c r="BQ745" s="124">
        <v>0.5</v>
      </c>
      <c r="BR745" s="122" t="s">
        <v>226</v>
      </c>
      <c r="BS745" s="124">
        <v>0.0</v>
      </c>
      <c r="BT745" s="112"/>
      <c r="BU745" s="168" t="s">
        <v>236</v>
      </c>
      <c r="BV745" s="168" t="s">
        <v>237</v>
      </c>
      <c r="BW745" s="112"/>
    </row>
    <row r="746">
      <c r="A746" s="66"/>
      <c r="B746" s="69">
        <v>5.0</v>
      </c>
      <c r="C746" s="71" t="s">
        <v>298</v>
      </c>
      <c r="D746" s="71" t="s">
        <v>334</v>
      </c>
      <c r="E746" s="76">
        <v>2011.0</v>
      </c>
      <c r="F746" s="76" t="s">
        <v>30</v>
      </c>
      <c r="G746" s="76" t="s">
        <v>370</v>
      </c>
      <c r="H746" s="76">
        <v>14.0</v>
      </c>
      <c r="I746" s="117" t="s">
        <v>406</v>
      </c>
      <c r="J746" s="116" t="s">
        <v>441</v>
      </c>
      <c r="K746" s="87" t="s">
        <v>39</v>
      </c>
      <c r="L746" s="66"/>
      <c r="M746" s="94"/>
      <c r="N746" s="122" t="s">
        <v>231</v>
      </c>
      <c r="O746" s="124"/>
      <c r="P746" s="124" t="s">
        <v>243</v>
      </c>
      <c r="Q746" s="16" t="s">
        <v>250</v>
      </c>
      <c r="R746" s="122" t="s">
        <v>241</v>
      </c>
      <c r="S746" s="124"/>
      <c r="T746" s="122" t="s">
        <v>231</v>
      </c>
      <c r="U746" s="124"/>
      <c r="V746" s="16" t="s">
        <v>260</v>
      </c>
      <c r="W746" s="106"/>
      <c r="X746" s="106"/>
      <c r="Y746" s="106"/>
      <c r="Z746" s="122" t="s">
        <v>241</v>
      </c>
      <c r="AA746" s="124"/>
      <c r="AB746" s="122" t="s">
        <v>228</v>
      </c>
      <c r="AC746" s="124"/>
      <c r="AD746" s="122" t="s">
        <v>228</v>
      </c>
      <c r="AE746" s="124"/>
      <c r="AF746" s="122" t="s">
        <v>228</v>
      </c>
      <c r="AG746" s="124"/>
      <c r="AH746" s="122" t="s">
        <v>228</v>
      </c>
      <c r="AI746" s="124"/>
      <c r="AJ746" s="108"/>
      <c r="AK746" s="106"/>
      <c r="AL746" s="106"/>
      <c r="AM746" s="122" t="s">
        <v>241</v>
      </c>
      <c r="AN746" s="124"/>
      <c r="AO746" s="122"/>
      <c r="AP746" s="124"/>
      <c r="AQ746" s="224"/>
      <c r="AR746" s="58"/>
      <c r="AS746" s="122"/>
      <c r="AT746" s="124"/>
      <c r="AU746" s="122" t="s">
        <v>231</v>
      </c>
      <c r="AV746" s="124"/>
      <c r="AW746" s="122" t="s">
        <v>231</v>
      </c>
      <c r="AX746" s="124"/>
      <c r="AY746" s="122" t="s">
        <v>231</v>
      </c>
      <c r="AZ746" s="124"/>
      <c r="BA746" s="146" t="s">
        <v>241</v>
      </c>
      <c r="BB746" s="124"/>
      <c r="BC746" s="146" t="s">
        <v>228</v>
      </c>
      <c r="BD746" s="124"/>
      <c r="BE746" s="112">
        <f t="shared" si="21"/>
        <v>0.7614285714</v>
      </c>
      <c r="BF746" s="122" t="s">
        <v>192</v>
      </c>
      <c r="BG746" s="160">
        <v>1.0</v>
      </c>
      <c r="BH746" s="122" t="s">
        <v>199</v>
      </c>
      <c r="BI746" s="160">
        <v>1.0</v>
      </c>
      <c r="BJ746" s="122" t="s">
        <v>204</v>
      </c>
      <c r="BK746" s="124">
        <v>1.0</v>
      </c>
      <c r="BL746" s="122" t="s">
        <v>209</v>
      </c>
      <c r="BM746" s="124">
        <v>1.0</v>
      </c>
      <c r="BN746" s="122" t="s">
        <v>218</v>
      </c>
      <c r="BO746" s="124">
        <v>0.33</v>
      </c>
      <c r="BP746" s="122" t="s">
        <v>211</v>
      </c>
      <c r="BQ746" s="124">
        <v>0.5</v>
      </c>
      <c r="BR746" s="122" t="s">
        <v>211</v>
      </c>
      <c r="BS746" s="124">
        <v>0.5</v>
      </c>
      <c r="BT746" s="112"/>
      <c r="BU746" s="168" t="s">
        <v>236</v>
      </c>
      <c r="BV746" s="168" t="s">
        <v>237</v>
      </c>
      <c r="BW746" s="112"/>
    </row>
    <row r="747">
      <c r="A747" s="66"/>
      <c r="B747" s="69">
        <v>6.0</v>
      </c>
      <c r="C747" s="71" t="s">
        <v>299</v>
      </c>
      <c r="D747" s="71" t="s">
        <v>335</v>
      </c>
      <c r="E747" s="76">
        <v>2012.0</v>
      </c>
      <c r="F747" s="76" t="s">
        <v>30</v>
      </c>
      <c r="G747" s="76" t="s">
        <v>371</v>
      </c>
      <c r="H747" s="76">
        <v>3.0</v>
      </c>
      <c r="I747" s="117" t="s">
        <v>407</v>
      </c>
      <c r="J747" s="116" t="s">
        <v>442</v>
      </c>
      <c r="K747" s="87" t="s">
        <v>39</v>
      </c>
      <c r="L747" s="66"/>
      <c r="M747" s="94"/>
      <c r="N747" s="122" t="s">
        <v>231</v>
      </c>
      <c r="O747" s="124"/>
      <c r="P747" s="124" t="s">
        <v>243</v>
      </c>
      <c r="Q747" s="16" t="s">
        <v>249</v>
      </c>
      <c r="R747" s="122" t="s">
        <v>241</v>
      </c>
      <c r="S747" s="124"/>
      <c r="T747" s="122" t="s">
        <v>231</v>
      </c>
      <c r="U747" s="126" t="s">
        <v>458</v>
      </c>
      <c r="V747" s="16" t="s">
        <v>257</v>
      </c>
      <c r="W747" s="106"/>
      <c r="X747" s="106"/>
      <c r="Y747" s="106"/>
      <c r="Z747" s="122" t="s">
        <v>231</v>
      </c>
      <c r="AA747" s="124"/>
      <c r="AB747" s="122" t="s">
        <v>231</v>
      </c>
      <c r="AC747" s="126" t="s">
        <v>464</v>
      </c>
      <c r="AD747" s="122" t="s">
        <v>231</v>
      </c>
      <c r="AE747" s="130" t="s">
        <v>486</v>
      </c>
      <c r="AF747" s="122" t="s">
        <v>231</v>
      </c>
      <c r="AG747" s="126" t="s">
        <v>497</v>
      </c>
      <c r="AH747" s="122" t="s">
        <v>231</v>
      </c>
      <c r="AI747" s="126" t="s">
        <v>500</v>
      </c>
      <c r="AJ747" s="108"/>
      <c r="AK747" s="106"/>
      <c r="AL747" s="106"/>
      <c r="AM747" s="122" t="s">
        <v>231</v>
      </c>
      <c r="AN747" s="124"/>
      <c r="AO747" s="122" t="s">
        <v>231</v>
      </c>
      <c r="AP747" s="124"/>
      <c r="AQ747" s="122" t="s">
        <v>231</v>
      </c>
      <c r="AR747" s="124"/>
      <c r="AS747" s="122" t="s">
        <v>231</v>
      </c>
      <c r="AT747" s="124"/>
      <c r="AU747" s="122" t="s">
        <v>231</v>
      </c>
      <c r="AV747" s="124"/>
      <c r="AW747" s="122" t="s">
        <v>231</v>
      </c>
      <c r="AX747" s="124"/>
      <c r="AY747" s="122" t="s">
        <v>241</v>
      </c>
      <c r="AZ747" s="124"/>
      <c r="BA747" s="146" t="s">
        <v>228</v>
      </c>
      <c r="BB747" s="124"/>
      <c r="BC747" s="146" t="s">
        <v>290</v>
      </c>
      <c r="BD747" s="124"/>
      <c r="BE747" s="112">
        <f t="shared" si="21"/>
        <v>0.7371428571</v>
      </c>
      <c r="BF747" s="122" t="s">
        <v>192</v>
      </c>
      <c r="BG747" s="160">
        <v>1.0</v>
      </c>
      <c r="BH747" s="122" t="s">
        <v>200</v>
      </c>
      <c r="BI747" s="160">
        <v>0.5</v>
      </c>
      <c r="BJ747" s="122" t="s">
        <v>204</v>
      </c>
      <c r="BK747" s="124">
        <v>1.0</v>
      </c>
      <c r="BL747" s="122" t="s">
        <v>209</v>
      </c>
      <c r="BM747" s="124">
        <v>1.0</v>
      </c>
      <c r="BN747" s="122" t="s">
        <v>217</v>
      </c>
      <c r="BO747" s="124">
        <v>0.66</v>
      </c>
      <c r="BP747" s="122" t="s">
        <v>211</v>
      </c>
      <c r="BQ747" s="124">
        <v>0.5</v>
      </c>
      <c r="BR747" s="122" t="s">
        <v>211</v>
      </c>
      <c r="BS747" s="124">
        <v>0.5</v>
      </c>
      <c r="BT747" s="112"/>
      <c r="BU747" s="168" t="s">
        <v>236</v>
      </c>
      <c r="BV747" s="168" t="s">
        <v>237</v>
      </c>
      <c r="BW747" s="112"/>
    </row>
    <row r="748">
      <c r="A748" s="66"/>
      <c r="B748" s="69">
        <v>7.0</v>
      </c>
      <c r="C748" s="71" t="s">
        <v>300</v>
      </c>
      <c r="D748" s="71" t="s">
        <v>336</v>
      </c>
      <c r="E748" s="76">
        <v>2011.0</v>
      </c>
      <c r="F748" s="76" t="s">
        <v>30</v>
      </c>
      <c r="G748" s="76" t="s">
        <v>372</v>
      </c>
      <c r="H748" s="76">
        <v>21.0</v>
      </c>
      <c r="I748" s="118" t="s">
        <v>408</v>
      </c>
      <c r="J748" s="116" t="s">
        <v>443</v>
      </c>
      <c r="K748" s="87" t="s">
        <v>39</v>
      </c>
      <c r="L748" s="66"/>
      <c r="M748" s="94"/>
      <c r="N748" s="122" t="s">
        <v>231</v>
      </c>
      <c r="O748" s="124"/>
      <c r="P748" s="124" t="s">
        <v>243</v>
      </c>
      <c r="Q748" s="16" t="s">
        <v>250</v>
      </c>
      <c r="R748" s="122" t="s">
        <v>241</v>
      </c>
      <c r="S748" s="124"/>
      <c r="T748" s="122" t="s">
        <v>231</v>
      </c>
      <c r="U748" s="124"/>
      <c r="V748" s="16" t="s">
        <v>258</v>
      </c>
      <c r="W748" s="106"/>
      <c r="X748" s="106"/>
      <c r="Y748" s="106"/>
      <c r="Z748" s="122" t="s">
        <v>231</v>
      </c>
      <c r="AA748" s="124"/>
      <c r="AB748" s="122" t="s">
        <v>231</v>
      </c>
      <c r="AC748" s="126" t="s">
        <v>465</v>
      </c>
      <c r="AD748" s="122" t="s">
        <v>231</v>
      </c>
      <c r="AE748" s="131" t="s">
        <v>487</v>
      </c>
      <c r="AF748" s="122" t="s">
        <v>241</v>
      </c>
      <c r="AG748" s="124"/>
      <c r="AH748" s="122" t="s">
        <v>241</v>
      </c>
      <c r="AI748" s="124"/>
      <c r="AJ748" s="108"/>
      <c r="AK748" s="106"/>
      <c r="AL748" s="106"/>
      <c r="AM748" s="122" t="s">
        <v>241</v>
      </c>
      <c r="AN748" s="124"/>
      <c r="AO748" s="122"/>
      <c r="AP748" s="124"/>
      <c r="AQ748" s="122"/>
      <c r="AR748" s="124"/>
      <c r="AS748" s="224"/>
      <c r="AT748" s="58"/>
      <c r="AU748" s="122" t="s">
        <v>231</v>
      </c>
      <c r="AV748" s="124"/>
      <c r="AW748" s="122" t="s">
        <v>231</v>
      </c>
      <c r="AX748" s="124" t="s">
        <v>531</v>
      </c>
      <c r="AY748" s="122" t="s">
        <v>231</v>
      </c>
      <c r="AZ748" s="124"/>
      <c r="BA748" s="146" t="s">
        <v>241</v>
      </c>
      <c r="BB748" s="124"/>
      <c r="BC748" s="146" t="s">
        <v>228</v>
      </c>
      <c r="BD748" s="124"/>
      <c r="BE748" s="112">
        <f t="shared" si="21"/>
        <v>0.69</v>
      </c>
      <c r="BF748" s="122" t="s">
        <v>192</v>
      </c>
      <c r="BG748" s="160">
        <v>1.0</v>
      </c>
      <c r="BH748" s="122" t="s">
        <v>199</v>
      </c>
      <c r="BI748" s="160">
        <v>1.0</v>
      </c>
      <c r="BJ748" s="122" t="s">
        <v>204</v>
      </c>
      <c r="BK748" s="124">
        <v>1.0</v>
      </c>
      <c r="BL748" s="122" t="s">
        <v>209</v>
      </c>
      <c r="BM748" s="124">
        <v>1.0</v>
      </c>
      <c r="BN748" s="122" t="s">
        <v>218</v>
      </c>
      <c r="BO748" s="124">
        <v>0.33</v>
      </c>
      <c r="BP748" s="122" t="s">
        <v>211</v>
      </c>
      <c r="BQ748" s="124">
        <v>0.5</v>
      </c>
      <c r="BR748" s="122" t="s">
        <v>226</v>
      </c>
      <c r="BS748" s="124">
        <v>0.0</v>
      </c>
      <c r="BT748" s="112"/>
      <c r="BU748" s="168" t="s">
        <v>236</v>
      </c>
      <c r="BV748" s="168" t="s">
        <v>237</v>
      </c>
      <c r="BW748" s="112"/>
    </row>
    <row r="749">
      <c r="A749" s="66"/>
      <c r="B749" s="69">
        <v>8.0</v>
      </c>
      <c r="C749" s="71" t="s">
        <v>301</v>
      </c>
      <c r="D749" s="71" t="s">
        <v>337</v>
      </c>
      <c r="E749" s="76">
        <v>2014.0</v>
      </c>
      <c r="F749" s="76" t="s">
        <v>30</v>
      </c>
      <c r="G749" s="76" t="s">
        <v>373</v>
      </c>
      <c r="H749" s="76">
        <v>1.0</v>
      </c>
      <c r="I749" s="119" t="s">
        <v>409</v>
      </c>
      <c r="J749" s="119" t="s">
        <v>444</v>
      </c>
      <c r="K749" s="87" t="s">
        <v>39</v>
      </c>
      <c r="L749" s="66"/>
      <c r="M749" s="94"/>
      <c r="N749" s="122" t="s">
        <v>231</v>
      </c>
      <c r="O749" s="124"/>
      <c r="P749" s="124" t="s">
        <v>243</v>
      </c>
      <c r="Q749" s="16" t="s">
        <v>248</v>
      </c>
      <c r="R749" s="122" t="s">
        <v>241</v>
      </c>
      <c r="S749" s="124"/>
      <c r="T749" s="122" t="s">
        <v>231</v>
      </c>
      <c r="U749" s="124"/>
      <c r="V749" s="16" t="s">
        <v>258</v>
      </c>
      <c r="W749" s="106"/>
      <c r="X749" s="106"/>
      <c r="Y749" s="106"/>
      <c r="Z749" s="122" t="s">
        <v>231</v>
      </c>
      <c r="AA749" s="124"/>
      <c r="AB749" s="122" t="s">
        <v>231</v>
      </c>
      <c r="AC749" s="124" t="s">
        <v>466</v>
      </c>
      <c r="AD749" s="122" t="s">
        <v>231</v>
      </c>
      <c r="AE749" s="124" t="s">
        <v>488</v>
      </c>
      <c r="AF749" s="122" t="s">
        <v>231</v>
      </c>
      <c r="AG749" s="124"/>
      <c r="AH749" s="122" t="s">
        <v>241</v>
      </c>
      <c r="AI749" s="124"/>
      <c r="AJ749" s="108"/>
      <c r="AK749" s="106"/>
      <c r="AL749" s="106"/>
      <c r="AM749" s="122" t="s">
        <v>231</v>
      </c>
      <c r="AN749" s="124"/>
      <c r="AO749" s="122" t="s">
        <v>231</v>
      </c>
      <c r="AP749" s="124"/>
      <c r="AQ749" s="122" t="s">
        <v>231</v>
      </c>
      <c r="AR749" s="124" t="s">
        <v>515</v>
      </c>
      <c r="AS749" s="122" t="s">
        <v>231</v>
      </c>
      <c r="AT749" s="124" t="s">
        <v>523</v>
      </c>
      <c r="AU749" s="122" t="s">
        <v>231</v>
      </c>
      <c r="AV749" s="124"/>
      <c r="AW749" s="122" t="s">
        <v>231</v>
      </c>
      <c r="AX749" s="124" t="s">
        <v>532</v>
      </c>
      <c r="AY749" s="122" t="s">
        <v>231</v>
      </c>
      <c r="AZ749" s="124"/>
      <c r="BA749" s="146" t="s">
        <v>231</v>
      </c>
      <c r="BB749" s="124" t="s">
        <v>543</v>
      </c>
      <c r="BC749" s="146" t="s">
        <v>290</v>
      </c>
      <c r="BD749" s="124" t="s">
        <v>552</v>
      </c>
      <c r="BE749" s="112">
        <f t="shared" si="21"/>
        <v>0.9285714286</v>
      </c>
      <c r="BF749" s="122" t="s">
        <v>192</v>
      </c>
      <c r="BG749" s="160">
        <v>1.0</v>
      </c>
      <c r="BH749" s="122" t="s">
        <v>199</v>
      </c>
      <c r="BI749" s="160">
        <v>1.0</v>
      </c>
      <c r="BJ749" s="122" t="s">
        <v>204</v>
      </c>
      <c r="BK749" s="124">
        <v>1.0</v>
      </c>
      <c r="BL749" s="122" t="s">
        <v>209</v>
      </c>
      <c r="BM749" s="124">
        <v>1.0</v>
      </c>
      <c r="BN749" s="122" t="s">
        <v>216</v>
      </c>
      <c r="BO749" s="124">
        <v>1.0</v>
      </c>
      <c r="BP749" s="122" t="s">
        <v>204</v>
      </c>
      <c r="BQ749" s="124">
        <v>1.0</v>
      </c>
      <c r="BR749" s="122" t="s">
        <v>211</v>
      </c>
      <c r="BS749" s="124">
        <v>0.5</v>
      </c>
      <c r="BT749" s="112"/>
      <c r="BU749" s="168" t="s">
        <v>236</v>
      </c>
      <c r="BV749" s="168" t="s">
        <v>236</v>
      </c>
      <c r="BW749" s="112"/>
    </row>
    <row r="750">
      <c r="A750" s="66"/>
      <c r="B750" s="69">
        <v>9.0</v>
      </c>
      <c r="C750" s="115" t="s">
        <v>302</v>
      </c>
      <c r="D750" s="115" t="s">
        <v>338</v>
      </c>
      <c r="E750" s="76">
        <v>2014.0</v>
      </c>
      <c r="F750" s="76" t="s">
        <v>30</v>
      </c>
      <c r="G750" s="76" t="s">
        <v>374</v>
      </c>
      <c r="H750" s="76">
        <v>5.0</v>
      </c>
      <c r="I750" s="119" t="s">
        <v>410</v>
      </c>
      <c r="J750" s="119" t="s">
        <v>445</v>
      </c>
      <c r="K750" s="87" t="s">
        <v>39</v>
      </c>
      <c r="L750" s="66"/>
      <c r="M750" s="94"/>
      <c r="N750" s="122" t="s">
        <v>231</v>
      </c>
      <c r="O750" s="124"/>
      <c r="P750" s="124" t="s">
        <v>243</v>
      </c>
      <c r="Q750" s="16" t="s">
        <v>249</v>
      </c>
      <c r="R750" s="122" t="s">
        <v>231</v>
      </c>
      <c r="S750" s="124" t="s">
        <v>454</v>
      </c>
      <c r="T750" s="122" t="s">
        <v>231</v>
      </c>
      <c r="U750" s="124"/>
      <c r="V750" s="16" t="s">
        <v>258</v>
      </c>
      <c r="W750" s="106"/>
      <c r="X750" s="106"/>
      <c r="Y750" s="106"/>
      <c r="Z750" s="122" t="s">
        <v>231</v>
      </c>
      <c r="AA750" s="124"/>
      <c r="AB750" s="122" t="s">
        <v>231</v>
      </c>
      <c r="AC750" s="124" t="s">
        <v>467</v>
      </c>
      <c r="AD750" s="122" t="s">
        <v>241</v>
      </c>
      <c r="AE750" s="124"/>
      <c r="AF750" s="122" t="s">
        <v>241</v>
      </c>
      <c r="AG750" s="124"/>
      <c r="AH750" s="122" t="s">
        <v>231</v>
      </c>
      <c r="AI750" s="124" t="s">
        <v>501</v>
      </c>
      <c r="AJ750" s="108"/>
      <c r="AK750" s="106"/>
      <c r="AL750" s="106"/>
      <c r="AM750" s="122" t="s">
        <v>231</v>
      </c>
      <c r="AN750" s="124" t="s">
        <v>502</v>
      </c>
      <c r="AO750" s="122" t="s">
        <v>231</v>
      </c>
      <c r="AP750" s="124"/>
      <c r="AQ750" s="122" t="s">
        <v>231</v>
      </c>
      <c r="AR750" s="124"/>
      <c r="AS750" s="122" t="s">
        <v>231</v>
      </c>
      <c r="AT750" s="124" t="s">
        <v>524</v>
      </c>
      <c r="AU750" s="224" t="s">
        <v>231</v>
      </c>
      <c r="AV750" s="58"/>
      <c r="AW750" s="122" t="s">
        <v>231</v>
      </c>
      <c r="AX750" s="124" t="s">
        <v>533</v>
      </c>
      <c r="AY750" s="122" t="s">
        <v>231</v>
      </c>
      <c r="AZ750" s="124"/>
      <c r="BA750" s="146" t="s">
        <v>231</v>
      </c>
      <c r="BB750" s="124" t="s">
        <v>544</v>
      </c>
      <c r="BC750" s="146" t="s">
        <v>290</v>
      </c>
      <c r="BD750" s="124" t="s">
        <v>553</v>
      </c>
      <c r="BE750" s="112">
        <f t="shared" si="21"/>
        <v>0.88</v>
      </c>
      <c r="BF750" s="122" t="s">
        <v>192</v>
      </c>
      <c r="BG750" s="160">
        <v>1.0</v>
      </c>
      <c r="BH750" s="122" t="s">
        <v>199</v>
      </c>
      <c r="BI750" s="160">
        <v>1.0</v>
      </c>
      <c r="BJ750" s="122" t="s">
        <v>204</v>
      </c>
      <c r="BK750" s="124">
        <v>1.0</v>
      </c>
      <c r="BL750" s="122" t="s">
        <v>209</v>
      </c>
      <c r="BM750" s="124">
        <v>1.0</v>
      </c>
      <c r="BN750" s="122" t="s">
        <v>217</v>
      </c>
      <c r="BO750" s="124">
        <v>0.66</v>
      </c>
      <c r="BP750" s="122" t="s">
        <v>211</v>
      </c>
      <c r="BQ750" s="124">
        <v>0.5</v>
      </c>
      <c r="BR750" s="122" t="s">
        <v>225</v>
      </c>
      <c r="BS750" s="124">
        <v>1.0</v>
      </c>
      <c r="BT750" s="112"/>
      <c r="BU750" s="168" t="s">
        <v>236</v>
      </c>
      <c r="BV750" s="168" t="s">
        <v>237</v>
      </c>
      <c r="BW750" s="112"/>
    </row>
    <row r="751">
      <c r="A751" s="66"/>
      <c r="B751" s="69">
        <v>10.0</v>
      </c>
      <c r="C751" s="115" t="s">
        <v>303</v>
      </c>
      <c r="D751" s="115" t="s">
        <v>339</v>
      </c>
      <c r="E751" s="76">
        <v>2014.0</v>
      </c>
      <c r="F751" s="76" t="s">
        <v>30</v>
      </c>
      <c r="G751" s="76" t="s">
        <v>375</v>
      </c>
      <c r="H751" s="76">
        <v>4.0</v>
      </c>
      <c r="I751" s="119" t="s">
        <v>411</v>
      </c>
      <c r="J751" s="119" t="s">
        <v>446</v>
      </c>
      <c r="K751" s="87" t="s">
        <v>39</v>
      </c>
      <c r="L751" s="66"/>
      <c r="M751" s="94"/>
      <c r="N751" s="122" t="s">
        <v>231</v>
      </c>
      <c r="O751" s="124"/>
      <c r="P751" s="124" t="s">
        <v>245</v>
      </c>
      <c r="Q751" s="16" t="s">
        <v>250</v>
      </c>
      <c r="R751" s="122" t="s">
        <v>241</v>
      </c>
      <c r="S751" s="124"/>
      <c r="T751" s="122" t="s">
        <v>231</v>
      </c>
      <c r="U751" s="124"/>
      <c r="V751" s="16" t="s">
        <v>260</v>
      </c>
      <c r="W751" s="106"/>
      <c r="X751" s="106"/>
      <c r="Y751" s="106"/>
      <c r="Z751" s="122" t="s">
        <v>231</v>
      </c>
      <c r="AA751" s="124"/>
      <c r="AB751" s="122" t="s">
        <v>231</v>
      </c>
      <c r="AC751" s="124" t="s">
        <v>468</v>
      </c>
      <c r="AD751" s="122" t="s">
        <v>231</v>
      </c>
      <c r="AE751" s="124" t="s">
        <v>489</v>
      </c>
      <c r="AF751" s="122" t="s">
        <v>231</v>
      </c>
      <c r="AG751" s="124"/>
      <c r="AH751" s="122" t="s">
        <v>231</v>
      </c>
      <c r="AI751" s="124"/>
      <c r="AJ751" s="108"/>
      <c r="AK751" s="106"/>
      <c r="AL751" s="106"/>
      <c r="AM751" s="122" t="s">
        <v>231</v>
      </c>
      <c r="AN751" s="124"/>
      <c r="AO751" s="122" t="s">
        <v>231</v>
      </c>
      <c r="AP751" s="124"/>
      <c r="AQ751" s="122" t="s">
        <v>241</v>
      </c>
      <c r="AR751" s="124"/>
      <c r="AS751" s="122" t="s">
        <v>241</v>
      </c>
      <c r="AT751" s="124"/>
      <c r="AU751" s="122" t="s">
        <v>241</v>
      </c>
      <c r="AV751" s="124"/>
      <c r="AW751" s="122" t="s">
        <v>228</v>
      </c>
      <c r="AX751" s="124"/>
      <c r="AY751" s="122" t="s">
        <v>231</v>
      </c>
      <c r="AZ751" s="124"/>
      <c r="BA751" s="146" t="s">
        <v>241</v>
      </c>
      <c r="BB751" s="124"/>
      <c r="BC751" s="146" t="s">
        <v>228</v>
      </c>
      <c r="BD751" s="124"/>
      <c r="BE751" s="112">
        <f t="shared" si="21"/>
        <v>0.7371428571</v>
      </c>
      <c r="BF751" s="122" t="s">
        <v>192</v>
      </c>
      <c r="BG751" s="160">
        <v>1.0</v>
      </c>
      <c r="BH751" s="122" t="s">
        <v>199</v>
      </c>
      <c r="BI751" s="160">
        <v>1.0</v>
      </c>
      <c r="BJ751" s="122" t="s">
        <v>204</v>
      </c>
      <c r="BK751" s="124">
        <v>1.0</v>
      </c>
      <c r="BL751" s="122" t="s">
        <v>211</v>
      </c>
      <c r="BM751" s="124">
        <v>0.5</v>
      </c>
      <c r="BN751" s="122" t="s">
        <v>217</v>
      </c>
      <c r="BO751" s="124">
        <v>0.66</v>
      </c>
      <c r="BP751" s="122" t="s">
        <v>211</v>
      </c>
      <c r="BQ751" s="124">
        <v>0.5</v>
      </c>
      <c r="BR751" s="122" t="s">
        <v>211</v>
      </c>
      <c r="BS751" s="124">
        <v>0.5</v>
      </c>
      <c r="BT751" s="112"/>
      <c r="BU751" s="168" t="s">
        <v>237</v>
      </c>
      <c r="BV751" s="168" t="s">
        <v>236</v>
      </c>
      <c r="BW751" s="112"/>
    </row>
    <row r="752">
      <c r="A752" s="66"/>
      <c r="B752" s="69">
        <v>11.0</v>
      </c>
      <c r="C752" s="115" t="s">
        <v>304</v>
      </c>
      <c r="D752" s="115" t="s">
        <v>340</v>
      </c>
      <c r="E752" s="76">
        <v>2014.0</v>
      </c>
      <c r="F752" s="76" t="s">
        <v>30</v>
      </c>
      <c r="G752" s="76" t="s">
        <v>376</v>
      </c>
      <c r="H752" s="76">
        <v>0.0</v>
      </c>
      <c r="I752" s="119" t="s">
        <v>412</v>
      </c>
      <c r="J752" s="119" t="s">
        <v>447</v>
      </c>
      <c r="K752" s="87" t="s">
        <v>39</v>
      </c>
      <c r="L752" s="66"/>
      <c r="M752" s="94"/>
      <c r="N752" s="122" t="s">
        <v>231</v>
      </c>
      <c r="O752" s="124"/>
      <c r="P752" s="124" t="s">
        <v>243</v>
      </c>
      <c r="Q752" s="16" t="s">
        <v>248</v>
      </c>
      <c r="R752" s="122" t="s">
        <v>241</v>
      </c>
      <c r="S752" s="124"/>
      <c r="T752" s="122" t="s">
        <v>231</v>
      </c>
      <c r="U752" s="124"/>
      <c r="V752" s="16" t="s">
        <v>257</v>
      </c>
      <c r="W752" s="106"/>
      <c r="X752" s="106"/>
      <c r="Y752" s="106"/>
      <c r="Z752" s="122" t="s">
        <v>231</v>
      </c>
      <c r="AA752" s="124"/>
      <c r="AB752" s="122" t="s">
        <v>231</v>
      </c>
      <c r="AC752" s="124" t="s">
        <v>469</v>
      </c>
      <c r="AD752" s="122" t="s">
        <v>231</v>
      </c>
      <c r="AE752" s="124"/>
      <c r="AF752" s="122" t="s">
        <v>241</v>
      </c>
      <c r="AG752" s="124"/>
      <c r="AH752" s="122" t="s">
        <v>241</v>
      </c>
      <c r="AI752" s="124"/>
      <c r="AJ752" s="108"/>
      <c r="AK752" s="106"/>
      <c r="AL752" s="106"/>
      <c r="AM752" s="122" t="s">
        <v>231</v>
      </c>
      <c r="AN752" s="124" t="s">
        <v>503</v>
      </c>
      <c r="AO752" s="122" t="s">
        <v>231</v>
      </c>
      <c r="AP752" s="124" t="s">
        <v>506</v>
      </c>
      <c r="AQ752" s="122" t="s">
        <v>231</v>
      </c>
      <c r="AR752" s="124" t="s">
        <v>516</v>
      </c>
      <c r="AS752" s="122" t="s">
        <v>231</v>
      </c>
      <c r="AT752" s="124"/>
      <c r="AU752" s="122" t="s">
        <v>231</v>
      </c>
      <c r="AV752" s="124"/>
      <c r="AW752" s="224" t="s">
        <v>231</v>
      </c>
      <c r="AX752" s="58"/>
      <c r="AY752" s="122" t="s">
        <v>231</v>
      </c>
      <c r="AZ752" s="124"/>
      <c r="BA752" s="146" t="s">
        <v>241</v>
      </c>
      <c r="BB752" s="124" t="s">
        <v>545</v>
      </c>
      <c r="BC752" s="146" t="s">
        <v>291</v>
      </c>
      <c r="BD752" s="124" t="s">
        <v>554</v>
      </c>
      <c r="BE752" s="112">
        <f t="shared" si="21"/>
        <v>0.8085714286</v>
      </c>
      <c r="BF752" s="122" t="s">
        <v>192</v>
      </c>
      <c r="BG752" s="160">
        <v>1.0</v>
      </c>
      <c r="BH752" s="122" t="s">
        <v>200</v>
      </c>
      <c r="BI752" s="160">
        <v>0.5</v>
      </c>
      <c r="BJ752" s="122" t="s">
        <v>204</v>
      </c>
      <c r="BK752" s="124">
        <v>1.0</v>
      </c>
      <c r="BL752" s="122" t="s">
        <v>209</v>
      </c>
      <c r="BM752" s="124">
        <v>1.0</v>
      </c>
      <c r="BN752" s="122" t="s">
        <v>217</v>
      </c>
      <c r="BO752" s="124">
        <v>0.66</v>
      </c>
      <c r="BP752" s="122" t="s">
        <v>211</v>
      </c>
      <c r="BQ752" s="124">
        <v>0.5</v>
      </c>
      <c r="BR752" s="122" t="s">
        <v>225</v>
      </c>
      <c r="BS752" s="124">
        <v>1.0</v>
      </c>
      <c r="BT752" s="112"/>
      <c r="BU752" s="168" t="s">
        <v>236</v>
      </c>
      <c r="BV752" s="168" t="s">
        <v>236</v>
      </c>
      <c r="BW752" s="112"/>
    </row>
    <row r="753">
      <c r="A753" s="66"/>
      <c r="B753" s="69">
        <v>12.0</v>
      </c>
      <c r="C753" s="115" t="s">
        <v>305</v>
      </c>
      <c r="D753" s="115" t="s">
        <v>341</v>
      </c>
      <c r="E753" s="76">
        <v>2013.0</v>
      </c>
      <c r="F753" s="76" t="s">
        <v>30</v>
      </c>
      <c r="G753" s="76" t="s">
        <v>377</v>
      </c>
      <c r="H753" s="76">
        <v>6.0</v>
      </c>
      <c r="I753" s="119" t="s">
        <v>413</v>
      </c>
      <c r="J753" s="119" t="s">
        <v>448</v>
      </c>
      <c r="K753" s="87" t="s">
        <v>39</v>
      </c>
      <c r="L753" s="66"/>
      <c r="M753" s="94"/>
      <c r="N753" s="122" t="s">
        <v>231</v>
      </c>
      <c r="O753" s="124"/>
      <c r="P753" s="124" t="s">
        <v>243</v>
      </c>
      <c r="Q753" s="16" t="s">
        <v>249</v>
      </c>
      <c r="R753" s="122" t="s">
        <v>231</v>
      </c>
      <c r="S753" s="124" t="s">
        <v>455</v>
      </c>
      <c r="T753" s="122" t="s">
        <v>231</v>
      </c>
      <c r="U753" s="124"/>
      <c r="V753" s="16" t="s">
        <v>257</v>
      </c>
      <c r="W753" s="106"/>
      <c r="X753" s="106"/>
      <c r="Y753" s="106"/>
      <c r="Z753" s="122" t="s">
        <v>231</v>
      </c>
      <c r="AA753" s="124"/>
      <c r="AB753" s="122" t="s">
        <v>231</v>
      </c>
      <c r="AC753" s="124" t="s">
        <v>470</v>
      </c>
      <c r="AD753" s="122" t="s">
        <v>241</v>
      </c>
      <c r="AE753" s="124"/>
      <c r="AF753" s="122" t="s">
        <v>241</v>
      </c>
      <c r="AG753" s="124"/>
      <c r="AH753" s="122" t="s">
        <v>241</v>
      </c>
      <c r="AI753" s="124"/>
      <c r="AJ753" s="108"/>
      <c r="AK753" s="106"/>
      <c r="AL753" s="106"/>
      <c r="AM753" s="122" t="s">
        <v>231</v>
      </c>
      <c r="AN753" s="124"/>
      <c r="AO753" s="122" t="s">
        <v>231</v>
      </c>
      <c r="AP753" s="124"/>
      <c r="AQ753" s="122" t="s">
        <v>231</v>
      </c>
      <c r="AR753" s="124"/>
      <c r="AS753" s="122" t="s">
        <v>231</v>
      </c>
      <c r="AT753" s="124" t="s">
        <v>525</v>
      </c>
      <c r="AU753" s="122" t="s">
        <v>231</v>
      </c>
      <c r="AV753" s="124"/>
      <c r="AW753" s="122" t="s">
        <v>228</v>
      </c>
      <c r="AX753" s="124"/>
      <c r="AY753" s="122" t="s">
        <v>231</v>
      </c>
      <c r="AZ753" s="124"/>
      <c r="BA753" s="146" t="s">
        <v>241</v>
      </c>
      <c r="BB753" s="124"/>
      <c r="BC753" s="146" t="s">
        <v>293</v>
      </c>
      <c r="BD753" s="124" t="s">
        <v>555</v>
      </c>
      <c r="BE753" s="112">
        <f t="shared" si="21"/>
        <v>0.6657142857</v>
      </c>
      <c r="BF753" s="122" t="s">
        <v>192</v>
      </c>
      <c r="BG753" s="160">
        <v>1.0</v>
      </c>
      <c r="BH753" s="122" t="s">
        <v>199</v>
      </c>
      <c r="BI753" s="160">
        <v>1.0</v>
      </c>
      <c r="BJ753" s="122" t="s">
        <v>205</v>
      </c>
      <c r="BK753" s="124">
        <v>0.5</v>
      </c>
      <c r="BL753" s="122" t="s">
        <v>209</v>
      </c>
      <c r="BM753" s="124">
        <v>1.0</v>
      </c>
      <c r="BN753" s="122" t="s">
        <v>217</v>
      </c>
      <c r="BO753" s="124">
        <v>0.66</v>
      </c>
      <c r="BP753" s="122" t="s">
        <v>211</v>
      </c>
      <c r="BQ753" s="124">
        <v>0.5</v>
      </c>
      <c r="BR753" s="122" t="s">
        <v>226</v>
      </c>
      <c r="BS753" s="124">
        <v>0.0</v>
      </c>
      <c r="BT753" s="112"/>
      <c r="BU753" s="168" t="s">
        <v>236</v>
      </c>
      <c r="BV753" s="168" t="s">
        <v>236</v>
      </c>
      <c r="BW753" s="112"/>
    </row>
    <row r="754">
      <c r="A754" s="66"/>
      <c r="B754" s="69">
        <v>13.0</v>
      </c>
      <c r="C754" s="115" t="s">
        <v>306</v>
      </c>
      <c r="D754" s="115" t="s">
        <v>342</v>
      </c>
      <c r="E754" s="76">
        <v>2014.0</v>
      </c>
      <c r="F754" s="76" t="s">
        <v>30</v>
      </c>
      <c r="G754" s="76" t="s">
        <v>378</v>
      </c>
      <c r="H754" s="76">
        <v>0.0</v>
      </c>
      <c r="I754" s="119" t="s">
        <v>414</v>
      </c>
      <c r="J754" s="119" t="s">
        <v>449</v>
      </c>
      <c r="K754" s="87" t="s">
        <v>39</v>
      </c>
      <c r="L754" s="66"/>
      <c r="M754" s="94"/>
      <c r="N754" s="224" t="s">
        <v>231</v>
      </c>
      <c r="O754" s="58"/>
      <c r="P754" s="124" t="s">
        <v>243</v>
      </c>
      <c r="Q754" s="16" t="s">
        <v>248</v>
      </c>
      <c r="R754" s="122" t="s">
        <v>241</v>
      </c>
      <c r="S754" s="124"/>
      <c r="T754" s="122" t="s">
        <v>231</v>
      </c>
      <c r="U754" s="124"/>
      <c r="V754" s="16" t="s">
        <v>258</v>
      </c>
      <c r="W754" s="106"/>
      <c r="X754" s="106"/>
      <c r="Y754" s="106"/>
      <c r="Z754" s="122" t="s">
        <v>231</v>
      </c>
      <c r="AA754" s="124"/>
      <c r="AB754" s="122" t="s">
        <v>231</v>
      </c>
      <c r="AC754" s="124" t="s">
        <v>471</v>
      </c>
      <c r="AD754" s="122" t="s">
        <v>241</v>
      </c>
      <c r="AE754" s="124"/>
      <c r="AF754" s="122" t="s">
        <v>241</v>
      </c>
      <c r="AG754" s="124"/>
      <c r="AH754" s="122" t="s">
        <v>241</v>
      </c>
      <c r="AI754" s="124"/>
      <c r="AJ754" s="108"/>
      <c r="AK754" s="106"/>
      <c r="AL754" s="106"/>
      <c r="AM754" s="122" t="s">
        <v>231</v>
      </c>
      <c r="AN754" s="124"/>
      <c r="AO754" s="122" t="s">
        <v>231</v>
      </c>
      <c r="AP754" s="124" t="s">
        <v>507</v>
      </c>
      <c r="AQ754" s="122" t="s">
        <v>231</v>
      </c>
      <c r="AR754" s="124"/>
      <c r="AS754" s="122" t="s">
        <v>231</v>
      </c>
      <c r="AT754" s="124" t="s">
        <v>526</v>
      </c>
      <c r="AU754" s="122" t="s">
        <v>231</v>
      </c>
      <c r="AV754" s="124"/>
      <c r="AW754" s="122" t="s">
        <v>231</v>
      </c>
      <c r="AX754" s="124"/>
      <c r="AY754" s="224" t="s">
        <v>231</v>
      </c>
      <c r="AZ754" s="58"/>
      <c r="BA754" s="146" t="s">
        <v>241</v>
      </c>
      <c r="BB754" s="124"/>
      <c r="BC754" s="146" t="s">
        <v>293</v>
      </c>
      <c r="BD754" s="124" t="s">
        <v>555</v>
      </c>
      <c r="BE754" s="112">
        <f t="shared" si="21"/>
        <v>0.5</v>
      </c>
      <c r="BF754" s="122" t="s">
        <v>192</v>
      </c>
      <c r="BG754" s="160">
        <v>1.0</v>
      </c>
      <c r="BH754" s="122" t="s">
        <v>200</v>
      </c>
      <c r="BI754" s="160">
        <v>0.5</v>
      </c>
      <c r="BJ754" s="122" t="s">
        <v>205</v>
      </c>
      <c r="BK754" s="124">
        <v>0.5</v>
      </c>
      <c r="BL754" s="122" t="s">
        <v>211</v>
      </c>
      <c r="BM754" s="124">
        <v>0.5</v>
      </c>
      <c r="BN754" s="122" t="s">
        <v>217</v>
      </c>
      <c r="BO754" s="124">
        <v>0.5</v>
      </c>
      <c r="BP754" s="122" t="s">
        <v>211</v>
      </c>
      <c r="BQ754" s="124">
        <v>0.5</v>
      </c>
      <c r="BR754" s="122" t="s">
        <v>226</v>
      </c>
      <c r="BS754" s="124">
        <v>0.0</v>
      </c>
      <c r="BT754" s="112"/>
      <c r="BU754" s="168" t="s">
        <v>237</v>
      </c>
      <c r="BV754" s="168" t="s">
        <v>236</v>
      </c>
      <c r="BW754" s="112"/>
    </row>
    <row r="755">
      <c r="A755" s="66"/>
      <c r="B755" s="69">
        <v>14.0</v>
      </c>
      <c r="C755" s="115" t="s">
        <v>307</v>
      </c>
      <c r="D755" s="115" t="s">
        <v>343</v>
      </c>
      <c r="E755" s="76">
        <v>2014.0</v>
      </c>
      <c r="F755" s="76" t="s">
        <v>30</v>
      </c>
      <c r="G755" s="76" t="s">
        <v>379</v>
      </c>
      <c r="H755" s="76">
        <v>0.0</v>
      </c>
      <c r="I755" s="119" t="s">
        <v>415</v>
      </c>
      <c r="J755" s="119" t="s">
        <v>450</v>
      </c>
      <c r="K755" s="87" t="s">
        <v>39</v>
      </c>
      <c r="L755" s="66"/>
      <c r="M755" s="94"/>
      <c r="N755" s="122" t="s">
        <v>231</v>
      </c>
      <c r="O755" s="124"/>
      <c r="P755" s="124" t="s">
        <v>243</v>
      </c>
      <c r="Q755" s="16" t="s">
        <v>249</v>
      </c>
      <c r="R755" s="122" t="s">
        <v>241</v>
      </c>
      <c r="S755" s="124"/>
      <c r="T755" s="122" t="s">
        <v>231</v>
      </c>
      <c r="U755" s="124"/>
      <c r="V755" s="16" t="s">
        <v>260</v>
      </c>
      <c r="W755" s="106"/>
      <c r="X755" s="106"/>
      <c r="Y755" s="106"/>
      <c r="Z755" s="122" t="s">
        <v>231</v>
      </c>
      <c r="AA755" s="124"/>
      <c r="AB755" s="122" t="s">
        <v>231</v>
      </c>
      <c r="AC755" s="124" t="s">
        <v>472</v>
      </c>
      <c r="AD755" s="122" t="s">
        <v>241</v>
      </c>
      <c r="AE755" s="124"/>
      <c r="AF755" s="122" t="s">
        <v>231</v>
      </c>
      <c r="AG755" s="124" t="s">
        <v>498</v>
      </c>
      <c r="AH755" s="122" t="s">
        <v>241</v>
      </c>
      <c r="AI755" s="124"/>
      <c r="AJ755" s="108"/>
      <c r="AK755" s="106"/>
      <c r="AL755" s="106"/>
      <c r="AM755" s="122" t="s">
        <v>231</v>
      </c>
      <c r="AN755" s="124"/>
      <c r="AO755" s="122" t="s">
        <v>241</v>
      </c>
      <c r="AP755" s="124"/>
      <c r="AQ755" s="122" t="s">
        <v>231</v>
      </c>
      <c r="AR755" s="124" t="s">
        <v>517</v>
      </c>
      <c r="AS755" s="122" t="s">
        <v>231</v>
      </c>
      <c r="AT755" s="124"/>
      <c r="AU755" s="122" t="s">
        <v>231</v>
      </c>
      <c r="AV755" s="124"/>
      <c r="AW755" s="122" t="s">
        <v>231</v>
      </c>
      <c r="AX755" s="124" t="s">
        <v>535</v>
      </c>
      <c r="AY755" s="122" t="s">
        <v>231</v>
      </c>
      <c r="AZ755" s="124"/>
      <c r="BA755" s="146" t="s">
        <v>241</v>
      </c>
      <c r="BB755" s="124"/>
      <c r="BC755" s="146" t="s">
        <v>292</v>
      </c>
      <c r="BD755" s="124"/>
      <c r="BE755" s="112">
        <f t="shared" si="21"/>
        <v>0.6185714286</v>
      </c>
      <c r="BF755" s="122" t="s">
        <v>192</v>
      </c>
      <c r="BG755" s="160">
        <v>1.0</v>
      </c>
      <c r="BH755" s="122" t="s">
        <v>200</v>
      </c>
      <c r="BI755" s="160">
        <v>0.5</v>
      </c>
      <c r="BJ755" s="122" t="s">
        <v>204</v>
      </c>
      <c r="BK755" s="124">
        <v>1.0</v>
      </c>
      <c r="BL755" s="122" t="s">
        <v>209</v>
      </c>
      <c r="BM755" s="124">
        <v>1.0</v>
      </c>
      <c r="BN755" s="122" t="s">
        <v>218</v>
      </c>
      <c r="BO755" s="124">
        <v>0.33</v>
      </c>
      <c r="BP755" s="122" t="s">
        <v>211</v>
      </c>
      <c r="BQ755" s="124">
        <v>0.5</v>
      </c>
      <c r="BR755" s="122" t="s">
        <v>226</v>
      </c>
      <c r="BS755" s="124">
        <v>0.0</v>
      </c>
      <c r="BT755" s="112"/>
      <c r="BU755" s="168" t="s">
        <v>237</v>
      </c>
      <c r="BV755" s="168" t="s">
        <v>236</v>
      </c>
      <c r="BW755" s="112"/>
    </row>
    <row r="756">
      <c r="A756" s="66"/>
      <c r="B756" s="69">
        <v>15.0</v>
      </c>
      <c r="C756" s="115" t="s">
        <v>308</v>
      </c>
      <c r="D756" s="115" t="s">
        <v>344</v>
      </c>
      <c r="E756" s="76">
        <v>2012.0</v>
      </c>
      <c r="F756" s="76" t="s">
        <v>30</v>
      </c>
      <c r="G756" s="76" t="s">
        <v>380</v>
      </c>
      <c r="H756" s="76">
        <v>2.0</v>
      </c>
      <c r="I756" s="119" t="s">
        <v>416</v>
      </c>
      <c r="J756" s="119" t="s">
        <v>451</v>
      </c>
      <c r="K756" s="87" t="s">
        <v>39</v>
      </c>
      <c r="L756" s="66"/>
      <c r="M756" s="94"/>
      <c r="N756" s="122" t="s">
        <v>231</v>
      </c>
      <c r="O756" s="124"/>
      <c r="P756" s="124" t="s">
        <v>243</v>
      </c>
      <c r="Q756" s="16" t="s">
        <v>250</v>
      </c>
      <c r="R756" s="122" t="s">
        <v>241</v>
      </c>
      <c r="S756" s="124"/>
      <c r="T756" s="122" t="s">
        <v>241</v>
      </c>
      <c r="U756" s="124" t="s">
        <v>459</v>
      </c>
      <c r="V756" s="16"/>
      <c r="W756" s="106"/>
      <c r="X756" s="106"/>
      <c r="Y756" s="106"/>
      <c r="Z756" s="122"/>
      <c r="AA756" s="124"/>
      <c r="AB756" s="122"/>
      <c r="AC756" s="124"/>
      <c r="AD756" s="122"/>
      <c r="AE756" s="124"/>
      <c r="AF756" s="122"/>
      <c r="AG756" s="124"/>
      <c r="AH756" s="122"/>
      <c r="AI756" s="124"/>
      <c r="AJ756" s="108"/>
      <c r="AK756" s="106"/>
      <c r="AL756" s="106"/>
      <c r="AM756" s="122"/>
      <c r="AN756" s="124"/>
      <c r="AO756" s="122"/>
      <c r="AP756" s="124"/>
      <c r="AQ756" s="122"/>
      <c r="AR756" s="124"/>
      <c r="AS756" s="122"/>
      <c r="AT756" s="124"/>
      <c r="AU756" s="122"/>
      <c r="AV756" s="124"/>
      <c r="AW756" s="122"/>
      <c r="AX756" s="124"/>
      <c r="AY756" s="122"/>
      <c r="AZ756" s="124"/>
      <c r="BA756" s="225"/>
      <c r="BB756" s="58"/>
      <c r="BC756" s="146"/>
      <c r="BD756" s="124"/>
      <c r="BE756" s="112">
        <f t="shared" si="21"/>
        <v>0</v>
      </c>
      <c r="BF756" s="122" t="s">
        <v>192</v>
      </c>
      <c r="BG756" s="160"/>
      <c r="BH756" s="122" t="s">
        <v>200</v>
      </c>
      <c r="BI756" s="160"/>
      <c r="BJ756" s="122"/>
      <c r="BK756" s="124"/>
      <c r="BL756" s="122"/>
      <c r="BM756" s="124"/>
      <c r="BN756" s="122"/>
      <c r="BO756" s="124"/>
      <c r="BP756" s="122"/>
      <c r="BQ756" s="124"/>
      <c r="BR756" s="122"/>
      <c r="BS756" s="124"/>
      <c r="BT756" s="112"/>
      <c r="BU756" s="168" t="s">
        <v>236</v>
      </c>
      <c r="BV756" s="7"/>
      <c r="BW756" s="112"/>
    </row>
    <row r="757">
      <c r="A757" s="66"/>
      <c r="B757" s="69">
        <v>16.0</v>
      </c>
      <c r="C757" s="115" t="s">
        <v>309</v>
      </c>
      <c r="D757" s="115" t="s">
        <v>345</v>
      </c>
      <c r="E757" s="76">
        <v>2014.0</v>
      </c>
      <c r="F757" s="76" t="s">
        <v>30</v>
      </c>
      <c r="G757" s="76" t="s">
        <v>381</v>
      </c>
      <c r="H757" s="76">
        <v>4.0</v>
      </c>
      <c r="I757" s="119" t="s">
        <v>417</v>
      </c>
      <c r="J757" s="119" t="s">
        <v>452</v>
      </c>
      <c r="K757" s="87" t="s">
        <v>39</v>
      </c>
      <c r="L757" s="66"/>
      <c r="M757" s="94"/>
      <c r="N757" s="122" t="s">
        <v>231</v>
      </c>
      <c r="O757" s="124"/>
      <c r="P757" s="124" t="s">
        <v>243</v>
      </c>
      <c r="Q757" s="16" t="s">
        <v>250</v>
      </c>
      <c r="R757" s="122" t="s">
        <v>241</v>
      </c>
      <c r="S757" s="124"/>
      <c r="T757" s="122" t="s">
        <v>241</v>
      </c>
      <c r="U757" s="124"/>
      <c r="V757" s="16"/>
      <c r="W757" s="106"/>
      <c r="X757" s="106"/>
      <c r="Y757" s="106"/>
      <c r="Z757" s="122"/>
      <c r="AA757" s="124"/>
      <c r="AB757" s="122"/>
      <c r="AC757" s="124"/>
      <c r="AD757" s="122"/>
      <c r="AE757" s="124"/>
      <c r="AF757" s="122"/>
      <c r="AG757" s="124"/>
      <c r="AH757" s="122"/>
      <c r="AI757" s="124"/>
      <c r="AJ757" s="108"/>
      <c r="AK757" s="106"/>
      <c r="AL757" s="106"/>
      <c r="AM757" s="122"/>
      <c r="AN757" s="124"/>
      <c r="AO757" s="122"/>
      <c r="AP757" s="124"/>
      <c r="AQ757" s="122"/>
      <c r="AR757" s="124"/>
      <c r="AS757" s="122"/>
      <c r="AT757" s="124"/>
      <c r="AU757" s="122"/>
      <c r="AV757" s="124"/>
      <c r="AW757" s="122"/>
      <c r="AX757" s="124"/>
      <c r="AY757" s="122"/>
      <c r="AZ757" s="124"/>
      <c r="BA757" s="146"/>
      <c r="BB757" s="124"/>
      <c r="BC757" s="146"/>
      <c r="BD757" s="124"/>
      <c r="BE757" s="112">
        <f t="shared" si="21"/>
        <v>0</v>
      </c>
      <c r="BF757" s="122" t="s">
        <v>192</v>
      </c>
      <c r="BG757" s="160"/>
      <c r="BH757" s="122" t="s">
        <v>199</v>
      </c>
      <c r="BI757" s="160"/>
      <c r="BJ757" s="122"/>
      <c r="BK757" s="124"/>
      <c r="BL757" s="122"/>
      <c r="BM757" s="124"/>
      <c r="BN757" s="122"/>
      <c r="BO757" s="124"/>
      <c r="BP757" s="122"/>
      <c r="BQ757" s="124"/>
      <c r="BR757" s="122"/>
      <c r="BS757" s="124"/>
      <c r="BT757" s="112"/>
      <c r="BU757" s="168" t="s">
        <v>236</v>
      </c>
      <c r="BV757" s="7"/>
      <c r="BW757" s="112"/>
    </row>
    <row r="758">
      <c r="A758" s="66"/>
      <c r="B758" s="69">
        <v>17.0</v>
      </c>
      <c r="C758" s="115" t="s">
        <v>310</v>
      </c>
      <c r="D758" s="115" t="s">
        <v>346</v>
      </c>
      <c r="E758" s="76">
        <v>2013.0</v>
      </c>
      <c r="F758" s="76" t="s">
        <v>30</v>
      </c>
      <c r="G758" s="76" t="s">
        <v>382</v>
      </c>
      <c r="H758" s="76">
        <v>2.0</v>
      </c>
      <c r="I758" s="119" t="s">
        <v>418</v>
      </c>
      <c r="J758" s="119" t="s">
        <v>453</v>
      </c>
      <c r="K758" s="87" t="s">
        <v>39</v>
      </c>
      <c r="L758" s="66"/>
      <c r="M758" s="94"/>
      <c r="N758" s="122" t="s">
        <v>231</v>
      </c>
      <c r="O758" s="124"/>
      <c r="P758" s="124" t="s">
        <v>243</v>
      </c>
      <c r="Q758" s="16" t="s">
        <v>250</v>
      </c>
      <c r="R758" s="224" t="s">
        <v>228</v>
      </c>
      <c r="S758" s="58"/>
      <c r="T758" s="122" t="s">
        <v>231</v>
      </c>
      <c r="U758" s="124"/>
      <c r="V758" s="16" t="s">
        <v>258</v>
      </c>
      <c r="W758" s="106"/>
      <c r="X758" s="106"/>
      <c r="Y758" s="106"/>
      <c r="Z758" s="122" t="s">
        <v>231</v>
      </c>
      <c r="AA758" s="124"/>
      <c r="AB758" s="122" t="s">
        <v>231</v>
      </c>
      <c r="AC758" s="124" t="s">
        <v>473</v>
      </c>
      <c r="AD758" s="122" t="s">
        <v>241</v>
      </c>
      <c r="AE758" s="124"/>
      <c r="AF758" s="122" t="s">
        <v>241</v>
      </c>
      <c r="AG758" s="124"/>
      <c r="AH758" s="122" t="s">
        <v>241</v>
      </c>
      <c r="AI758" s="124"/>
      <c r="AJ758" s="108"/>
      <c r="AK758" s="106"/>
      <c r="AL758" s="106"/>
      <c r="AM758" s="122" t="s">
        <v>231</v>
      </c>
      <c r="AN758" s="124"/>
      <c r="AO758" s="122" t="s">
        <v>231</v>
      </c>
      <c r="AP758" s="124"/>
      <c r="AQ758" s="122" t="s">
        <v>231</v>
      </c>
      <c r="AR758" s="124" t="s">
        <v>518</v>
      </c>
      <c r="AS758" s="122" t="s">
        <v>231</v>
      </c>
      <c r="AT758" s="124" t="s">
        <v>526</v>
      </c>
      <c r="AU758" s="122" t="s">
        <v>231</v>
      </c>
      <c r="AV758" s="124"/>
      <c r="AW758" s="122" t="s">
        <v>231</v>
      </c>
      <c r="AX758" s="124"/>
      <c r="AY758" s="122" t="s">
        <v>231</v>
      </c>
      <c r="AZ758" s="124"/>
      <c r="BA758" s="146" t="s">
        <v>231</v>
      </c>
      <c r="BB758" s="124" t="s">
        <v>546</v>
      </c>
      <c r="BC758" s="225" t="s">
        <v>293</v>
      </c>
      <c r="BD758" s="58"/>
      <c r="BE758" s="112">
        <f t="shared" si="21"/>
        <v>0.5471428571</v>
      </c>
      <c r="BF758" s="122" t="s">
        <v>192</v>
      </c>
      <c r="BG758" s="160">
        <v>1.0</v>
      </c>
      <c r="BH758" s="122" t="s">
        <v>199</v>
      </c>
      <c r="BI758" s="160">
        <v>1.0</v>
      </c>
      <c r="BJ758" s="122" t="s">
        <v>205</v>
      </c>
      <c r="BK758" s="124">
        <v>0.5</v>
      </c>
      <c r="BL758" s="146" t="s">
        <v>211</v>
      </c>
      <c r="BM758" s="124">
        <v>0.5</v>
      </c>
      <c r="BN758" s="122" t="s">
        <v>218</v>
      </c>
      <c r="BO758" s="124">
        <v>0.33</v>
      </c>
      <c r="BP758" s="122" t="s">
        <v>211</v>
      </c>
      <c r="BQ758" s="124">
        <v>0.5</v>
      </c>
      <c r="BR758" s="122" t="s">
        <v>226</v>
      </c>
      <c r="BS758" s="124">
        <v>0.0</v>
      </c>
      <c r="BT758" s="112"/>
      <c r="BU758" s="168" t="s">
        <v>237</v>
      </c>
      <c r="BV758" s="168" t="s">
        <v>237</v>
      </c>
      <c r="BW758" s="112"/>
    </row>
    <row r="759">
      <c r="A759" s="66"/>
      <c r="B759" s="69">
        <v>18.0</v>
      </c>
      <c r="C759" s="71" t="s">
        <v>311</v>
      </c>
      <c r="D759" s="10" t="s">
        <v>347</v>
      </c>
      <c r="E759" s="76">
        <v>2014.0</v>
      </c>
      <c r="F759" s="76" t="s">
        <v>30</v>
      </c>
      <c r="G759" s="76" t="s">
        <v>383</v>
      </c>
      <c r="H759" s="76">
        <v>0.0</v>
      </c>
      <c r="I759" s="119" t="s">
        <v>419</v>
      </c>
      <c r="J759" s="71"/>
      <c r="K759" s="87" t="s">
        <v>39</v>
      </c>
      <c r="L759" s="66"/>
      <c r="M759" s="94"/>
      <c r="N759" s="122" t="s">
        <v>231</v>
      </c>
      <c r="O759" s="124"/>
      <c r="P759" s="124" t="s">
        <v>243</v>
      </c>
      <c r="Q759" s="16" t="s">
        <v>250</v>
      </c>
      <c r="R759" s="122" t="s">
        <v>228</v>
      </c>
      <c r="S759" s="124"/>
      <c r="T759" s="122" t="s">
        <v>231</v>
      </c>
      <c r="U759" s="124"/>
      <c r="V759" s="16" t="s">
        <v>258</v>
      </c>
      <c r="W759" s="106"/>
      <c r="X759" s="106"/>
      <c r="Y759" s="106"/>
      <c r="Z759" s="122" t="s">
        <v>231</v>
      </c>
      <c r="AA759" s="124" t="s">
        <v>460</v>
      </c>
      <c r="AB759" s="122" t="s">
        <v>231</v>
      </c>
      <c r="AC759" s="124"/>
      <c r="AD759" s="122" t="s">
        <v>231</v>
      </c>
      <c r="AE759" s="124"/>
      <c r="AF759" s="122" t="s">
        <v>241</v>
      </c>
      <c r="AG759" s="124"/>
      <c r="AH759" s="122" t="s">
        <v>231</v>
      </c>
      <c r="AI759" s="124"/>
      <c r="AJ759" s="108"/>
      <c r="AK759" s="106"/>
      <c r="AL759" s="106"/>
      <c r="AM759" s="122" t="s">
        <v>231</v>
      </c>
      <c r="AN759" s="124"/>
      <c r="AO759" s="122" t="s">
        <v>231</v>
      </c>
      <c r="AP759" s="124"/>
      <c r="AQ759" s="122" t="s">
        <v>231</v>
      </c>
      <c r="AR759" s="124"/>
      <c r="AS759" s="122" t="s">
        <v>231</v>
      </c>
      <c r="AT759" s="124"/>
      <c r="AU759" s="122" t="s">
        <v>231</v>
      </c>
      <c r="AV759" s="124"/>
      <c r="AW759" s="122" t="s">
        <v>231</v>
      </c>
      <c r="AX759" s="124"/>
      <c r="AY759" s="122" t="s">
        <v>231</v>
      </c>
      <c r="AZ759" s="124"/>
      <c r="BA759" s="146" t="s">
        <v>231</v>
      </c>
      <c r="BB759" s="124" t="s">
        <v>547</v>
      </c>
      <c r="BC759" s="146" t="s">
        <v>290</v>
      </c>
      <c r="BD759" s="124" t="s">
        <v>460</v>
      </c>
      <c r="BE759" s="112">
        <f t="shared" si="21"/>
        <v>0.8571428571</v>
      </c>
      <c r="BF759" s="122" t="s">
        <v>192</v>
      </c>
      <c r="BG759" s="160">
        <v>1.0</v>
      </c>
      <c r="BH759" s="122" t="s">
        <v>200</v>
      </c>
      <c r="BI759" s="160">
        <v>0.5</v>
      </c>
      <c r="BJ759" s="122" t="s">
        <v>204</v>
      </c>
      <c r="BK759" s="124">
        <v>1.0</v>
      </c>
      <c r="BL759" s="146" t="s">
        <v>209</v>
      </c>
      <c r="BM759" s="124">
        <v>1.0</v>
      </c>
      <c r="BN759" s="122" t="s">
        <v>216</v>
      </c>
      <c r="BO759" s="124">
        <v>1.0</v>
      </c>
      <c r="BP759" s="122" t="s">
        <v>204</v>
      </c>
      <c r="BQ759" s="124">
        <v>1.0</v>
      </c>
      <c r="BR759" s="122" t="s">
        <v>211</v>
      </c>
      <c r="BS759" s="124">
        <v>0.5</v>
      </c>
      <c r="BT759" s="112"/>
      <c r="BU759" s="168" t="s">
        <v>236</v>
      </c>
      <c r="BV759" s="168" t="s">
        <v>237</v>
      </c>
      <c r="BW759" s="112"/>
    </row>
    <row r="760">
      <c r="A760" s="66"/>
      <c r="B760" s="69">
        <v>19.0</v>
      </c>
      <c r="C760" s="71" t="s">
        <v>312</v>
      </c>
      <c r="D760" s="10" t="s">
        <v>348</v>
      </c>
      <c r="E760" s="76">
        <v>2014.0</v>
      </c>
      <c r="F760" s="76" t="s">
        <v>30</v>
      </c>
      <c r="G760" s="76" t="s">
        <v>384</v>
      </c>
      <c r="H760" s="76">
        <v>0.0</v>
      </c>
      <c r="I760" s="119" t="s">
        <v>420</v>
      </c>
      <c r="J760" s="71"/>
      <c r="K760" s="87" t="s">
        <v>39</v>
      </c>
      <c r="L760" s="66"/>
      <c r="M760" s="94"/>
      <c r="N760" s="122" t="s">
        <v>231</v>
      </c>
      <c r="O760" s="124"/>
      <c r="P760" s="124" t="s">
        <v>243</v>
      </c>
      <c r="Q760" s="16" t="s">
        <v>249</v>
      </c>
      <c r="R760" s="122" t="s">
        <v>231</v>
      </c>
      <c r="S760" s="124" t="s">
        <v>456</v>
      </c>
      <c r="T760" s="224" t="s">
        <v>231</v>
      </c>
      <c r="U760" s="58"/>
      <c r="V760" s="16" t="s">
        <v>258</v>
      </c>
      <c r="W760" s="106"/>
      <c r="X760" s="106"/>
      <c r="Y760" s="106"/>
      <c r="Z760" s="122" t="s">
        <v>241</v>
      </c>
      <c r="AA760" s="124"/>
      <c r="AB760" s="122"/>
      <c r="AC760" s="124"/>
      <c r="AD760" s="122"/>
      <c r="AE760" s="124"/>
      <c r="AF760" s="122"/>
      <c r="AG760" s="124"/>
      <c r="AH760" s="122"/>
      <c r="AI760" s="124"/>
      <c r="AJ760" s="108"/>
      <c r="AK760" s="106"/>
      <c r="AL760" s="106"/>
      <c r="AM760" s="122" t="s">
        <v>231</v>
      </c>
      <c r="AN760" s="124" t="s">
        <v>504</v>
      </c>
      <c r="AO760" s="122" t="s">
        <v>231</v>
      </c>
      <c r="AP760" s="124" t="s">
        <v>508</v>
      </c>
      <c r="AQ760" s="122" t="s">
        <v>231</v>
      </c>
      <c r="AR760" s="124"/>
      <c r="AS760" s="122" t="s">
        <v>231</v>
      </c>
      <c r="AT760" s="124"/>
      <c r="AU760" s="122" t="s">
        <v>241</v>
      </c>
      <c r="AV760" s="124"/>
      <c r="AW760" s="122" t="s">
        <v>231</v>
      </c>
      <c r="AX760" s="124"/>
      <c r="AY760" s="122" t="s">
        <v>231</v>
      </c>
      <c r="AZ760" s="124"/>
      <c r="BA760" s="146" t="s">
        <v>231</v>
      </c>
      <c r="BB760" s="124"/>
      <c r="BC760" s="146" t="s">
        <v>293</v>
      </c>
      <c r="BD760" s="124"/>
      <c r="BE760" s="111">
        <f t="shared" si="21"/>
        <v>0.8571428571</v>
      </c>
      <c r="BF760" s="58"/>
      <c r="BG760" s="160">
        <v>1.0</v>
      </c>
      <c r="BH760" s="122" t="s">
        <v>200</v>
      </c>
      <c r="BI760" s="160">
        <v>0.5</v>
      </c>
      <c r="BJ760" s="122" t="s">
        <v>204</v>
      </c>
      <c r="BK760" s="124">
        <v>1.0</v>
      </c>
      <c r="BL760" s="146" t="s">
        <v>209</v>
      </c>
      <c r="BM760" s="124">
        <v>1.0</v>
      </c>
      <c r="BN760" s="122" t="s">
        <v>216</v>
      </c>
      <c r="BO760" s="124">
        <v>1.0</v>
      </c>
      <c r="BP760" s="122" t="s">
        <v>211</v>
      </c>
      <c r="BQ760" s="124">
        <v>0.5</v>
      </c>
      <c r="BR760" s="122" t="s">
        <v>225</v>
      </c>
      <c r="BS760" s="124">
        <v>1.0</v>
      </c>
      <c r="BT760" s="112"/>
      <c r="BU760" s="168" t="s">
        <v>237</v>
      </c>
      <c r="BV760" s="168" t="s">
        <v>237</v>
      </c>
      <c r="BW760" s="112"/>
      <c r="BX760" s="10" t="s">
        <v>561</v>
      </c>
    </row>
    <row r="761">
      <c r="A761" s="66"/>
      <c r="B761" s="69">
        <v>20.0</v>
      </c>
      <c r="C761" s="71" t="s">
        <v>313</v>
      </c>
      <c r="D761" s="115" t="s">
        <v>349</v>
      </c>
      <c r="E761" s="76">
        <v>2010.0</v>
      </c>
      <c r="F761" s="76" t="s">
        <v>30</v>
      </c>
      <c r="G761" s="76" t="s">
        <v>385</v>
      </c>
      <c r="H761" s="76">
        <v>7.0</v>
      </c>
      <c r="I761" s="119" t="s">
        <v>421</v>
      </c>
      <c r="J761" s="71"/>
      <c r="K761" s="87" t="s">
        <v>39</v>
      </c>
      <c r="L761" s="66"/>
      <c r="M761" s="94"/>
      <c r="N761" s="122" t="s">
        <v>231</v>
      </c>
      <c r="O761" s="124"/>
      <c r="P761" s="124" t="s">
        <v>243</v>
      </c>
      <c r="Q761" s="16" t="s">
        <v>250</v>
      </c>
      <c r="R761" s="122" t="s">
        <v>228</v>
      </c>
      <c r="S761" s="124"/>
      <c r="T761" s="122" t="s">
        <v>231</v>
      </c>
      <c r="U761" s="124"/>
      <c r="V761" s="16" t="s">
        <v>258</v>
      </c>
      <c r="W761" s="106"/>
      <c r="X761" s="106"/>
      <c r="Y761" s="106"/>
      <c r="Z761" s="122" t="s">
        <v>231</v>
      </c>
      <c r="AA761" s="124"/>
      <c r="AB761" s="122" t="s">
        <v>231</v>
      </c>
      <c r="AC761" s="124"/>
      <c r="AD761" s="122" t="s">
        <v>231</v>
      </c>
      <c r="AE761" s="124"/>
      <c r="AF761" s="122" t="s">
        <v>241</v>
      </c>
      <c r="AG761" s="124"/>
      <c r="AH761" s="122" t="s">
        <v>241</v>
      </c>
      <c r="AI761" s="124"/>
      <c r="AJ761" s="108"/>
      <c r="AK761" s="106"/>
      <c r="AL761" s="106"/>
      <c r="AM761" s="122" t="s">
        <v>231</v>
      </c>
      <c r="AN761" s="124"/>
      <c r="AO761" s="122" t="s">
        <v>241</v>
      </c>
      <c r="AP761" s="124"/>
      <c r="AQ761" s="122" t="s">
        <v>231</v>
      </c>
      <c r="AR761" s="124"/>
      <c r="AS761" s="122" t="s">
        <v>231</v>
      </c>
      <c r="AT761" s="124" t="s">
        <v>527</v>
      </c>
      <c r="AU761" s="122" t="s">
        <v>241</v>
      </c>
      <c r="AV761" s="124"/>
      <c r="AW761" s="122" t="s">
        <v>228</v>
      </c>
      <c r="AX761" s="124"/>
      <c r="AY761" s="122" t="s">
        <v>231</v>
      </c>
      <c r="AZ761" s="124"/>
      <c r="BA761" s="146" t="s">
        <v>241</v>
      </c>
      <c r="BB761" s="124"/>
      <c r="BC761" s="146" t="s">
        <v>293</v>
      </c>
      <c r="BD761" s="124"/>
      <c r="BE761" s="112">
        <f t="shared" si="21"/>
        <v>0.6185714286</v>
      </c>
      <c r="BF761" s="224" t="s">
        <v>192</v>
      </c>
      <c r="BG761" s="58"/>
      <c r="BH761" s="122" t="s">
        <v>199</v>
      </c>
      <c r="BI761" s="160">
        <v>1.0</v>
      </c>
      <c r="BJ761" s="122" t="s">
        <v>204</v>
      </c>
      <c r="BK761" s="124">
        <v>1.0</v>
      </c>
      <c r="BL761" s="146" t="s">
        <v>209</v>
      </c>
      <c r="BM761" s="124">
        <v>1.0</v>
      </c>
      <c r="BN761" s="122" t="s">
        <v>218</v>
      </c>
      <c r="BO761" s="124">
        <v>0.33</v>
      </c>
      <c r="BP761" s="122" t="s">
        <v>211</v>
      </c>
      <c r="BQ761" s="124">
        <v>0.5</v>
      </c>
      <c r="BR761" s="122" t="s">
        <v>211</v>
      </c>
      <c r="BS761" s="124">
        <v>0.5</v>
      </c>
      <c r="BT761" s="112"/>
      <c r="BU761" s="168" t="s">
        <v>236</v>
      </c>
      <c r="BV761" s="168" t="s">
        <v>237</v>
      </c>
      <c r="BW761" s="112"/>
    </row>
    <row r="762">
      <c r="A762" s="66"/>
      <c r="B762" s="69">
        <v>21.0</v>
      </c>
      <c r="C762" s="71" t="s">
        <v>314</v>
      </c>
      <c r="D762" s="71" t="s">
        <v>350</v>
      </c>
      <c r="E762" s="76">
        <v>2010.0</v>
      </c>
      <c r="F762" s="76" t="s">
        <v>30</v>
      </c>
      <c r="G762" s="76" t="s">
        <v>386</v>
      </c>
      <c r="H762" s="76">
        <v>11.0</v>
      </c>
      <c r="I762" s="119" t="s">
        <v>422</v>
      </c>
      <c r="J762" s="71"/>
      <c r="K762" s="87" t="s">
        <v>39</v>
      </c>
      <c r="L762" s="66"/>
      <c r="M762" s="94"/>
      <c r="N762" s="122" t="s">
        <v>231</v>
      </c>
      <c r="O762" s="124"/>
      <c r="P762" s="124" t="s">
        <v>243</v>
      </c>
      <c r="Q762" s="16" t="s">
        <v>248</v>
      </c>
      <c r="R762" s="122" t="s">
        <v>241</v>
      </c>
      <c r="S762" s="124" t="s">
        <v>457</v>
      </c>
      <c r="T762" s="122" t="s">
        <v>231</v>
      </c>
      <c r="U762" s="124"/>
      <c r="V762" s="16" t="s">
        <v>258</v>
      </c>
      <c r="W762" s="106"/>
      <c r="X762" s="106"/>
      <c r="Y762" s="106"/>
      <c r="Z762" s="122" t="s">
        <v>231</v>
      </c>
      <c r="AA762" s="124"/>
      <c r="AB762" s="122" t="s">
        <v>231</v>
      </c>
      <c r="AC762" s="124"/>
      <c r="AD762" s="122" t="s">
        <v>231</v>
      </c>
      <c r="AE762" s="124" t="s">
        <v>490</v>
      </c>
      <c r="AF762" s="122" t="s">
        <v>241</v>
      </c>
      <c r="AG762" s="124"/>
      <c r="AH762" s="122" t="s">
        <v>241</v>
      </c>
      <c r="AI762" s="124"/>
      <c r="AJ762" s="108"/>
      <c r="AK762" s="106"/>
      <c r="AL762" s="106"/>
      <c r="AM762" s="122" t="s">
        <v>231</v>
      </c>
      <c r="AN762" s="124"/>
      <c r="AO762" s="122" t="s">
        <v>231</v>
      </c>
      <c r="AP762" s="124"/>
      <c r="AQ762" s="122" t="s">
        <v>231</v>
      </c>
      <c r="AR762" s="124"/>
      <c r="AS762" s="122" t="s">
        <v>231</v>
      </c>
      <c r="AT762" s="124"/>
      <c r="AU762" s="122" t="s">
        <v>231</v>
      </c>
      <c r="AV762" s="124"/>
      <c r="AW762" s="122" t="s">
        <v>231</v>
      </c>
      <c r="AX762" s="124"/>
      <c r="AY762" s="122" t="s">
        <v>231</v>
      </c>
      <c r="AZ762" s="124"/>
      <c r="BA762" s="146" t="s">
        <v>241</v>
      </c>
      <c r="BB762" s="124"/>
      <c r="BC762" s="146" t="s">
        <v>291</v>
      </c>
      <c r="BD762" s="124"/>
      <c r="BE762" s="112">
        <f t="shared" si="21"/>
        <v>0.8571428571</v>
      </c>
      <c r="BF762" s="122" t="s">
        <v>192</v>
      </c>
      <c r="BG762" s="160">
        <v>1.0</v>
      </c>
      <c r="BH762" s="122" t="s">
        <v>199</v>
      </c>
      <c r="BI762" s="160">
        <v>1.0</v>
      </c>
      <c r="BJ762" s="122" t="s">
        <v>204</v>
      </c>
      <c r="BK762" s="124">
        <v>1.0</v>
      </c>
      <c r="BL762" s="146" t="s">
        <v>209</v>
      </c>
      <c r="BM762" s="124">
        <v>1.0</v>
      </c>
      <c r="BN762" s="122" t="s">
        <v>216</v>
      </c>
      <c r="BO762" s="124">
        <v>1.0</v>
      </c>
      <c r="BP762" s="122" t="s">
        <v>211</v>
      </c>
      <c r="BQ762" s="124">
        <v>0.5</v>
      </c>
      <c r="BR762" s="122" t="s">
        <v>211</v>
      </c>
      <c r="BS762" s="124">
        <v>0.5</v>
      </c>
      <c r="BT762" s="112"/>
      <c r="BU762" s="168" t="s">
        <v>236</v>
      </c>
      <c r="BV762" s="168" t="s">
        <v>237</v>
      </c>
      <c r="BW762" s="112"/>
    </row>
    <row r="763">
      <c r="A763" s="66"/>
      <c r="B763" s="69">
        <v>22.0</v>
      </c>
      <c r="C763" s="71" t="s">
        <v>315</v>
      </c>
      <c r="D763" s="71" t="s">
        <v>351</v>
      </c>
      <c r="E763" s="76">
        <v>2010.0</v>
      </c>
      <c r="F763" s="76" t="s">
        <v>30</v>
      </c>
      <c r="G763" s="76" t="s">
        <v>387</v>
      </c>
      <c r="H763" s="76">
        <v>6.0</v>
      </c>
      <c r="I763" s="119" t="s">
        <v>423</v>
      </c>
      <c r="J763" s="71"/>
      <c r="K763" s="87" t="s">
        <v>39</v>
      </c>
      <c r="L763" s="66"/>
      <c r="M763" s="94"/>
      <c r="N763" s="122" t="s">
        <v>231</v>
      </c>
      <c r="O763" s="124"/>
      <c r="P763" s="124" t="s">
        <v>243</v>
      </c>
      <c r="Q763" s="16" t="s">
        <v>250</v>
      </c>
      <c r="R763" s="122" t="s">
        <v>228</v>
      </c>
      <c r="S763" s="124"/>
      <c r="T763" s="122" t="s">
        <v>241</v>
      </c>
      <c r="U763" s="124"/>
      <c r="V763" s="16"/>
      <c r="W763" s="106"/>
      <c r="X763" s="106"/>
      <c r="Y763" s="106"/>
      <c r="Z763" s="122"/>
      <c r="AA763" s="124"/>
      <c r="AB763" s="122"/>
      <c r="AC763" s="124"/>
      <c r="AD763" s="122"/>
      <c r="AE763" s="124"/>
      <c r="AF763" s="122"/>
      <c r="AG763" s="124"/>
      <c r="AH763" s="122"/>
      <c r="AI763" s="124"/>
      <c r="AJ763" s="108"/>
      <c r="AK763" s="106"/>
      <c r="AL763" s="106"/>
      <c r="AM763" s="122"/>
      <c r="AN763" s="124"/>
      <c r="AO763" s="122"/>
      <c r="AP763" s="124"/>
      <c r="AQ763" s="122"/>
      <c r="AR763" s="124"/>
      <c r="AS763" s="122"/>
      <c r="AT763" s="124"/>
      <c r="AU763" s="122"/>
      <c r="AV763" s="124"/>
      <c r="AW763" s="122"/>
      <c r="AX763" s="124"/>
      <c r="AY763" s="122"/>
      <c r="AZ763" s="124"/>
      <c r="BA763" s="146"/>
      <c r="BB763" s="124"/>
      <c r="BC763" s="146"/>
      <c r="BD763" s="124"/>
      <c r="BE763" s="112">
        <f t="shared" si="21"/>
        <v>0</v>
      </c>
      <c r="BF763" s="122"/>
      <c r="BG763" s="160"/>
      <c r="BH763" s="224"/>
      <c r="BI763" s="58"/>
      <c r="BJ763" s="122"/>
      <c r="BK763" s="124"/>
      <c r="BL763" s="146"/>
      <c r="BM763" s="124"/>
      <c r="BN763" s="122"/>
      <c r="BO763" s="124"/>
      <c r="BP763" s="122"/>
      <c r="BQ763" s="124"/>
      <c r="BR763" s="122"/>
      <c r="BS763" s="124"/>
      <c r="BT763" s="112"/>
      <c r="BU763" s="7"/>
      <c r="BV763" s="7"/>
      <c r="BW763" s="112"/>
    </row>
    <row r="764">
      <c r="A764" s="66"/>
      <c r="B764" s="69">
        <v>23.0</v>
      </c>
      <c r="C764" s="71" t="s">
        <v>316</v>
      </c>
      <c r="D764" s="71" t="s">
        <v>352</v>
      </c>
      <c r="E764" s="76">
        <v>2009.0</v>
      </c>
      <c r="F764" s="76" t="s">
        <v>30</v>
      </c>
      <c r="G764" s="76" t="s">
        <v>388</v>
      </c>
      <c r="H764" s="76">
        <v>11.0</v>
      </c>
      <c r="I764" s="119" t="s">
        <v>424</v>
      </c>
      <c r="J764" s="71"/>
      <c r="K764" s="87" t="s">
        <v>39</v>
      </c>
      <c r="L764" s="66"/>
      <c r="M764" s="94"/>
      <c r="N764" s="122" t="s">
        <v>231</v>
      </c>
      <c r="O764" s="124"/>
      <c r="P764" s="124" t="s">
        <v>243</v>
      </c>
      <c r="Q764" s="16" t="s">
        <v>250</v>
      </c>
      <c r="R764" s="122" t="s">
        <v>228</v>
      </c>
      <c r="S764" s="124"/>
      <c r="T764" s="122" t="s">
        <v>231</v>
      </c>
      <c r="U764" s="124"/>
      <c r="V764" s="16" t="s">
        <v>260</v>
      </c>
      <c r="W764" s="106"/>
      <c r="X764" s="106"/>
      <c r="Y764" s="106"/>
      <c r="Z764" s="122" t="s">
        <v>231</v>
      </c>
      <c r="AA764" s="124"/>
      <c r="AB764" s="122" t="s">
        <v>231</v>
      </c>
      <c r="AC764" s="128" t="s">
        <v>474</v>
      </c>
      <c r="AD764" s="122" t="s">
        <v>231</v>
      </c>
      <c r="AE764" s="124"/>
      <c r="AF764" s="122" t="s">
        <v>231</v>
      </c>
      <c r="AG764" s="124"/>
      <c r="AH764" s="122" t="s">
        <v>231</v>
      </c>
      <c r="AI764" s="124"/>
      <c r="AJ764" s="108"/>
      <c r="AK764" s="106"/>
      <c r="AL764" s="106"/>
      <c r="AM764" s="122" t="s">
        <v>231</v>
      </c>
      <c r="AN764" s="124"/>
      <c r="AO764" s="122" t="s">
        <v>231</v>
      </c>
      <c r="AP764" s="124"/>
      <c r="AQ764" s="122" t="s">
        <v>231</v>
      </c>
      <c r="AR764" s="124"/>
      <c r="AS764" s="122" t="s">
        <v>231</v>
      </c>
      <c r="AT764" s="124" t="s">
        <v>528</v>
      </c>
      <c r="AU764" s="122" t="s">
        <v>231</v>
      </c>
      <c r="AV764" s="124"/>
      <c r="AW764" s="122" t="s">
        <v>231</v>
      </c>
      <c r="AX764" s="124" t="s">
        <v>536</v>
      </c>
      <c r="AY764" s="122" t="s">
        <v>231</v>
      </c>
      <c r="AZ764" s="124"/>
      <c r="BA764" s="146" t="s">
        <v>241</v>
      </c>
      <c r="BB764" s="124"/>
      <c r="BC764" s="146" t="s">
        <v>291</v>
      </c>
      <c r="BD764" s="124"/>
      <c r="BE764" s="112">
        <f t="shared" si="21"/>
        <v>0.9514285714</v>
      </c>
      <c r="BF764" s="122" t="s">
        <v>192</v>
      </c>
      <c r="BG764" s="160">
        <v>1.0</v>
      </c>
      <c r="BH764" s="122" t="s">
        <v>199</v>
      </c>
      <c r="BI764" s="160">
        <v>1.0</v>
      </c>
      <c r="BJ764" s="122" t="s">
        <v>204</v>
      </c>
      <c r="BK764" s="124">
        <v>1.0</v>
      </c>
      <c r="BL764" s="146" t="s">
        <v>209</v>
      </c>
      <c r="BM764" s="124">
        <v>1.0</v>
      </c>
      <c r="BN764" s="122" t="s">
        <v>217</v>
      </c>
      <c r="BO764" s="124">
        <v>0.66</v>
      </c>
      <c r="BP764" s="122" t="s">
        <v>204</v>
      </c>
      <c r="BQ764" s="124">
        <v>1.0</v>
      </c>
      <c r="BR764" s="122" t="s">
        <v>225</v>
      </c>
      <c r="BS764" s="124">
        <v>1.0</v>
      </c>
      <c r="BT764" s="112"/>
      <c r="BU764" s="7"/>
      <c r="BV764" s="7"/>
      <c r="BW764" s="112"/>
    </row>
    <row r="765">
      <c r="A765" s="66"/>
      <c r="B765" s="69">
        <v>24.0</v>
      </c>
      <c r="C765" s="71" t="s">
        <v>317</v>
      </c>
      <c r="D765" s="71" t="s">
        <v>353</v>
      </c>
      <c r="E765" s="76">
        <v>2010.0</v>
      </c>
      <c r="F765" s="76" t="s">
        <v>30</v>
      </c>
      <c r="G765" s="76" t="s">
        <v>389</v>
      </c>
      <c r="H765" s="76">
        <v>6.0</v>
      </c>
      <c r="I765" s="119" t="s">
        <v>425</v>
      </c>
      <c r="J765" s="71"/>
      <c r="K765" s="87" t="s">
        <v>39</v>
      </c>
      <c r="L765" s="66"/>
      <c r="M765" s="94"/>
      <c r="N765" s="122" t="s">
        <v>231</v>
      </c>
      <c r="O765" s="124"/>
      <c r="P765" s="124" t="s">
        <v>243</v>
      </c>
      <c r="Q765" s="16" t="s">
        <v>250</v>
      </c>
      <c r="R765" s="122" t="s">
        <v>228</v>
      </c>
      <c r="S765" s="124"/>
      <c r="T765" s="122" t="s">
        <v>231</v>
      </c>
      <c r="U765" s="124"/>
      <c r="V765" s="16" t="s">
        <v>258</v>
      </c>
      <c r="W765" s="106"/>
      <c r="X765" s="106"/>
      <c r="Y765" s="106"/>
      <c r="Z765" s="122" t="s">
        <v>241</v>
      </c>
      <c r="AA765" s="124"/>
      <c r="AB765" s="122"/>
      <c r="AC765" s="124"/>
      <c r="AD765" s="122"/>
      <c r="AE765" s="124"/>
      <c r="AF765" s="122"/>
      <c r="AG765" s="124"/>
      <c r="AH765" s="122"/>
      <c r="AI765" s="124"/>
      <c r="AJ765" s="108"/>
      <c r="AK765" s="106"/>
      <c r="AL765" s="106"/>
      <c r="AM765" s="122" t="s">
        <v>231</v>
      </c>
      <c r="AN765" s="124"/>
      <c r="AO765" s="122" t="s">
        <v>231</v>
      </c>
      <c r="AP765" s="124"/>
      <c r="AQ765" s="122" t="s">
        <v>231</v>
      </c>
      <c r="AR765" s="124" t="s">
        <v>519</v>
      </c>
      <c r="AS765" s="122" t="s">
        <v>231</v>
      </c>
      <c r="AT765" s="124" t="s">
        <v>530</v>
      </c>
      <c r="AU765" s="122" t="s">
        <v>231</v>
      </c>
      <c r="AV765" s="124"/>
      <c r="AW765" s="122" t="s">
        <v>231</v>
      </c>
      <c r="AX765" s="124"/>
      <c r="AY765" s="122" t="s">
        <v>231</v>
      </c>
      <c r="AZ765" s="124" t="s">
        <v>540</v>
      </c>
      <c r="BA765" s="146" t="s">
        <v>231</v>
      </c>
      <c r="BB765" s="124"/>
      <c r="BC765" s="146" t="s">
        <v>293</v>
      </c>
      <c r="BD765" s="124"/>
      <c r="BE765" s="112">
        <f t="shared" si="21"/>
        <v>0.8571428571</v>
      </c>
      <c r="BF765" s="122" t="s">
        <v>192</v>
      </c>
      <c r="BG765" s="160">
        <v>1.0</v>
      </c>
      <c r="BH765" s="122" t="s">
        <v>199</v>
      </c>
      <c r="BI765" s="160">
        <v>1.0</v>
      </c>
      <c r="BJ765" s="224" t="s">
        <v>204</v>
      </c>
      <c r="BK765" s="58"/>
      <c r="BL765" s="146" t="s">
        <v>209</v>
      </c>
      <c r="BM765" s="124">
        <v>1.0</v>
      </c>
      <c r="BN765" s="122" t="s">
        <v>216</v>
      </c>
      <c r="BO765" s="124">
        <v>1.0</v>
      </c>
      <c r="BP765" s="122" t="s">
        <v>204</v>
      </c>
      <c r="BQ765" s="124">
        <v>1.0</v>
      </c>
      <c r="BR765" s="122" t="s">
        <v>225</v>
      </c>
      <c r="BS765" s="124">
        <v>1.0</v>
      </c>
      <c r="BT765" s="112"/>
      <c r="BU765" s="168" t="s">
        <v>236</v>
      </c>
      <c r="BV765" s="168" t="s">
        <v>237</v>
      </c>
      <c r="BW765" s="112"/>
    </row>
    <row r="766">
      <c r="A766" s="66"/>
      <c r="B766" s="69">
        <v>25.0</v>
      </c>
      <c r="C766" s="71" t="s">
        <v>318</v>
      </c>
      <c r="D766" s="71" t="s">
        <v>354</v>
      </c>
      <c r="E766" s="76">
        <v>2010.0</v>
      </c>
      <c r="F766" s="76" t="s">
        <v>30</v>
      </c>
      <c r="G766" s="76" t="s">
        <v>390</v>
      </c>
      <c r="H766" s="76">
        <v>5.0</v>
      </c>
      <c r="I766" s="119" t="s">
        <v>426</v>
      </c>
      <c r="J766" s="71"/>
      <c r="K766" s="87" t="s">
        <v>39</v>
      </c>
      <c r="L766" s="66"/>
      <c r="M766" s="94"/>
      <c r="N766" s="122" t="s">
        <v>231</v>
      </c>
      <c r="O766" s="124"/>
      <c r="P766" s="124" t="s">
        <v>243</v>
      </c>
      <c r="Q766" s="16" t="s">
        <v>250</v>
      </c>
      <c r="R766" s="122" t="s">
        <v>231</v>
      </c>
      <c r="S766" s="124"/>
      <c r="T766" s="122" t="s">
        <v>231</v>
      </c>
      <c r="U766" s="124"/>
      <c r="V766" s="16" t="s">
        <v>258</v>
      </c>
      <c r="W766" s="106"/>
      <c r="X766" s="106"/>
      <c r="Y766" s="106"/>
      <c r="Z766" s="224" t="s">
        <v>231</v>
      </c>
      <c r="AA766" s="58"/>
      <c r="AB766" s="122" t="s">
        <v>241</v>
      </c>
      <c r="AC766" s="124"/>
      <c r="AD766" s="122" t="s">
        <v>231</v>
      </c>
      <c r="AE766" s="124"/>
      <c r="AF766" s="122" t="s">
        <v>241</v>
      </c>
      <c r="AG766" s="124"/>
      <c r="AH766" s="122" t="s">
        <v>241</v>
      </c>
      <c r="AI766" s="124"/>
      <c r="AJ766" s="108"/>
      <c r="AK766" s="106"/>
      <c r="AL766" s="106"/>
      <c r="AM766" s="122" t="s">
        <v>241</v>
      </c>
      <c r="AN766" s="124"/>
      <c r="AO766" s="122"/>
      <c r="AP766" s="124"/>
      <c r="AQ766" s="122"/>
      <c r="AR766" s="124"/>
      <c r="AS766" s="122"/>
      <c r="AT766" s="124"/>
      <c r="AU766" s="122" t="s">
        <v>231</v>
      </c>
      <c r="AV766" s="124"/>
      <c r="AW766" s="122" t="s">
        <v>231</v>
      </c>
      <c r="AX766" s="124"/>
      <c r="AY766" s="122" t="s">
        <v>231</v>
      </c>
      <c r="AZ766" s="124"/>
      <c r="BA766" s="146" t="s">
        <v>241</v>
      </c>
      <c r="BB766" s="124"/>
      <c r="BC766" s="146" t="s">
        <v>228</v>
      </c>
      <c r="BD766" s="124"/>
      <c r="BE766" s="112">
        <f t="shared" si="21"/>
        <v>0.5714285714</v>
      </c>
      <c r="BF766" s="122" t="s">
        <v>192</v>
      </c>
      <c r="BG766" s="160">
        <v>1.0</v>
      </c>
      <c r="BH766" s="122" t="s">
        <v>200</v>
      </c>
      <c r="BI766" s="160">
        <v>0.5</v>
      </c>
      <c r="BJ766" s="122" t="s">
        <v>204</v>
      </c>
      <c r="BK766" s="226">
        <v>1.0</v>
      </c>
      <c r="BL766" s="63"/>
      <c r="BM766" s="124">
        <v>1.0</v>
      </c>
      <c r="BN766" s="122" t="s">
        <v>219</v>
      </c>
      <c r="BO766" s="124">
        <v>0.0</v>
      </c>
      <c r="BP766" s="122" t="s">
        <v>211</v>
      </c>
      <c r="BQ766" s="124">
        <v>0.5</v>
      </c>
      <c r="BR766" s="122" t="s">
        <v>226</v>
      </c>
      <c r="BS766" s="124">
        <v>0.0</v>
      </c>
      <c r="BT766" s="112"/>
      <c r="BU766" s="168" t="s">
        <v>236</v>
      </c>
      <c r="BV766" s="168" t="s">
        <v>236</v>
      </c>
      <c r="BW766" s="112"/>
    </row>
    <row r="767">
      <c r="A767" s="66"/>
      <c r="B767" s="69">
        <v>26.0</v>
      </c>
      <c r="C767" s="71" t="s">
        <v>319</v>
      </c>
      <c r="D767" s="71" t="s">
        <v>355</v>
      </c>
      <c r="E767" s="76">
        <v>2009.0</v>
      </c>
      <c r="F767" s="76" t="s">
        <v>30</v>
      </c>
      <c r="G767" s="76" t="s">
        <v>391</v>
      </c>
      <c r="H767" s="76">
        <v>6.0</v>
      </c>
      <c r="I767" s="119" t="s">
        <v>427</v>
      </c>
      <c r="J767" s="71"/>
      <c r="K767" s="87" t="s">
        <v>39</v>
      </c>
      <c r="L767" s="66"/>
      <c r="M767" s="94"/>
      <c r="N767" s="122" t="s">
        <v>231</v>
      </c>
      <c r="O767" s="124"/>
      <c r="P767" s="124" t="s">
        <v>243</v>
      </c>
      <c r="Q767" s="16" t="s">
        <v>250</v>
      </c>
      <c r="R767" s="122" t="s">
        <v>228</v>
      </c>
      <c r="S767" s="124"/>
      <c r="T767" s="122" t="s">
        <v>231</v>
      </c>
      <c r="U767" s="124"/>
      <c r="V767" s="16" t="s">
        <v>258</v>
      </c>
      <c r="W767" s="106"/>
      <c r="X767" s="106"/>
      <c r="Y767" s="106"/>
      <c r="Z767" s="122" t="s">
        <v>231</v>
      </c>
      <c r="AA767" s="124"/>
      <c r="AB767" s="122" t="s">
        <v>231</v>
      </c>
      <c r="AC767" s="124"/>
      <c r="AD767" s="122" t="s">
        <v>231</v>
      </c>
      <c r="AE767" s="124"/>
      <c r="AF767" s="122" t="s">
        <v>241</v>
      </c>
      <c r="AG767" s="124"/>
      <c r="AH767" s="122" t="s">
        <v>241</v>
      </c>
      <c r="AI767" s="124"/>
      <c r="AJ767" s="108"/>
      <c r="AK767" s="106"/>
      <c r="AL767" s="106"/>
      <c r="AM767" s="122" t="s">
        <v>231</v>
      </c>
      <c r="AN767" s="124"/>
      <c r="AO767" s="122" t="s">
        <v>241</v>
      </c>
      <c r="AP767" s="124"/>
      <c r="AQ767" s="122" t="s">
        <v>231</v>
      </c>
      <c r="AR767" s="124"/>
      <c r="AS767" s="122" t="s">
        <v>231</v>
      </c>
      <c r="AT767" s="124"/>
      <c r="AU767" s="122" t="s">
        <v>231</v>
      </c>
      <c r="AV767" s="124"/>
      <c r="AW767" s="122" t="s">
        <v>231</v>
      </c>
      <c r="AX767" s="124"/>
      <c r="AY767" s="122" t="s">
        <v>231</v>
      </c>
      <c r="AZ767" s="124"/>
      <c r="BA767" s="146" t="s">
        <v>231</v>
      </c>
      <c r="BB767" s="124"/>
      <c r="BC767" s="146" t="s">
        <v>292</v>
      </c>
      <c r="BD767" s="124"/>
      <c r="BE767" s="112">
        <f t="shared" si="21"/>
        <v>0.5942857143</v>
      </c>
      <c r="BF767" s="122" t="s">
        <v>192</v>
      </c>
      <c r="BG767" s="160">
        <v>1.0</v>
      </c>
      <c r="BH767" s="122" t="s">
        <v>199</v>
      </c>
      <c r="BI767" s="160">
        <v>1.0</v>
      </c>
      <c r="BJ767" s="122" t="s">
        <v>205</v>
      </c>
      <c r="BK767" s="124">
        <v>0.5</v>
      </c>
      <c r="BL767" s="225" t="s">
        <v>209</v>
      </c>
      <c r="BM767" s="58"/>
      <c r="BN767" s="122" t="s">
        <v>217</v>
      </c>
      <c r="BO767" s="124">
        <v>0.66</v>
      </c>
      <c r="BP767" s="122" t="s">
        <v>211</v>
      </c>
      <c r="BQ767" s="124">
        <v>0.5</v>
      </c>
      <c r="BR767" s="122" t="s">
        <v>211</v>
      </c>
      <c r="BS767" s="124">
        <v>0.5</v>
      </c>
      <c r="BT767" s="112"/>
      <c r="BU767" s="168" t="s">
        <v>236</v>
      </c>
      <c r="BV767" s="168" t="s">
        <v>237</v>
      </c>
      <c r="BW767" s="112"/>
    </row>
    <row r="768">
      <c r="A768" s="66"/>
      <c r="B768" s="69">
        <v>27.0</v>
      </c>
      <c r="C768" s="71" t="s">
        <v>320</v>
      </c>
      <c r="D768" s="71" t="s">
        <v>356</v>
      </c>
      <c r="E768" s="76">
        <v>2009.0</v>
      </c>
      <c r="F768" s="76" t="s">
        <v>30</v>
      </c>
      <c r="G768" s="76" t="s">
        <v>392</v>
      </c>
      <c r="H768" s="76">
        <v>8.0</v>
      </c>
      <c r="I768" s="119" t="s">
        <v>428</v>
      </c>
      <c r="J768" s="71"/>
      <c r="K768" s="87" t="s">
        <v>39</v>
      </c>
      <c r="L768" s="66"/>
      <c r="M768" s="94"/>
      <c r="N768" s="122" t="s">
        <v>231</v>
      </c>
      <c r="O768" s="124"/>
      <c r="P768" s="124" t="s">
        <v>243</v>
      </c>
      <c r="Q768" s="16" t="s">
        <v>250</v>
      </c>
      <c r="R768" s="122" t="s">
        <v>228</v>
      </c>
      <c r="S768" s="124"/>
      <c r="T768" s="122" t="s">
        <v>231</v>
      </c>
      <c r="U768" s="124"/>
      <c r="V768" s="16" t="s">
        <v>258</v>
      </c>
      <c r="W768" s="106"/>
      <c r="X768" s="106"/>
      <c r="Y768" s="106"/>
      <c r="Z768" s="122" t="s">
        <v>231</v>
      </c>
      <c r="AA768" s="124"/>
      <c r="AB768" s="224" t="s">
        <v>231</v>
      </c>
      <c r="AC768" s="58"/>
      <c r="AD768" s="122" t="s">
        <v>231</v>
      </c>
      <c r="AE768" s="124"/>
      <c r="AF768" s="122" t="s">
        <v>241</v>
      </c>
      <c r="AG768" s="124"/>
      <c r="AH768" s="122" t="s">
        <v>241</v>
      </c>
      <c r="AI768" s="124"/>
      <c r="AJ768" s="108"/>
      <c r="AK768" s="106"/>
      <c r="AL768" s="106"/>
      <c r="AM768" s="122" t="s">
        <v>231</v>
      </c>
      <c r="AN768" s="124"/>
      <c r="AO768" s="122" t="s">
        <v>231</v>
      </c>
      <c r="AP768" s="124" t="s">
        <v>509</v>
      </c>
      <c r="AQ768" s="122" t="s">
        <v>231</v>
      </c>
      <c r="AR768" s="124"/>
      <c r="AS768" s="122" t="s">
        <v>231</v>
      </c>
      <c r="AT768" s="124"/>
      <c r="AU768" s="122" t="s">
        <v>231</v>
      </c>
      <c r="AV768" s="124"/>
      <c r="AW768" s="122" t="s">
        <v>231</v>
      </c>
      <c r="AX768" s="124"/>
      <c r="AY768" s="122" t="s">
        <v>231</v>
      </c>
      <c r="AZ768" s="124"/>
      <c r="BA768" s="146" t="s">
        <v>231</v>
      </c>
      <c r="BB768" s="124"/>
      <c r="BC768" s="146" t="s">
        <v>293</v>
      </c>
      <c r="BD768" s="124"/>
      <c r="BE768" s="112">
        <f t="shared" si="21"/>
        <v>1</v>
      </c>
      <c r="BF768" s="122" t="s">
        <v>192</v>
      </c>
      <c r="BG768" s="160">
        <v>1.0</v>
      </c>
      <c r="BH768" s="122" t="s">
        <v>199</v>
      </c>
      <c r="BI768" s="160">
        <v>1.0</v>
      </c>
      <c r="BJ768" s="122" t="s">
        <v>204</v>
      </c>
      <c r="BK768" s="124">
        <v>1.0</v>
      </c>
      <c r="BL768" s="146" t="s">
        <v>209</v>
      </c>
      <c r="BM768" s="226">
        <v>1.0</v>
      </c>
      <c r="BN768" s="63"/>
      <c r="BO768" s="124">
        <v>1.0</v>
      </c>
      <c r="BP768" s="122" t="s">
        <v>204</v>
      </c>
      <c r="BQ768" s="124">
        <v>1.0</v>
      </c>
      <c r="BR768" s="122" t="s">
        <v>225</v>
      </c>
      <c r="BS768" s="124">
        <v>1.0</v>
      </c>
      <c r="BT768" s="112"/>
      <c r="BU768" s="168" t="s">
        <v>236</v>
      </c>
      <c r="BV768" s="168" t="s">
        <v>236</v>
      </c>
      <c r="BW768" s="112"/>
    </row>
    <row r="769">
      <c r="A769" s="66"/>
      <c r="B769" s="69">
        <v>28.0</v>
      </c>
      <c r="C769" s="71" t="s">
        <v>321</v>
      </c>
      <c r="D769" s="71" t="s">
        <v>357</v>
      </c>
      <c r="E769" s="76">
        <v>2010.0</v>
      </c>
      <c r="F769" s="76" t="s">
        <v>30</v>
      </c>
      <c r="G769" s="76" t="s">
        <v>393</v>
      </c>
      <c r="H769" s="76">
        <v>11.0</v>
      </c>
      <c r="I769" s="119" t="s">
        <v>429</v>
      </c>
      <c r="J769" s="71"/>
      <c r="K769" s="87" t="s">
        <v>39</v>
      </c>
      <c r="L769" s="66"/>
      <c r="M769" s="94"/>
      <c r="N769" s="122" t="s">
        <v>231</v>
      </c>
      <c r="O769" s="124"/>
      <c r="P769" s="124" t="s">
        <v>243</v>
      </c>
      <c r="Q769" s="16" t="s">
        <v>250</v>
      </c>
      <c r="R769" s="122" t="s">
        <v>228</v>
      </c>
      <c r="S769" s="124"/>
      <c r="T769" s="122" t="s">
        <v>231</v>
      </c>
      <c r="U769" s="124"/>
      <c r="V769" s="16" t="s">
        <v>258</v>
      </c>
      <c r="W769" s="106"/>
      <c r="X769" s="106"/>
      <c r="Y769" s="106"/>
      <c r="Z769" s="122" t="s">
        <v>231</v>
      </c>
      <c r="AA769" s="124"/>
      <c r="AB769" s="122" t="s">
        <v>231</v>
      </c>
      <c r="AC769" s="124" t="s">
        <v>475</v>
      </c>
      <c r="AD769" s="122" t="s">
        <v>241</v>
      </c>
      <c r="AE769" s="124"/>
      <c r="AF769" s="122" t="s">
        <v>241</v>
      </c>
      <c r="AG769" s="124"/>
      <c r="AH769" s="122" t="s">
        <v>241</v>
      </c>
      <c r="AI769" s="124"/>
      <c r="AJ769" s="108"/>
      <c r="AK769" s="106"/>
      <c r="AL769" s="106"/>
      <c r="AM769" s="122" t="s">
        <v>231</v>
      </c>
      <c r="AN769" s="124"/>
      <c r="AO769" s="122" t="s">
        <v>231</v>
      </c>
      <c r="AP769" s="124" t="s">
        <v>510</v>
      </c>
      <c r="AQ769" s="122" t="s">
        <v>231</v>
      </c>
      <c r="AR769" s="124"/>
      <c r="AS769" s="122" t="s">
        <v>231</v>
      </c>
      <c r="AT769" s="124"/>
      <c r="AU769" s="122" t="s">
        <v>231</v>
      </c>
      <c r="AV769" s="124"/>
      <c r="AW769" s="122" t="s">
        <v>231</v>
      </c>
      <c r="AX769" s="124"/>
      <c r="AY769" s="122" t="s">
        <v>231</v>
      </c>
      <c r="AZ769" s="124"/>
      <c r="BA769" s="146" t="s">
        <v>231</v>
      </c>
      <c r="BB769" s="124"/>
      <c r="BC769" s="146" t="s">
        <v>293</v>
      </c>
      <c r="BD769" s="124"/>
      <c r="BE769" s="112">
        <f t="shared" si="21"/>
        <v>0.5714285714</v>
      </c>
      <c r="BF769" s="122" t="s">
        <v>192</v>
      </c>
      <c r="BG769" s="160">
        <v>1.0</v>
      </c>
      <c r="BH769" s="122" t="s">
        <v>199</v>
      </c>
      <c r="BI769" s="160">
        <v>1.0</v>
      </c>
      <c r="BJ769" s="122" t="s">
        <v>204</v>
      </c>
      <c r="BK769" s="124">
        <v>1.0</v>
      </c>
      <c r="BL769" s="146" t="s">
        <v>209</v>
      </c>
      <c r="BM769" s="124">
        <v>1.0</v>
      </c>
      <c r="BN769" s="224" t="s">
        <v>216</v>
      </c>
      <c r="BO769" s="58"/>
      <c r="BP769" s="122" t="s">
        <v>211</v>
      </c>
      <c r="BQ769" s="124">
        <v>0.0</v>
      </c>
      <c r="BR769" s="122" t="s">
        <v>226</v>
      </c>
      <c r="BS769" s="124">
        <v>0.0</v>
      </c>
      <c r="BT769" s="112"/>
      <c r="BU769" s="168" t="s">
        <v>236</v>
      </c>
      <c r="BV769" s="168" t="s">
        <v>236</v>
      </c>
      <c r="BW769" s="112"/>
    </row>
    <row r="770">
      <c r="A770" s="66"/>
      <c r="B770" s="69">
        <v>29.0</v>
      </c>
      <c r="C770" s="71" t="s">
        <v>322</v>
      </c>
      <c r="D770" s="71" t="s">
        <v>358</v>
      </c>
      <c r="E770" s="76">
        <v>2014.0</v>
      </c>
      <c r="F770" s="76" t="s">
        <v>30</v>
      </c>
      <c r="G770" s="76" t="s">
        <v>394</v>
      </c>
      <c r="H770" s="76">
        <v>0.0</v>
      </c>
      <c r="I770" s="119" t="s">
        <v>430</v>
      </c>
      <c r="J770" s="71"/>
      <c r="K770" s="87" t="s">
        <v>39</v>
      </c>
      <c r="L770" s="66"/>
      <c r="M770" s="94"/>
      <c r="N770" s="122" t="s">
        <v>231</v>
      </c>
      <c r="O770" s="124"/>
      <c r="P770" s="124" t="s">
        <v>243</v>
      </c>
      <c r="Q770" s="16" t="s">
        <v>250</v>
      </c>
      <c r="R770" s="122" t="s">
        <v>241</v>
      </c>
      <c r="S770" s="124"/>
      <c r="T770" s="122" t="s">
        <v>231</v>
      </c>
      <c r="U770" s="124"/>
      <c r="V770" s="16" t="s">
        <v>260</v>
      </c>
      <c r="W770" s="106"/>
      <c r="X770" s="106"/>
      <c r="Y770" s="106"/>
      <c r="Z770" s="122" t="s">
        <v>231</v>
      </c>
      <c r="AA770" s="124"/>
      <c r="AB770" s="122" t="s">
        <v>231</v>
      </c>
      <c r="AC770" s="124" t="s">
        <v>476</v>
      </c>
      <c r="AD770" s="224" t="s">
        <v>231</v>
      </c>
      <c r="AE770" s="58"/>
      <c r="AF770" s="122" t="s">
        <v>241</v>
      </c>
      <c r="AG770" s="124"/>
      <c r="AH770" s="122" t="s">
        <v>231</v>
      </c>
      <c r="AI770" s="124"/>
      <c r="AJ770" s="108"/>
      <c r="AK770" s="106"/>
      <c r="AL770" s="106"/>
      <c r="AM770" s="122" t="s">
        <v>231</v>
      </c>
      <c r="AN770" s="124"/>
      <c r="AO770" s="122" t="s">
        <v>231</v>
      </c>
      <c r="AP770" s="124"/>
      <c r="AQ770" s="122" t="s">
        <v>231</v>
      </c>
      <c r="AR770" s="124"/>
      <c r="AS770" s="122" t="s">
        <v>231</v>
      </c>
      <c r="AT770" s="124"/>
      <c r="AU770" s="122" t="s">
        <v>231</v>
      </c>
      <c r="AV770" s="124"/>
      <c r="AW770" s="122" t="s">
        <v>231</v>
      </c>
      <c r="AX770" s="124"/>
      <c r="AY770" s="122" t="s">
        <v>231</v>
      </c>
      <c r="AZ770" s="124"/>
      <c r="BA770" s="146" t="s">
        <v>231</v>
      </c>
      <c r="BB770" s="124"/>
      <c r="BC770" s="146" t="s">
        <v>293</v>
      </c>
      <c r="BD770" s="124"/>
      <c r="BE770" s="112">
        <f t="shared" si="21"/>
        <v>0.9285714286</v>
      </c>
      <c r="BF770" s="122" t="s">
        <v>192</v>
      </c>
      <c r="BG770" s="160">
        <v>1.0</v>
      </c>
      <c r="BH770" s="122" t="s">
        <v>200</v>
      </c>
      <c r="BI770" s="160">
        <v>0.5</v>
      </c>
      <c r="BJ770" s="122" t="s">
        <v>204</v>
      </c>
      <c r="BK770" s="124">
        <v>1.0</v>
      </c>
      <c r="BL770" s="146" t="s">
        <v>209</v>
      </c>
      <c r="BM770" s="124">
        <v>1.0</v>
      </c>
      <c r="BN770" s="122" t="s">
        <v>216</v>
      </c>
      <c r="BO770" s="226">
        <v>1.0</v>
      </c>
      <c r="BP770" s="63"/>
      <c r="BQ770" s="124">
        <v>1.0</v>
      </c>
      <c r="BR770" s="122" t="s">
        <v>225</v>
      </c>
      <c r="BS770" s="124">
        <v>1.0</v>
      </c>
      <c r="BT770" s="112"/>
      <c r="BU770" s="168" t="s">
        <v>236</v>
      </c>
      <c r="BV770" s="168" t="s">
        <v>236</v>
      </c>
      <c r="BW770" s="112"/>
    </row>
    <row r="771">
      <c r="A771" s="66"/>
      <c r="B771" s="69">
        <v>30.0</v>
      </c>
      <c r="C771" s="71" t="s">
        <v>323</v>
      </c>
      <c r="D771" s="71" t="s">
        <v>359</v>
      </c>
      <c r="E771" s="76">
        <v>2010.0</v>
      </c>
      <c r="F771" s="76" t="s">
        <v>30</v>
      </c>
      <c r="G771" s="76" t="s">
        <v>395</v>
      </c>
      <c r="H771" s="76">
        <v>14.0</v>
      </c>
      <c r="I771" s="119" t="s">
        <v>431</v>
      </c>
      <c r="J771" s="71"/>
      <c r="K771" s="87" t="s">
        <v>39</v>
      </c>
      <c r="L771" s="66"/>
      <c r="M771" s="94"/>
      <c r="N771" s="122" t="s">
        <v>231</v>
      </c>
      <c r="O771" s="124"/>
      <c r="P771" s="124" t="s">
        <v>243</v>
      </c>
      <c r="Q771" s="16" t="s">
        <v>250</v>
      </c>
      <c r="R771" s="122" t="s">
        <v>241</v>
      </c>
      <c r="S771" s="124"/>
      <c r="T771" s="122" t="s">
        <v>231</v>
      </c>
      <c r="U771" s="124"/>
      <c r="V771" s="16" t="s">
        <v>258</v>
      </c>
      <c r="W771" s="106"/>
      <c r="X771" s="106"/>
      <c r="Y771" s="106"/>
      <c r="Z771" s="122" t="s">
        <v>241</v>
      </c>
      <c r="AA771" s="124"/>
      <c r="AB771" s="122"/>
      <c r="AC771" s="124"/>
      <c r="AD771" s="122"/>
      <c r="AE771" s="124"/>
      <c r="AF771" s="122"/>
      <c r="AG771" s="124"/>
      <c r="AH771" s="122"/>
      <c r="AI771" s="124"/>
      <c r="AJ771" s="108"/>
      <c r="AK771" s="106"/>
      <c r="AL771" s="106"/>
      <c r="AM771" s="122" t="s">
        <v>231</v>
      </c>
      <c r="AN771" s="124"/>
      <c r="AO771" s="122" t="s">
        <v>231</v>
      </c>
      <c r="AP771" s="124"/>
      <c r="AQ771" s="122" t="s">
        <v>231</v>
      </c>
      <c r="AR771" s="124"/>
      <c r="AS771" s="122" t="s">
        <v>231</v>
      </c>
      <c r="AT771" s="124"/>
      <c r="AU771" s="122" t="s">
        <v>231</v>
      </c>
      <c r="AV771" s="124"/>
      <c r="AW771" s="122" t="s">
        <v>231</v>
      </c>
      <c r="AX771" s="124"/>
      <c r="AY771" s="122" t="s">
        <v>231</v>
      </c>
      <c r="AZ771" s="124"/>
      <c r="BA771" s="146" t="s">
        <v>231</v>
      </c>
      <c r="BB771" s="124"/>
      <c r="BC771" s="146" t="s">
        <v>228</v>
      </c>
      <c r="BD771" s="124" t="s">
        <v>556</v>
      </c>
      <c r="BE771" s="112">
        <f t="shared" si="21"/>
        <v>0.7857142857</v>
      </c>
      <c r="BF771" s="122" t="s">
        <v>192</v>
      </c>
      <c r="BG771" s="160">
        <v>1.0</v>
      </c>
      <c r="BH771" s="122" t="s">
        <v>199</v>
      </c>
      <c r="BI771" s="160">
        <v>1.0</v>
      </c>
      <c r="BJ771" s="122" t="s">
        <v>204</v>
      </c>
      <c r="BK771" s="124">
        <v>1.0</v>
      </c>
      <c r="BL771" s="146" t="s">
        <v>209</v>
      </c>
      <c r="BM771" s="124">
        <v>1.0</v>
      </c>
      <c r="BN771" s="122" t="s">
        <v>216</v>
      </c>
      <c r="BO771" s="124">
        <v>1.0</v>
      </c>
      <c r="BP771" s="224" t="s">
        <v>211</v>
      </c>
      <c r="BQ771" s="58"/>
      <c r="BR771" s="122" t="s">
        <v>211</v>
      </c>
      <c r="BS771" s="124">
        <v>0.5</v>
      </c>
      <c r="BT771" s="112"/>
      <c r="BU771" s="168" t="s">
        <v>237</v>
      </c>
      <c r="BV771" s="168" t="s">
        <v>236</v>
      </c>
      <c r="BW771" s="112"/>
    </row>
    <row r="772">
      <c r="A772" s="66"/>
      <c r="B772" s="69">
        <v>31.0</v>
      </c>
      <c r="C772" s="71" t="s">
        <v>324</v>
      </c>
      <c r="D772" s="115" t="s">
        <v>360</v>
      </c>
      <c r="E772" s="76">
        <v>2011.0</v>
      </c>
      <c r="F772" s="76" t="s">
        <v>30</v>
      </c>
      <c r="G772" s="76" t="s">
        <v>396</v>
      </c>
      <c r="H772" s="76">
        <v>22.0</v>
      </c>
      <c r="I772" s="119" t="s">
        <v>432</v>
      </c>
      <c r="J772" s="71"/>
      <c r="K772" s="87" t="s">
        <v>39</v>
      </c>
      <c r="L772" s="66"/>
      <c r="M772" s="94"/>
      <c r="N772" s="122" t="s">
        <v>231</v>
      </c>
      <c r="O772" s="124"/>
      <c r="P772" s="124" t="s">
        <v>243</v>
      </c>
      <c r="Q772" s="16" t="s">
        <v>248</v>
      </c>
      <c r="R772" s="122" t="s">
        <v>228</v>
      </c>
      <c r="S772" s="124"/>
      <c r="T772" s="122" t="s">
        <v>231</v>
      </c>
      <c r="U772" s="124"/>
      <c r="V772" s="16" t="s">
        <v>257</v>
      </c>
      <c r="W772" s="106"/>
      <c r="X772" s="106"/>
      <c r="Y772" s="106"/>
      <c r="Z772" s="122" t="s">
        <v>231</v>
      </c>
      <c r="AA772" s="124"/>
      <c r="AB772" s="122" t="s">
        <v>231</v>
      </c>
      <c r="AC772" s="124"/>
      <c r="AD772" s="122" t="s">
        <v>231</v>
      </c>
      <c r="AE772" s="124"/>
      <c r="AF772" s="224" t="s">
        <v>241</v>
      </c>
      <c r="AG772" s="58"/>
      <c r="AH772" s="122" t="s">
        <v>241</v>
      </c>
      <c r="AI772" s="124"/>
      <c r="AJ772" s="108"/>
      <c r="AK772" s="106"/>
      <c r="AL772" s="106"/>
      <c r="AM772" s="122" t="s">
        <v>231</v>
      </c>
      <c r="AN772" s="124"/>
      <c r="AO772" s="122" t="s">
        <v>231</v>
      </c>
      <c r="AP772" s="124"/>
      <c r="AQ772" s="122" t="s">
        <v>231</v>
      </c>
      <c r="AR772" s="124"/>
      <c r="AS772" s="122" t="s">
        <v>231</v>
      </c>
      <c r="AT772" s="124"/>
      <c r="AU772" s="122" t="s">
        <v>231</v>
      </c>
      <c r="AV772" s="124"/>
      <c r="AW772" s="122" t="s">
        <v>231</v>
      </c>
      <c r="AX772" s="124" t="s">
        <v>537</v>
      </c>
      <c r="AY772" s="122" t="s">
        <v>231</v>
      </c>
      <c r="AZ772" s="124"/>
      <c r="BA772" s="146" t="s">
        <v>231</v>
      </c>
      <c r="BB772" s="124" t="s">
        <v>548</v>
      </c>
      <c r="BC772" s="146" t="s">
        <v>291</v>
      </c>
      <c r="BD772" s="124" t="s">
        <v>557</v>
      </c>
      <c r="BE772" s="112">
        <f t="shared" si="21"/>
        <v>0.8085714286</v>
      </c>
      <c r="BF772" s="122" t="s">
        <v>192</v>
      </c>
      <c r="BG772" s="160">
        <v>1.0</v>
      </c>
      <c r="BH772" s="122" t="s">
        <v>199</v>
      </c>
      <c r="BI772" s="160">
        <v>1.0</v>
      </c>
      <c r="BJ772" s="122" t="s">
        <v>204</v>
      </c>
      <c r="BK772" s="124">
        <v>1.0</v>
      </c>
      <c r="BL772" s="146" t="s">
        <v>209</v>
      </c>
      <c r="BM772" s="124">
        <v>1.0</v>
      </c>
      <c r="BN772" s="122" t="s">
        <v>217</v>
      </c>
      <c r="BO772" s="124">
        <v>0.66</v>
      </c>
      <c r="BP772" s="122" t="s">
        <v>211</v>
      </c>
      <c r="BQ772" s="226">
        <v>0.5</v>
      </c>
      <c r="BR772" s="63"/>
      <c r="BS772" s="124">
        <v>0.5</v>
      </c>
      <c r="BT772" s="112"/>
      <c r="BU772" s="168" t="s">
        <v>236</v>
      </c>
      <c r="BV772" s="168" t="s">
        <v>236</v>
      </c>
      <c r="BW772" s="112"/>
    </row>
    <row r="773">
      <c r="A773" s="66"/>
      <c r="B773" s="69">
        <v>32.0</v>
      </c>
      <c r="C773" s="71" t="s">
        <v>325</v>
      </c>
      <c r="D773" s="115" t="s">
        <v>361</v>
      </c>
      <c r="E773" s="76">
        <v>2012.0</v>
      </c>
      <c r="F773" s="76" t="s">
        <v>30</v>
      </c>
      <c r="G773" s="76" t="s">
        <v>397</v>
      </c>
      <c r="H773" s="76">
        <v>5.0</v>
      </c>
      <c r="I773" s="119" t="s">
        <v>433</v>
      </c>
      <c r="J773" s="71"/>
      <c r="K773" s="87" t="s">
        <v>39</v>
      </c>
      <c r="L773" s="66"/>
      <c r="M773" s="94"/>
      <c r="N773" s="122" t="s">
        <v>231</v>
      </c>
      <c r="O773" s="124"/>
      <c r="P773" s="124" t="s">
        <v>243</v>
      </c>
      <c r="Q773" s="16" t="s">
        <v>250</v>
      </c>
      <c r="R773" s="122" t="s">
        <v>228</v>
      </c>
      <c r="S773" s="124"/>
      <c r="T773" s="122" t="s">
        <v>241</v>
      </c>
      <c r="U773" s="124"/>
      <c r="V773" s="16" t="s">
        <v>258</v>
      </c>
      <c r="W773" s="106"/>
      <c r="X773" s="106"/>
      <c r="Y773" s="106"/>
      <c r="Z773" s="122" t="s">
        <v>231</v>
      </c>
      <c r="AA773" s="124"/>
      <c r="AB773" s="122" t="s">
        <v>231</v>
      </c>
      <c r="AC773" s="124" t="s">
        <v>477</v>
      </c>
      <c r="AD773" s="122" t="s">
        <v>231</v>
      </c>
      <c r="AE773" s="124" t="s">
        <v>491</v>
      </c>
      <c r="AF773" s="122" t="s">
        <v>241</v>
      </c>
      <c r="AG773" s="124"/>
      <c r="AH773" s="122" t="s">
        <v>228</v>
      </c>
      <c r="AI773" s="124"/>
      <c r="AJ773" s="108"/>
      <c r="AK773" s="106"/>
      <c r="AL773" s="106"/>
      <c r="AM773" s="122" t="s">
        <v>231</v>
      </c>
      <c r="AN773" s="124"/>
      <c r="AO773" s="122" t="s">
        <v>231</v>
      </c>
      <c r="AP773" s="124" t="s">
        <v>511</v>
      </c>
      <c r="AQ773" s="122" t="s">
        <v>231</v>
      </c>
      <c r="AR773" s="124"/>
      <c r="AS773" s="122" t="s">
        <v>231</v>
      </c>
      <c r="AT773" s="124"/>
      <c r="AU773" s="122" t="s">
        <v>231</v>
      </c>
      <c r="AV773" s="124"/>
      <c r="AW773" s="122" t="s">
        <v>231</v>
      </c>
      <c r="AX773" s="124"/>
      <c r="AY773" s="122" t="s">
        <v>231</v>
      </c>
      <c r="AZ773" s="124"/>
      <c r="BA773" s="146" t="s">
        <v>241</v>
      </c>
      <c r="BB773" s="124"/>
      <c r="BC773" s="146" t="s">
        <v>290</v>
      </c>
      <c r="BD773" s="124" t="s">
        <v>558</v>
      </c>
      <c r="BE773" s="112">
        <f t="shared" si="21"/>
        <v>0.6185714286</v>
      </c>
      <c r="BF773" s="122" t="s">
        <v>192</v>
      </c>
      <c r="BG773" s="160">
        <v>1.0</v>
      </c>
      <c r="BH773" s="122" t="s">
        <v>200</v>
      </c>
      <c r="BI773" s="160">
        <v>0.5</v>
      </c>
      <c r="BJ773" s="122" t="s">
        <v>204</v>
      </c>
      <c r="BK773" s="124">
        <v>1.0</v>
      </c>
      <c r="BL773" s="146" t="s">
        <v>209</v>
      </c>
      <c r="BM773" s="124">
        <v>1.0</v>
      </c>
      <c r="BN773" s="122" t="s">
        <v>218</v>
      </c>
      <c r="BO773" s="124">
        <v>0.33</v>
      </c>
      <c r="BP773" s="122" t="s">
        <v>211</v>
      </c>
      <c r="BQ773" s="124">
        <v>0.5</v>
      </c>
      <c r="BR773" s="224" t="s">
        <v>211</v>
      </c>
      <c r="BS773" s="58"/>
      <c r="BT773" s="112"/>
      <c r="BU773" s="168" t="s">
        <v>237</v>
      </c>
      <c r="BV773" s="168" t="s">
        <v>236</v>
      </c>
      <c r="BW773" s="112"/>
    </row>
    <row r="774">
      <c r="A774" s="66"/>
      <c r="B774" s="69">
        <v>33.0</v>
      </c>
      <c r="C774" s="71" t="s">
        <v>326</v>
      </c>
      <c r="D774" s="115" t="s">
        <v>362</v>
      </c>
      <c r="E774" s="76">
        <v>2014.0</v>
      </c>
      <c r="F774" s="76" t="s">
        <v>30</v>
      </c>
      <c r="G774" s="76" t="s">
        <v>398</v>
      </c>
      <c r="H774" s="76">
        <v>5.0</v>
      </c>
      <c r="I774" s="119" t="s">
        <v>434</v>
      </c>
      <c r="J774" s="71"/>
      <c r="K774" s="87" t="s">
        <v>39</v>
      </c>
      <c r="L774" s="66"/>
      <c r="M774" s="94"/>
      <c r="N774" s="122" t="s">
        <v>231</v>
      </c>
      <c r="O774" s="124"/>
      <c r="P774" s="124" t="s">
        <v>243</v>
      </c>
      <c r="Q774" s="16" t="s">
        <v>248</v>
      </c>
      <c r="R774" s="122" t="s">
        <v>228</v>
      </c>
      <c r="S774" s="124"/>
      <c r="T774" s="122" t="s">
        <v>231</v>
      </c>
      <c r="U774" s="124"/>
      <c r="V774" s="16" t="s">
        <v>258</v>
      </c>
      <c r="W774" s="106"/>
      <c r="X774" s="106"/>
      <c r="Y774" s="106"/>
      <c r="Z774" s="122" t="s">
        <v>231</v>
      </c>
      <c r="AA774" s="124"/>
      <c r="AB774" s="122" t="s">
        <v>231</v>
      </c>
      <c r="AC774" s="124" t="s">
        <v>478</v>
      </c>
      <c r="AD774" s="122" t="s">
        <v>231</v>
      </c>
      <c r="AE774" s="124" t="s">
        <v>492</v>
      </c>
      <c r="AF774" s="122" t="s">
        <v>241</v>
      </c>
      <c r="AG774" s="124"/>
      <c r="AH774" s="224" t="s">
        <v>241</v>
      </c>
      <c r="AI774" s="58"/>
      <c r="AJ774" s="108"/>
      <c r="AK774" s="106"/>
      <c r="AL774" s="106"/>
      <c r="AM774" s="122" t="s">
        <v>241</v>
      </c>
      <c r="AN774" s="124"/>
      <c r="AO774" s="122"/>
      <c r="AP774" s="124"/>
      <c r="AQ774" s="122"/>
      <c r="AR774" s="124"/>
      <c r="AS774" s="122"/>
      <c r="AT774" s="124"/>
      <c r="AU774" s="122" t="s">
        <v>241</v>
      </c>
      <c r="AV774" s="124"/>
      <c r="AW774" s="122" t="s">
        <v>231</v>
      </c>
      <c r="AX774" s="124"/>
      <c r="AY774" s="122" t="s">
        <v>231</v>
      </c>
      <c r="AZ774" s="124"/>
      <c r="BA774" s="146" t="s">
        <v>241</v>
      </c>
      <c r="BB774" s="124"/>
      <c r="BC774" s="146" t="s">
        <v>228</v>
      </c>
      <c r="BD774" s="124"/>
      <c r="BE774" s="112">
        <f t="shared" si="21"/>
        <v>0.7614285714</v>
      </c>
      <c r="BF774" s="122" t="s">
        <v>192</v>
      </c>
      <c r="BG774" s="160">
        <v>1.0</v>
      </c>
      <c r="BH774" s="122" t="s">
        <v>199</v>
      </c>
      <c r="BI774" s="160">
        <v>1.0</v>
      </c>
      <c r="BJ774" s="122" t="s">
        <v>204</v>
      </c>
      <c r="BK774" s="124">
        <v>1.0</v>
      </c>
      <c r="BL774" s="146" t="s">
        <v>209</v>
      </c>
      <c r="BM774" s="124">
        <v>1.0</v>
      </c>
      <c r="BN774" s="122" t="s">
        <v>218</v>
      </c>
      <c r="BO774" s="124">
        <v>0.33</v>
      </c>
      <c r="BP774" s="122" t="s">
        <v>222</v>
      </c>
      <c r="BQ774" s="124">
        <v>0.0</v>
      </c>
      <c r="BR774" s="122" t="s">
        <v>225</v>
      </c>
      <c r="BS774" s="226">
        <v>1.0</v>
      </c>
      <c r="BT774" s="63"/>
      <c r="BU774" s="168" t="s">
        <v>236</v>
      </c>
      <c r="BV774" s="168" t="s">
        <v>236</v>
      </c>
      <c r="BW774" s="112"/>
    </row>
    <row r="775">
      <c r="A775" s="66"/>
      <c r="B775" s="69">
        <v>34.0</v>
      </c>
      <c r="C775" s="71" t="s">
        <v>327</v>
      </c>
      <c r="D775" s="115" t="s">
        <v>363</v>
      </c>
      <c r="E775" s="76">
        <v>2014.0</v>
      </c>
      <c r="F775" s="76" t="s">
        <v>30</v>
      </c>
      <c r="G775" s="76" t="s">
        <v>399</v>
      </c>
      <c r="H775" s="76">
        <v>4.0</v>
      </c>
      <c r="I775" s="119" t="s">
        <v>435</v>
      </c>
      <c r="J775" s="71"/>
      <c r="K775" s="87" t="s">
        <v>39</v>
      </c>
      <c r="L775" s="66"/>
      <c r="M775" s="94"/>
      <c r="N775" s="122" t="s">
        <v>231</v>
      </c>
      <c r="O775" s="124"/>
      <c r="P775" s="124" t="s">
        <v>243</v>
      </c>
      <c r="Q775" s="16" t="s">
        <v>248</v>
      </c>
      <c r="R775" s="122" t="s">
        <v>228</v>
      </c>
      <c r="S775" s="124"/>
      <c r="T775" s="122" t="s">
        <v>231</v>
      </c>
      <c r="U775" s="124"/>
      <c r="V775" s="16" t="s">
        <v>257</v>
      </c>
      <c r="W775" s="106"/>
      <c r="X775" s="106"/>
      <c r="Y775" s="106"/>
      <c r="Z775" s="122" t="s">
        <v>231</v>
      </c>
      <c r="AA775" s="124"/>
      <c r="AB775" s="122" t="s">
        <v>231</v>
      </c>
      <c r="AC775" s="124" t="s">
        <v>479</v>
      </c>
      <c r="AD775" s="122" t="s">
        <v>231</v>
      </c>
      <c r="AE775" s="124"/>
      <c r="AF775" s="122" t="s">
        <v>241</v>
      </c>
      <c r="AG775" s="124"/>
      <c r="AH775" s="122" t="s">
        <v>241</v>
      </c>
      <c r="AI775" s="124"/>
      <c r="AJ775" s="108"/>
      <c r="AK775" s="106"/>
      <c r="AL775" s="106"/>
      <c r="AM775" s="122" t="s">
        <v>231</v>
      </c>
      <c r="AN775" s="124"/>
      <c r="AO775" s="122" t="s">
        <v>231</v>
      </c>
      <c r="AP775" s="124" t="s">
        <v>512</v>
      </c>
      <c r="AQ775" s="122" t="s">
        <v>231</v>
      </c>
      <c r="AR775" s="124" t="s">
        <v>460</v>
      </c>
      <c r="AS775" s="122" t="s">
        <v>231</v>
      </c>
      <c r="AT775" s="124"/>
      <c r="AU775" s="122" t="s">
        <v>231</v>
      </c>
      <c r="AV775" s="124"/>
      <c r="AW775" s="122" t="s">
        <v>231</v>
      </c>
      <c r="AX775" s="124"/>
      <c r="AY775" s="122" t="s">
        <v>231</v>
      </c>
      <c r="AZ775" s="124"/>
      <c r="BA775" s="146" t="s">
        <v>231</v>
      </c>
      <c r="BB775" s="124" t="s">
        <v>549</v>
      </c>
      <c r="BC775" s="146" t="s">
        <v>290</v>
      </c>
      <c r="BD775" s="124"/>
      <c r="BE775" s="112">
        <f t="shared" si="21"/>
        <v>1</v>
      </c>
      <c r="BF775" s="122" t="s">
        <v>192</v>
      </c>
      <c r="BG775" s="160">
        <v>1.0</v>
      </c>
      <c r="BH775" s="122" t="s">
        <v>199</v>
      </c>
      <c r="BI775" s="160">
        <v>1.0</v>
      </c>
      <c r="BJ775" s="122" t="s">
        <v>204</v>
      </c>
      <c r="BK775" s="124">
        <v>1.0</v>
      </c>
      <c r="BL775" s="146" t="s">
        <v>209</v>
      </c>
      <c r="BM775" s="124">
        <v>1.0</v>
      </c>
      <c r="BN775" s="122" t="s">
        <v>216</v>
      </c>
      <c r="BO775" s="124">
        <v>1.0</v>
      </c>
      <c r="BP775" s="122" t="s">
        <v>204</v>
      </c>
      <c r="BQ775" s="124">
        <v>1.0</v>
      </c>
      <c r="BR775" s="122" t="s">
        <v>225</v>
      </c>
      <c r="BS775" s="124">
        <v>1.0</v>
      </c>
      <c r="BT775" s="112"/>
      <c r="BU775" s="168" t="s">
        <v>236</v>
      </c>
      <c r="BV775" s="168" t="s">
        <v>236</v>
      </c>
      <c r="BW775" s="112"/>
    </row>
    <row r="776">
      <c r="A776" s="66"/>
      <c r="B776" s="69">
        <v>35.0</v>
      </c>
      <c r="C776" s="71" t="s">
        <v>328</v>
      </c>
      <c r="D776" s="115" t="s">
        <v>364</v>
      </c>
      <c r="E776" s="76">
        <v>2014.0</v>
      </c>
      <c r="F776" s="76" t="s">
        <v>30</v>
      </c>
      <c r="G776" s="76" t="s">
        <v>400</v>
      </c>
      <c r="H776" s="76">
        <v>7.0</v>
      </c>
      <c r="I776" s="119" t="s">
        <v>436</v>
      </c>
      <c r="J776" s="71"/>
      <c r="K776" s="87" t="s">
        <v>39</v>
      </c>
      <c r="L776" s="66"/>
      <c r="M776" s="94"/>
      <c r="N776" s="122" t="s">
        <v>231</v>
      </c>
      <c r="O776" s="124"/>
      <c r="P776" s="124" t="s">
        <v>243</v>
      </c>
      <c r="Q776" s="16" t="s">
        <v>248</v>
      </c>
      <c r="R776" s="122" t="s">
        <v>228</v>
      </c>
      <c r="S776" s="124"/>
      <c r="T776" s="122" t="s">
        <v>231</v>
      </c>
      <c r="U776" s="124"/>
      <c r="V776" s="16" t="s">
        <v>257</v>
      </c>
      <c r="W776" s="106"/>
      <c r="X776" s="106"/>
      <c r="Y776" s="106"/>
      <c r="Z776" s="122" t="s">
        <v>231</v>
      </c>
      <c r="AA776" s="124"/>
      <c r="AB776" s="122" t="s">
        <v>231</v>
      </c>
      <c r="AC776" s="124" t="s">
        <v>480</v>
      </c>
      <c r="AD776" s="122" t="s">
        <v>231</v>
      </c>
      <c r="AE776" s="124"/>
      <c r="AF776" s="122" t="s">
        <v>231</v>
      </c>
      <c r="AG776" s="124"/>
      <c r="AH776" s="122" t="s">
        <v>231</v>
      </c>
      <c r="AI776" s="124"/>
      <c r="AJ776" s="108"/>
      <c r="AK776" s="106"/>
      <c r="AL776" s="106"/>
      <c r="AM776" s="122" t="s">
        <v>231</v>
      </c>
      <c r="AN776" s="124"/>
      <c r="AO776" s="122" t="s">
        <v>231</v>
      </c>
      <c r="AP776" s="124" t="s">
        <v>513</v>
      </c>
      <c r="AQ776" s="122" t="s">
        <v>231</v>
      </c>
      <c r="AR776" s="124"/>
      <c r="AS776" s="122" t="s">
        <v>231</v>
      </c>
      <c r="AT776" s="124"/>
      <c r="AU776" s="122" t="s">
        <v>231</v>
      </c>
      <c r="AV776" s="124"/>
      <c r="AW776" s="122" t="s">
        <v>231</v>
      </c>
      <c r="AX776" s="124"/>
      <c r="AY776" s="122" t="s">
        <v>231</v>
      </c>
      <c r="AZ776" s="124"/>
      <c r="BA776" s="146" t="s">
        <v>241</v>
      </c>
      <c r="BB776" s="124"/>
      <c r="BC776" s="146" t="s">
        <v>290</v>
      </c>
      <c r="BD776" s="124"/>
      <c r="BE776" s="112">
        <f t="shared" si="21"/>
        <v>1</v>
      </c>
      <c r="BF776" s="122" t="s">
        <v>192</v>
      </c>
      <c r="BG776" s="160">
        <v>1.0</v>
      </c>
      <c r="BH776" s="122" t="s">
        <v>199</v>
      </c>
      <c r="BI776" s="160">
        <v>1.0</v>
      </c>
      <c r="BJ776" s="122" t="s">
        <v>204</v>
      </c>
      <c r="BK776" s="124">
        <v>1.0</v>
      </c>
      <c r="BL776" s="146" t="s">
        <v>209</v>
      </c>
      <c r="BM776" s="124">
        <v>1.0</v>
      </c>
      <c r="BN776" s="122" t="s">
        <v>216</v>
      </c>
      <c r="BO776" s="124">
        <v>1.0</v>
      </c>
      <c r="BP776" s="122" t="s">
        <v>204</v>
      </c>
      <c r="BQ776" s="124">
        <v>1.0</v>
      </c>
      <c r="BR776" s="122" t="s">
        <v>225</v>
      </c>
      <c r="BS776" s="124">
        <v>1.0</v>
      </c>
      <c r="BT776" s="112"/>
      <c r="BU776" s="168" t="s">
        <v>236</v>
      </c>
      <c r="BV776" s="168" t="s">
        <v>236</v>
      </c>
      <c r="BW776" s="112"/>
    </row>
    <row r="777">
      <c r="A777" s="66"/>
      <c r="B777" s="69">
        <v>36.0</v>
      </c>
      <c r="C777" s="71" t="s">
        <v>329</v>
      </c>
      <c r="D777" s="115" t="s">
        <v>365</v>
      </c>
      <c r="E777" s="76">
        <v>2011.0</v>
      </c>
      <c r="F777" s="76" t="s">
        <v>30</v>
      </c>
      <c r="G777" s="76" t="s">
        <v>401</v>
      </c>
      <c r="H777" s="76">
        <v>5.0</v>
      </c>
      <c r="I777" s="119" t="s">
        <v>437</v>
      </c>
      <c r="J777" s="71"/>
      <c r="K777" s="87" t="s">
        <v>39</v>
      </c>
      <c r="L777" s="66"/>
      <c r="M777" s="94"/>
      <c r="N777" s="122" t="s">
        <v>231</v>
      </c>
      <c r="O777" s="124"/>
      <c r="P777" s="124" t="s">
        <v>243</v>
      </c>
      <c r="Q777" s="16" t="s">
        <v>250</v>
      </c>
      <c r="R777" s="122" t="s">
        <v>228</v>
      </c>
      <c r="S777" s="124"/>
      <c r="T777" s="122" t="s">
        <v>231</v>
      </c>
      <c r="U777" s="124"/>
      <c r="V777" s="16" t="s">
        <v>257</v>
      </c>
      <c r="W777" s="106"/>
      <c r="X777" s="106"/>
      <c r="Y777" s="106"/>
      <c r="Z777" s="122" t="s">
        <v>231</v>
      </c>
      <c r="AA777" s="124"/>
      <c r="AB777" s="122" t="s">
        <v>231</v>
      </c>
      <c r="AC777" s="124" t="s">
        <v>481</v>
      </c>
      <c r="AD777" s="122" t="s">
        <v>231</v>
      </c>
      <c r="AE777" s="124" t="s">
        <v>493</v>
      </c>
      <c r="AF777" s="122" t="s">
        <v>241</v>
      </c>
      <c r="AG777" s="124"/>
      <c r="AH777" s="122" t="s">
        <v>241</v>
      </c>
      <c r="AI777" s="124"/>
      <c r="AJ777" s="108"/>
      <c r="AK777" s="106"/>
      <c r="AL777" s="106"/>
      <c r="AM777" s="122" t="s">
        <v>231</v>
      </c>
      <c r="AN777" s="124"/>
      <c r="AO777" s="122" t="s">
        <v>231</v>
      </c>
      <c r="AP777" s="124" t="s">
        <v>514</v>
      </c>
      <c r="AQ777" s="122" t="s">
        <v>231</v>
      </c>
      <c r="AR777" s="124"/>
      <c r="AS777" s="122" t="s">
        <v>231</v>
      </c>
      <c r="AT777" s="124"/>
      <c r="AU777" s="122" t="s">
        <v>231</v>
      </c>
      <c r="AV777" s="124"/>
      <c r="AW777" s="122" t="s">
        <v>231</v>
      </c>
      <c r="AX777" s="124"/>
      <c r="AY777" s="122" t="s">
        <v>231</v>
      </c>
      <c r="AZ777" s="124"/>
      <c r="BA777" s="146" t="s">
        <v>241</v>
      </c>
      <c r="BB777" s="124"/>
      <c r="BC777" s="146" t="s">
        <v>293</v>
      </c>
      <c r="BD777" s="124"/>
      <c r="BE777" s="112">
        <f t="shared" si="21"/>
        <v>0.5942857143</v>
      </c>
      <c r="BF777" s="122" t="s">
        <v>192</v>
      </c>
      <c r="BG777" s="160">
        <v>1.0</v>
      </c>
      <c r="BH777" s="122" t="s">
        <v>200</v>
      </c>
      <c r="BI777" s="160">
        <v>0.5</v>
      </c>
      <c r="BJ777" s="122" t="s">
        <v>205</v>
      </c>
      <c r="BK777" s="124">
        <v>0.5</v>
      </c>
      <c r="BL777" s="146" t="s">
        <v>209</v>
      </c>
      <c r="BM777" s="124">
        <v>1.0</v>
      </c>
      <c r="BN777" s="122" t="s">
        <v>217</v>
      </c>
      <c r="BO777" s="124">
        <v>0.66</v>
      </c>
      <c r="BP777" s="122" t="s">
        <v>211</v>
      </c>
      <c r="BQ777" s="124">
        <v>0.5</v>
      </c>
      <c r="BR777" s="122" t="s">
        <v>226</v>
      </c>
      <c r="BS777" s="124">
        <v>0.0</v>
      </c>
      <c r="BT777" s="112"/>
      <c r="BU777" s="168" t="s">
        <v>236</v>
      </c>
      <c r="BV777" s="168" t="s">
        <v>236</v>
      </c>
      <c r="BW777" s="112"/>
    </row>
    <row r="778">
      <c r="A778" s="65" t="s">
        <v>182</v>
      </c>
      <c r="B778" s="68" t="s">
        <v>0</v>
      </c>
      <c r="C778" s="68" t="s">
        <v>183</v>
      </c>
      <c r="D778" s="68" t="s">
        <v>184</v>
      </c>
      <c r="E778" s="75" t="s">
        <v>185</v>
      </c>
      <c r="F778" s="75" t="s">
        <v>91</v>
      </c>
      <c r="G778" s="75" t="s">
        <v>189</v>
      </c>
      <c r="H778" s="75" t="s">
        <v>191</v>
      </c>
      <c r="I778" s="81" t="s">
        <v>193</v>
      </c>
      <c r="J778" s="81"/>
      <c r="K778" s="85" t="s">
        <v>197</v>
      </c>
      <c r="L778" s="65" t="s">
        <v>210</v>
      </c>
      <c r="M778" s="92" t="s">
        <v>3</v>
      </c>
      <c r="N778" s="121" t="s">
        <v>180</v>
      </c>
      <c r="O778" s="220"/>
      <c r="P778" s="19" t="s">
        <v>232</v>
      </c>
      <c r="Q778" s="19" t="s">
        <v>246</v>
      </c>
      <c r="R778" s="125" t="s">
        <v>251</v>
      </c>
      <c r="S778" s="221"/>
      <c r="T778" s="121" t="s">
        <v>253</v>
      </c>
      <c r="U778" s="220"/>
      <c r="V778" s="19" t="s">
        <v>255</v>
      </c>
      <c r="W778" s="104" t="s">
        <v>11</v>
      </c>
      <c r="X778" s="104" t="s">
        <v>13</v>
      </c>
      <c r="Y778" s="104" t="s">
        <v>20</v>
      </c>
      <c r="Z778" s="121" t="s">
        <v>261</v>
      </c>
      <c r="AA778" s="220"/>
      <c r="AB778" s="127" t="s">
        <v>263</v>
      </c>
      <c r="AC778" s="222"/>
      <c r="AD778" s="129" t="s">
        <v>265</v>
      </c>
      <c r="AE778" s="129"/>
      <c r="AF778" s="132" t="s">
        <v>267</v>
      </c>
      <c r="AG778" s="129"/>
      <c r="AH778" s="127" t="s">
        <v>269</v>
      </c>
      <c r="AI778" s="222"/>
      <c r="AJ778" s="104" t="s">
        <v>25</v>
      </c>
      <c r="AK778" s="109" t="s">
        <v>33</v>
      </c>
      <c r="AL778" s="109" t="s">
        <v>40</v>
      </c>
      <c r="AM778" s="133" t="s">
        <v>271</v>
      </c>
      <c r="AN778" s="40"/>
      <c r="AO778" s="127" t="s">
        <v>273</v>
      </c>
      <c r="AP778" s="222"/>
      <c r="AQ778" s="127" t="s">
        <v>275</v>
      </c>
      <c r="AR778" s="222"/>
      <c r="AS778" s="127" t="s">
        <v>277</v>
      </c>
      <c r="AT778" s="222"/>
      <c r="AU778" s="121" t="s">
        <v>279</v>
      </c>
      <c r="AV778" s="220"/>
      <c r="AW778" s="121" t="s">
        <v>281</v>
      </c>
      <c r="AX778" s="220"/>
      <c r="AY778" s="121" t="s">
        <v>284</v>
      </c>
      <c r="AZ778" s="220"/>
      <c r="BA778" s="127" t="s">
        <v>286</v>
      </c>
      <c r="BB778" s="222"/>
      <c r="BC778" s="148" t="s">
        <v>288</v>
      </c>
      <c r="BD778" s="223"/>
      <c r="BE778" s="111" t="s">
        <v>559</v>
      </c>
      <c r="BF778" s="156" t="s">
        <v>188</v>
      </c>
      <c r="BG778" s="84"/>
      <c r="BH778" s="161" t="s">
        <v>196</v>
      </c>
      <c r="BI778" s="84"/>
      <c r="BJ778" s="161" t="s">
        <v>202</v>
      </c>
      <c r="BK778" s="84"/>
      <c r="BL778" s="161" t="s">
        <v>207</v>
      </c>
      <c r="BM778" s="84"/>
      <c r="BN778" s="161" t="s">
        <v>214</v>
      </c>
      <c r="BO778" s="84"/>
      <c r="BP778" s="161" t="s">
        <v>220</v>
      </c>
      <c r="BQ778" s="84"/>
      <c r="BR778" s="161" t="s">
        <v>223</v>
      </c>
      <c r="BS778" s="84"/>
      <c r="BT778" s="111" t="s">
        <v>560</v>
      </c>
      <c r="BU778" s="167" t="s">
        <v>234</v>
      </c>
      <c r="BV778" s="167" t="s">
        <v>239</v>
      </c>
      <c r="BW778" s="111"/>
    </row>
    <row r="779">
      <c r="A779" s="66"/>
      <c r="B779" s="69">
        <v>1.0</v>
      </c>
      <c r="C779" s="113" t="s">
        <v>294</v>
      </c>
      <c r="D779" s="113" t="s">
        <v>330</v>
      </c>
      <c r="E779" s="76">
        <v>2013.0</v>
      </c>
      <c r="F779" s="76" t="s">
        <v>30</v>
      </c>
      <c r="G779" s="76" t="s">
        <v>366</v>
      </c>
      <c r="H779" s="76">
        <v>4.0</v>
      </c>
      <c r="I779" s="116" t="s">
        <v>402</v>
      </c>
      <c r="J779"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779" s="87" t="s">
        <v>39</v>
      </c>
      <c r="L779" s="66"/>
      <c r="M779" s="94"/>
      <c r="N779" s="122" t="s">
        <v>231</v>
      </c>
      <c r="O779" s="124"/>
      <c r="P779" s="124" t="s">
        <v>243</v>
      </c>
      <c r="Q779" s="113" t="s">
        <v>249</v>
      </c>
      <c r="R779" s="122" t="s">
        <v>241</v>
      </c>
      <c r="S779" s="124"/>
      <c r="T779" s="122" t="s">
        <v>231</v>
      </c>
      <c r="U779" s="124"/>
      <c r="V779" s="16" t="s">
        <v>258</v>
      </c>
      <c r="W779" s="106"/>
      <c r="X779" s="106"/>
      <c r="Y779" s="106"/>
      <c r="Z779" s="122" t="s">
        <v>231</v>
      </c>
      <c r="AA779" s="124"/>
      <c r="AB779" s="122" t="s">
        <v>231</v>
      </c>
      <c r="AC779" s="126" t="s">
        <v>461</v>
      </c>
      <c r="AD779" s="122" t="s">
        <v>231</v>
      </c>
      <c r="AE779" s="126" t="s">
        <v>482</v>
      </c>
      <c r="AF779" s="122" t="s">
        <v>231</v>
      </c>
      <c r="AG779" s="126" t="s">
        <v>494</v>
      </c>
      <c r="AH779" s="122" t="s">
        <v>241</v>
      </c>
      <c r="AI779" s="124"/>
      <c r="AJ779" s="108"/>
      <c r="AK779" s="106"/>
      <c r="AL779" s="106"/>
      <c r="AM779" s="224" t="s">
        <v>231</v>
      </c>
      <c r="AN779" s="58"/>
      <c r="AO779" s="122" t="s">
        <v>231</v>
      </c>
      <c r="AP779" s="134" t="s">
        <v>505</v>
      </c>
      <c r="AQ779" s="122" t="s">
        <v>231</v>
      </c>
      <c r="AR779" s="124"/>
      <c r="AS779" s="122" t="s">
        <v>241</v>
      </c>
      <c r="AT779" s="124"/>
      <c r="AU779" s="122" t="s">
        <v>231</v>
      </c>
      <c r="AV779" s="124"/>
      <c r="AW779" s="122" t="s">
        <v>231</v>
      </c>
      <c r="AX779" s="124"/>
      <c r="AY779" s="122" t="s">
        <v>231</v>
      </c>
      <c r="AZ779" s="124"/>
      <c r="BA779" s="146" t="s">
        <v>231</v>
      </c>
      <c r="BB779" s="147" t="s">
        <v>541</v>
      </c>
      <c r="BC779" s="146" t="s">
        <v>293</v>
      </c>
      <c r="BE779" s="112">
        <f t="shared" ref="BE779:BE814" si="22">SUM(BG779,BI779,BK779,BM779,BO779,BQ779,BS779)/7</f>
        <v>0.8085714286</v>
      </c>
      <c r="BF779" s="122" t="s">
        <v>192</v>
      </c>
      <c r="BG779" s="160">
        <v>1.0</v>
      </c>
      <c r="BH779" s="122" t="s">
        <v>199</v>
      </c>
      <c r="BI779" s="160">
        <v>1.0</v>
      </c>
      <c r="BJ779" s="122" t="s">
        <v>204</v>
      </c>
      <c r="BK779" s="124">
        <v>1.0</v>
      </c>
      <c r="BL779" s="122" t="s">
        <v>209</v>
      </c>
      <c r="BM779" s="124">
        <v>1.0</v>
      </c>
      <c r="BN779" s="122" t="s">
        <v>217</v>
      </c>
      <c r="BO779" s="124">
        <v>0.66</v>
      </c>
      <c r="BP779" s="122" t="s">
        <v>211</v>
      </c>
      <c r="BQ779" s="124">
        <v>0.5</v>
      </c>
      <c r="BR779" s="122" t="s">
        <v>211</v>
      </c>
      <c r="BS779" s="124">
        <v>0.5</v>
      </c>
      <c r="BT779" s="112"/>
      <c r="BU779" s="168" t="s">
        <v>236</v>
      </c>
      <c r="BV779" s="168" t="s">
        <v>237</v>
      </c>
      <c r="BW779" s="112"/>
    </row>
    <row r="780">
      <c r="A780" s="66"/>
      <c r="B780" s="69">
        <v>2.0</v>
      </c>
      <c r="C780" s="71" t="s">
        <v>295</v>
      </c>
      <c r="D780" s="71" t="s">
        <v>331</v>
      </c>
      <c r="E780" s="76">
        <v>2012.0</v>
      </c>
      <c r="F780" s="76" t="s">
        <v>30</v>
      </c>
      <c r="G780" s="76" t="s">
        <v>367</v>
      </c>
      <c r="H780" s="76">
        <v>14.0</v>
      </c>
      <c r="I780" s="116" t="s">
        <v>403</v>
      </c>
      <c r="J780" s="116" t="s">
        <v>438</v>
      </c>
      <c r="K780" s="87" t="s">
        <v>39</v>
      </c>
      <c r="L780" s="66"/>
      <c r="M780" s="94"/>
      <c r="N780" s="122" t="s">
        <v>231</v>
      </c>
      <c r="O780" s="124"/>
      <c r="P780" s="124" t="s">
        <v>243</v>
      </c>
      <c r="Q780" s="16" t="s">
        <v>250</v>
      </c>
      <c r="R780" s="122" t="s">
        <v>241</v>
      </c>
      <c r="S780" s="124"/>
      <c r="T780" s="122" t="s">
        <v>231</v>
      </c>
      <c r="U780" s="124"/>
      <c r="V780" s="16" t="s">
        <v>257</v>
      </c>
      <c r="W780" s="106"/>
      <c r="X780" s="106"/>
      <c r="Y780" s="106"/>
      <c r="Z780" s="122" t="s">
        <v>231</v>
      </c>
      <c r="AA780" s="124"/>
      <c r="AB780" s="122" t="s">
        <v>231</v>
      </c>
      <c r="AC780" s="126" t="s">
        <v>462</v>
      </c>
      <c r="AD780" s="122" t="s">
        <v>231</v>
      </c>
      <c r="AE780" s="126" t="s">
        <v>483</v>
      </c>
      <c r="AF780" s="122" t="s">
        <v>231</v>
      </c>
      <c r="AG780" s="126" t="s">
        <v>495</v>
      </c>
      <c r="AH780" s="122" t="s">
        <v>231</v>
      </c>
      <c r="AI780" s="124"/>
      <c r="AJ780" s="108"/>
      <c r="AK780" s="106"/>
      <c r="AL780" s="106"/>
      <c r="AM780" s="122" t="s">
        <v>231</v>
      </c>
      <c r="AN780" s="124"/>
      <c r="AO780" s="122" t="s">
        <v>231</v>
      </c>
      <c r="AP780" s="124"/>
      <c r="AQ780" s="122" t="s">
        <v>231</v>
      </c>
      <c r="AR780" s="124"/>
      <c r="AS780" s="122" t="s">
        <v>231</v>
      </c>
      <c r="AT780" s="124"/>
      <c r="AU780" s="122" t="s">
        <v>231</v>
      </c>
      <c r="AV780" s="124"/>
      <c r="AW780" s="122" t="s">
        <v>231</v>
      </c>
      <c r="AX780" s="124"/>
      <c r="AY780" s="122" t="s">
        <v>241</v>
      </c>
      <c r="AZ780" s="124"/>
      <c r="BA780" s="146" t="s">
        <v>228</v>
      </c>
      <c r="BB780" s="124"/>
      <c r="BC780" s="146" t="s">
        <v>293</v>
      </c>
      <c r="BD780" s="124"/>
      <c r="BE780" s="112">
        <f t="shared" si="22"/>
        <v>0.7371428571</v>
      </c>
      <c r="BF780" s="122" t="s">
        <v>192</v>
      </c>
      <c r="BG780" s="160">
        <v>1.0</v>
      </c>
      <c r="BH780" s="122" t="s">
        <v>199</v>
      </c>
      <c r="BI780" s="160">
        <v>1.0</v>
      </c>
      <c r="BJ780" s="122" t="s">
        <v>204</v>
      </c>
      <c r="BK780" s="124">
        <v>1.0</v>
      </c>
      <c r="BL780" s="122" t="s">
        <v>209</v>
      </c>
      <c r="BM780" s="124">
        <v>1.0</v>
      </c>
      <c r="BN780" s="122" t="s">
        <v>217</v>
      </c>
      <c r="BO780" s="124">
        <v>0.66</v>
      </c>
      <c r="BP780" s="122" t="s">
        <v>211</v>
      </c>
      <c r="BQ780" s="124">
        <v>0.5</v>
      </c>
      <c r="BR780" s="122" t="s">
        <v>226</v>
      </c>
      <c r="BS780" s="124">
        <v>0.0</v>
      </c>
      <c r="BT780" s="112"/>
      <c r="BU780" s="168" t="s">
        <v>236</v>
      </c>
      <c r="BV780" s="168" t="s">
        <v>237</v>
      </c>
      <c r="BW780" s="112"/>
    </row>
    <row r="781">
      <c r="A781" s="66"/>
      <c r="B781" s="69">
        <v>3.0</v>
      </c>
      <c r="C781" s="71" t="s">
        <v>296</v>
      </c>
      <c r="D781" s="71" t="s">
        <v>332</v>
      </c>
      <c r="E781" s="76">
        <v>2013.0</v>
      </c>
      <c r="F781" s="76" t="s">
        <v>30</v>
      </c>
      <c r="G781" s="76" t="s">
        <v>368</v>
      </c>
      <c r="H781" s="76">
        <v>7.0</v>
      </c>
      <c r="I781" s="116" t="s">
        <v>404</v>
      </c>
      <c r="J781" s="116" t="s">
        <v>439</v>
      </c>
      <c r="K781" s="87" t="s">
        <v>39</v>
      </c>
      <c r="L781" s="66"/>
      <c r="M781" s="94"/>
      <c r="N781" s="122" t="s">
        <v>231</v>
      </c>
      <c r="O781" s="124"/>
      <c r="P781" s="124" t="s">
        <v>243</v>
      </c>
      <c r="Q781" s="16" t="s">
        <v>250</v>
      </c>
      <c r="R781" s="122" t="s">
        <v>241</v>
      </c>
      <c r="S781" s="124"/>
      <c r="T781" s="122" t="s">
        <v>231</v>
      </c>
      <c r="U781" s="124"/>
      <c r="V781" s="16" t="s">
        <v>257</v>
      </c>
      <c r="W781" s="106"/>
      <c r="X781" s="106"/>
      <c r="Y781" s="106"/>
      <c r="Z781" s="122" t="s">
        <v>231</v>
      </c>
      <c r="AA781" s="124"/>
      <c r="AB781" s="122" t="s">
        <v>231</v>
      </c>
      <c r="AC781" s="126" t="s">
        <v>463</v>
      </c>
      <c r="AD781" s="122" t="s">
        <v>231</v>
      </c>
      <c r="AE781" s="126" t="s">
        <v>484</v>
      </c>
      <c r="AF781" s="122" t="s">
        <v>231</v>
      </c>
      <c r="AG781" s="126" t="s">
        <v>496</v>
      </c>
      <c r="AH781" s="122" t="s">
        <v>241</v>
      </c>
      <c r="AI781" s="124"/>
      <c r="AJ781" s="108"/>
      <c r="AK781" s="106"/>
      <c r="AL781" s="106"/>
      <c r="AM781" s="122" t="s">
        <v>241</v>
      </c>
      <c r="AN781" s="124"/>
      <c r="AO781" s="224"/>
      <c r="AP781" s="58"/>
      <c r="AQ781" s="122"/>
      <c r="AR781" s="124"/>
      <c r="AS781" s="122"/>
      <c r="AT781" s="124"/>
      <c r="AU781" s="122" t="s">
        <v>241</v>
      </c>
      <c r="AV781" s="124"/>
      <c r="AW781" s="122" t="s">
        <v>231</v>
      </c>
      <c r="AX781" s="124"/>
      <c r="AY781" s="122" t="s">
        <v>231</v>
      </c>
      <c r="AZ781" s="124"/>
      <c r="BA781" s="146" t="s">
        <v>241</v>
      </c>
      <c r="BB781" s="124"/>
      <c r="BC781" s="146" t="s">
        <v>228</v>
      </c>
      <c r="BD781" s="124"/>
      <c r="BE781" s="112">
        <f t="shared" si="22"/>
        <v>0.7614285714</v>
      </c>
      <c r="BF781" s="122" t="s">
        <v>192</v>
      </c>
      <c r="BG781" s="160">
        <v>1.0</v>
      </c>
      <c r="BH781" s="122" t="s">
        <v>199</v>
      </c>
      <c r="BI781" s="160">
        <v>1.0</v>
      </c>
      <c r="BJ781" s="122" t="s">
        <v>204</v>
      </c>
      <c r="BK781" s="124">
        <v>1.0</v>
      </c>
      <c r="BL781" s="122" t="s">
        <v>209</v>
      </c>
      <c r="BM781" s="124">
        <v>1.0</v>
      </c>
      <c r="BN781" s="122" t="s">
        <v>218</v>
      </c>
      <c r="BO781" s="124">
        <v>0.33</v>
      </c>
      <c r="BP781" s="122" t="s">
        <v>211</v>
      </c>
      <c r="BQ781" s="124">
        <v>0.5</v>
      </c>
      <c r="BR781" s="122" t="s">
        <v>211</v>
      </c>
      <c r="BS781" s="124">
        <v>0.5</v>
      </c>
      <c r="BT781" s="112"/>
      <c r="BU781" s="168" t="s">
        <v>236</v>
      </c>
      <c r="BV781" s="168" t="s">
        <v>237</v>
      </c>
      <c r="BW781" s="112"/>
    </row>
    <row r="782">
      <c r="A782" s="66"/>
      <c r="B782" s="69">
        <v>4.0</v>
      </c>
      <c r="C782" s="71" t="s">
        <v>297</v>
      </c>
      <c r="D782" s="71" t="s">
        <v>333</v>
      </c>
      <c r="E782" s="76">
        <v>2011.0</v>
      </c>
      <c r="F782" s="76" t="s">
        <v>30</v>
      </c>
      <c r="G782" s="76" t="s">
        <v>369</v>
      </c>
      <c r="H782" s="76">
        <v>12.0</v>
      </c>
      <c r="I782" s="116" t="s">
        <v>405</v>
      </c>
      <c r="J782" s="116" t="s">
        <v>440</v>
      </c>
      <c r="K782" s="87" t="s">
        <v>39</v>
      </c>
      <c r="L782" s="66"/>
      <c r="M782" s="94"/>
      <c r="N782" s="122" t="s">
        <v>231</v>
      </c>
      <c r="O782" s="124"/>
      <c r="P782" s="124" t="s">
        <v>243</v>
      </c>
      <c r="Q782" s="16" t="s">
        <v>249</v>
      </c>
      <c r="R782" s="122" t="s">
        <v>241</v>
      </c>
      <c r="S782" s="124"/>
      <c r="T782" s="122" t="s">
        <v>231</v>
      </c>
      <c r="U782" s="124"/>
      <c r="V782" s="16" t="s">
        <v>258</v>
      </c>
      <c r="W782" s="106"/>
      <c r="X782" s="106"/>
      <c r="Y782" s="106"/>
      <c r="Z782" s="122" t="s">
        <v>231</v>
      </c>
      <c r="AA782" s="124"/>
      <c r="AB782" s="122" t="s">
        <v>231</v>
      </c>
      <c r="AC782" s="126" t="s">
        <v>463</v>
      </c>
      <c r="AD782" s="122" t="s">
        <v>231</v>
      </c>
      <c r="AE782" s="126" t="s">
        <v>485</v>
      </c>
      <c r="AF782" s="122" t="s">
        <v>241</v>
      </c>
      <c r="AG782" s="124"/>
      <c r="AH782" s="122" t="s">
        <v>231</v>
      </c>
      <c r="AI782" s="126" t="s">
        <v>499</v>
      </c>
      <c r="AJ782" s="108"/>
      <c r="AK782" s="106"/>
      <c r="AL782" s="106"/>
      <c r="AM782" s="122" t="s">
        <v>241</v>
      </c>
      <c r="AN782" s="124"/>
      <c r="AO782" s="122"/>
      <c r="AP782" s="124"/>
      <c r="AQ782" s="122"/>
      <c r="AR782" s="124"/>
      <c r="AS782" s="122"/>
      <c r="AT782" s="124"/>
      <c r="AU782" s="122" t="s">
        <v>241</v>
      </c>
      <c r="AV782" s="124"/>
      <c r="AW782" s="122" t="s">
        <v>231</v>
      </c>
      <c r="AX782" s="124"/>
      <c r="AY782" s="122" t="s">
        <v>231</v>
      </c>
      <c r="AZ782" s="124"/>
      <c r="BA782" s="146" t="s">
        <v>241</v>
      </c>
      <c r="BB782" s="147" t="s">
        <v>542</v>
      </c>
      <c r="BC782" s="146" t="s">
        <v>228</v>
      </c>
      <c r="BD782" s="124"/>
      <c r="BE782" s="112">
        <f t="shared" si="22"/>
        <v>0.7371428571</v>
      </c>
      <c r="BF782" s="122" t="s">
        <v>192</v>
      </c>
      <c r="BG782" s="160">
        <v>1.0</v>
      </c>
      <c r="BH782" s="122" t="s">
        <v>199</v>
      </c>
      <c r="BI782" s="160">
        <v>1.0</v>
      </c>
      <c r="BJ782" s="122" t="s">
        <v>204</v>
      </c>
      <c r="BK782" s="124">
        <v>1.0</v>
      </c>
      <c r="BL782" s="122" t="s">
        <v>209</v>
      </c>
      <c r="BM782" s="124">
        <v>1.0</v>
      </c>
      <c r="BN782" s="122" t="s">
        <v>217</v>
      </c>
      <c r="BO782" s="124">
        <v>0.66</v>
      </c>
      <c r="BP782" s="122" t="s">
        <v>211</v>
      </c>
      <c r="BQ782" s="124">
        <v>0.5</v>
      </c>
      <c r="BR782" s="122" t="s">
        <v>226</v>
      </c>
      <c r="BS782" s="124">
        <v>0.0</v>
      </c>
      <c r="BT782" s="112"/>
      <c r="BU782" s="168" t="s">
        <v>236</v>
      </c>
      <c r="BV782" s="168" t="s">
        <v>237</v>
      </c>
      <c r="BW782" s="112"/>
    </row>
    <row r="783">
      <c r="A783" s="66"/>
      <c r="B783" s="69">
        <v>5.0</v>
      </c>
      <c r="C783" s="71" t="s">
        <v>298</v>
      </c>
      <c r="D783" s="71" t="s">
        <v>334</v>
      </c>
      <c r="E783" s="76">
        <v>2011.0</v>
      </c>
      <c r="F783" s="76" t="s">
        <v>30</v>
      </c>
      <c r="G783" s="76" t="s">
        <v>370</v>
      </c>
      <c r="H783" s="76">
        <v>14.0</v>
      </c>
      <c r="I783" s="117" t="s">
        <v>406</v>
      </c>
      <c r="J783" s="116" t="s">
        <v>441</v>
      </c>
      <c r="K783" s="87" t="s">
        <v>39</v>
      </c>
      <c r="L783" s="66"/>
      <c r="M783" s="94"/>
      <c r="N783" s="122" t="s">
        <v>231</v>
      </c>
      <c r="O783" s="124"/>
      <c r="P783" s="124" t="s">
        <v>243</v>
      </c>
      <c r="Q783" s="16" t="s">
        <v>250</v>
      </c>
      <c r="R783" s="122" t="s">
        <v>241</v>
      </c>
      <c r="S783" s="124"/>
      <c r="T783" s="122" t="s">
        <v>231</v>
      </c>
      <c r="U783" s="124"/>
      <c r="V783" s="16" t="s">
        <v>260</v>
      </c>
      <c r="W783" s="106"/>
      <c r="X783" s="106"/>
      <c r="Y783" s="106"/>
      <c r="Z783" s="122" t="s">
        <v>241</v>
      </c>
      <c r="AA783" s="124"/>
      <c r="AB783" s="122" t="s">
        <v>228</v>
      </c>
      <c r="AC783" s="124"/>
      <c r="AD783" s="122" t="s">
        <v>228</v>
      </c>
      <c r="AE783" s="124"/>
      <c r="AF783" s="122" t="s">
        <v>228</v>
      </c>
      <c r="AG783" s="124"/>
      <c r="AH783" s="122" t="s">
        <v>228</v>
      </c>
      <c r="AI783" s="124"/>
      <c r="AJ783" s="108"/>
      <c r="AK783" s="106"/>
      <c r="AL783" s="106"/>
      <c r="AM783" s="122" t="s">
        <v>241</v>
      </c>
      <c r="AN783" s="124"/>
      <c r="AO783" s="122"/>
      <c r="AP783" s="124"/>
      <c r="AQ783" s="224"/>
      <c r="AR783" s="58"/>
      <c r="AS783" s="122"/>
      <c r="AT783" s="124"/>
      <c r="AU783" s="122" t="s">
        <v>231</v>
      </c>
      <c r="AV783" s="124"/>
      <c r="AW783" s="122" t="s">
        <v>231</v>
      </c>
      <c r="AX783" s="124"/>
      <c r="AY783" s="122" t="s">
        <v>231</v>
      </c>
      <c r="AZ783" s="124"/>
      <c r="BA783" s="146" t="s">
        <v>241</v>
      </c>
      <c r="BB783" s="124"/>
      <c r="BC783" s="146" t="s">
        <v>228</v>
      </c>
      <c r="BD783" s="124"/>
      <c r="BE783" s="112">
        <f t="shared" si="22"/>
        <v>0.7614285714</v>
      </c>
      <c r="BF783" s="122" t="s">
        <v>192</v>
      </c>
      <c r="BG783" s="160">
        <v>1.0</v>
      </c>
      <c r="BH783" s="122" t="s">
        <v>199</v>
      </c>
      <c r="BI783" s="160">
        <v>1.0</v>
      </c>
      <c r="BJ783" s="122" t="s">
        <v>204</v>
      </c>
      <c r="BK783" s="124">
        <v>1.0</v>
      </c>
      <c r="BL783" s="122" t="s">
        <v>209</v>
      </c>
      <c r="BM783" s="124">
        <v>1.0</v>
      </c>
      <c r="BN783" s="122" t="s">
        <v>218</v>
      </c>
      <c r="BO783" s="124">
        <v>0.33</v>
      </c>
      <c r="BP783" s="122" t="s">
        <v>211</v>
      </c>
      <c r="BQ783" s="124">
        <v>0.5</v>
      </c>
      <c r="BR783" s="122" t="s">
        <v>211</v>
      </c>
      <c r="BS783" s="124">
        <v>0.5</v>
      </c>
      <c r="BT783" s="112"/>
      <c r="BU783" s="168" t="s">
        <v>236</v>
      </c>
      <c r="BV783" s="168" t="s">
        <v>237</v>
      </c>
      <c r="BW783" s="112"/>
    </row>
    <row r="784">
      <c r="A784" s="66"/>
      <c r="B784" s="69">
        <v>6.0</v>
      </c>
      <c r="C784" s="71" t="s">
        <v>299</v>
      </c>
      <c r="D784" s="71" t="s">
        <v>335</v>
      </c>
      <c r="E784" s="76">
        <v>2012.0</v>
      </c>
      <c r="F784" s="76" t="s">
        <v>30</v>
      </c>
      <c r="G784" s="76" t="s">
        <v>371</v>
      </c>
      <c r="H784" s="76">
        <v>3.0</v>
      </c>
      <c r="I784" s="117" t="s">
        <v>407</v>
      </c>
      <c r="J784" s="116" t="s">
        <v>442</v>
      </c>
      <c r="K784" s="87" t="s">
        <v>39</v>
      </c>
      <c r="L784" s="66"/>
      <c r="M784" s="94"/>
      <c r="N784" s="122" t="s">
        <v>231</v>
      </c>
      <c r="O784" s="124"/>
      <c r="P784" s="124" t="s">
        <v>243</v>
      </c>
      <c r="Q784" s="16" t="s">
        <v>249</v>
      </c>
      <c r="R784" s="122" t="s">
        <v>241</v>
      </c>
      <c r="S784" s="124"/>
      <c r="T784" s="122" t="s">
        <v>231</v>
      </c>
      <c r="U784" s="126" t="s">
        <v>458</v>
      </c>
      <c r="V784" s="16" t="s">
        <v>257</v>
      </c>
      <c r="W784" s="106"/>
      <c r="X784" s="106"/>
      <c r="Y784" s="106"/>
      <c r="Z784" s="122" t="s">
        <v>231</v>
      </c>
      <c r="AA784" s="124"/>
      <c r="AB784" s="122" t="s">
        <v>231</v>
      </c>
      <c r="AC784" s="126" t="s">
        <v>464</v>
      </c>
      <c r="AD784" s="122" t="s">
        <v>231</v>
      </c>
      <c r="AE784" s="130" t="s">
        <v>486</v>
      </c>
      <c r="AF784" s="122" t="s">
        <v>231</v>
      </c>
      <c r="AG784" s="126" t="s">
        <v>497</v>
      </c>
      <c r="AH784" s="122" t="s">
        <v>231</v>
      </c>
      <c r="AI784" s="126" t="s">
        <v>500</v>
      </c>
      <c r="AJ784" s="108"/>
      <c r="AK784" s="106"/>
      <c r="AL784" s="106"/>
      <c r="AM784" s="122" t="s">
        <v>231</v>
      </c>
      <c r="AN784" s="124"/>
      <c r="AO784" s="122" t="s">
        <v>231</v>
      </c>
      <c r="AP784" s="124"/>
      <c r="AQ784" s="122" t="s">
        <v>231</v>
      </c>
      <c r="AR784" s="124"/>
      <c r="AS784" s="122" t="s">
        <v>231</v>
      </c>
      <c r="AT784" s="124"/>
      <c r="AU784" s="122" t="s">
        <v>231</v>
      </c>
      <c r="AV784" s="124"/>
      <c r="AW784" s="122" t="s">
        <v>231</v>
      </c>
      <c r="AX784" s="124"/>
      <c r="AY784" s="122" t="s">
        <v>241</v>
      </c>
      <c r="AZ784" s="124"/>
      <c r="BA784" s="146" t="s">
        <v>228</v>
      </c>
      <c r="BB784" s="124"/>
      <c r="BC784" s="146" t="s">
        <v>290</v>
      </c>
      <c r="BD784" s="124"/>
      <c r="BE784" s="112">
        <f t="shared" si="22"/>
        <v>0.7371428571</v>
      </c>
      <c r="BF784" s="122" t="s">
        <v>192</v>
      </c>
      <c r="BG784" s="160">
        <v>1.0</v>
      </c>
      <c r="BH784" s="122" t="s">
        <v>200</v>
      </c>
      <c r="BI784" s="160">
        <v>0.5</v>
      </c>
      <c r="BJ784" s="122" t="s">
        <v>204</v>
      </c>
      <c r="BK784" s="124">
        <v>1.0</v>
      </c>
      <c r="BL784" s="122" t="s">
        <v>209</v>
      </c>
      <c r="BM784" s="124">
        <v>1.0</v>
      </c>
      <c r="BN784" s="122" t="s">
        <v>217</v>
      </c>
      <c r="BO784" s="124">
        <v>0.66</v>
      </c>
      <c r="BP784" s="122" t="s">
        <v>211</v>
      </c>
      <c r="BQ784" s="124">
        <v>0.5</v>
      </c>
      <c r="BR784" s="122" t="s">
        <v>211</v>
      </c>
      <c r="BS784" s="124">
        <v>0.5</v>
      </c>
      <c r="BT784" s="112"/>
      <c r="BU784" s="168" t="s">
        <v>236</v>
      </c>
      <c r="BV784" s="168" t="s">
        <v>237</v>
      </c>
      <c r="BW784" s="112"/>
    </row>
    <row r="785">
      <c r="A785" s="66"/>
      <c r="B785" s="69">
        <v>7.0</v>
      </c>
      <c r="C785" s="71" t="s">
        <v>300</v>
      </c>
      <c r="D785" s="71" t="s">
        <v>336</v>
      </c>
      <c r="E785" s="76">
        <v>2011.0</v>
      </c>
      <c r="F785" s="76" t="s">
        <v>30</v>
      </c>
      <c r="G785" s="76" t="s">
        <v>372</v>
      </c>
      <c r="H785" s="76">
        <v>21.0</v>
      </c>
      <c r="I785" s="118" t="s">
        <v>408</v>
      </c>
      <c r="J785" s="116" t="s">
        <v>443</v>
      </c>
      <c r="K785" s="87" t="s">
        <v>39</v>
      </c>
      <c r="L785" s="66"/>
      <c r="M785" s="94"/>
      <c r="N785" s="122" t="s">
        <v>231</v>
      </c>
      <c r="O785" s="124"/>
      <c r="P785" s="124" t="s">
        <v>243</v>
      </c>
      <c r="Q785" s="16" t="s">
        <v>250</v>
      </c>
      <c r="R785" s="122" t="s">
        <v>241</v>
      </c>
      <c r="S785" s="124"/>
      <c r="T785" s="122" t="s">
        <v>231</v>
      </c>
      <c r="U785" s="124"/>
      <c r="V785" s="16" t="s">
        <v>258</v>
      </c>
      <c r="W785" s="106"/>
      <c r="X785" s="106"/>
      <c r="Y785" s="106"/>
      <c r="Z785" s="122" t="s">
        <v>231</v>
      </c>
      <c r="AA785" s="124"/>
      <c r="AB785" s="122" t="s">
        <v>231</v>
      </c>
      <c r="AC785" s="126" t="s">
        <v>465</v>
      </c>
      <c r="AD785" s="122" t="s">
        <v>231</v>
      </c>
      <c r="AE785" s="131" t="s">
        <v>487</v>
      </c>
      <c r="AF785" s="122" t="s">
        <v>241</v>
      </c>
      <c r="AG785" s="124"/>
      <c r="AH785" s="122" t="s">
        <v>241</v>
      </c>
      <c r="AI785" s="124"/>
      <c r="AJ785" s="108"/>
      <c r="AK785" s="106"/>
      <c r="AL785" s="106"/>
      <c r="AM785" s="122" t="s">
        <v>241</v>
      </c>
      <c r="AN785" s="124"/>
      <c r="AO785" s="122"/>
      <c r="AP785" s="124"/>
      <c r="AQ785" s="122"/>
      <c r="AR785" s="124"/>
      <c r="AS785" s="224"/>
      <c r="AT785" s="58"/>
      <c r="AU785" s="122" t="s">
        <v>231</v>
      </c>
      <c r="AV785" s="124"/>
      <c r="AW785" s="122" t="s">
        <v>231</v>
      </c>
      <c r="AX785" s="124" t="s">
        <v>531</v>
      </c>
      <c r="AY785" s="122" t="s">
        <v>231</v>
      </c>
      <c r="AZ785" s="124"/>
      <c r="BA785" s="146" t="s">
        <v>241</v>
      </c>
      <c r="BB785" s="124"/>
      <c r="BC785" s="146" t="s">
        <v>228</v>
      </c>
      <c r="BD785" s="124"/>
      <c r="BE785" s="112">
        <f t="shared" si="22"/>
        <v>0.69</v>
      </c>
      <c r="BF785" s="122" t="s">
        <v>192</v>
      </c>
      <c r="BG785" s="160">
        <v>1.0</v>
      </c>
      <c r="BH785" s="122" t="s">
        <v>199</v>
      </c>
      <c r="BI785" s="160">
        <v>1.0</v>
      </c>
      <c r="BJ785" s="122" t="s">
        <v>204</v>
      </c>
      <c r="BK785" s="124">
        <v>1.0</v>
      </c>
      <c r="BL785" s="122" t="s">
        <v>209</v>
      </c>
      <c r="BM785" s="124">
        <v>1.0</v>
      </c>
      <c r="BN785" s="122" t="s">
        <v>218</v>
      </c>
      <c r="BO785" s="124">
        <v>0.33</v>
      </c>
      <c r="BP785" s="122" t="s">
        <v>211</v>
      </c>
      <c r="BQ785" s="124">
        <v>0.5</v>
      </c>
      <c r="BR785" s="122" t="s">
        <v>226</v>
      </c>
      <c r="BS785" s="124">
        <v>0.0</v>
      </c>
      <c r="BT785" s="112"/>
      <c r="BU785" s="168" t="s">
        <v>236</v>
      </c>
      <c r="BV785" s="168" t="s">
        <v>237</v>
      </c>
      <c r="BW785" s="112"/>
    </row>
    <row r="786">
      <c r="A786" s="66"/>
      <c r="B786" s="69">
        <v>8.0</v>
      </c>
      <c r="C786" s="71" t="s">
        <v>301</v>
      </c>
      <c r="D786" s="71" t="s">
        <v>337</v>
      </c>
      <c r="E786" s="76">
        <v>2014.0</v>
      </c>
      <c r="F786" s="76" t="s">
        <v>30</v>
      </c>
      <c r="G786" s="76" t="s">
        <v>373</v>
      </c>
      <c r="H786" s="76">
        <v>1.0</v>
      </c>
      <c r="I786" s="119" t="s">
        <v>409</v>
      </c>
      <c r="J786" s="119" t="s">
        <v>444</v>
      </c>
      <c r="K786" s="87" t="s">
        <v>39</v>
      </c>
      <c r="L786" s="66"/>
      <c r="M786" s="94"/>
      <c r="N786" s="122" t="s">
        <v>231</v>
      </c>
      <c r="O786" s="124"/>
      <c r="P786" s="124" t="s">
        <v>243</v>
      </c>
      <c r="Q786" s="16" t="s">
        <v>248</v>
      </c>
      <c r="R786" s="122" t="s">
        <v>241</v>
      </c>
      <c r="S786" s="124"/>
      <c r="T786" s="122" t="s">
        <v>231</v>
      </c>
      <c r="U786" s="124"/>
      <c r="V786" s="16" t="s">
        <v>258</v>
      </c>
      <c r="W786" s="106"/>
      <c r="X786" s="106"/>
      <c r="Y786" s="106"/>
      <c r="Z786" s="122" t="s">
        <v>231</v>
      </c>
      <c r="AA786" s="124"/>
      <c r="AB786" s="122" t="s">
        <v>231</v>
      </c>
      <c r="AC786" s="124" t="s">
        <v>466</v>
      </c>
      <c r="AD786" s="122" t="s">
        <v>231</v>
      </c>
      <c r="AE786" s="124" t="s">
        <v>488</v>
      </c>
      <c r="AF786" s="122" t="s">
        <v>231</v>
      </c>
      <c r="AG786" s="124"/>
      <c r="AH786" s="122" t="s">
        <v>241</v>
      </c>
      <c r="AI786" s="124"/>
      <c r="AJ786" s="108"/>
      <c r="AK786" s="106"/>
      <c r="AL786" s="106"/>
      <c r="AM786" s="122" t="s">
        <v>231</v>
      </c>
      <c r="AN786" s="124"/>
      <c r="AO786" s="122" t="s">
        <v>231</v>
      </c>
      <c r="AP786" s="124"/>
      <c r="AQ786" s="122" t="s">
        <v>231</v>
      </c>
      <c r="AR786" s="124" t="s">
        <v>515</v>
      </c>
      <c r="AS786" s="122" t="s">
        <v>231</v>
      </c>
      <c r="AT786" s="124" t="s">
        <v>523</v>
      </c>
      <c r="AU786" s="122" t="s">
        <v>231</v>
      </c>
      <c r="AV786" s="124"/>
      <c r="AW786" s="122" t="s">
        <v>231</v>
      </c>
      <c r="AX786" s="124" t="s">
        <v>532</v>
      </c>
      <c r="AY786" s="122" t="s">
        <v>231</v>
      </c>
      <c r="AZ786" s="124"/>
      <c r="BA786" s="146" t="s">
        <v>231</v>
      </c>
      <c r="BB786" s="124" t="s">
        <v>543</v>
      </c>
      <c r="BC786" s="146" t="s">
        <v>290</v>
      </c>
      <c r="BD786" s="124" t="s">
        <v>552</v>
      </c>
      <c r="BE786" s="112">
        <f t="shared" si="22"/>
        <v>0.9285714286</v>
      </c>
      <c r="BF786" s="122" t="s">
        <v>192</v>
      </c>
      <c r="BG786" s="160">
        <v>1.0</v>
      </c>
      <c r="BH786" s="122" t="s">
        <v>199</v>
      </c>
      <c r="BI786" s="160">
        <v>1.0</v>
      </c>
      <c r="BJ786" s="122" t="s">
        <v>204</v>
      </c>
      <c r="BK786" s="124">
        <v>1.0</v>
      </c>
      <c r="BL786" s="122" t="s">
        <v>209</v>
      </c>
      <c r="BM786" s="124">
        <v>1.0</v>
      </c>
      <c r="BN786" s="122" t="s">
        <v>216</v>
      </c>
      <c r="BO786" s="124">
        <v>1.0</v>
      </c>
      <c r="BP786" s="122" t="s">
        <v>204</v>
      </c>
      <c r="BQ786" s="124">
        <v>1.0</v>
      </c>
      <c r="BR786" s="122" t="s">
        <v>211</v>
      </c>
      <c r="BS786" s="124">
        <v>0.5</v>
      </c>
      <c r="BT786" s="112"/>
      <c r="BU786" s="168" t="s">
        <v>236</v>
      </c>
      <c r="BV786" s="168" t="s">
        <v>236</v>
      </c>
      <c r="BW786" s="112"/>
    </row>
    <row r="787">
      <c r="A787" s="66"/>
      <c r="B787" s="69">
        <v>9.0</v>
      </c>
      <c r="C787" s="115" t="s">
        <v>302</v>
      </c>
      <c r="D787" s="115" t="s">
        <v>338</v>
      </c>
      <c r="E787" s="76">
        <v>2014.0</v>
      </c>
      <c r="F787" s="76" t="s">
        <v>30</v>
      </c>
      <c r="G787" s="76" t="s">
        <v>374</v>
      </c>
      <c r="H787" s="76">
        <v>5.0</v>
      </c>
      <c r="I787" s="119" t="s">
        <v>410</v>
      </c>
      <c r="J787" s="119" t="s">
        <v>445</v>
      </c>
      <c r="K787" s="87" t="s">
        <v>39</v>
      </c>
      <c r="L787" s="66"/>
      <c r="M787" s="94"/>
      <c r="N787" s="122" t="s">
        <v>231</v>
      </c>
      <c r="O787" s="124"/>
      <c r="P787" s="124" t="s">
        <v>243</v>
      </c>
      <c r="Q787" s="16" t="s">
        <v>249</v>
      </c>
      <c r="R787" s="122" t="s">
        <v>231</v>
      </c>
      <c r="S787" s="124" t="s">
        <v>454</v>
      </c>
      <c r="T787" s="122" t="s">
        <v>231</v>
      </c>
      <c r="U787" s="124"/>
      <c r="V787" s="16" t="s">
        <v>258</v>
      </c>
      <c r="W787" s="106"/>
      <c r="X787" s="106"/>
      <c r="Y787" s="106"/>
      <c r="Z787" s="122" t="s">
        <v>231</v>
      </c>
      <c r="AA787" s="124"/>
      <c r="AB787" s="122" t="s">
        <v>231</v>
      </c>
      <c r="AC787" s="124" t="s">
        <v>467</v>
      </c>
      <c r="AD787" s="122" t="s">
        <v>241</v>
      </c>
      <c r="AE787" s="124"/>
      <c r="AF787" s="122" t="s">
        <v>241</v>
      </c>
      <c r="AG787" s="124"/>
      <c r="AH787" s="122" t="s">
        <v>231</v>
      </c>
      <c r="AI787" s="124" t="s">
        <v>501</v>
      </c>
      <c r="AJ787" s="108"/>
      <c r="AK787" s="106"/>
      <c r="AL787" s="106"/>
      <c r="AM787" s="122" t="s">
        <v>231</v>
      </c>
      <c r="AN787" s="124" t="s">
        <v>502</v>
      </c>
      <c r="AO787" s="122" t="s">
        <v>231</v>
      </c>
      <c r="AP787" s="124"/>
      <c r="AQ787" s="122" t="s">
        <v>231</v>
      </c>
      <c r="AR787" s="124"/>
      <c r="AS787" s="122" t="s">
        <v>231</v>
      </c>
      <c r="AT787" s="124" t="s">
        <v>524</v>
      </c>
      <c r="AU787" s="224" t="s">
        <v>231</v>
      </c>
      <c r="AV787" s="58"/>
      <c r="AW787" s="122" t="s">
        <v>231</v>
      </c>
      <c r="AX787" s="124" t="s">
        <v>533</v>
      </c>
      <c r="AY787" s="122" t="s">
        <v>231</v>
      </c>
      <c r="AZ787" s="124"/>
      <c r="BA787" s="146" t="s">
        <v>231</v>
      </c>
      <c r="BB787" s="124" t="s">
        <v>544</v>
      </c>
      <c r="BC787" s="146" t="s">
        <v>290</v>
      </c>
      <c r="BD787" s="124" t="s">
        <v>553</v>
      </c>
      <c r="BE787" s="112">
        <f t="shared" si="22"/>
        <v>0.88</v>
      </c>
      <c r="BF787" s="122" t="s">
        <v>192</v>
      </c>
      <c r="BG787" s="160">
        <v>1.0</v>
      </c>
      <c r="BH787" s="122" t="s">
        <v>199</v>
      </c>
      <c r="BI787" s="160">
        <v>1.0</v>
      </c>
      <c r="BJ787" s="122" t="s">
        <v>204</v>
      </c>
      <c r="BK787" s="124">
        <v>1.0</v>
      </c>
      <c r="BL787" s="122" t="s">
        <v>209</v>
      </c>
      <c r="BM787" s="124">
        <v>1.0</v>
      </c>
      <c r="BN787" s="122" t="s">
        <v>217</v>
      </c>
      <c r="BO787" s="124">
        <v>0.66</v>
      </c>
      <c r="BP787" s="122" t="s">
        <v>211</v>
      </c>
      <c r="BQ787" s="124">
        <v>0.5</v>
      </c>
      <c r="BR787" s="122" t="s">
        <v>225</v>
      </c>
      <c r="BS787" s="124">
        <v>1.0</v>
      </c>
      <c r="BT787" s="112"/>
      <c r="BU787" s="168" t="s">
        <v>236</v>
      </c>
      <c r="BV787" s="168" t="s">
        <v>237</v>
      </c>
      <c r="BW787" s="112"/>
    </row>
    <row r="788">
      <c r="A788" s="66"/>
      <c r="B788" s="69">
        <v>10.0</v>
      </c>
      <c r="C788" s="115" t="s">
        <v>303</v>
      </c>
      <c r="D788" s="115" t="s">
        <v>339</v>
      </c>
      <c r="E788" s="76">
        <v>2014.0</v>
      </c>
      <c r="F788" s="76" t="s">
        <v>30</v>
      </c>
      <c r="G788" s="76" t="s">
        <v>375</v>
      </c>
      <c r="H788" s="76">
        <v>4.0</v>
      </c>
      <c r="I788" s="119" t="s">
        <v>411</v>
      </c>
      <c r="J788" s="119" t="s">
        <v>446</v>
      </c>
      <c r="K788" s="87" t="s">
        <v>39</v>
      </c>
      <c r="L788" s="66"/>
      <c r="M788" s="94"/>
      <c r="N788" s="122" t="s">
        <v>231</v>
      </c>
      <c r="O788" s="124"/>
      <c r="P788" s="124" t="s">
        <v>245</v>
      </c>
      <c r="Q788" s="16" t="s">
        <v>250</v>
      </c>
      <c r="R788" s="122" t="s">
        <v>241</v>
      </c>
      <c r="S788" s="124"/>
      <c r="T788" s="122" t="s">
        <v>231</v>
      </c>
      <c r="U788" s="124"/>
      <c r="V788" s="16" t="s">
        <v>260</v>
      </c>
      <c r="W788" s="106"/>
      <c r="X788" s="106"/>
      <c r="Y788" s="106"/>
      <c r="Z788" s="122" t="s">
        <v>231</v>
      </c>
      <c r="AA788" s="124"/>
      <c r="AB788" s="122" t="s">
        <v>231</v>
      </c>
      <c r="AC788" s="124" t="s">
        <v>468</v>
      </c>
      <c r="AD788" s="122" t="s">
        <v>231</v>
      </c>
      <c r="AE788" s="124" t="s">
        <v>489</v>
      </c>
      <c r="AF788" s="122" t="s">
        <v>231</v>
      </c>
      <c r="AG788" s="124"/>
      <c r="AH788" s="122" t="s">
        <v>231</v>
      </c>
      <c r="AI788" s="124"/>
      <c r="AJ788" s="108"/>
      <c r="AK788" s="106"/>
      <c r="AL788" s="106"/>
      <c r="AM788" s="122" t="s">
        <v>231</v>
      </c>
      <c r="AN788" s="124"/>
      <c r="AO788" s="122" t="s">
        <v>231</v>
      </c>
      <c r="AP788" s="124"/>
      <c r="AQ788" s="122" t="s">
        <v>241</v>
      </c>
      <c r="AR788" s="124"/>
      <c r="AS788" s="122" t="s">
        <v>241</v>
      </c>
      <c r="AT788" s="124"/>
      <c r="AU788" s="122" t="s">
        <v>241</v>
      </c>
      <c r="AV788" s="124"/>
      <c r="AW788" s="122" t="s">
        <v>228</v>
      </c>
      <c r="AX788" s="124"/>
      <c r="AY788" s="122" t="s">
        <v>231</v>
      </c>
      <c r="AZ788" s="124"/>
      <c r="BA788" s="146" t="s">
        <v>241</v>
      </c>
      <c r="BB788" s="124"/>
      <c r="BC788" s="146" t="s">
        <v>228</v>
      </c>
      <c r="BD788" s="124"/>
      <c r="BE788" s="112">
        <f t="shared" si="22"/>
        <v>0.7371428571</v>
      </c>
      <c r="BF788" s="122" t="s">
        <v>192</v>
      </c>
      <c r="BG788" s="160">
        <v>1.0</v>
      </c>
      <c r="BH788" s="122" t="s">
        <v>199</v>
      </c>
      <c r="BI788" s="160">
        <v>1.0</v>
      </c>
      <c r="BJ788" s="122" t="s">
        <v>204</v>
      </c>
      <c r="BK788" s="124">
        <v>1.0</v>
      </c>
      <c r="BL788" s="122" t="s">
        <v>211</v>
      </c>
      <c r="BM788" s="124">
        <v>0.5</v>
      </c>
      <c r="BN788" s="122" t="s">
        <v>217</v>
      </c>
      <c r="BO788" s="124">
        <v>0.66</v>
      </c>
      <c r="BP788" s="122" t="s">
        <v>211</v>
      </c>
      <c r="BQ788" s="124">
        <v>0.5</v>
      </c>
      <c r="BR788" s="122" t="s">
        <v>211</v>
      </c>
      <c r="BS788" s="124">
        <v>0.5</v>
      </c>
      <c r="BT788" s="112"/>
      <c r="BU788" s="168" t="s">
        <v>237</v>
      </c>
      <c r="BV788" s="168" t="s">
        <v>236</v>
      </c>
      <c r="BW788" s="112"/>
    </row>
    <row r="789">
      <c r="A789" s="66"/>
      <c r="B789" s="69">
        <v>11.0</v>
      </c>
      <c r="C789" s="115" t="s">
        <v>304</v>
      </c>
      <c r="D789" s="115" t="s">
        <v>340</v>
      </c>
      <c r="E789" s="76">
        <v>2014.0</v>
      </c>
      <c r="F789" s="76" t="s">
        <v>30</v>
      </c>
      <c r="G789" s="76" t="s">
        <v>376</v>
      </c>
      <c r="H789" s="76">
        <v>0.0</v>
      </c>
      <c r="I789" s="119" t="s">
        <v>412</v>
      </c>
      <c r="J789" s="119" t="s">
        <v>447</v>
      </c>
      <c r="K789" s="87" t="s">
        <v>39</v>
      </c>
      <c r="L789" s="66"/>
      <c r="M789" s="94"/>
      <c r="N789" s="122" t="s">
        <v>231</v>
      </c>
      <c r="O789" s="124"/>
      <c r="P789" s="124" t="s">
        <v>243</v>
      </c>
      <c r="Q789" s="16" t="s">
        <v>248</v>
      </c>
      <c r="R789" s="122" t="s">
        <v>241</v>
      </c>
      <c r="S789" s="124"/>
      <c r="T789" s="122" t="s">
        <v>231</v>
      </c>
      <c r="U789" s="124"/>
      <c r="V789" s="16" t="s">
        <v>257</v>
      </c>
      <c r="W789" s="106"/>
      <c r="X789" s="106"/>
      <c r="Y789" s="106"/>
      <c r="Z789" s="122" t="s">
        <v>231</v>
      </c>
      <c r="AA789" s="124"/>
      <c r="AB789" s="122" t="s">
        <v>231</v>
      </c>
      <c r="AC789" s="124" t="s">
        <v>469</v>
      </c>
      <c r="AD789" s="122" t="s">
        <v>231</v>
      </c>
      <c r="AE789" s="124"/>
      <c r="AF789" s="122" t="s">
        <v>241</v>
      </c>
      <c r="AG789" s="124"/>
      <c r="AH789" s="122" t="s">
        <v>241</v>
      </c>
      <c r="AI789" s="124"/>
      <c r="AJ789" s="108"/>
      <c r="AK789" s="106"/>
      <c r="AL789" s="106"/>
      <c r="AM789" s="122" t="s">
        <v>231</v>
      </c>
      <c r="AN789" s="124" t="s">
        <v>503</v>
      </c>
      <c r="AO789" s="122" t="s">
        <v>231</v>
      </c>
      <c r="AP789" s="124" t="s">
        <v>506</v>
      </c>
      <c r="AQ789" s="122" t="s">
        <v>231</v>
      </c>
      <c r="AR789" s="124" t="s">
        <v>516</v>
      </c>
      <c r="AS789" s="122" t="s">
        <v>231</v>
      </c>
      <c r="AT789" s="124"/>
      <c r="AU789" s="122" t="s">
        <v>231</v>
      </c>
      <c r="AV789" s="124"/>
      <c r="AW789" s="224" t="s">
        <v>231</v>
      </c>
      <c r="AX789" s="58"/>
      <c r="AY789" s="122" t="s">
        <v>231</v>
      </c>
      <c r="AZ789" s="124"/>
      <c r="BA789" s="146" t="s">
        <v>241</v>
      </c>
      <c r="BB789" s="124" t="s">
        <v>545</v>
      </c>
      <c r="BC789" s="146" t="s">
        <v>291</v>
      </c>
      <c r="BD789" s="124" t="s">
        <v>554</v>
      </c>
      <c r="BE789" s="112">
        <f t="shared" si="22"/>
        <v>0.8085714286</v>
      </c>
      <c r="BF789" s="122" t="s">
        <v>192</v>
      </c>
      <c r="BG789" s="160">
        <v>1.0</v>
      </c>
      <c r="BH789" s="122" t="s">
        <v>200</v>
      </c>
      <c r="BI789" s="160">
        <v>0.5</v>
      </c>
      <c r="BJ789" s="122" t="s">
        <v>204</v>
      </c>
      <c r="BK789" s="124">
        <v>1.0</v>
      </c>
      <c r="BL789" s="122" t="s">
        <v>209</v>
      </c>
      <c r="BM789" s="124">
        <v>1.0</v>
      </c>
      <c r="BN789" s="122" t="s">
        <v>217</v>
      </c>
      <c r="BO789" s="124">
        <v>0.66</v>
      </c>
      <c r="BP789" s="122" t="s">
        <v>211</v>
      </c>
      <c r="BQ789" s="124">
        <v>0.5</v>
      </c>
      <c r="BR789" s="122" t="s">
        <v>225</v>
      </c>
      <c r="BS789" s="124">
        <v>1.0</v>
      </c>
      <c r="BT789" s="112"/>
      <c r="BU789" s="168" t="s">
        <v>236</v>
      </c>
      <c r="BV789" s="168" t="s">
        <v>236</v>
      </c>
      <c r="BW789" s="112"/>
    </row>
    <row r="790">
      <c r="A790" s="66"/>
      <c r="B790" s="69">
        <v>12.0</v>
      </c>
      <c r="C790" s="115" t="s">
        <v>305</v>
      </c>
      <c r="D790" s="115" t="s">
        <v>341</v>
      </c>
      <c r="E790" s="76">
        <v>2013.0</v>
      </c>
      <c r="F790" s="76" t="s">
        <v>30</v>
      </c>
      <c r="G790" s="76" t="s">
        <v>377</v>
      </c>
      <c r="H790" s="76">
        <v>6.0</v>
      </c>
      <c r="I790" s="119" t="s">
        <v>413</v>
      </c>
      <c r="J790" s="119" t="s">
        <v>448</v>
      </c>
      <c r="K790" s="87" t="s">
        <v>39</v>
      </c>
      <c r="L790" s="66"/>
      <c r="M790" s="94"/>
      <c r="N790" s="122" t="s">
        <v>231</v>
      </c>
      <c r="O790" s="124"/>
      <c r="P790" s="124" t="s">
        <v>243</v>
      </c>
      <c r="Q790" s="16" t="s">
        <v>249</v>
      </c>
      <c r="R790" s="122" t="s">
        <v>231</v>
      </c>
      <c r="S790" s="124" t="s">
        <v>455</v>
      </c>
      <c r="T790" s="122" t="s">
        <v>231</v>
      </c>
      <c r="U790" s="124"/>
      <c r="V790" s="16" t="s">
        <v>257</v>
      </c>
      <c r="W790" s="106"/>
      <c r="X790" s="106"/>
      <c r="Y790" s="106"/>
      <c r="Z790" s="122" t="s">
        <v>231</v>
      </c>
      <c r="AA790" s="124"/>
      <c r="AB790" s="122" t="s">
        <v>231</v>
      </c>
      <c r="AC790" s="124" t="s">
        <v>470</v>
      </c>
      <c r="AD790" s="122" t="s">
        <v>241</v>
      </c>
      <c r="AE790" s="124"/>
      <c r="AF790" s="122" t="s">
        <v>241</v>
      </c>
      <c r="AG790" s="124"/>
      <c r="AH790" s="122" t="s">
        <v>241</v>
      </c>
      <c r="AI790" s="124"/>
      <c r="AJ790" s="108"/>
      <c r="AK790" s="106"/>
      <c r="AL790" s="106"/>
      <c r="AM790" s="122" t="s">
        <v>231</v>
      </c>
      <c r="AN790" s="124"/>
      <c r="AO790" s="122" t="s">
        <v>231</v>
      </c>
      <c r="AP790" s="124"/>
      <c r="AQ790" s="122" t="s">
        <v>231</v>
      </c>
      <c r="AR790" s="124"/>
      <c r="AS790" s="122" t="s">
        <v>231</v>
      </c>
      <c r="AT790" s="124" t="s">
        <v>525</v>
      </c>
      <c r="AU790" s="122" t="s">
        <v>231</v>
      </c>
      <c r="AV790" s="124"/>
      <c r="AW790" s="122" t="s">
        <v>228</v>
      </c>
      <c r="AX790" s="124"/>
      <c r="AY790" s="122" t="s">
        <v>231</v>
      </c>
      <c r="AZ790" s="124"/>
      <c r="BA790" s="146" t="s">
        <v>241</v>
      </c>
      <c r="BB790" s="124"/>
      <c r="BC790" s="146" t="s">
        <v>293</v>
      </c>
      <c r="BD790" s="124" t="s">
        <v>555</v>
      </c>
      <c r="BE790" s="112">
        <f t="shared" si="22"/>
        <v>0.6657142857</v>
      </c>
      <c r="BF790" s="122" t="s">
        <v>192</v>
      </c>
      <c r="BG790" s="160">
        <v>1.0</v>
      </c>
      <c r="BH790" s="122" t="s">
        <v>199</v>
      </c>
      <c r="BI790" s="160">
        <v>1.0</v>
      </c>
      <c r="BJ790" s="122" t="s">
        <v>205</v>
      </c>
      <c r="BK790" s="124">
        <v>0.5</v>
      </c>
      <c r="BL790" s="122" t="s">
        <v>209</v>
      </c>
      <c r="BM790" s="124">
        <v>1.0</v>
      </c>
      <c r="BN790" s="122" t="s">
        <v>217</v>
      </c>
      <c r="BO790" s="124">
        <v>0.66</v>
      </c>
      <c r="BP790" s="122" t="s">
        <v>211</v>
      </c>
      <c r="BQ790" s="124">
        <v>0.5</v>
      </c>
      <c r="BR790" s="122" t="s">
        <v>226</v>
      </c>
      <c r="BS790" s="124">
        <v>0.0</v>
      </c>
      <c r="BT790" s="112"/>
      <c r="BU790" s="168" t="s">
        <v>236</v>
      </c>
      <c r="BV790" s="168" t="s">
        <v>236</v>
      </c>
      <c r="BW790" s="112"/>
    </row>
    <row r="791">
      <c r="A791" s="66"/>
      <c r="B791" s="69">
        <v>13.0</v>
      </c>
      <c r="C791" s="115" t="s">
        <v>306</v>
      </c>
      <c r="D791" s="115" t="s">
        <v>342</v>
      </c>
      <c r="E791" s="76">
        <v>2014.0</v>
      </c>
      <c r="F791" s="76" t="s">
        <v>30</v>
      </c>
      <c r="G791" s="76" t="s">
        <v>378</v>
      </c>
      <c r="H791" s="76">
        <v>0.0</v>
      </c>
      <c r="I791" s="119" t="s">
        <v>414</v>
      </c>
      <c r="J791" s="119" t="s">
        <v>449</v>
      </c>
      <c r="K791" s="87" t="s">
        <v>39</v>
      </c>
      <c r="L791" s="66"/>
      <c r="M791" s="94"/>
      <c r="N791" s="224" t="s">
        <v>231</v>
      </c>
      <c r="O791" s="58"/>
      <c r="P791" s="124" t="s">
        <v>243</v>
      </c>
      <c r="Q791" s="16" t="s">
        <v>248</v>
      </c>
      <c r="R791" s="122" t="s">
        <v>241</v>
      </c>
      <c r="S791" s="124"/>
      <c r="T791" s="122" t="s">
        <v>231</v>
      </c>
      <c r="U791" s="124"/>
      <c r="V791" s="16" t="s">
        <v>258</v>
      </c>
      <c r="W791" s="106"/>
      <c r="X791" s="106"/>
      <c r="Y791" s="106"/>
      <c r="Z791" s="122" t="s">
        <v>231</v>
      </c>
      <c r="AA791" s="124"/>
      <c r="AB791" s="122" t="s">
        <v>231</v>
      </c>
      <c r="AC791" s="124" t="s">
        <v>471</v>
      </c>
      <c r="AD791" s="122" t="s">
        <v>241</v>
      </c>
      <c r="AE791" s="124"/>
      <c r="AF791" s="122" t="s">
        <v>241</v>
      </c>
      <c r="AG791" s="124"/>
      <c r="AH791" s="122" t="s">
        <v>241</v>
      </c>
      <c r="AI791" s="124"/>
      <c r="AJ791" s="108"/>
      <c r="AK791" s="106"/>
      <c r="AL791" s="106"/>
      <c r="AM791" s="122" t="s">
        <v>231</v>
      </c>
      <c r="AN791" s="124"/>
      <c r="AO791" s="122" t="s">
        <v>231</v>
      </c>
      <c r="AP791" s="124" t="s">
        <v>507</v>
      </c>
      <c r="AQ791" s="122" t="s">
        <v>231</v>
      </c>
      <c r="AR791" s="124"/>
      <c r="AS791" s="122" t="s">
        <v>231</v>
      </c>
      <c r="AT791" s="124" t="s">
        <v>526</v>
      </c>
      <c r="AU791" s="122" t="s">
        <v>231</v>
      </c>
      <c r="AV791" s="124"/>
      <c r="AW791" s="122" t="s">
        <v>231</v>
      </c>
      <c r="AX791" s="124"/>
      <c r="AY791" s="224" t="s">
        <v>231</v>
      </c>
      <c r="AZ791" s="58"/>
      <c r="BA791" s="146" t="s">
        <v>241</v>
      </c>
      <c r="BB791" s="124"/>
      <c r="BC791" s="146" t="s">
        <v>293</v>
      </c>
      <c r="BD791" s="124" t="s">
        <v>555</v>
      </c>
      <c r="BE791" s="112">
        <f t="shared" si="22"/>
        <v>0.5</v>
      </c>
      <c r="BF791" s="122" t="s">
        <v>192</v>
      </c>
      <c r="BG791" s="160">
        <v>1.0</v>
      </c>
      <c r="BH791" s="122" t="s">
        <v>200</v>
      </c>
      <c r="BI791" s="160">
        <v>0.5</v>
      </c>
      <c r="BJ791" s="122" t="s">
        <v>205</v>
      </c>
      <c r="BK791" s="124">
        <v>0.5</v>
      </c>
      <c r="BL791" s="122" t="s">
        <v>211</v>
      </c>
      <c r="BM791" s="124">
        <v>0.5</v>
      </c>
      <c r="BN791" s="122" t="s">
        <v>217</v>
      </c>
      <c r="BO791" s="124">
        <v>0.5</v>
      </c>
      <c r="BP791" s="122" t="s">
        <v>211</v>
      </c>
      <c r="BQ791" s="124">
        <v>0.5</v>
      </c>
      <c r="BR791" s="122" t="s">
        <v>226</v>
      </c>
      <c r="BS791" s="124">
        <v>0.0</v>
      </c>
      <c r="BT791" s="112"/>
      <c r="BU791" s="168" t="s">
        <v>237</v>
      </c>
      <c r="BV791" s="168" t="s">
        <v>236</v>
      </c>
      <c r="BW791" s="112"/>
    </row>
    <row r="792">
      <c r="A792" s="66"/>
      <c r="B792" s="69">
        <v>14.0</v>
      </c>
      <c r="C792" s="115" t="s">
        <v>307</v>
      </c>
      <c r="D792" s="115" t="s">
        <v>343</v>
      </c>
      <c r="E792" s="76">
        <v>2014.0</v>
      </c>
      <c r="F792" s="76" t="s">
        <v>30</v>
      </c>
      <c r="G792" s="76" t="s">
        <v>379</v>
      </c>
      <c r="H792" s="76">
        <v>0.0</v>
      </c>
      <c r="I792" s="119" t="s">
        <v>415</v>
      </c>
      <c r="J792" s="119" t="s">
        <v>450</v>
      </c>
      <c r="K792" s="87" t="s">
        <v>39</v>
      </c>
      <c r="L792" s="66"/>
      <c r="M792" s="94"/>
      <c r="N792" s="122" t="s">
        <v>231</v>
      </c>
      <c r="O792" s="124"/>
      <c r="P792" s="124" t="s">
        <v>243</v>
      </c>
      <c r="Q792" s="16" t="s">
        <v>249</v>
      </c>
      <c r="R792" s="122" t="s">
        <v>241</v>
      </c>
      <c r="S792" s="124"/>
      <c r="T792" s="122" t="s">
        <v>231</v>
      </c>
      <c r="U792" s="124"/>
      <c r="V792" s="16" t="s">
        <v>260</v>
      </c>
      <c r="W792" s="106"/>
      <c r="X792" s="106"/>
      <c r="Y792" s="106"/>
      <c r="Z792" s="122" t="s">
        <v>231</v>
      </c>
      <c r="AA792" s="124"/>
      <c r="AB792" s="122" t="s">
        <v>231</v>
      </c>
      <c r="AC792" s="124" t="s">
        <v>472</v>
      </c>
      <c r="AD792" s="122" t="s">
        <v>241</v>
      </c>
      <c r="AE792" s="124"/>
      <c r="AF792" s="122" t="s">
        <v>231</v>
      </c>
      <c r="AG792" s="124" t="s">
        <v>498</v>
      </c>
      <c r="AH792" s="122" t="s">
        <v>241</v>
      </c>
      <c r="AI792" s="124"/>
      <c r="AJ792" s="108"/>
      <c r="AK792" s="106"/>
      <c r="AL792" s="106"/>
      <c r="AM792" s="122" t="s">
        <v>231</v>
      </c>
      <c r="AN792" s="124"/>
      <c r="AO792" s="122" t="s">
        <v>241</v>
      </c>
      <c r="AP792" s="124"/>
      <c r="AQ792" s="122" t="s">
        <v>231</v>
      </c>
      <c r="AR792" s="124" t="s">
        <v>517</v>
      </c>
      <c r="AS792" s="122" t="s">
        <v>231</v>
      </c>
      <c r="AT792" s="124"/>
      <c r="AU792" s="122" t="s">
        <v>231</v>
      </c>
      <c r="AV792" s="124"/>
      <c r="AW792" s="122" t="s">
        <v>231</v>
      </c>
      <c r="AX792" s="124" t="s">
        <v>535</v>
      </c>
      <c r="AY792" s="122" t="s">
        <v>231</v>
      </c>
      <c r="AZ792" s="124"/>
      <c r="BA792" s="146" t="s">
        <v>241</v>
      </c>
      <c r="BB792" s="124"/>
      <c r="BC792" s="146" t="s">
        <v>292</v>
      </c>
      <c r="BD792" s="124"/>
      <c r="BE792" s="112">
        <f t="shared" si="22"/>
        <v>0.6185714286</v>
      </c>
      <c r="BF792" s="122" t="s">
        <v>192</v>
      </c>
      <c r="BG792" s="160">
        <v>1.0</v>
      </c>
      <c r="BH792" s="122" t="s">
        <v>200</v>
      </c>
      <c r="BI792" s="160">
        <v>0.5</v>
      </c>
      <c r="BJ792" s="122" t="s">
        <v>204</v>
      </c>
      <c r="BK792" s="124">
        <v>1.0</v>
      </c>
      <c r="BL792" s="122" t="s">
        <v>209</v>
      </c>
      <c r="BM792" s="124">
        <v>1.0</v>
      </c>
      <c r="BN792" s="122" t="s">
        <v>218</v>
      </c>
      <c r="BO792" s="124">
        <v>0.33</v>
      </c>
      <c r="BP792" s="122" t="s">
        <v>211</v>
      </c>
      <c r="BQ792" s="124">
        <v>0.5</v>
      </c>
      <c r="BR792" s="122" t="s">
        <v>226</v>
      </c>
      <c r="BS792" s="124">
        <v>0.0</v>
      </c>
      <c r="BT792" s="112"/>
      <c r="BU792" s="168" t="s">
        <v>237</v>
      </c>
      <c r="BV792" s="168" t="s">
        <v>236</v>
      </c>
      <c r="BW792" s="112"/>
    </row>
    <row r="793">
      <c r="A793" s="66"/>
      <c r="B793" s="69">
        <v>15.0</v>
      </c>
      <c r="C793" s="115" t="s">
        <v>308</v>
      </c>
      <c r="D793" s="115" t="s">
        <v>344</v>
      </c>
      <c r="E793" s="76">
        <v>2012.0</v>
      </c>
      <c r="F793" s="76" t="s">
        <v>30</v>
      </c>
      <c r="G793" s="76" t="s">
        <v>380</v>
      </c>
      <c r="H793" s="76">
        <v>2.0</v>
      </c>
      <c r="I793" s="119" t="s">
        <v>416</v>
      </c>
      <c r="J793" s="119" t="s">
        <v>451</v>
      </c>
      <c r="K793" s="87" t="s">
        <v>39</v>
      </c>
      <c r="L793" s="66"/>
      <c r="M793" s="94"/>
      <c r="N793" s="122" t="s">
        <v>231</v>
      </c>
      <c r="O793" s="124"/>
      <c r="P793" s="124" t="s">
        <v>243</v>
      </c>
      <c r="Q793" s="16" t="s">
        <v>250</v>
      </c>
      <c r="R793" s="122" t="s">
        <v>241</v>
      </c>
      <c r="S793" s="124"/>
      <c r="T793" s="122" t="s">
        <v>241</v>
      </c>
      <c r="U793" s="124" t="s">
        <v>459</v>
      </c>
      <c r="V793" s="16"/>
      <c r="W793" s="106"/>
      <c r="X793" s="106"/>
      <c r="Y793" s="106"/>
      <c r="Z793" s="122"/>
      <c r="AA793" s="124"/>
      <c r="AB793" s="122"/>
      <c r="AC793" s="124"/>
      <c r="AD793" s="122"/>
      <c r="AE793" s="124"/>
      <c r="AF793" s="122"/>
      <c r="AG793" s="124"/>
      <c r="AH793" s="122"/>
      <c r="AI793" s="124"/>
      <c r="AJ793" s="108"/>
      <c r="AK793" s="106"/>
      <c r="AL793" s="106"/>
      <c r="AM793" s="122"/>
      <c r="AN793" s="124"/>
      <c r="AO793" s="122"/>
      <c r="AP793" s="124"/>
      <c r="AQ793" s="122"/>
      <c r="AR793" s="124"/>
      <c r="AS793" s="122"/>
      <c r="AT793" s="124"/>
      <c r="AU793" s="122"/>
      <c r="AV793" s="124"/>
      <c r="AW793" s="122"/>
      <c r="AX793" s="124"/>
      <c r="AY793" s="122"/>
      <c r="AZ793" s="124"/>
      <c r="BA793" s="225"/>
      <c r="BB793" s="58"/>
      <c r="BC793" s="146"/>
      <c r="BD793" s="124"/>
      <c r="BE793" s="112">
        <f t="shared" si="22"/>
        <v>0</v>
      </c>
      <c r="BF793" s="122" t="s">
        <v>192</v>
      </c>
      <c r="BG793" s="160"/>
      <c r="BH793" s="122" t="s">
        <v>200</v>
      </c>
      <c r="BI793" s="160"/>
      <c r="BJ793" s="122"/>
      <c r="BK793" s="124"/>
      <c r="BL793" s="122"/>
      <c r="BM793" s="124"/>
      <c r="BN793" s="122"/>
      <c r="BO793" s="124"/>
      <c r="BP793" s="122"/>
      <c r="BQ793" s="124"/>
      <c r="BR793" s="122"/>
      <c r="BS793" s="124"/>
      <c r="BT793" s="112"/>
      <c r="BU793" s="168" t="s">
        <v>236</v>
      </c>
      <c r="BV793" s="7"/>
      <c r="BW793" s="112"/>
    </row>
    <row r="794">
      <c r="A794" s="66"/>
      <c r="B794" s="69">
        <v>16.0</v>
      </c>
      <c r="C794" s="115" t="s">
        <v>309</v>
      </c>
      <c r="D794" s="115" t="s">
        <v>345</v>
      </c>
      <c r="E794" s="76">
        <v>2014.0</v>
      </c>
      <c r="F794" s="76" t="s">
        <v>30</v>
      </c>
      <c r="G794" s="76" t="s">
        <v>381</v>
      </c>
      <c r="H794" s="76">
        <v>4.0</v>
      </c>
      <c r="I794" s="119" t="s">
        <v>417</v>
      </c>
      <c r="J794" s="119" t="s">
        <v>452</v>
      </c>
      <c r="K794" s="87" t="s">
        <v>39</v>
      </c>
      <c r="L794" s="66"/>
      <c r="M794" s="94"/>
      <c r="N794" s="122" t="s">
        <v>231</v>
      </c>
      <c r="O794" s="124"/>
      <c r="P794" s="124" t="s">
        <v>243</v>
      </c>
      <c r="Q794" s="16" t="s">
        <v>250</v>
      </c>
      <c r="R794" s="122" t="s">
        <v>241</v>
      </c>
      <c r="S794" s="124"/>
      <c r="T794" s="122" t="s">
        <v>241</v>
      </c>
      <c r="U794" s="124"/>
      <c r="V794" s="16"/>
      <c r="W794" s="106"/>
      <c r="X794" s="106"/>
      <c r="Y794" s="106"/>
      <c r="Z794" s="122"/>
      <c r="AA794" s="124"/>
      <c r="AB794" s="122"/>
      <c r="AC794" s="124"/>
      <c r="AD794" s="122"/>
      <c r="AE794" s="124"/>
      <c r="AF794" s="122"/>
      <c r="AG794" s="124"/>
      <c r="AH794" s="122"/>
      <c r="AI794" s="124"/>
      <c r="AJ794" s="108"/>
      <c r="AK794" s="106"/>
      <c r="AL794" s="106"/>
      <c r="AM794" s="122"/>
      <c r="AN794" s="124"/>
      <c r="AO794" s="122"/>
      <c r="AP794" s="124"/>
      <c r="AQ794" s="122"/>
      <c r="AR794" s="124"/>
      <c r="AS794" s="122"/>
      <c r="AT794" s="124"/>
      <c r="AU794" s="122"/>
      <c r="AV794" s="124"/>
      <c r="AW794" s="122"/>
      <c r="AX794" s="124"/>
      <c r="AY794" s="122"/>
      <c r="AZ794" s="124"/>
      <c r="BA794" s="146"/>
      <c r="BB794" s="124"/>
      <c r="BC794" s="146"/>
      <c r="BD794" s="124"/>
      <c r="BE794" s="112">
        <f t="shared" si="22"/>
        <v>0</v>
      </c>
      <c r="BF794" s="122" t="s">
        <v>192</v>
      </c>
      <c r="BG794" s="160"/>
      <c r="BH794" s="122" t="s">
        <v>199</v>
      </c>
      <c r="BI794" s="160"/>
      <c r="BJ794" s="122"/>
      <c r="BK794" s="124"/>
      <c r="BL794" s="122"/>
      <c r="BM794" s="124"/>
      <c r="BN794" s="122"/>
      <c r="BO794" s="124"/>
      <c r="BP794" s="122"/>
      <c r="BQ794" s="124"/>
      <c r="BR794" s="122"/>
      <c r="BS794" s="124"/>
      <c r="BT794" s="112"/>
      <c r="BU794" s="168" t="s">
        <v>236</v>
      </c>
      <c r="BV794" s="7"/>
      <c r="BW794" s="112"/>
    </row>
    <row r="795">
      <c r="A795" s="66"/>
      <c r="B795" s="69">
        <v>17.0</v>
      </c>
      <c r="C795" s="115" t="s">
        <v>310</v>
      </c>
      <c r="D795" s="115" t="s">
        <v>346</v>
      </c>
      <c r="E795" s="76">
        <v>2013.0</v>
      </c>
      <c r="F795" s="76" t="s">
        <v>30</v>
      </c>
      <c r="G795" s="76" t="s">
        <v>382</v>
      </c>
      <c r="H795" s="76">
        <v>2.0</v>
      </c>
      <c r="I795" s="119" t="s">
        <v>418</v>
      </c>
      <c r="J795" s="119" t="s">
        <v>453</v>
      </c>
      <c r="K795" s="87" t="s">
        <v>39</v>
      </c>
      <c r="L795" s="66"/>
      <c r="M795" s="94"/>
      <c r="N795" s="122" t="s">
        <v>231</v>
      </c>
      <c r="O795" s="124"/>
      <c r="P795" s="124" t="s">
        <v>243</v>
      </c>
      <c r="Q795" s="16" t="s">
        <v>250</v>
      </c>
      <c r="R795" s="224" t="s">
        <v>228</v>
      </c>
      <c r="S795" s="58"/>
      <c r="T795" s="122" t="s">
        <v>231</v>
      </c>
      <c r="U795" s="124"/>
      <c r="V795" s="16" t="s">
        <v>258</v>
      </c>
      <c r="W795" s="106"/>
      <c r="X795" s="106"/>
      <c r="Y795" s="106"/>
      <c r="Z795" s="122" t="s">
        <v>231</v>
      </c>
      <c r="AA795" s="124"/>
      <c r="AB795" s="122" t="s">
        <v>231</v>
      </c>
      <c r="AC795" s="124" t="s">
        <v>473</v>
      </c>
      <c r="AD795" s="122" t="s">
        <v>241</v>
      </c>
      <c r="AE795" s="124"/>
      <c r="AF795" s="122" t="s">
        <v>241</v>
      </c>
      <c r="AG795" s="124"/>
      <c r="AH795" s="122" t="s">
        <v>241</v>
      </c>
      <c r="AI795" s="124"/>
      <c r="AJ795" s="108"/>
      <c r="AK795" s="106"/>
      <c r="AL795" s="106"/>
      <c r="AM795" s="122" t="s">
        <v>231</v>
      </c>
      <c r="AN795" s="124"/>
      <c r="AO795" s="122" t="s">
        <v>231</v>
      </c>
      <c r="AP795" s="124"/>
      <c r="AQ795" s="122" t="s">
        <v>231</v>
      </c>
      <c r="AR795" s="124" t="s">
        <v>518</v>
      </c>
      <c r="AS795" s="122" t="s">
        <v>231</v>
      </c>
      <c r="AT795" s="124" t="s">
        <v>526</v>
      </c>
      <c r="AU795" s="122" t="s">
        <v>231</v>
      </c>
      <c r="AV795" s="124"/>
      <c r="AW795" s="122" t="s">
        <v>231</v>
      </c>
      <c r="AX795" s="124"/>
      <c r="AY795" s="122" t="s">
        <v>231</v>
      </c>
      <c r="AZ795" s="124"/>
      <c r="BA795" s="146" t="s">
        <v>231</v>
      </c>
      <c r="BB795" s="124" t="s">
        <v>546</v>
      </c>
      <c r="BC795" s="225" t="s">
        <v>293</v>
      </c>
      <c r="BD795" s="58"/>
      <c r="BE795" s="112">
        <f t="shared" si="22"/>
        <v>0.5471428571</v>
      </c>
      <c r="BF795" s="122" t="s">
        <v>192</v>
      </c>
      <c r="BG795" s="160">
        <v>1.0</v>
      </c>
      <c r="BH795" s="122" t="s">
        <v>199</v>
      </c>
      <c r="BI795" s="160">
        <v>1.0</v>
      </c>
      <c r="BJ795" s="122" t="s">
        <v>205</v>
      </c>
      <c r="BK795" s="124">
        <v>0.5</v>
      </c>
      <c r="BL795" s="146" t="s">
        <v>211</v>
      </c>
      <c r="BM795" s="124">
        <v>0.5</v>
      </c>
      <c r="BN795" s="122" t="s">
        <v>218</v>
      </c>
      <c r="BO795" s="124">
        <v>0.33</v>
      </c>
      <c r="BP795" s="122" t="s">
        <v>211</v>
      </c>
      <c r="BQ795" s="124">
        <v>0.5</v>
      </c>
      <c r="BR795" s="122" t="s">
        <v>226</v>
      </c>
      <c r="BS795" s="124">
        <v>0.0</v>
      </c>
      <c r="BT795" s="112"/>
      <c r="BU795" s="168" t="s">
        <v>237</v>
      </c>
      <c r="BV795" s="168" t="s">
        <v>237</v>
      </c>
      <c r="BW795" s="112"/>
    </row>
    <row r="796">
      <c r="A796" s="66"/>
      <c r="B796" s="69">
        <v>18.0</v>
      </c>
      <c r="C796" s="71" t="s">
        <v>311</v>
      </c>
      <c r="D796" s="10" t="s">
        <v>347</v>
      </c>
      <c r="E796" s="76">
        <v>2014.0</v>
      </c>
      <c r="F796" s="76" t="s">
        <v>30</v>
      </c>
      <c r="G796" s="76" t="s">
        <v>383</v>
      </c>
      <c r="H796" s="76">
        <v>0.0</v>
      </c>
      <c r="I796" s="119" t="s">
        <v>419</v>
      </c>
      <c r="J796" s="71"/>
      <c r="K796" s="87" t="s">
        <v>39</v>
      </c>
      <c r="L796" s="66"/>
      <c r="M796" s="94"/>
      <c r="N796" s="122" t="s">
        <v>231</v>
      </c>
      <c r="O796" s="124"/>
      <c r="P796" s="124" t="s">
        <v>243</v>
      </c>
      <c r="Q796" s="16" t="s">
        <v>250</v>
      </c>
      <c r="R796" s="122" t="s">
        <v>228</v>
      </c>
      <c r="S796" s="124"/>
      <c r="T796" s="122" t="s">
        <v>231</v>
      </c>
      <c r="U796" s="124"/>
      <c r="V796" s="16" t="s">
        <v>258</v>
      </c>
      <c r="W796" s="106"/>
      <c r="X796" s="106"/>
      <c r="Y796" s="106"/>
      <c r="Z796" s="122" t="s">
        <v>231</v>
      </c>
      <c r="AA796" s="124" t="s">
        <v>460</v>
      </c>
      <c r="AB796" s="122" t="s">
        <v>231</v>
      </c>
      <c r="AC796" s="124"/>
      <c r="AD796" s="122" t="s">
        <v>231</v>
      </c>
      <c r="AE796" s="124"/>
      <c r="AF796" s="122" t="s">
        <v>241</v>
      </c>
      <c r="AG796" s="124"/>
      <c r="AH796" s="122" t="s">
        <v>231</v>
      </c>
      <c r="AI796" s="124"/>
      <c r="AJ796" s="108"/>
      <c r="AK796" s="106"/>
      <c r="AL796" s="106"/>
      <c r="AM796" s="122" t="s">
        <v>231</v>
      </c>
      <c r="AN796" s="124"/>
      <c r="AO796" s="122" t="s">
        <v>231</v>
      </c>
      <c r="AP796" s="124"/>
      <c r="AQ796" s="122" t="s">
        <v>231</v>
      </c>
      <c r="AR796" s="124"/>
      <c r="AS796" s="122" t="s">
        <v>231</v>
      </c>
      <c r="AT796" s="124"/>
      <c r="AU796" s="122" t="s">
        <v>231</v>
      </c>
      <c r="AV796" s="124"/>
      <c r="AW796" s="122" t="s">
        <v>231</v>
      </c>
      <c r="AX796" s="124"/>
      <c r="AY796" s="122" t="s">
        <v>231</v>
      </c>
      <c r="AZ796" s="124"/>
      <c r="BA796" s="146" t="s">
        <v>231</v>
      </c>
      <c r="BB796" s="124" t="s">
        <v>547</v>
      </c>
      <c r="BC796" s="146" t="s">
        <v>290</v>
      </c>
      <c r="BD796" s="124" t="s">
        <v>460</v>
      </c>
      <c r="BE796" s="112">
        <f t="shared" si="22"/>
        <v>0.8571428571</v>
      </c>
      <c r="BF796" s="122" t="s">
        <v>192</v>
      </c>
      <c r="BG796" s="160">
        <v>1.0</v>
      </c>
      <c r="BH796" s="122" t="s">
        <v>200</v>
      </c>
      <c r="BI796" s="160">
        <v>0.5</v>
      </c>
      <c r="BJ796" s="122" t="s">
        <v>204</v>
      </c>
      <c r="BK796" s="124">
        <v>1.0</v>
      </c>
      <c r="BL796" s="146" t="s">
        <v>209</v>
      </c>
      <c r="BM796" s="124">
        <v>1.0</v>
      </c>
      <c r="BN796" s="122" t="s">
        <v>216</v>
      </c>
      <c r="BO796" s="124">
        <v>1.0</v>
      </c>
      <c r="BP796" s="122" t="s">
        <v>204</v>
      </c>
      <c r="BQ796" s="124">
        <v>1.0</v>
      </c>
      <c r="BR796" s="122" t="s">
        <v>211</v>
      </c>
      <c r="BS796" s="124">
        <v>0.5</v>
      </c>
      <c r="BT796" s="112"/>
      <c r="BU796" s="168" t="s">
        <v>236</v>
      </c>
      <c r="BV796" s="168" t="s">
        <v>237</v>
      </c>
      <c r="BW796" s="112"/>
    </row>
    <row r="797">
      <c r="A797" s="66"/>
      <c r="B797" s="69">
        <v>19.0</v>
      </c>
      <c r="C797" s="71" t="s">
        <v>312</v>
      </c>
      <c r="D797" s="10" t="s">
        <v>348</v>
      </c>
      <c r="E797" s="76">
        <v>2014.0</v>
      </c>
      <c r="F797" s="76" t="s">
        <v>30</v>
      </c>
      <c r="G797" s="76" t="s">
        <v>384</v>
      </c>
      <c r="H797" s="76">
        <v>0.0</v>
      </c>
      <c r="I797" s="119" t="s">
        <v>420</v>
      </c>
      <c r="J797" s="71"/>
      <c r="K797" s="87" t="s">
        <v>39</v>
      </c>
      <c r="L797" s="66"/>
      <c r="M797" s="94"/>
      <c r="N797" s="122" t="s">
        <v>231</v>
      </c>
      <c r="O797" s="124"/>
      <c r="P797" s="124" t="s">
        <v>243</v>
      </c>
      <c r="Q797" s="16" t="s">
        <v>249</v>
      </c>
      <c r="R797" s="122" t="s">
        <v>231</v>
      </c>
      <c r="S797" s="124" t="s">
        <v>456</v>
      </c>
      <c r="T797" s="224" t="s">
        <v>231</v>
      </c>
      <c r="U797" s="58"/>
      <c r="V797" s="16" t="s">
        <v>258</v>
      </c>
      <c r="W797" s="106"/>
      <c r="X797" s="106"/>
      <c r="Y797" s="106"/>
      <c r="Z797" s="122" t="s">
        <v>241</v>
      </c>
      <c r="AA797" s="124"/>
      <c r="AB797" s="122"/>
      <c r="AC797" s="124"/>
      <c r="AD797" s="122"/>
      <c r="AE797" s="124"/>
      <c r="AF797" s="122"/>
      <c r="AG797" s="124"/>
      <c r="AH797" s="122"/>
      <c r="AI797" s="124"/>
      <c r="AJ797" s="108"/>
      <c r="AK797" s="106"/>
      <c r="AL797" s="106"/>
      <c r="AM797" s="122" t="s">
        <v>231</v>
      </c>
      <c r="AN797" s="124" t="s">
        <v>504</v>
      </c>
      <c r="AO797" s="122" t="s">
        <v>231</v>
      </c>
      <c r="AP797" s="124" t="s">
        <v>508</v>
      </c>
      <c r="AQ797" s="122" t="s">
        <v>231</v>
      </c>
      <c r="AR797" s="124"/>
      <c r="AS797" s="122" t="s">
        <v>231</v>
      </c>
      <c r="AT797" s="124"/>
      <c r="AU797" s="122" t="s">
        <v>241</v>
      </c>
      <c r="AV797" s="124"/>
      <c r="AW797" s="122" t="s">
        <v>231</v>
      </c>
      <c r="AX797" s="124"/>
      <c r="AY797" s="122" t="s">
        <v>231</v>
      </c>
      <c r="AZ797" s="124"/>
      <c r="BA797" s="146" t="s">
        <v>231</v>
      </c>
      <c r="BB797" s="124"/>
      <c r="BC797" s="146" t="s">
        <v>293</v>
      </c>
      <c r="BD797" s="124"/>
      <c r="BE797" s="111">
        <f t="shared" si="22"/>
        <v>0.8571428571</v>
      </c>
      <c r="BF797" s="58"/>
      <c r="BG797" s="160">
        <v>1.0</v>
      </c>
      <c r="BH797" s="122" t="s">
        <v>200</v>
      </c>
      <c r="BI797" s="160">
        <v>0.5</v>
      </c>
      <c r="BJ797" s="122" t="s">
        <v>204</v>
      </c>
      <c r="BK797" s="124">
        <v>1.0</v>
      </c>
      <c r="BL797" s="146" t="s">
        <v>209</v>
      </c>
      <c r="BM797" s="124">
        <v>1.0</v>
      </c>
      <c r="BN797" s="122" t="s">
        <v>216</v>
      </c>
      <c r="BO797" s="124">
        <v>1.0</v>
      </c>
      <c r="BP797" s="122" t="s">
        <v>211</v>
      </c>
      <c r="BQ797" s="124">
        <v>0.5</v>
      </c>
      <c r="BR797" s="122" t="s">
        <v>225</v>
      </c>
      <c r="BS797" s="124">
        <v>1.0</v>
      </c>
      <c r="BT797" s="112"/>
      <c r="BU797" s="168" t="s">
        <v>237</v>
      </c>
      <c r="BV797" s="168" t="s">
        <v>237</v>
      </c>
      <c r="BW797" s="112"/>
      <c r="BX797" s="10" t="s">
        <v>561</v>
      </c>
    </row>
    <row r="798">
      <c r="A798" s="66"/>
      <c r="B798" s="69">
        <v>20.0</v>
      </c>
      <c r="C798" s="71" t="s">
        <v>313</v>
      </c>
      <c r="D798" s="115" t="s">
        <v>349</v>
      </c>
      <c r="E798" s="76">
        <v>2010.0</v>
      </c>
      <c r="F798" s="76" t="s">
        <v>30</v>
      </c>
      <c r="G798" s="76" t="s">
        <v>385</v>
      </c>
      <c r="H798" s="76">
        <v>7.0</v>
      </c>
      <c r="I798" s="119" t="s">
        <v>421</v>
      </c>
      <c r="J798" s="71"/>
      <c r="K798" s="87" t="s">
        <v>39</v>
      </c>
      <c r="L798" s="66"/>
      <c r="M798" s="94"/>
      <c r="N798" s="122" t="s">
        <v>231</v>
      </c>
      <c r="O798" s="124"/>
      <c r="P798" s="124" t="s">
        <v>243</v>
      </c>
      <c r="Q798" s="16" t="s">
        <v>250</v>
      </c>
      <c r="R798" s="122" t="s">
        <v>228</v>
      </c>
      <c r="S798" s="124"/>
      <c r="T798" s="122" t="s">
        <v>231</v>
      </c>
      <c r="U798" s="124"/>
      <c r="V798" s="16" t="s">
        <v>258</v>
      </c>
      <c r="W798" s="106"/>
      <c r="X798" s="106"/>
      <c r="Y798" s="106"/>
      <c r="Z798" s="122" t="s">
        <v>231</v>
      </c>
      <c r="AA798" s="124"/>
      <c r="AB798" s="122" t="s">
        <v>231</v>
      </c>
      <c r="AC798" s="124"/>
      <c r="AD798" s="122" t="s">
        <v>231</v>
      </c>
      <c r="AE798" s="124"/>
      <c r="AF798" s="122" t="s">
        <v>241</v>
      </c>
      <c r="AG798" s="124"/>
      <c r="AH798" s="122" t="s">
        <v>241</v>
      </c>
      <c r="AI798" s="124"/>
      <c r="AJ798" s="108"/>
      <c r="AK798" s="106"/>
      <c r="AL798" s="106"/>
      <c r="AM798" s="122" t="s">
        <v>231</v>
      </c>
      <c r="AN798" s="124"/>
      <c r="AO798" s="122" t="s">
        <v>241</v>
      </c>
      <c r="AP798" s="124"/>
      <c r="AQ798" s="122" t="s">
        <v>231</v>
      </c>
      <c r="AR798" s="124"/>
      <c r="AS798" s="122" t="s">
        <v>231</v>
      </c>
      <c r="AT798" s="124" t="s">
        <v>527</v>
      </c>
      <c r="AU798" s="122" t="s">
        <v>241</v>
      </c>
      <c r="AV798" s="124"/>
      <c r="AW798" s="122" t="s">
        <v>228</v>
      </c>
      <c r="AX798" s="124"/>
      <c r="AY798" s="122" t="s">
        <v>231</v>
      </c>
      <c r="AZ798" s="124"/>
      <c r="BA798" s="146" t="s">
        <v>241</v>
      </c>
      <c r="BB798" s="124"/>
      <c r="BC798" s="146" t="s">
        <v>293</v>
      </c>
      <c r="BD798" s="124"/>
      <c r="BE798" s="112">
        <f t="shared" si="22"/>
        <v>0.6185714286</v>
      </c>
      <c r="BF798" s="224" t="s">
        <v>192</v>
      </c>
      <c r="BG798" s="58"/>
      <c r="BH798" s="122" t="s">
        <v>199</v>
      </c>
      <c r="BI798" s="160">
        <v>1.0</v>
      </c>
      <c r="BJ798" s="122" t="s">
        <v>204</v>
      </c>
      <c r="BK798" s="124">
        <v>1.0</v>
      </c>
      <c r="BL798" s="146" t="s">
        <v>209</v>
      </c>
      <c r="BM798" s="124">
        <v>1.0</v>
      </c>
      <c r="BN798" s="122" t="s">
        <v>218</v>
      </c>
      <c r="BO798" s="124">
        <v>0.33</v>
      </c>
      <c r="BP798" s="122" t="s">
        <v>211</v>
      </c>
      <c r="BQ798" s="124">
        <v>0.5</v>
      </c>
      <c r="BR798" s="122" t="s">
        <v>211</v>
      </c>
      <c r="BS798" s="124">
        <v>0.5</v>
      </c>
      <c r="BT798" s="112"/>
      <c r="BU798" s="168" t="s">
        <v>236</v>
      </c>
      <c r="BV798" s="168" t="s">
        <v>237</v>
      </c>
      <c r="BW798" s="112"/>
    </row>
    <row r="799">
      <c r="A799" s="66"/>
      <c r="B799" s="69">
        <v>21.0</v>
      </c>
      <c r="C799" s="71" t="s">
        <v>314</v>
      </c>
      <c r="D799" s="71" t="s">
        <v>350</v>
      </c>
      <c r="E799" s="76">
        <v>2010.0</v>
      </c>
      <c r="F799" s="76" t="s">
        <v>30</v>
      </c>
      <c r="G799" s="76" t="s">
        <v>386</v>
      </c>
      <c r="H799" s="76">
        <v>11.0</v>
      </c>
      <c r="I799" s="119" t="s">
        <v>422</v>
      </c>
      <c r="J799" s="71"/>
      <c r="K799" s="87" t="s">
        <v>39</v>
      </c>
      <c r="L799" s="66"/>
      <c r="M799" s="94"/>
      <c r="N799" s="122" t="s">
        <v>231</v>
      </c>
      <c r="O799" s="124"/>
      <c r="P799" s="124" t="s">
        <v>243</v>
      </c>
      <c r="Q799" s="16" t="s">
        <v>248</v>
      </c>
      <c r="R799" s="122" t="s">
        <v>241</v>
      </c>
      <c r="S799" s="124" t="s">
        <v>457</v>
      </c>
      <c r="T799" s="122" t="s">
        <v>231</v>
      </c>
      <c r="U799" s="124"/>
      <c r="V799" s="16" t="s">
        <v>258</v>
      </c>
      <c r="W799" s="106"/>
      <c r="X799" s="106"/>
      <c r="Y799" s="106"/>
      <c r="Z799" s="122" t="s">
        <v>231</v>
      </c>
      <c r="AA799" s="124"/>
      <c r="AB799" s="122" t="s">
        <v>231</v>
      </c>
      <c r="AC799" s="124"/>
      <c r="AD799" s="122" t="s">
        <v>231</v>
      </c>
      <c r="AE799" s="124" t="s">
        <v>490</v>
      </c>
      <c r="AF799" s="122" t="s">
        <v>241</v>
      </c>
      <c r="AG799" s="124"/>
      <c r="AH799" s="122" t="s">
        <v>241</v>
      </c>
      <c r="AI799" s="124"/>
      <c r="AJ799" s="108"/>
      <c r="AK799" s="106"/>
      <c r="AL799" s="106"/>
      <c r="AM799" s="122" t="s">
        <v>231</v>
      </c>
      <c r="AN799" s="124"/>
      <c r="AO799" s="122" t="s">
        <v>231</v>
      </c>
      <c r="AP799" s="124"/>
      <c r="AQ799" s="122" t="s">
        <v>231</v>
      </c>
      <c r="AR799" s="124"/>
      <c r="AS799" s="122" t="s">
        <v>231</v>
      </c>
      <c r="AT799" s="124"/>
      <c r="AU799" s="122" t="s">
        <v>231</v>
      </c>
      <c r="AV799" s="124"/>
      <c r="AW799" s="122" t="s">
        <v>231</v>
      </c>
      <c r="AX799" s="124"/>
      <c r="AY799" s="122" t="s">
        <v>231</v>
      </c>
      <c r="AZ799" s="124"/>
      <c r="BA799" s="146" t="s">
        <v>241</v>
      </c>
      <c r="BB799" s="124"/>
      <c r="BC799" s="146" t="s">
        <v>291</v>
      </c>
      <c r="BD799" s="124"/>
      <c r="BE799" s="112">
        <f t="shared" si="22"/>
        <v>0.8571428571</v>
      </c>
      <c r="BF799" s="122" t="s">
        <v>192</v>
      </c>
      <c r="BG799" s="160">
        <v>1.0</v>
      </c>
      <c r="BH799" s="122" t="s">
        <v>199</v>
      </c>
      <c r="BI799" s="160">
        <v>1.0</v>
      </c>
      <c r="BJ799" s="122" t="s">
        <v>204</v>
      </c>
      <c r="BK799" s="124">
        <v>1.0</v>
      </c>
      <c r="BL799" s="146" t="s">
        <v>209</v>
      </c>
      <c r="BM799" s="124">
        <v>1.0</v>
      </c>
      <c r="BN799" s="122" t="s">
        <v>216</v>
      </c>
      <c r="BO799" s="124">
        <v>1.0</v>
      </c>
      <c r="BP799" s="122" t="s">
        <v>211</v>
      </c>
      <c r="BQ799" s="124">
        <v>0.5</v>
      </c>
      <c r="BR799" s="122" t="s">
        <v>211</v>
      </c>
      <c r="BS799" s="124">
        <v>0.5</v>
      </c>
      <c r="BT799" s="112"/>
      <c r="BU799" s="168" t="s">
        <v>236</v>
      </c>
      <c r="BV799" s="168" t="s">
        <v>237</v>
      </c>
      <c r="BW799" s="112"/>
    </row>
    <row r="800">
      <c r="A800" s="66"/>
      <c r="B800" s="69">
        <v>22.0</v>
      </c>
      <c r="C800" s="71" t="s">
        <v>315</v>
      </c>
      <c r="D800" s="71" t="s">
        <v>351</v>
      </c>
      <c r="E800" s="76">
        <v>2010.0</v>
      </c>
      <c r="F800" s="76" t="s">
        <v>30</v>
      </c>
      <c r="G800" s="76" t="s">
        <v>387</v>
      </c>
      <c r="H800" s="76">
        <v>6.0</v>
      </c>
      <c r="I800" s="119" t="s">
        <v>423</v>
      </c>
      <c r="J800" s="71"/>
      <c r="K800" s="87" t="s">
        <v>39</v>
      </c>
      <c r="L800" s="66"/>
      <c r="M800" s="94"/>
      <c r="N800" s="122" t="s">
        <v>231</v>
      </c>
      <c r="O800" s="124"/>
      <c r="P800" s="124" t="s">
        <v>243</v>
      </c>
      <c r="Q800" s="16" t="s">
        <v>250</v>
      </c>
      <c r="R800" s="122" t="s">
        <v>228</v>
      </c>
      <c r="S800" s="124"/>
      <c r="T800" s="122" t="s">
        <v>241</v>
      </c>
      <c r="U800" s="124"/>
      <c r="V800" s="16"/>
      <c r="W800" s="106"/>
      <c r="X800" s="106"/>
      <c r="Y800" s="106"/>
      <c r="Z800" s="122"/>
      <c r="AA800" s="124"/>
      <c r="AB800" s="122"/>
      <c r="AC800" s="124"/>
      <c r="AD800" s="122"/>
      <c r="AE800" s="124"/>
      <c r="AF800" s="122"/>
      <c r="AG800" s="124"/>
      <c r="AH800" s="122"/>
      <c r="AI800" s="124"/>
      <c r="AJ800" s="108"/>
      <c r="AK800" s="106"/>
      <c r="AL800" s="106"/>
      <c r="AM800" s="122"/>
      <c r="AN800" s="124"/>
      <c r="AO800" s="122"/>
      <c r="AP800" s="124"/>
      <c r="AQ800" s="122"/>
      <c r="AR800" s="124"/>
      <c r="AS800" s="122"/>
      <c r="AT800" s="124"/>
      <c r="AU800" s="122"/>
      <c r="AV800" s="124"/>
      <c r="AW800" s="122"/>
      <c r="AX800" s="124"/>
      <c r="AY800" s="122"/>
      <c r="AZ800" s="124"/>
      <c r="BA800" s="146"/>
      <c r="BB800" s="124"/>
      <c r="BC800" s="146"/>
      <c r="BD800" s="124"/>
      <c r="BE800" s="112">
        <f t="shared" si="22"/>
        <v>0</v>
      </c>
      <c r="BF800" s="122"/>
      <c r="BG800" s="160"/>
      <c r="BH800" s="224"/>
      <c r="BI800" s="58"/>
      <c r="BJ800" s="122"/>
      <c r="BK800" s="124"/>
      <c r="BL800" s="146"/>
      <c r="BM800" s="124"/>
      <c r="BN800" s="122"/>
      <c r="BO800" s="124"/>
      <c r="BP800" s="122"/>
      <c r="BQ800" s="124"/>
      <c r="BR800" s="122"/>
      <c r="BS800" s="124"/>
      <c r="BT800" s="112"/>
      <c r="BU800" s="7"/>
      <c r="BV800" s="7"/>
      <c r="BW800" s="112"/>
    </row>
    <row r="801">
      <c r="A801" s="66"/>
      <c r="B801" s="69">
        <v>23.0</v>
      </c>
      <c r="C801" s="71" t="s">
        <v>316</v>
      </c>
      <c r="D801" s="71" t="s">
        <v>352</v>
      </c>
      <c r="E801" s="76">
        <v>2009.0</v>
      </c>
      <c r="F801" s="76" t="s">
        <v>30</v>
      </c>
      <c r="G801" s="76" t="s">
        <v>388</v>
      </c>
      <c r="H801" s="76">
        <v>11.0</v>
      </c>
      <c r="I801" s="119" t="s">
        <v>424</v>
      </c>
      <c r="J801" s="71"/>
      <c r="K801" s="87" t="s">
        <v>39</v>
      </c>
      <c r="L801" s="66"/>
      <c r="M801" s="94"/>
      <c r="N801" s="122" t="s">
        <v>231</v>
      </c>
      <c r="O801" s="124"/>
      <c r="P801" s="124" t="s">
        <v>243</v>
      </c>
      <c r="Q801" s="16" t="s">
        <v>250</v>
      </c>
      <c r="R801" s="122" t="s">
        <v>228</v>
      </c>
      <c r="S801" s="124"/>
      <c r="T801" s="122" t="s">
        <v>231</v>
      </c>
      <c r="U801" s="124"/>
      <c r="V801" s="16" t="s">
        <v>260</v>
      </c>
      <c r="W801" s="106"/>
      <c r="X801" s="106"/>
      <c r="Y801" s="106"/>
      <c r="Z801" s="122" t="s">
        <v>231</v>
      </c>
      <c r="AA801" s="124"/>
      <c r="AB801" s="122" t="s">
        <v>231</v>
      </c>
      <c r="AC801" s="128" t="s">
        <v>474</v>
      </c>
      <c r="AD801" s="122" t="s">
        <v>231</v>
      </c>
      <c r="AE801" s="124"/>
      <c r="AF801" s="122" t="s">
        <v>231</v>
      </c>
      <c r="AG801" s="124"/>
      <c r="AH801" s="122" t="s">
        <v>231</v>
      </c>
      <c r="AI801" s="124"/>
      <c r="AJ801" s="108"/>
      <c r="AK801" s="106"/>
      <c r="AL801" s="106"/>
      <c r="AM801" s="122" t="s">
        <v>231</v>
      </c>
      <c r="AN801" s="124"/>
      <c r="AO801" s="122" t="s">
        <v>231</v>
      </c>
      <c r="AP801" s="124"/>
      <c r="AQ801" s="122" t="s">
        <v>231</v>
      </c>
      <c r="AR801" s="124"/>
      <c r="AS801" s="122" t="s">
        <v>231</v>
      </c>
      <c r="AT801" s="124" t="s">
        <v>528</v>
      </c>
      <c r="AU801" s="122" t="s">
        <v>231</v>
      </c>
      <c r="AV801" s="124"/>
      <c r="AW801" s="122" t="s">
        <v>231</v>
      </c>
      <c r="AX801" s="124" t="s">
        <v>536</v>
      </c>
      <c r="AY801" s="122" t="s">
        <v>231</v>
      </c>
      <c r="AZ801" s="124"/>
      <c r="BA801" s="146" t="s">
        <v>241</v>
      </c>
      <c r="BB801" s="124"/>
      <c r="BC801" s="146" t="s">
        <v>291</v>
      </c>
      <c r="BD801" s="124"/>
      <c r="BE801" s="112">
        <f t="shared" si="22"/>
        <v>0.9514285714</v>
      </c>
      <c r="BF801" s="122" t="s">
        <v>192</v>
      </c>
      <c r="BG801" s="160">
        <v>1.0</v>
      </c>
      <c r="BH801" s="122" t="s">
        <v>199</v>
      </c>
      <c r="BI801" s="160">
        <v>1.0</v>
      </c>
      <c r="BJ801" s="122" t="s">
        <v>204</v>
      </c>
      <c r="BK801" s="124">
        <v>1.0</v>
      </c>
      <c r="BL801" s="146" t="s">
        <v>209</v>
      </c>
      <c r="BM801" s="124">
        <v>1.0</v>
      </c>
      <c r="BN801" s="122" t="s">
        <v>217</v>
      </c>
      <c r="BO801" s="124">
        <v>0.66</v>
      </c>
      <c r="BP801" s="122" t="s">
        <v>204</v>
      </c>
      <c r="BQ801" s="124">
        <v>1.0</v>
      </c>
      <c r="BR801" s="122" t="s">
        <v>225</v>
      </c>
      <c r="BS801" s="124">
        <v>1.0</v>
      </c>
      <c r="BT801" s="112"/>
      <c r="BU801" s="7"/>
      <c r="BV801" s="7"/>
      <c r="BW801" s="112"/>
    </row>
    <row r="802">
      <c r="A802" s="66"/>
      <c r="B802" s="69">
        <v>24.0</v>
      </c>
      <c r="C802" s="71" t="s">
        <v>317</v>
      </c>
      <c r="D802" s="71" t="s">
        <v>353</v>
      </c>
      <c r="E802" s="76">
        <v>2010.0</v>
      </c>
      <c r="F802" s="76" t="s">
        <v>30</v>
      </c>
      <c r="G802" s="76" t="s">
        <v>389</v>
      </c>
      <c r="H802" s="76">
        <v>6.0</v>
      </c>
      <c r="I802" s="119" t="s">
        <v>425</v>
      </c>
      <c r="J802" s="71"/>
      <c r="K802" s="87" t="s">
        <v>39</v>
      </c>
      <c r="L802" s="66"/>
      <c r="M802" s="94"/>
      <c r="N802" s="122" t="s">
        <v>231</v>
      </c>
      <c r="O802" s="124"/>
      <c r="P802" s="124" t="s">
        <v>243</v>
      </c>
      <c r="Q802" s="16" t="s">
        <v>250</v>
      </c>
      <c r="R802" s="122" t="s">
        <v>228</v>
      </c>
      <c r="S802" s="124"/>
      <c r="T802" s="122" t="s">
        <v>231</v>
      </c>
      <c r="U802" s="124"/>
      <c r="V802" s="16" t="s">
        <v>258</v>
      </c>
      <c r="W802" s="106"/>
      <c r="X802" s="106"/>
      <c r="Y802" s="106"/>
      <c r="Z802" s="122" t="s">
        <v>241</v>
      </c>
      <c r="AA802" s="124"/>
      <c r="AB802" s="122"/>
      <c r="AC802" s="124"/>
      <c r="AD802" s="122"/>
      <c r="AE802" s="124"/>
      <c r="AF802" s="122"/>
      <c r="AG802" s="124"/>
      <c r="AH802" s="122"/>
      <c r="AI802" s="124"/>
      <c r="AJ802" s="108"/>
      <c r="AK802" s="106"/>
      <c r="AL802" s="106"/>
      <c r="AM802" s="122" t="s">
        <v>231</v>
      </c>
      <c r="AN802" s="124"/>
      <c r="AO802" s="122" t="s">
        <v>231</v>
      </c>
      <c r="AP802" s="124"/>
      <c r="AQ802" s="122" t="s">
        <v>231</v>
      </c>
      <c r="AR802" s="124" t="s">
        <v>519</v>
      </c>
      <c r="AS802" s="122" t="s">
        <v>231</v>
      </c>
      <c r="AT802" s="124" t="s">
        <v>530</v>
      </c>
      <c r="AU802" s="122" t="s">
        <v>231</v>
      </c>
      <c r="AV802" s="124"/>
      <c r="AW802" s="122" t="s">
        <v>231</v>
      </c>
      <c r="AX802" s="124"/>
      <c r="AY802" s="122" t="s">
        <v>231</v>
      </c>
      <c r="AZ802" s="124" t="s">
        <v>540</v>
      </c>
      <c r="BA802" s="146" t="s">
        <v>231</v>
      </c>
      <c r="BB802" s="124"/>
      <c r="BC802" s="146" t="s">
        <v>293</v>
      </c>
      <c r="BD802" s="124"/>
      <c r="BE802" s="112">
        <f t="shared" si="22"/>
        <v>0.8571428571</v>
      </c>
      <c r="BF802" s="122" t="s">
        <v>192</v>
      </c>
      <c r="BG802" s="160">
        <v>1.0</v>
      </c>
      <c r="BH802" s="122" t="s">
        <v>199</v>
      </c>
      <c r="BI802" s="160">
        <v>1.0</v>
      </c>
      <c r="BJ802" s="224" t="s">
        <v>204</v>
      </c>
      <c r="BK802" s="58"/>
      <c r="BL802" s="146" t="s">
        <v>209</v>
      </c>
      <c r="BM802" s="124">
        <v>1.0</v>
      </c>
      <c r="BN802" s="122" t="s">
        <v>216</v>
      </c>
      <c r="BO802" s="124">
        <v>1.0</v>
      </c>
      <c r="BP802" s="122" t="s">
        <v>204</v>
      </c>
      <c r="BQ802" s="124">
        <v>1.0</v>
      </c>
      <c r="BR802" s="122" t="s">
        <v>225</v>
      </c>
      <c r="BS802" s="124">
        <v>1.0</v>
      </c>
      <c r="BT802" s="112"/>
      <c r="BU802" s="168" t="s">
        <v>236</v>
      </c>
      <c r="BV802" s="168" t="s">
        <v>237</v>
      </c>
      <c r="BW802" s="112"/>
    </row>
    <row r="803">
      <c r="A803" s="66"/>
      <c r="B803" s="69">
        <v>25.0</v>
      </c>
      <c r="C803" s="71" t="s">
        <v>318</v>
      </c>
      <c r="D803" s="71" t="s">
        <v>354</v>
      </c>
      <c r="E803" s="76">
        <v>2010.0</v>
      </c>
      <c r="F803" s="76" t="s">
        <v>30</v>
      </c>
      <c r="G803" s="76" t="s">
        <v>390</v>
      </c>
      <c r="H803" s="76">
        <v>5.0</v>
      </c>
      <c r="I803" s="119" t="s">
        <v>426</v>
      </c>
      <c r="J803" s="71"/>
      <c r="K803" s="87" t="s">
        <v>39</v>
      </c>
      <c r="L803" s="66"/>
      <c r="M803" s="94"/>
      <c r="N803" s="122" t="s">
        <v>231</v>
      </c>
      <c r="O803" s="124"/>
      <c r="P803" s="124" t="s">
        <v>243</v>
      </c>
      <c r="Q803" s="16" t="s">
        <v>250</v>
      </c>
      <c r="R803" s="122" t="s">
        <v>231</v>
      </c>
      <c r="S803" s="124"/>
      <c r="T803" s="122" t="s">
        <v>231</v>
      </c>
      <c r="U803" s="124"/>
      <c r="V803" s="16" t="s">
        <v>258</v>
      </c>
      <c r="W803" s="106"/>
      <c r="X803" s="106"/>
      <c r="Y803" s="106"/>
      <c r="Z803" s="224" t="s">
        <v>231</v>
      </c>
      <c r="AA803" s="58"/>
      <c r="AB803" s="122" t="s">
        <v>241</v>
      </c>
      <c r="AC803" s="124"/>
      <c r="AD803" s="122" t="s">
        <v>231</v>
      </c>
      <c r="AE803" s="124"/>
      <c r="AF803" s="122" t="s">
        <v>241</v>
      </c>
      <c r="AG803" s="124"/>
      <c r="AH803" s="122" t="s">
        <v>241</v>
      </c>
      <c r="AI803" s="124"/>
      <c r="AJ803" s="108"/>
      <c r="AK803" s="106"/>
      <c r="AL803" s="106"/>
      <c r="AM803" s="122" t="s">
        <v>241</v>
      </c>
      <c r="AN803" s="124"/>
      <c r="AO803" s="122"/>
      <c r="AP803" s="124"/>
      <c r="AQ803" s="122"/>
      <c r="AR803" s="124"/>
      <c r="AS803" s="122"/>
      <c r="AT803" s="124"/>
      <c r="AU803" s="122" t="s">
        <v>231</v>
      </c>
      <c r="AV803" s="124"/>
      <c r="AW803" s="122" t="s">
        <v>231</v>
      </c>
      <c r="AX803" s="124"/>
      <c r="AY803" s="122" t="s">
        <v>231</v>
      </c>
      <c r="AZ803" s="124"/>
      <c r="BA803" s="146" t="s">
        <v>241</v>
      </c>
      <c r="BB803" s="124"/>
      <c r="BC803" s="146" t="s">
        <v>228</v>
      </c>
      <c r="BD803" s="124"/>
      <c r="BE803" s="112">
        <f t="shared" si="22"/>
        <v>0.5714285714</v>
      </c>
      <c r="BF803" s="122" t="s">
        <v>192</v>
      </c>
      <c r="BG803" s="160">
        <v>1.0</v>
      </c>
      <c r="BH803" s="122" t="s">
        <v>200</v>
      </c>
      <c r="BI803" s="160">
        <v>0.5</v>
      </c>
      <c r="BJ803" s="122" t="s">
        <v>204</v>
      </c>
      <c r="BK803" s="226">
        <v>1.0</v>
      </c>
      <c r="BL803" s="63"/>
      <c r="BM803" s="124">
        <v>1.0</v>
      </c>
      <c r="BN803" s="122" t="s">
        <v>219</v>
      </c>
      <c r="BO803" s="124">
        <v>0.0</v>
      </c>
      <c r="BP803" s="122" t="s">
        <v>211</v>
      </c>
      <c r="BQ803" s="124">
        <v>0.5</v>
      </c>
      <c r="BR803" s="122" t="s">
        <v>226</v>
      </c>
      <c r="BS803" s="124">
        <v>0.0</v>
      </c>
      <c r="BT803" s="112"/>
      <c r="BU803" s="168" t="s">
        <v>236</v>
      </c>
      <c r="BV803" s="168" t="s">
        <v>236</v>
      </c>
      <c r="BW803" s="112"/>
    </row>
    <row r="804">
      <c r="A804" s="66"/>
      <c r="B804" s="69">
        <v>26.0</v>
      </c>
      <c r="C804" s="71" t="s">
        <v>319</v>
      </c>
      <c r="D804" s="71" t="s">
        <v>355</v>
      </c>
      <c r="E804" s="76">
        <v>2009.0</v>
      </c>
      <c r="F804" s="76" t="s">
        <v>30</v>
      </c>
      <c r="G804" s="76" t="s">
        <v>391</v>
      </c>
      <c r="H804" s="76">
        <v>6.0</v>
      </c>
      <c r="I804" s="119" t="s">
        <v>427</v>
      </c>
      <c r="J804" s="71"/>
      <c r="K804" s="87" t="s">
        <v>39</v>
      </c>
      <c r="L804" s="66"/>
      <c r="M804" s="94"/>
      <c r="N804" s="122" t="s">
        <v>231</v>
      </c>
      <c r="O804" s="124"/>
      <c r="P804" s="124" t="s">
        <v>243</v>
      </c>
      <c r="Q804" s="16" t="s">
        <v>250</v>
      </c>
      <c r="R804" s="122" t="s">
        <v>228</v>
      </c>
      <c r="S804" s="124"/>
      <c r="T804" s="122" t="s">
        <v>231</v>
      </c>
      <c r="U804" s="124"/>
      <c r="V804" s="16" t="s">
        <v>258</v>
      </c>
      <c r="W804" s="106"/>
      <c r="X804" s="106"/>
      <c r="Y804" s="106"/>
      <c r="Z804" s="122" t="s">
        <v>231</v>
      </c>
      <c r="AA804" s="124"/>
      <c r="AB804" s="122" t="s">
        <v>231</v>
      </c>
      <c r="AC804" s="124"/>
      <c r="AD804" s="122" t="s">
        <v>231</v>
      </c>
      <c r="AE804" s="124"/>
      <c r="AF804" s="122" t="s">
        <v>241</v>
      </c>
      <c r="AG804" s="124"/>
      <c r="AH804" s="122" t="s">
        <v>241</v>
      </c>
      <c r="AI804" s="124"/>
      <c r="AJ804" s="108"/>
      <c r="AK804" s="106"/>
      <c r="AL804" s="106"/>
      <c r="AM804" s="122" t="s">
        <v>231</v>
      </c>
      <c r="AN804" s="124"/>
      <c r="AO804" s="122" t="s">
        <v>241</v>
      </c>
      <c r="AP804" s="124"/>
      <c r="AQ804" s="122" t="s">
        <v>231</v>
      </c>
      <c r="AR804" s="124"/>
      <c r="AS804" s="122" t="s">
        <v>231</v>
      </c>
      <c r="AT804" s="124"/>
      <c r="AU804" s="122" t="s">
        <v>231</v>
      </c>
      <c r="AV804" s="124"/>
      <c r="AW804" s="122" t="s">
        <v>231</v>
      </c>
      <c r="AX804" s="124"/>
      <c r="AY804" s="122" t="s">
        <v>231</v>
      </c>
      <c r="AZ804" s="124"/>
      <c r="BA804" s="146" t="s">
        <v>231</v>
      </c>
      <c r="BB804" s="124"/>
      <c r="BC804" s="146" t="s">
        <v>292</v>
      </c>
      <c r="BD804" s="124"/>
      <c r="BE804" s="112">
        <f t="shared" si="22"/>
        <v>0.5942857143</v>
      </c>
      <c r="BF804" s="122" t="s">
        <v>192</v>
      </c>
      <c r="BG804" s="160">
        <v>1.0</v>
      </c>
      <c r="BH804" s="122" t="s">
        <v>199</v>
      </c>
      <c r="BI804" s="160">
        <v>1.0</v>
      </c>
      <c r="BJ804" s="122" t="s">
        <v>205</v>
      </c>
      <c r="BK804" s="124">
        <v>0.5</v>
      </c>
      <c r="BL804" s="225" t="s">
        <v>209</v>
      </c>
      <c r="BM804" s="58"/>
      <c r="BN804" s="122" t="s">
        <v>217</v>
      </c>
      <c r="BO804" s="124">
        <v>0.66</v>
      </c>
      <c r="BP804" s="122" t="s">
        <v>211</v>
      </c>
      <c r="BQ804" s="124">
        <v>0.5</v>
      </c>
      <c r="BR804" s="122" t="s">
        <v>211</v>
      </c>
      <c r="BS804" s="124">
        <v>0.5</v>
      </c>
      <c r="BT804" s="112"/>
      <c r="BU804" s="168" t="s">
        <v>236</v>
      </c>
      <c r="BV804" s="168" t="s">
        <v>237</v>
      </c>
      <c r="BW804" s="112"/>
    </row>
    <row r="805">
      <c r="A805" s="66"/>
      <c r="B805" s="69">
        <v>27.0</v>
      </c>
      <c r="C805" s="71" t="s">
        <v>320</v>
      </c>
      <c r="D805" s="71" t="s">
        <v>356</v>
      </c>
      <c r="E805" s="76">
        <v>2009.0</v>
      </c>
      <c r="F805" s="76" t="s">
        <v>30</v>
      </c>
      <c r="G805" s="76" t="s">
        <v>392</v>
      </c>
      <c r="H805" s="76">
        <v>8.0</v>
      </c>
      <c r="I805" s="119" t="s">
        <v>428</v>
      </c>
      <c r="J805" s="71"/>
      <c r="K805" s="87" t="s">
        <v>39</v>
      </c>
      <c r="L805" s="66"/>
      <c r="M805" s="94"/>
      <c r="N805" s="122" t="s">
        <v>231</v>
      </c>
      <c r="O805" s="124"/>
      <c r="P805" s="124" t="s">
        <v>243</v>
      </c>
      <c r="Q805" s="16" t="s">
        <v>250</v>
      </c>
      <c r="R805" s="122" t="s">
        <v>228</v>
      </c>
      <c r="S805" s="124"/>
      <c r="T805" s="122" t="s">
        <v>231</v>
      </c>
      <c r="U805" s="124"/>
      <c r="V805" s="16" t="s">
        <v>258</v>
      </c>
      <c r="W805" s="106"/>
      <c r="X805" s="106"/>
      <c r="Y805" s="106"/>
      <c r="Z805" s="122" t="s">
        <v>231</v>
      </c>
      <c r="AA805" s="124"/>
      <c r="AB805" s="224" t="s">
        <v>231</v>
      </c>
      <c r="AC805" s="58"/>
      <c r="AD805" s="122" t="s">
        <v>231</v>
      </c>
      <c r="AE805" s="124"/>
      <c r="AF805" s="122" t="s">
        <v>241</v>
      </c>
      <c r="AG805" s="124"/>
      <c r="AH805" s="122" t="s">
        <v>241</v>
      </c>
      <c r="AI805" s="124"/>
      <c r="AJ805" s="108"/>
      <c r="AK805" s="106"/>
      <c r="AL805" s="106"/>
      <c r="AM805" s="122" t="s">
        <v>231</v>
      </c>
      <c r="AN805" s="124"/>
      <c r="AO805" s="122" t="s">
        <v>231</v>
      </c>
      <c r="AP805" s="124" t="s">
        <v>509</v>
      </c>
      <c r="AQ805" s="122" t="s">
        <v>231</v>
      </c>
      <c r="AR805" s="124"/>
      <c r="AS805" s="122" t="s">
        <v>231</v>
      </c>
      <c r="AT805" s="124"/>
      <c r="AU805" s="122" t="s">
        <v>231</v>
      </c>
      <c r="AV805" s="124"/>
      <c r="AW805" s="122" t="s">
        <v>231</v>
      </c>
      <c r="AX805" s="124"/>
      <c r="AY805" s="122" t="s">
        <v>231</v>
      </c>
      <c r="AZ805" s="124"/>
      <c r="BA805" s="146" t="s">
        <v>231</v>
      </c>
      <c r="BB805" s="124"/>
      <c r="BC805" s="146" t="s">
        <v>293</v>
      </c>
      <c r="BD805" s="124"/>
      <c r="BE805" s="112">
        <f t="shared" si="22"/>
        <v>1</v>
      </c>
      <c r="BF805" s="122" t="s">
        <v>192</v>
      </c>
      <c r="BG805" s="160">
        <v>1.0</v>
      </c>
      <c r="BH805" s="122" t="s">
        <v>199</v>
      </c>
      <c r="BI805" s="160">
        <v>1.0</v>
      </c>
      <c r="BJ805" s="122" t="s">
        <v>204</v>
      </c>
      <c r="BK805" s="124">
        <v>1.0</v>
      </c>
      <c r="BL805" s="146" t="s">
        <v>209</v>
      </c>
      <c r="BM805" s="226">
        <v>1.0</v>
      </c>
      <c r="BN805" s="63"/>
      <c r="BO805" s="124">
        <v>1.0</v>
      </c>
      <c r="BP805" s="122" t="s">
        <v>204</v>
      </c>
      <c r="BQ805" s="124">
        <v>1.0</v>
      </c>
      <c r="BR805" s="122" t="s">
        <v>225</v>
      </c>
      <c r="BS805" s="124">
        <v>1.0</v>
      </c>
      <c r="BT805" s="112"/>
      <c r="BU805" s="168" t="s">
        <v>236</v>
      </c>
      <c r="BV805" s="168" t="s">
        <v>236</v>
      </c>
      <c r="BW805" s="112"/>
    </row>
    <row r="806">
      <c r="A806" s="66"/>
      <c r="B806" s="69">
        <v>28.0</v>
      </c>
      <c r="C806" s="71" t="s">
        <v>321</v>
      </c>
      <c r="D806" s="71" t="s">
        <v>357</v>
      </c>
      <c r="E806" s="76">
        <v>2010.0</v>
      </c>
      <c r="F806" s="76" t="s">
        <v>30</v>
      </c>
      <c r="G806" s="76" t="s">
        <v>393</v>
      </c>
      <c r="H806" s="76">
        <v>11.0</v>
      </c>
      <c r="I806" s="119" t="s">
        <v>429</v>
      </c>
      <c r="J806" s="71"/>
      <c r="K806" s="87" t="s">
        <v>39</v>
      </c>
      <c r="L806" s="66"/>
      <c r="M806" s="94"/>
      <c r="N806" s="122" t="s">
        <v>231</v>
      </c>
      <c r="O806" s="124"/>
      <c r="P806" s="124" t="s">
        <v>243</v>
      </c>
      <c r="Q806" s="16" t="s">
        <v>250</v>
      </c>
      <c r="R806" s="122" t="s">
        <v>228</v>
      </c>
      <c r="S806" s="124"/>
      <c r="T806" s="122" t="s">
        <v>231</v>
      </c>
      <c r="U806" s="124"/>
      <c r="V806" s="16" t="s">
        <v>258</v>
      </c>
      <c r="W806" s="106"/>
      <c r="X806" s="106"/>
      <c r="Y806" s="106"/>
      <c r="Z806" s="122" t="s">
        <v>231</v>
      </c>
      <c r="AA806" s="124"/>
      <c r="AB806" s="122" t="s">
        <v>231</v>
      </c>
      <c r="AC806" s="124" t="s">
        <v>475</v>
      </c>
      <c r="AD806" s="122" t="s">
        <v>241</v>
      </c>
      <c r="AE806" s="124"/>
      <c r="AF806" s="122" t="s">
        <v>241</v>
      </c>
      <c r="AG806" s="124"/>
      <c r="AH806" s="122" t="s">
        <v>241</v>
      </c>
      <c r="AI806" s="124"/>
      <c r="AJ806" s="108"/>
      <c r="AK806" s="106"/>
      <c r="AL806" s="106"/>
      <c r="AM806" s="122" t="s">
        <v>231</v>
      </c>
      <c r="AN806" s="124"/>
      <c r="AO806" s="122" t="s">
        <v>231</v>
      </c>
      <c r="AP806" s="124" t="s">
        <v>510</v>
      </c>
      <c r="AQ806" s="122" t="s">
        <v>231</v>
      </c>
      <c r="AR806" s="124"/>
      <c r="AS806" s="122" t="s">
        <v>231</v>
      </c>
      <c r="AT806" s="124"/>
      <c r="AU806" s="122" t="s">
        <v>231</v>
      </c>
      <c r="AV806" s="124"/>
      <c r="AW806" s="122" t="s">
        <v>231</v>
      </c>
      <c r="AX806" s="124"/>
      <c r="AY806" s="122" t="s">
        <v>231</v>
      </c>
      <c r="AZ806" s="124"/>
      <c r="BA806" s="146" t="s">
        <v>231</v>
      </c>
      <c r="BB806" s="124"/>
      <c r="BC806" s="146" t="s">
        <v>293</v>
      </c>
      <c r="BD806" s="124"/>
      <c r="BE806" s="112">
        <f t="shared" si="22"/>
        <v>0.5714285714</v>
      </c>
      <c r="BF806" s="122" t="s">
        <v>192</v>
      </c>
      <c r="BG806" s="160">
        <v>1.0</v>
      </c>
      <c r="BH806" s="122" t="s">
        <v>199</v>
      </c>
      <c r="BI806" s="160">
        <v>1.0</v>
      </c>
      <c r="BJ806" s="122" t="s">
        <v>204</v>
      </c>
      <c r="BK806" s="124">
        <v>1.0</v>
      </c>
      <c r="BL806" s="146" t="s">
        <v>209</v>
      </c>
      <c r="BM806" s="124">
        <v>1.0</v>
      </c>
      <c r="BN806" s="224" t="s">
        <v>216</v>
      </c>
      <c r="BO806" s="58"/>
      <c r="BP806" s="122" t="s">
        <v>211</v>
      </c>
      <c r="BQ806" s="124">
        <v>0.0</v>
      </c>
      <c r="BR806" s="122" t="s">
        <v>226</v>
      </c>
      <c r="BS806" s="124">
        <v>0.0</v>
      </c>
      <c r="BT806" s="112"/>
      <c r="BU806" s="168" t="s">
        <v>236</v>
      </c>
      <c r="BV806" s="168" t="s">
        <v>236</v>
      </c>
      <c r="BW806" s="112"/>
    </row>
    <row r="807">
      <c r="A807" s="66"/>
      <c r="B807" s="69">
        <v>29.0</v>
      </c>
      <c r="C807" s="71" t="s">
        <v>322</v>
      </c>
      <c r="D807" s="71" t="s">
        <v>358</v>
      </c>
      <c r="E807" s="76">
        <v>2014.0</v>
      </c>
      <c r="F807" s="76" t="s">
        <v>30</v>
      </c>
      <c r="G807" s="76" t="s">
        <v>394</v>
      </c>
      <c r="H807" s="76">
        <v>0.0</v>
      </c>
      <c r="I807" s="119" t="s">
        <v>430</v>
      </c>
      <c r="J807" s="71"/>
      <c r="K807" s="87" t="s">
        <v>39</v>
      </c>
      <c r="L807" s="66"/>
      <c r="M807" s="94"/>
      <c r="N807" s="122" t="s">
        <v>231</v>
      </c>
      <c r="O807" s="124"/>
      <c r="P807" s="124" t="s">
        <v>243</v>
      </c>
      <c r="Q807" s="16" t="s">
        <v>250</v>
      </c>
      <c r="R807" s="122" t="s">
        <v>241</v>
      </c>
      <c r="S807" s="124"/>
      <c r="T807" s="122" t="s">
        <v>231</v>
      </c>
      <c r="U807" s="124"/>
      <c r="V807" s="16" t="s">
        <v>260</v>
      </c>
      <c r="W807" s="106"/>
      <c r="X807" s="106"/>
      <c r="Y807" s="106"/>
      <c r="Z807" s="122" t="s">
        <v>231</v>
      </c>
      <c r="AA807" s="124"/>
      <c r="AB807" s="122" t="s">
        <v>231</v>
      </c>
      <c r="AC807" s="124" t="s">
        <v>476</v>
      </c>
      <c r="AD807" s="224" t="s">
        <v>231</v>
      </c>
      <c r="AE807" s="58"/>
      <c r="AF807" s="122" t="s">
        <v>241</v>
      </c>
      <c r="AG807" s="124"/>
      <c r="AH807" s="122" t="s">
        <v>231</v>
      </c>
      <c r="AI807" s="124"/>
      <c r="AJ807" s="108"/>
      <c r="AK807" s="106"/>
      <c r="AL807" s="106"/>
      <c r="AM807" s="122" t="s">
        <v>231</v>
      </c>
      <c r="AN807" s="124"/>
      <c r="AO807" s="122" t="s">
        <v>231</v>
      </c>
      <c r="AP807" s="124"/>
      <c r="AQ807" s="122" t="s">
        <v>231</v>
      </c>
      <c r="AR807" s="124"/>
      <c r="AS807" s="122" t="s">
        <v>231</v>
      </c>
      <c r="AT807" s="124"/>
      <c r="AU807" s="122" t="s">
        <v>231</v>
      </c>
      <c r="AV807" s="124"/>
      <c r="AW807" s="122" t="s">
        <v>231</v>
      </c>
      <c r="AX807" s="124"/>
      <c r="AY807" s="122" t="s">
        <v>231</v>
      </c>
      <c r="AZ807" s="124"/>
      <c r="BA807" s="146" t="s">
        <v>231</v>
      </c>
      <c r="BB807" s="124"/>
      <c r="BC807" s="146" t="s">
        <v>293</v>
      </c>
      <c r="BD807" s="124"/>
      <c r="BE807" s="112">
        <f t="shared" si="22"/>
        <v>0.9285714286</v>
      </c>
      <c r="BF807" s="122" t="s">
        <v>192</v>
      </c>
      <c r="BG807" s="160">
        <v>1.0</v>
      </c>
      <c r="BH807" s="122" t="s">
        <v>200</v>
      </c>
      <c r="BI807" s="160">
        <v>0.5</v>
      </c>
      <c r="BJ807" s="122" t="s">
        <v>204</v>
      </c>
      <c r="BK807" s="124">
        <v>1.0</v>
      </c>
      <c r="BL807" s="146" t="s">
        <v>209</v>
      </c>
      <c r="BM807" s="124">
        <v>1.0</v>
      </c>
      <c r="BN807" s="122" t="s">
        <v>216</v>
      </c>
      <c r="BO807" s="226">
        <v>1.0</v>
      </c>
      <c r="BP807" s="63"/>
      <c r="BQ807" s="124">
        <v>1.0</v>
      </c>
      <c r="BR807" s="122" t="s">
        <v>225</v>
      </c>
      <c r="BS807" s="124">
        <v>1.0</v>
      </c>
      <c r="BT807" s="112"/>
      <c r="BU807" s="168" t="s">
        <v>236</v>
      </c>
      <c r="BV807" s="168" t="s">
        <v>236</v>
      </c>
      <c r="BW807" s="112"/>
    </row>
    <row r="808">
      <c r="A808" s="66"/>
      <c r="B808" s="69">
        <v>30.0</v>
      </c>
      <c r="C808" s="71" t="s">
        <v>323</v>
      </c>
      <c r="D808" s="71" t="s">
        <v>359</v>
      </c>
      <c r="E808" s="76">
        <v>2010.0</v>
      </c>
      <c r="F808" s="76" t="s">
        <v>30</v>
      </c>
      <c r="G808" s="76" t="s">
        <v>395</v>
      </c>
      <c r="H808" s="76">
        <v>14.0</v>
      </c>
      <c r="I808" s="119" t="s">
        <v>431</v>
      </c>
      <c r="J808" s="71"/>
      <c r="K808" s="87" t="s">
        <v>39</v>
      </c>
      <c r="L808" s="66"/>
      <c r="M808" s="94"/>
      <c r="N808" s="122" t="s">
        <v>231</v>
      </c>
      <c r="O808" s="124"/>
      <c r="P808" s="124" t="s">
        <v>243</v>
      </c>
      <c r="Q808" s="16" t="s">
        <v>250</v>
      </c>
      <c r="R808" s="122" t="s">
        <v>241</v>
      </c>
      <c r="S808" s="124"/>
      <c r="T808" s="122" t="s">
        <v>231</v>
      </c>
      <c r="U808" s="124"/>
      <c r="V808" s="16" t="s">
        <v>258</v>
      </c>
      <c r="W808" s="106"/>
      <c r="X808" s="106"/>
      <c r="Y808" s="106"/>
      <c r="Z808" s="122" t="s">
        <v>241</v>
      </c>
      <c r="AA808" s="124"/>
      <c r="AB808" s="122"/>
      <c r="AC808" s="124"/>
      <c r="AD808" s="122"/>
      <c r="AE808" s="124"/>
      <c r="AF808" s="122"/>
      <c r="AG808" s="124"/>
      <c r="AH808" s="122"/>
      <c r="AI808" s="124"/>
      <c r="AJ808" s="108"/>
      <c r="AK808" s="106"/>
      <c r="AL808" s="106"/>
      <c r="AM808" s="122" t="s">
        <v>231</v>
      </c>
      <c r="AN808" s="124"/>
      <c r="AO808" s="122" t="s">
        <v>231</v>
      </c>
      <c r="AP808" s="124"/>
      <c r="AQ808" s="122" t="s">
        <v>231</v>
      </c>
      <c r="AR808" s="124"/>
      <c r="AS808" s="122" t="s">
        <v>231</v>
      </c>
      <c r="AT808" s="124"/>
      <c r="AU808" s="122" t="s">
        <v>231</v>
      </c>
      <c r="AV808" s="124"/>
      <c r="AW808" s="122" t="s">
        <v>231</v>
      </c>
      <c r="AX808" s="124"/>
      <c r="AY808" s="122" t="s">
        <v>231</v>
      </c>
      <c r="AZ808" s="124"/>
      <c r="BA808" s="146" t="s">
        <v>231</v>
      </c>
      <c r="BB808" s="124"/>
      <c r="BC808" s="146" t="s">
        <v>228</v>
      </c>
      <c r="BD808" s="124" t="s">
        <v>556</v>
      </c>
      <c r="BE808" s="112">
        <f t="shared" si="22"/>
        <v>0.7857142857</v>
      </c>
      <c r="BF808" s="122" t="s">
        <v>192</v>
      </c>
      <c r="BG808" s="160">
        <v>1.0</v>
      </c>
      <c r="BH808" s="122" t="s">
        <v>199</v>
      </c>
      <c r="BI808" s="160">
        <v>1.0</v>
      </c>
      <c r="BJ808" s="122" t="s">
        <v>204</v>
      </c>
      <c r="BK808" s="124">
        <v>1.0</v>
      </c>
      <c r="BL808" s="146" t="s">
        <v>209</v>
      </c>
      <c r="BM808" s="124">
        <v>1.0</v>
      </c>
      <c r="BN808" s="122" t="s">
        <v>216</v>
      </c>
      <c r="BO808" s="124">
        <v>1.0</v>
      </c>
      <c r="BP808" s="224" t="s">
        <v>211</v>
      </c>
      <c r="BQ808" s="58"/>
      <c r="BR808" s="122" t="s">
        <v>211</v>
      </c>
      <c r="BS808" s="124">
        <v>0.5</v>
      </c>
      <c r="BT808" s="112"/>
      <c r="BU808" s="168" t="s">
        <v>237</v>
      </c>
      <c r="BV808" s="168" t="s">
        <v>236</v>
      </c>
      <c r="BW808" s="112"/>
    </row>
    <row r="809">
      <c r="A809" s="66"/>
      <c r="B809" s="69">
        <v>31.0</v>
      </c>
      <c r="C809" s="71" t="s">
        <v>324</v>
      </c>
      <c r="D809" s="115" t="s">
        <v>360</v>
      </c>
      <c r="E809" s="76">
        <v>2011.0</v>
      </c>
      <c r="F809" s="76" t="s">
        <v>30</v>
      </c>
      <c r="G809" s="76" t="s">
        <v>396</v>
      </c>
      <c r="H809" s="76">
        <v>22.0</v>
      </c>
      <c r="I809" s="119" t="s">
        <v>432</v>
      </c>
      <c r="J809" s="71"/>
      <c r="K809" s="87" t="s">
        <v>39</v>
      </c>
      <c r="L809" s="66"/>
      <c r="M809" s="94"/>
      <c r="N809" s="122" t="s">
        <v>231</v>
      </c>
      <c r="O809" s="124"/>
      <c r="P809" s="124" t="s">
        <v>243</v>
      </c>
      <c r="Q809" s="16" t="s">
        <v>248</v>
      </c>
      <c r="R809" s="122" t="s">
        <v>228</v>
      </c>
      <c r="S809" s="124"/>
      <c r="T809" s="122" t="s">
        <v>231</v>
      </c>
      <c r="U809" s="124"/>
      <c r="V809" s="16" t="s">
        <v>257</v>
      </c>
      <c r="W809" s="106"/>
      <c r="X809" s="106"/>
      <c r="Y809" s="106"/>
      <c r="Z809" s="122" t="s">
        <v>231</v>
      </c>
      <c r="AA809" s="124"/>
      <c r="AB809" s="122" t="s">
        <v>231</v>
      </c>
      <c r="AC809" s="124"/>
      <c r="AD809" s="122" t="s">
        <v>231</v>
      </c>
      <c r="AE809" s="124"/>
      <c r="AF809" s="224" t="s">
        <v>241</v>
      </c>
      <c r="AG809" s="58"/>
      <c r="AH809" s="122" t="s">
        <v>241</v>
      </c>
      <c r="AI809" s="124"/>
      <c r="AJ809" s="108"/>
      <c r="AK809" s="106"/>
      <c r="AL809" s="106"/>
      <c r="AM809" s="122" t="s">
        <v>231</v>
      </c>
      <c r="AN809" s="124"/>
      <c r="AO809" s="122" t="s">
        <v>231</v>
      </c>
      <c r="AP809" s="124"/>
      <c r="AQ809" s="122" t="s">
        <v>231</v>
      </c>
      <c r="AR809" s="124"/>
      <c r="AS809" s="122" t="s">
        <v>231</v>
      </c>
      <c r="AT809" s="124"/>
      <c r="AU809" s="122" t="s">
        <v>231</v>
      </c>
      <c r="AV809" s="124"/>
      <c r="AW809" s="122" t="s">
        <v>231</v>
      </c>
      <c r="AX809" s="124" t="s">
        <v>537</v>
      </c>
      <c r="AY809" s="122" t="s">
        <v>231</v>
      </c>
      <c r="AZ809" s="124"/>
      <c r="BA809" s="146" t="s">
        <v>231</v>
      </c>
      <c r="BB809" s="124" t="s">
        <v>548</v>
      </c>
      <c r="BC809" s="146" t="s">
        <v>291</v>
      </c>
      <c r="BD809" s="124" t="s">
        <v>557</v>
      </c>
      <c r="BE809" s="112">
        <f t="shared" si="22"/>
        <v>0.8085714286</v>
      </c>
      <c r="BF809" s="122" t="s">
        <v>192</v>
      </c>
      <c r="BG809" s="160">
        <v>1.0</v>
      </c>
      <c r="BH809" s="122" t="s">
        <v>199</v>
      </c>
      <c r="BI809" s="160">
        <v>1.0</v>
      </c>
      <c r="BJ809" s="122" t="s">
        <v>204</v>
      </c>
      <c r="BK809" s="124">
        <v>1.0</v>
      </c>
      <c r="BL809" s="146" t="s">
        <v>209</v>
      </c>
      <c r="BM809" s="124">
        <v>1.0</v>
      </c>
      <c r="BN809" s="122" t="s">
        <v>217</v>
      </c>
      <c r="BO809" s="124">
        <v>0.66</v>
      </c>
      <c r="BP809" s="122" t="s">
        <v>211</v>
      </c>
      <c r="BQ809" s="226">
        <v>0.5</v>
      </c>
      <c r="BR809" s="63"/>
      <c r="BS809" s="124">
        <v>0.5</v>
      </c>
      <c r="BT809" s="112"/>
      <c r="BU809" s="168" t="s">
        <v>236</v>
      </c>
      <c r="BV809" s="168" t="s">
        <v>236</v>
      </c>
      <c r="BW809" s="112"/>
    </row>
    <row r="810">
      <c r="A810" s="66"/>
      <c r="B810" s="69">
        <v>32.0</v>
      </c>
      <c r="C810" s="71" t="s">
        <v>325</v>
      </c>
      <c r="D810" s="115" t="s">
        <v>361</v>
      </c>
      <c r="E810" s="76">
        <v>2012.0</v>
      </c>
      <c r="F810" s="76" t="s">
        <v>30</v>
      </c>
      <c r="G810" s="76" t="s">
        <v>397</v>
      </c>
      <c r="H810" s="76">
        <v>5.0</v>
      </c>
      <c r="I810" s="119" t="s">
        <v>433</v>
      </c>
      <c r="J810" s="71"/>
      <c r="K810" s="87" t="s">
        <v>39</v>
      </c>
      <c r="L810" s="66"/>
      <c r="M810" s="94"/>
      <c r="N810" s="122" t="s">
        <v>231</v>
      </c>
      <c r="O810" s="124"/>
      <c r="P810" s="124" t="s">
        <v>243</v>
      </c>
      <c r="Q810" s="16" t="s">
        <v>250</v>
      </c>
      <c r="R810" s="122" t="s">
        <v>228</v>
      </c>
      <c r="S810" s="124"/>
      <c r="T810" s="122" t="s">
        <v>241</v>
      </c>
      <c r="U810" s="124"/>
      <c r="V810" s="16" t="s">
        <v>258</v>
      </c>
      <c r="W810" s="106"/>
      <c r="X810" s="106"/>
      <c r="Y810" s="106"/>
      <c r="Z810" s="122" t="s">
        <v>231</v>
      </c>
      <c r="AA810" s="124"/>
      <c r="AB810" s="122" t="s">
        <v>231</v>
      </c>
      <c r="AC810" s="124" t="s">
        <v>477</v>
      </c>
      <c r="AD810" s="122" t="s">
        <v>231</v>
      </c>
      <c r="AE810" s="124" t="s">
        <v>491</v>
      </c>
      <c r="AF810" s="122" t="s">
        <v>241</v>
      </c>
      <c r="AG810" s="124"/>
      <c r="AH810" s="122" t="s">
        <v>228</v>
      </c>
      <c r="AI810" s="124"/>
      <c r="AJ810" s="108"/>
      <c r="AK810" s="106"/>
      <c r="AL810" s="106"/>
      <c r="AM810" s="122" t="s">
        <v>231</v>
      </c>
      <c r="AN810" s="124"/>
      <c r="AO810" s="122" t="s">
        <v>231</v>
      </c>
      <c r="AP810" s="124" t="s">
        <v>511</v>
      </c>
      <c r="AQ810" s="122" t="s">
        <v>231</v>
      </c>
      <c r="AR810" s="124"/>
      <c r="AS810" s="122" t="s">
        <v>231</v>
      </c>
      <c r="AT810" s="124"/>
      <c r="AU810" s="122" t="s">
        <v>231</v>
      </c>
      <c r="AV810" s="124"/>
      <c r="AW810" s="122" t="s">
        <v>231</v>
      </c>
      <c r="AX810" s="124"/>
      <c r="AY810" s="122" t="s">
        <v>231</v>
      </c>
      <c r="AZ810" s="124"/>
      <c r="BA810" s="146" t="s">
        <v>241</v>
      </c>
      <c r="BB810" s="124"/>
      <c r="BC810" s="146" t="s">
        <v>290</v>
      </c>
      <c r="BD810" s="124" t="s">
        <v>558</v>
      </c>
      <c r="BE810" s="112">
        <f t="shared" si="22"/>
        <v>0.6185714286</v>
      </c>
      <c r="BF810" s="122" t="s">
        <v>192</v>
      </c>
      <c r="BG810" s="160">
        <v>1.0</v>
      </c>
      <c r="BH810" s="122" t="s">
        <v>200</v>
      </c>
      <c r="BI810" s="160">
        <v>0.5</v>
      </c>
      <c r="BJ810" s="122" t="s">
        <v>204</v>
      </c>
      <c r="BK810" s="124">
        <v>1.0</v>
      </c>
      <c r="BL810" s="146" t="s">
        <v>209</v>
      </c>
      <c r="BM810" s="124">
        <v>1.0</v>
      </c>
      <c r="BN810" s="122" t="s">
        <v>218</v>
      </c>
      <c r="BO810" s="124">
        <v>0.33</v>
      </c>
      <c r="BP810" s="122" t="s">
        <v>211</v>
      </c>
      <c r="BQ810" s="124">
        <v>0.5</v>
      </c>
      <c r="BR810" s="224" t="s">
        <v>211</v>
      </c>
      <c r="BS810" s="58"/>
      <c r="BT810" s="112"/>
      <c r="BU810" s="168" t="s">
        <v>237</v>
      </c>
      <c r="BV810" s="168" t="s">
        <v>236</v>
      </c>
      <c r="BW810" s="112"/>
    </row>
    <row r="811">
      <c r="A811" s="66"/>
      <c r="B811" s="69">
        <v>33.0</v>
      </c>
      <c r="C811" s="71" t="s">
        <v>326</v>
      </c>
      <c r="D811" s="115" t="s">
        <v>362</v>
      </c>
      <c r="E811" s="76">
        <v>2014.0</v>
      </c>
      <c r="F811" s="76" t="s">
        <v>30</v>
      </c>
      <c r="G811" s="76" t="s">
        <v>398</v>
      </c>
      <c r="H811" s="76">
        <v>5.0</v>
      </c>
      <c r="I811" s="119" t="s">
        <v>434</v>
      </c>
      <c r="J811" s="71"/>
      <c r="K811" s="87" t="s">
        <v>39</v>
      </c>
      <c r="L811" s="66"/>
      <c r="M811" s="94"/>
      <c r="N811" s="122" t="s">
        <v>231</v>
      </c>
      <c r="O811" s="124"/>
      <c r="P811" s="124" t="s">
        <v>243</v>
      </c>
      <c r="Q811" s="16" t="s">
        <v>248</v>
      </c>
      <c r="R811" s="122" t="s">
        <v>228</v>
      </c>
      <c r="S811" s="124"/>
      <c r="T811" s="122" t="s">
        <v>231</v>
      </c>
      <c r="U811" s="124"/>
      <c r="V811" s="16" t="s">
        <v>258</v>
      </c>
      <c r="W811" s="106"/>
      <c r="X811" s="106"/>
      <c r="Y811" s="106"/>
      <c r="Z811" s="122" t="s">
        <v>231</v>
      </c>
      <c r="AA811" s="124"/>
      <c r="AB811" s="122" t="s">
        <v>231</v>
      </c>
      <c r="AC811" s="124" t="s">
        <v>478</v>
      </c>
      <c r="AD811" s="122" t="s">
        <v>231</v>
      </c>
      <c r="AE811" s="124" t="s">
        <v>492</v>
      </c>
      <c r="AF811" s="122" t="s">
        <v>241</v>
      </c>
      <c r="AG811" s="124"/>
      <c r="AH811" s="224" t="s">
        <v>241</v>
      </c>
      <c r="AI811" s="58"/>
      <c r="AJ811" s="108"/>
      <c r="AK811" s="106"/>
      <c r="AL811" s="106"/>
      <c r="AM811" s="122" t="s">
        <v>241</v>
      </c>
      <c r="AN811" s="124"/>
      <c r="AO811" s="122"/>
      <c r="AP811" s="124"/>
      <c r="AQ811" s="122"/>
      <c r="AR811" s="124"/>
      <c r="AS811" s="122"/>
      <c r="AT811" s="124"/>
      <c r="AU811" s="122" t="s">
        <v>241</v>
      </c>
      <c r="AV811" s="124"/>
      <c r="AW811" s="122" t="s">
        <v>231</v>
      </c>
      <c r="AX811" s="124"/>
      <c r="AY811" s="122" t="s">
        <v>231</v>
      </c>
      <c r="AZ811" s="124"/>
      <c r="BA811" s="146" t="s">
        <v>241</v>
      </c>
      <c r="BB811" s="124"/>
      <c r="BC811" s="146" t="s">
        <v>228</v>
      </c>
      <c r="BD811" s="124"/>
      <c r="BE811" s="112">
        <f t="shared" si="22"/>
        <v>0.7614285714</v>
      </c>
      <c r="BF811" s="122" t="s">
        <v>192</v>
      </c>
      <c r="BG811" s="160">
        <v>1.0</v>
      </c>
      <c r="BH811" s="122" t="s">
        <v>199</v>
      </c>
      <c r="BI811" s="160">
        <v>1.0</v>
      </c>
      <c r="BJ811" s="122" t="s">
        <v>204</v>
      </c>
      <c r="BK811" s="124">
        <v>1.0</v>
      </c>
      <c r="BL811" s="146" t="s">
        <v>209</v>
      </c>
      <c r="BM811" s="124">
        <v>1.0</v>
      </c>
      <c r="BN811" s="122" t="s">
        <v>218</v>
      </c>
      <c r="BO811" s="124">
        <v>0.33</v>
      </c>
      <c r="BP811" s="122" t="s">
        <v>222</v>
      </c>
      <c r="BQ811" s="124">
        <v>0.0</v>
      </c>
      <c r="BR811" s="122" t="s">
        <v>225</v>
      </c>
      <c r="BS811" s="226">
        <v>1.0</v>
      </c>
      <c r="BT811" s="63"/>
      <c r="BU811" s="168" t="s">
        <v>236</v>
      </c>
      <c r="BV811" s="168" t="s">
        <v>236</v>
      </c>
      <c r="BW811" s="112"/>
    </row>
    <row r="812">
      <c r="A812" s="66"/>
      <c r="B812" s="69">
        <v>34.0</v>
      </c>
      <c r="C812" s="71" t="s">
        <v>327</v>
      </c>
      <c r="D812" s="115" t="s">
        <v>363</v>
      </c>
      <c r="E812" s="76">
        <v>2014.0</v>
      </c>
      <c r="F812" s="76" t="s">
        <v>30</v>
      </c>
      <c r="G812" s="76" t="s">
        <v>399</v>
      </c>
      <c r="H812" s="76">
        <v>4.0</v>
      </c>
      <c r="I812" s="119" t="s">
        <v>435</v>
      </c>
      <c r="J812" s="71"/>
      <c r="K812" s="87" t="s">
        <v>39</v>
      </c>
      <c r="L812" s="66"/>
      <c r="M812" s="94"/>
      <c r="N812" s="122" t="s">
        <v>231</v>
      </c>
      <c r="O812" s="124"/>
      <c r="P812" s="124" t="s">
        <v>243</v>
      </c>
      <c r="Q812" s="16" t="s">
        <v>248</v>
      </c>
      <c r="R812" s="122" t="s">
        <v>228</v>
      </c>
      <c r="S812" s="124"/>
      <c r="T812" s="122" t="s">
        <v>231</v>
      </c>
      <c r="U812" s="124"/>
      <c r="V812" s="16" t="s">
        <v>257</v>
      </c>
      <c r="W812" s="106"/>
      <c r="X812" s="106"/>
      <c r="Y812" s="106"/>
      <c r="Z812" s="122" t="s">
        <v>231</v>
      </c>
      <c r="AA812" s="124"/>
      <c r="AB812" s="122" t="s">
        <v>231</v>
      </c>
      <c r="AC812" s="124" t="s">
        <v>479</v>
      </c>
      <c r="AD812" s="122" t="s">
        <v>231</v>
      </c>
      <c r="AE812" s="124"/>
      <c r="AF812" s="122" t="s">
        <v>241</v>
      </c>
      <c r="AG812" s="124"/>
      <c r="AH812" s="122" t="s">
        <v>241</v>
      </c>
      <c r="AI812" s="124"/>
      <c r="AJ812" s="108"/>
      <c r="AK812" s="106"/>
      <c r="AL812" s="106"/>
      <c r="AM812" s="122" t="s">
        <v>231</v>
      </c>
      <c r="AN812" s="124"/>
      <c r="AO812" s="122" t="s">
        <v>231</v>
      </c>
      <c r="AP812" s="124" t="s">
        <v>512</v>
      </c>
      <c r="AQ812" s="122" t="s">
        <v>231</v>
      </c>
      <c r="AR812" s="124" t="s">
        <v>460</v>
      </c>
      <c r="AS812" s="122" t="s">
        <v>231</v>
      </c>
      <c r="AT812" s="124"/>
      <c r="AU812" s="122" t="s">
        <v>231</v>
      </c>
      <c r="AV812" s="124"/>
      <c r="AW812" s="122" t="s">
        <v>231</v>
      </c>
      <c r="AX812" s="124"/>
      <c r="AY812" s="122" t="s">
        <v>231</v>
      </c>
      <c r="AZ812" s="124"/>
      <c r="BA812" s="146" t="s">
        <v>231</v>
      </c>
      <c r="BB812" s="124" t="s">
        <v>549</v>
      </c>
      <c r="BC812" s="146" t="s">
        <v>290</v>
      </c>
      <c r="BD812" s="124"/>
      <c r="BE812" s="112">
        <f t="shared" si="22"/>
        <v>1</v>
      </c>
      <c r="BF812" s="122" t="s">
        <v>192</v>
      </c>
      <c r="BG812" s="160">
        <v>1.0</v>
      </c>
      <c r="BH812" s="122" t="s">
        <v>199</v>
      </c>
      <c r="BI812" s="160">
        <v>1.0</v>
      </c>
      <c r="BJ812" s="122" t="s">
        <v>204</v>
      </c>
      <c r="BK812" s="124">
        <v>1.0</v>
      </c>
      <c r="BL812" s="146" t="s">
        <v>209</v>
      </c>
      <c r="BM812" s="124">
        <v>1.0</v>
      </c>
      <c r="BN812" s="122" t="s">
        <v>216</v>
      </c>
      <c r="BO812" s="124">
        <v>1.0</v>
      </c>
      <c r="BP812" s="122" t="s">
        <v>204</v>
      </c>
      <c r="BQ812" s="124">
        <v>1.0</v>
      </c>
      <c r="BR812" s="122" t="s">
        <v>225</v>
      </c>
      <c r="BS812" s="124">
        <v>1.0</v>
      </c>
      <c r="BT812" s="112"/>
      <c r="BU812" s="168" t="s">
        <v>236</v>
      </c>
      <c r="BV812" s="168" t="s">
        <v>236</v>
      </c>
      <c r="BW812" s="112"/>
    </row>
    <row r="813">
      <c r="A813" s="66"/>
      <c r="B813" s="69">
        <v>35.0</v>
      </c>
      <c r="C813" s="71" t="s">
        <v>328</v>
      </c>
      <c r="D813" s="115" t="s">
        <v>364</v>
      </c>
      <c r="E813" s="76">
        <v>2014.0</v>
      </c>
      <c r="F813" s="76" t="s">
        <v>30</v>
      </c>
      <c r="G813" s="76" t="s">
        <v>400</v>
      </c>
      <c r="H813" s="76">
        <v>7.0</v>
      </c>
      <c r="I813" s="119" t="s">
        <v>436</v>
      </c>
      <c r="J813" s="71"/>
      <c r="K813" s="87" t="s">
        <v>39</v>
      </c>
      <c r="L813" s="66"/>
      <c r="M813" s="94"/>
      <c r="N813" s="122" t="s">
        <v>231</v>
      </c>
      <c r="O813" s="124"/>
      <c r="P813" s="124" t="s">
        <v>243</v>
      </c>
      <c r="Q813" s="16" t="s">
        <v>248</v>
      </c>
      <c r="R813" s="122" t="s">
        <v>228</v>
      </c>
      <c r="S813" s="124"/>
      <c r="T813" s="122" t="s">
        <v>231</v>
      </c>
      <c r="U813" s="124"/>
      <c r="V813" s="16" t="s">
        <v>257</v>
      </c>
      <c r="W813" s="106"/>
      <c r="X813" s="106"/>
      <c r="Y813" s="106"/>
      <c r="Z813" s="122" t="s">
        <v>231</v>
      </c>
      <c r="AA813" s="124"/>
      <c r="AB813" s="122" t="s">
        <v>231</v>
      </c>
      <c r="AC813" s="124" t="s">
        <v>480</v>
      </c>
      <c r="AD813" s="122" t="s">
        <v>231</v>
      </c>
      <c r="AE813" s="124"/>
      <c r="AF813" s="122" t="s">
        <v>231</v>
      </c>
      <c r="AG813" s="124"/>
      <c r="AH813" s="122" t="s">
        <v>231</v>
      </c>
      <c r="AI813" s="124"/>
      <c r="AJ813" s="108"/>
      <c r="AK813" s="106"/>
      <c r="AL813" s="106"/>
      <c r="AM813" s="122" t="s">
        <v>231</v>
      </c>
      <c r="AN813" s="124"/>
      <c r="AO813" s="122" t="s">
        <v>231</v>
      </c>
      <c r="AP813" s="124" t="s">
        <v>513</v>
      </c>
      <c r="AQ813" s="122" t="s">
        <v>231</v>
      </c>
      <c r="AR813" s="124"/>
      <c r="AS813" s="122" t="s">
        <v>231</v>
      </c>
      <c r="AT813" s="124"/>
      <c r="AU813" s="122" t="s">
        <v>231</v>
      </c>
      <c r="AV813" s="124"/>
      <c r="AW813" s="122" t="s">
        <v>231</v>
      </c>
      <c r="AX813" s="124"/>
      <c r="AY813" s="122" t="s">
        <v>231</v>
      </c>
      <c r="AZ813" s="124"/>
      <c r="BA813" s="146" t="s">
        <v>241</v>
      </c>
      <c r="BB813" s="124"/>
      <c r="BC813" s="146" t="s">
        <v>290</v>
      </c>
      <c r="BD813" s="124"/>
      <c r="BE813" s="112">
        <f t="shared" si="22"/>
        <v>1</v>
      </c>
      <c r="BF813" s="122" t="s">
        <v>192</v>
      </c>
      <c r="BG813" s="160">
        <v>1.0</v>
      </c>
      <c r="BH813" s="122" t="s">
        <v>199</v>
      </c>
      <c r="BI813" s="160">
        <v>1.0</v>
      </c>
      <c r="BJ813" s="122" t="s">
        <v>204</v>
      </c>
      <c r="BK813" s="124">
        <v>1.0</v>
      </c>
      <c r="BL813" s="146" t="s">
        <v>209</v>
      </c>
      <c r="BM813" s="124">
        <v>1.0</v>
      </c>
      <c r="BN813" s="122" t="s">
        <v>216</v>
      </c>
      <c r="BO813" s="124">
        <v>1.0</v>
      </c>
      <c r="BP813" s="122" t="s">
        <v>204</v>
      </c>
      <c r="BQ813" s="124">
        <v>1.0</v>
      </c>
      <c r="BR813" s="122" t="s">
        <v>225</v>
      </c>
      <c r="BS813" s="124">
        <v>1.0</v>
      </c>
      <c r="BT813" s="112"/>
      <c r="BU813" s="168" t="s">
        <v>236</v>
      </c>
      <c r="BV813" s="168" t="s">
        <v>236</v>
      </c>
      <c r="BW813" s="112"/>
    </row>
    <row r="814">
      <c r="A814" s="66"/>
      <c r="B814" s="69">
        <v>36.0</v>
      </c>
      <c r="C814" s="71" t="s">
        <v>329</v>
      </c>
      <c r="D814" s="115" t="s">
        <v>365</v>
      </c>
      <c r="E814" s="76">
        <v>2011.0</v>
      </c>
      <c r="F814" s="76" t="s">
        <v>30</v>
      </c>
      <c r="G814" s="76" t="s">
        <v>401</v>
      </c>
      <c r="H814" s="76">
        <v>5.0</v>
      </c>
      <c r="I814" s="119" t="s">
        <v>437</v>
      </c>
      <c r="J814" s="71"/>
      <c r="K814" s="87" t="s">
        <v>39</v>
      </c>
      <c r="L814" s="66"/>
      <c r="M814" s="94"/>
      <c r="N814" s="122" t="s">
        <v>231</v>
      </c>
      <c r="O814" s="124"/>
      <c r="P814" s="124" t="s">
        <v>243</v>
      </c>
      <c r="Q814" s="16" t="s">
        <v>250</v>
      </c>
      <c r="R814" s="122" t="s">
        <v>228</v>
      </c>
      <c r="S814" s="124"/>
      <c r="T814" s="122" t="s">
        <v>231</v>
      </c>
      <c r="U814" s="124"/>
      <c r="V814" s="16" t="s">
        <v>257</v>
      </c>
      <c r="W814" s="106"/>
      <c r="X814" s="106"/>
      <c r="Y814" s="106"/>
      <c r="Z814" s="122" t="s">
        <v>231</v>
      </c>
      <c r="AA814" s="124"/>
      <c r="AB814" s="122" t="s">
        <v>231</v>
      </c>
      <c r="AC814" s="124" t="s">
        <v>481</v>
      </c>
      <c r="AD814" s="122" t="s">
        <v>231</v>
      </c>
      <c r="AE814" s="124" t="s">
        <v>493</v>
      </c>
      <c r="AF814" s="122" t="s">
        <v>241</v>
      </c>
      <c r="AG814" s="124"/>
      <c r="AH814" s="122" t="s">
        <v>241</v>
      </c>
      <c r="AI814" s="124"/>
      <c r="AJ814" s="108"/>
      <c r="AK814" s="106"/>
      <c r="AL814" s="106"/>
      <c r="AM814" s="122" t="s">
        <v>231</v>
      </c>
      <c r="AN814" s="124"/>
      <c r="AO814" s="122" t="s">
        <v>231</v>
      </c>
      <c r="AP814" s="124" t="s">
        <v>514</v>
      </c>
      <c r="AQ814" s="122" t="s">
        <v>231</v>
      </c>
      <c r="AR814" s="124"/>
      <c r="AS814" s="122" t="s">
        <v>231</v>
      </c>
      <c r="AT814" s="124"/>
      <c r="AU814" s="122" t="s">
        <v>231</v>
      </c>
      <c r="AV814" s="124"/>
      <c r="AW814" s="122" t="s">
        <v>231</v>
      </c>
      <c r="AX814" s="124"/>
      <c r="AY814" s="122" t="s">
        <v>231</v>
      </c>
      <c r="AZ814" s="124"/>
      <c r="BA814" s="146" t="s">
        <v>241</v>
      </c>
      <c r="BB814" s="124"/>
      <c r="BC814" s="146" t="s">
        <v>293</v>
      </c>
      <c r="BD814" s="124"/>
      <c r="BE814" s="112">
        <f t="shared" si="22"/>
        <v>0.5942857143</v>
      </c>
      <c r="BF814" s="122" t="s">
        <v>192</v>
      </c>
      <c r="BG814" s="160">
        <v>1.0</v>
      </c>
      <c r="BH814" s="122" t="s">
        <v>200</v>
      </c>
      <c r="BI814" s="160">
        <v>0.5</v>
      </c>
      <c r="BJ814" s="122" t="s">
        <v>205</v>
      </c>
      <c r="BK814" s="124">
        <v>0.5</v>
      </c>
      <c r="BL814" s="146" t="s">
        <v>209</v>
      </c>
      <c r="BM814" s="124">
        <v>1.0</v>
      </c>
      <c r="BN814" s="122" t="s">
        <v>217</v>
      </c>
      <c r="BO814" s="124">
        <v>0.66</v>
      </c>
      <c r="BP814" s="122" t="s">
        <v>211</v>
      </c>
      <c r="BQ814" s="124">
        <v>0.5</v>
      </c>
      <c r="BR814" s="122" t="s">
        <v>226</v>
      </c>
      <c r="BS814" s="124">
        <v>0.0</v>
      </c>
      <c r="BT814" s="112"/>
      <c r="BU814" s="168" t="s">
        <v>236</v>
      </c>
      <c r="BV814" s="168" t="s">
        <v>236</v>
      </c>
      <c r="BW814" s="112"/>
    </row>
    <row r="815">
      <c r="A815" s="65" t="s">
        <v>182</v>
      </c>
      <c r="B815" s="68" t="s">
        <v>0</v>
      </c>
      <c r="C815" s="68" t="s">
        <v>183</v>
      </c>
      <c r="D815" s="68" t="s">
        <v>184</v>
      </c>
      <c r="E815" s="75" t="s">
        <v>185</v>
      </c>
      <c r="F815" s="75" t="s">
        <v>91</v>
      </c>
      <c r="G815" s="75" t="s">
        <v>189</v>
      </c>
      <c r="H815" s="75" t="s">
        <v>191</v>
      </c>
      <c r="I815" s="81" t="s">
        <v>193</v>
      </c>
      <c r="J815" s="81"/>
      <c r="K815" s="85" t="s">
        <v>197</v>
      </c>
      <c r="L815" s="65" t="s">
        <v>210</v>
      </c>
      <c r="M815" s="92" t="s">
        <v>3</v>
      </c>
      <c r="N815" s="121" t="s">
        <v>180</v>
      </c>
      <c r="O815" s="220"/>
      <c r="P815" s="19" t="s">
        <v>232</v>
      </c>
      <c r="Q815" s="19" t="s">
        <v>246</v>
      </c>
      <c r="R815" s="125" t="s">
        <v>251</v>
      </c>
      <c r="S815" s="221"/>
      <c r="T815" s="121" t="s">
        <v>253</v>
      </c>
      <c r="U815" s="220"/>
      <c r="V815" s="19" t="s">
        <v>255</v>
      </c>
      <c r="W815" s="104" t="s">
        <v>11</v>
      </c>
      <c r="X815" s="104" t="s">
        <v>13</v>
      </c>
      <c r="Y815" s="104" t="s">
        <v>20</v>
      </c>
      <c r="Z815" s="121" t="s">
        <v>261</v>
      </c>
      <c r="AA815" s="220"/>
      <c r="AB815" s="127" t="s">
        <v>263</v>
      </c>
      <c r="AC815" s="222"/>
      <c r="AD815" s="129" t="s">
        <v>265</v>
      </c>
      <c r="AE815" s="129"/>
      <c r="AF815" s="132" t="s">
        <v>267</v>
      </c>
      <c r="AG815" s="129"/>
      <c r="AH815" s="127" t="s">
        <v>269</v>
      </c>
      <c r="AI815" s="222"/>
      <c r="AJ815" s="104" t="s">
        <v>25</v>
      </c>
      <c r="AK815" s="109" t="s">
        <v>33</v>
      </c>
      <c r="AL815" s="109" t="s">
        <v>40</v>
      </c>
      <c r="AM815" s="133" t="s">
        <v>271</v>
      </c>
      <c r="AN815" s="40"/>
      <c r="AO815" s="127" t="s">
        <v>273</v>
      </c>
      <c r="AP815" s="222"/>
      <c r="AQ815" s="127" t="s">
        <v>275</v>
      </c>
      <c r="AR815" s="222"/>
      <c r="AS815" s="127" t="s">
        <v>277</v>
      </c>
      <c r="AT815" s="222"/>
      <c r="AU815" s="121" t="s">
        <v>279</v>
      </c>
      <c r="AV815" s="220"/>
      <c r="AW815" s="121" t="s">
        <v>281</v>
      </c>
      <c r="AX815" s="220"/>
      <c r="AY815" s="121" t="s">
        <v>284</v>
      </c>
      <c r="AZ815" s="220"/>
      <c r="BA815" s="127" t="s">
        <v>286</v>
      </c>
      <c r="BB815" s="222"/>
      <c r="BC815" s="148" t="s">
        <v>288</v>
      </c>
      <c r="BD815" s="223"/>
      <c r="BE815" s="111" t="s">
        <v>559</v>
      </c>
      <c r="BF815" s="156" t="s">
        <v>188</v>
      </c>
      <c r="BG815" s="84"/>
      <c r="BH815" s="161" t="s">
        <v>196</v>
      </c>
      <c r="BI815" s="84"/>
      <c r="BJ815" s="161" t="s">
        <v>202</v>
      </c>
      <c r="BK815" s="84"/>
      <c r="BL815" s="161" t="s">
        <v>207</v>
      </c>
      <c r="BM815" s="84"/>
      <c r="BN815" s="161" t="s">
        <v>214</v>
      </c>
      <c r="BO815" s="84"/>
      <c r="BP815" s="161" t="s">
        <v>220</v>
      </c>
      <c r="BQ815" s="84"/>
      <c r="BR815" s="161" t="s">
        <v>223</v>
      </c>
      <c r="BS815" s="84"/>
      <c r="BT815" s="111" t="s">
        <v>560</v>
      </c>
      <c r="BU815" s="167" t="s">
        <v>234</v>
      </c>
      <c r="BV815" s="167" t="s">
        <v>239</v>
      </c>
      <c r="BW815" s="111"/>
    </row>
    <row r="816">
      <c r="A816" s="66"/>
      <c r="B816" s="69">
        <v>1.0</v>
      </c>
      <c r="C816" s="113" t="s">
        <v>294</v>
      </c>
      <c r="D816" s="113" t="s">
        <v>330</v>
      </c>
      <c r="E816" s="76">
        <v>2013.0</v>
      </c>
      <c r="F816" s="76" t="s">
        <v>30</v>
      </c>
      <c r="G816" s="76" t="s">
        <v>366</v>
      </c>
      <c r="H816" s="76">
        <v>4.0</v>
      </c>
      <c r="I816" s="116" t="s">
        <v>402</v>
      </c>
      <c r="J816"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816" s="87" t="s">
        <v>39</v>
      </c>
      <c r="L816" s="66"/>
      <c r="M816" s="94"/>
      <c r="N816" s="122" t="s">
        <v>231</v>
      </c>
      <c r="O816" s="124"/>
      <c r="P816" s="124" t="s">
        <v>243</v>
      </c>
      <c r="Q816" s="113" t="s">
        <v>249</v>
      </c>
      <c r="R816" s="122" t="s">
        <v>241</v>
      </c>
      <c r="S816" s="124"/>
      <c r="T816" s="122" t="s">
        <v>231</v>
      </c>
      <c r="U816" s="124"/>
      <c r="V816" s="16" t="s">
        <v>258</v>
      </c>
      <c r="W816" s="106"/>
      <c r="X816" s="106"/>
      <c r="Y816" s="106"/>
      <c r="Z816" s="122" t="s">
        <v>231</v>
      </c>
      <c r="AA816" s="124"/>
      <c r="AB816" s="122" t="s">
        <v>231</v>
      </c>
      <c r="AC816" s="126" t="s">
        <v>461</v>
      </c>
      <c r="AD816" s="122" t="s">
        <v>231</v>
      </c>
      <c r="AE816" s="126" t="s">
        <v>482</v>
      </c>
      <c r="AF816" s="122" t="s">
        <v>231</v>
      </c>
      <c r="AG816" s="126" t="s">
        <v>494</v>
      </c>
      <c r="AH816" s="122" t="s">
        <v>241</v>
      </c>
      <c r="AI816" s="124"/>
      <c r="AJ816" s="108"/>
      <c r="AK816" s="106"/>
      <c r="AL816" s="106"/>
      <c r="AM816" s="224" t="s">
        <v>231</v>
      </c>
      <c r="AN816" s="58"/>
      <c r="AO816" s="122" t="s">
        <v>231</v>
      </c>
      <c r="AP816" s="134" t="s">
        <v>505</v>
      </c>
      <c r="AQ816" s="122" t="s">
        <v>231</v>
      </c>
      <c r="AR816" s="124"/>
      <c r="AS816" s="122" t="s">
        <v>241</v>
      </c>
      <c r="AT816" s="124"/>
      <c r="AU816" s="122" t="s">
        <v>231</v>
      </c>
      <c r="AV816" s="124"/>
      <c r="AW816" s="122" t="s">
        <v>231</v>
      </c>
      <c r="AX816" s="124"/>
      <c r="AY816" s="122" t="s">
        <v>231</v>
      </c>
      <c r="AZ816" s="124"/>
      <c r="BA816" s="146" t="s">
        <v>231</v>
      </c>
      <c r="BB816" s="147" t="s">
        <v>541</v>
      </c>
      <c r="BC816" s="146" t="s">
        <v>293</v>
      </c>
      <c r="BE816" s="112">
        <f t="shared" ref="BE816:BE851" si="23">SUM(BG816,BI816,BK816,BM816,BO816,BQ816,BS816)/7</f>
        <v>0.8085714286</v>
      </c>
      <c r="BF816" s="122" t="s">
        <v>192</v>
      </c>
      <c r="BG816" s="160">
        <v>1.0</v>
      </c>
      <c r="BH816" s="122" t="s">
        <v>199</v>
      </c>
      <c r="BI816" s="160">
        <v>1.0</v>
      </c>
      <c r="BJ816" s="122" t="s">
        <v>204</v>
      </c>
      <c r="BK816" s="124">
        <v>1.0</v>
      </c>
      <c r="BL816" s="122" t="s">
        <v>209</v>
      </c>
      <c r="BM816" s="124">
        <v>1.0</v>
      </c>
      <c r="BN816" s="122" t="s">
        <v>217</v>
      </c>
      <c r="BO816" s="124">
        <v>0.66</v>
      </c>
      <c r="BP816" s="122" t="s">
        <v>211</v>
      </c>
      <c r="BQ816" s="124">
        <v>0.5</v>
      </c>
      <c r="BR816" s="122" t="s">
        <v>211</v>
      </c>
      <c r="BS816" s="124">
        <v>0.5</v>
      </c>
      <c r="BT816" s="112"/>
      <c r="BU816" s="168" t="s">
        <v>236</v>
      </c>
      <c r="BV816" s="168" t="s">
        <v>237</v>
      </c>
      <c r="BW816" s="112"/>
    </row>
    <row r="817">
      <c r="A817" s="66"/>
      <c r="B817" s="69">
        <v>2.0</v>
      </c>
      <c r="C817" s="71" t="s">
        <v>295</v>
      </c>
      <c r="D817" s="71" t="s">
        <v>331</v>
      </c>
      <c r="E817" s="76">
        <v>2012.0</v>
      </c>
      <c r="F817" s="76" t="s">
        <v>30</v>
      </c>
      <c r="G817" s="76" t="s">
        <v>367</v>
      </c>
      <c r="H817" s="76">
        <v>14.0</v>
      </c>
      <c r="I817" s="116" t="s">
        <v>403</v>
      </c>
      <c r="J817" s="116" t="s">
        <v>438</v>
      </c>
      <c r="K817" s="87" t="s">
        <v>39</v>
      </c>
      <c r="L817" s="66"/>
      <c r="M817" s="94"/>
      <c r="N817" s="122" t="s">
        <v>231</v>
      </c>
      <c r="O817" s="124"/>
      <c r="P817" s="124" t="s">
        <v>243</v>
      </c>
      <c r="Q817" s="16" t="s">
        <v>250</v>
      </c>
      <c r="R817" s="122" t="s">
        <v>241</v>
      </c>
      <c r="S817" s="124"/>
      <c r="T817" s="122" t="s">
        <v>231</v>
      </c>
      <c r="U817" s="124"/>
      <c r="V817" s="16" t="s">
        <v>257</v>
      </c>
      <c r="W817" s="106"/>
      <c r="X817" s="106"/>
      <c r="Y817" s="106"/>
      <c r="Z817" s="122" t="s">
        <v>231</v>
      </c>
      <c r="AA817" s="124"/>
      <c r="AB817" s="122" t="s">
        <v>231</v>
      </c>
      <c r="AC817" s="126" t="s">
        <v>462</v>
      </c>
      <c r="AD817" s="122" t="s">
        <v>231</v>
      </c>
      <c r="AE817" s="126" t="s">
        <v>483</v>
      </c>
      <c r="AF817" s="122" t="s">
        <v>231</v>
      </c>
      <c r="AG817" s="126" t="s">
        <v>495</v>
      </c>
      <c r="AH817" s="122" t="s">
        <v>231</v>
      </c>
      <c r="AI817" s="124"/>
      <c r="AJ817" s="108"/>
      <c r="AK817" s="106"/>
      <c r="AL817" s="106"/>
      <c r="AM817" s="122" t="s">
        <v>231</v>
      </c>
      <c r="AN817" s="124"/>
      <c r="AO817" s="122" t="s">
        <v>231</v>
      </c>
      <c r="AP817" s="124"/>
      <c r="AQ817" s="122" t="s">
        <v>231</v>
      </c>
      <c r="AR817" s="124"/>
      <c r="AS817" s="122" t="s">
        <v>231</v>
      </c>
      <c r="AT817" s="124"/>
      <c r="AU817" s="122" t="s">
        <v>231</v>
      </c>
      <c r="AV817" s="124"/>
      <c r="AW817" s="122" t="s">
        <v>231</v>
      </c>
      <c r="AX817" s="124"/>
      <c r="AY817" s="122" t="s">
        <v>241</v>
      </c>
      <c r="AZ817" s="124"/>
      <c r="BA817" s="146" t="s">
        <v>228</v>
      </c>
      <c r="BB817" s="124"/>
      <c r="BC817" s="146" t="s">
        <v>293</v>
      </c>
      <c r="BD817" s="124"/>
      <c r="BE817" s="112">
        <f t="shared" si="23"/>
        <v>0.7371428571</v>
      </c>
      <c r="BF817" s="122" t="s">
        <v>192</v>
      </c>
      <c r="BG817" s="160">
        <v>1.0</v>
      </c>
      <c r="BH817" s="122" t="s">
        <v>199</v>
      </c>
      <c r="BI817" s="160">
        <v>1.0</v>
      </c>
      <c r="BJ817" s="122" t="s">
        <v>204</v>
      </c>
      <c r="BK817" s="124">
        <v>1.0</v>
      </c>
      <c r="BL817" s="122" t="s">
        <v>209</v>
      </c>
      <c r="BM817" s="124">
        <v>1.0</v>
      </c>
      <c r="BN817" s="122" t="s">
        <v>217</v>
      </c>
      <c r="BO817" s="124">
        <v>0.66</v>
      </c>
      <c r="BP817" s="122" t="s">
        <v>211</v>
      </c>
      <c r="BQ817" s="124">
        <v>0.5</v>
      </c>
      <c r="BR817" s="122" t="s">
        <v>226</v>
      </c>
      <c r="BS817" s="124">
        <v>0.0</v>
      </c>
      <c r="BT817" s="112"/>
      <c r="BU817" s="168" t="s">
        <v>236</v>
      </c>
      <c r="BV817" s="168" t="s">
        <v>237</v>
      </c>
      <c r="BW817" s="112"/>
    </row>
    <row r="818">
      <c r="A818" s="66"/>
      <c r="B818" s="69">
        <v>3.0</v>
      </c>
      <c r="C818" s="71" t="s">
        <v>296</v>
      </c>
      <c r="D818" s="71" t="s">
        <v>332</v>
      </c>
      <c r="E818" s="76">
        <v>2013.0</v>
      </c>
      <c r="F818" s="76" t="s">
        <v>30</v>
      </c>
      <c r="G818" s="76" t="s">
        <v>368</v>
      </c>
      <c r="H818" s="76">
        <v>7.0</v>
      </c>
      <c r="I818" s="116" t="s">
        <v>404</v>
      </c>
      <c r="J818" s="116" t="s">
        <v>439</v>
      </c>
      <c r="K818" s="87" t="s">
        <v>39</v>
      </c>
      <c r="L818" s="66"/>
      <c r="M818" s="94"/>
      <c r="N818" s="122" t="s">
        <v>231</v>
      </c>
      <c r="O818" s="124"/>
      <c r="P818" s="124" t="s">
        <v>243</v>
      </c>
      <c r="Q818" s="16" t="s">
        <v>250</v>
      </c>
      <c r="R818" s="122" t="s">
        <v>241</v>
      </c>
      <c r="S818" s="124"/>
      <c r="T818" s="122" t="s">
        <v>231</v>
      </c>
      <c r="U818" s="124"/>
      <c r="V818" s="16" t="s">
        <v>257</v>
      </c>
      <c r="W818" s="106"/>
      <c r="X818" s="106"/>
      <c r="Y818" s="106"/>
      <c r="Z818" s="122" t="s">
        <v>231</v>
      </c>
      <c r="AA818" s="124"/>
      <c r="AB818" s="122" t="s">
        <v>231</v>
      </c>
      <c r="AC818" s="126" t="s">
        <v>463</v>
      </c>
      <c r="AD818" s="122" t="s">
        <v>231</v>
      </c>
      <c r="AE818" s="126" t="s">
        <v>484</v>
      </c>
      <c r="AF818" s="122" t="s">
        <v>231</v>
      </c>
      <c r="AG818" s="126" t="s">
        <v>496</v>
      </c>
      <c r="AH818" s="122" t="s">
        <v>241</v>
      </c>
      <c r="AI818" s="124"/>
      <c r="AJ818" s="108"/>
      <c r="AK818" s="106"/>
      <c r="AL818" s="106"/>
      <c r="AM818" s="122" t="s">
        <v>241</v>
      </c>
      <c r="AN818" s="124"/>
      <c r="AO818" s="224"/>
      <c r="AP818" s="58"/>
      <c r="AQ818" s="122"/>
      <c r="AR818" s="124"/>
      <c r="AS818" s="122"/>
      <c r="AT818" s="124"/>
      <c r="AU818" s="122" t="s">
        <v>241</v>
      </c>
      <c r="AV818" s="124"/>
      <c r="AW818" s="122" t="s">
        <v>231</v>
      </c>
      <c r="AX818" s="124"/>
      <c r="AY818" s="122" t="s">
        <v>231</v>
      </c>
      <c r="AZ818" s="124"/>
      <c r="BA818" s="146" t="s">
        <v>241</v>
      </c>
      <c r="BB818" s="124"/>
      <c r="BC818" s="146" t="s">
        <v>228</v>
      </c>
      <c r="BD818" s="124"/>
      <c r="BE818" s="112">
        <f t="shared" si="23"/>
        <v>0.7614285714</v>
      </c>
      <c r="BF818" s="122" t="s">
        <v>192</v>
      </c>
      <c r="BG818" s="160">
        <v>1.0</v>
      </c>
      <c r="BH818" s="122" t="s">
        <v>199</v>
      </c>
      <c r="BI818" s="160">
        <v>1.0</v>
      </c>
      <c r="BJ818" s="122" t="s">
        <v>204</v>
      </c>
      <c r="BK818" s="124">
        <v>1.0</v>
      </c>
      <c r="BL818" s="122" t="s">
        <v>209</v>
      </c>
      <c r="BM818" s="124">
        <v>1.0</v>
      </c>
      <c r="BN818" s="122" t="s">
        <v>218</v>
      </c>
      <c r="BO818" s="124">
        <v>0.33</v>
      </c>
      <c r="BP818" s="122" t="s">
        <v>211</v>
      </c>
      <c r="BQ818" s="124">
        <v>0.5</v>
      </c>
      <c r="BR818" s="122" t="s">
        <v>211</v>
      </c>
      <c r="BS818" s="124">
        <v>0.5</v>
      </c>
      <c r="BT818" s="112"/>
      <c r="BU818" s="168" t="s">
        <v>236</v>
      </c>
      <c r="BV818" s="168" t="s">
        <v>237</v>
      </c>
      <c r="BW818" s="112"/>
    </row>
    <row r="819">
      <c r="A819" s="66"/>
      <c r="B819" s="69">
        <v>4.0</v>
      </c>
      <c r="C819" s="71" t="s">
        <v>297</v>
      </c>
      <c r="D819" s="71" t="s">
        <v>333</v>
      </c>
      <c r="E819" s="76">
        <v>2011.0</v>
      </c>
      <c r="F819" s="76" t="s">
        <v>30</v>
      </c>
      <c r="G819" s="76" t="s">
        <v>369</v>
      </c>
      <c r="H819" s="76">
        <v>12.0</v>
      </c>
      <c r="I819" s="116" t="s">
        <v>405</v>
      </c>
      <c r="J819" s="116" t="s">
        <v>440</v>
      </c>
      <c r="K819" s="87" t="s">
        <v>39</v>
      </c>
      <c r="L819" s="66"/>
      <c r="M819" s="94"/>
      <c r="N819" s="122" t="s">
        <v>231</v>
      </c>
      <c r="O819" s="124"/>
      <c r="P819" s="124" t="s">
        <v>243</v>
      </c>
      <c r="Q819" s="16" t="s">
        <v>249</v>
      </c>
      <c r="R819" s="122" t="s">
        <v>241</v>
      </c>
      <c r="S819" s="124"/>
      <c r="T819" s="122" t="s">
        <v>231</v>
      </c>
      <c r="U819" s="124"/>
      <c r="V819" s="16" t="s">
        <v>258</v>
      </c>
      <c r="W819" s="106"/>
      <c r="X819" s="106"/>
      <c r="Y819" s="106"/>
      <c r="Z819" s="122" t="s">
        <v>231</v>
      </c>
      <c r="AA819" s="124"/>
      <c r="AB819" s="122" t="s">
        <v>231</v>
      </c>
      <c r="AC819" s="126" t="s">
        <v>463</v>
      </c>
      <c r="AD819" s="122" t="s">
        <v>231</v>
      </c>
      <c r="AE819" s="126" t="s">
        <v>485</v>
      </c>
      <c r="AF819" s="122" t="s">
        <v>241</v>
      </c>
      <c r="AG819" s="124"/>
      <c r="AH819" s="122" t="s">
        <v>231</v>
      </c>
      <c r="AI819" s="126" t="s">
        <v>499</v>
      </c>
      <c r="AJ819" s="108"/>
      <c r="AK819" s="106"/>
      <c r="AL819" s="106"/>
      <c r="AM819" s="122" t="s">
        <v>241</v>
      </c>
      <c r="AN819" s="124"/>
      <c r="AO819" s="122"/>
      <c r="AP819" s="124"/>
      <c r="AQ819" s="122"/>
      <c r="AR819" s="124"/>
      <c r="AS819" s="122"/>
      <c r="AT819" s="124"/>
      <c r="AU819" s="122" t="s">
        <v>241</v>
      </c>
      <c r="AV819" s="124"/>
      <c r="AW819" s="122" t="s">
        <v>231</v>
      </c>
      <c r="AX819" s="124"/>
      <c r="AY819" s="122" t="s">
        <v>231</v>
      </c>
      <c r="AZ819" s="124"/>
      <c r="BA819" s="146" t="s">
        <v>241</v>
      </c>
      <c r="BB819" s="147" t="s">
        <v>542</v>
      </c>
      <c r="BC819" s="146" t="s">
        <v>228</v>
      </c>
      <c r="BD819" s="124"/>
      <c r="BE819" s="112">
        <f t="shared" si="23"/>
        <v>0.7371428571</v>
      </c>
      <c r="BF819" s="122" t="s">
        <v>192</v>
      </c>
      <c r="BG819" s="160">
        <v>1.0</v>
      </c>
      <c r="BH819" s="122" t="s">
        <v>199</v>
      </c>
      <c r="BI819" s="160">
        <v>1.0</v>
      </c>
      <c r="BJ819" s="122" t="s">
        <v>204</v>
      </c>
      <c r="BK819" s="124">
        <v>1.0</v>
      </c>
      <c r="BL819" s="122" t="s">
        <v>209</v>
      </c>
      <c r="BM819" s="124">
        <v>1.0</v>
      </c>
      <c r="BN819" s="122" t="s">
        <v>217</v>
      </c>
      <c r="BO819" s="124">
        <v>0.66</v>
      </c>
      <c r="BP819" s="122" t="s">
        <v>211</v>
      </c>
      <c r="BQ819" s="124">
        <v>0.5</v>
      </c>
      <c r="BR819" s="122" t="s">
        <v>226</v>
      </c>
      <c r="BS819" s="124">
        <v>0.0</v>
      </c>
      <c r="BT819" s="112"/>
      <c r="BU819" s="168" t="s">
        <v>236</v>
      </c>
      <c r="BV819" s="168" t="s">
        <v>237</v>
      </c>
      <c r="BW819" s="112"/>
    </row>
    <row r="820">
      <c r="A820" s="66"/>
      <c r="B820" s="69">
        <v>5.0</v>
      </c>
      <c r="C820" s="71" t="s">
        <v>298</v>
      </c>
      <c r="D820" s="71" t="s">
        <v>334</v>
      </c>
      <c r="E820" s="76">
        <v>2011.0</v>
      </c>
      <c r="F820" s="76" t="s">
        <v>30</v>
      </c>
      <c r="G820" s="76" t="s">
        <v>370</v>
      </c>
      <c r="H820" s="76">
        <v>14.0</v>
      </c>
      <c r="I820" s="117" t="s">
        <v>406</v>
      </c>
      <c r="J820" s="116" t="s">
        <v>441</v>
      </c>
      <c r="K820" s="87" t="s">
        <v>39</v>
      </c>
      <c r="L820" s="66"/>
      <c r="M820" s="94"/>
      <c r="N820" s="122" t="s">
        <v>231</v>
      </c>
      <c r="O820" s="124"/>
      <c r="P820" s="124" t="s">
        <v>243</v>
      </c>
      <c r="Q820" s="16" t="s">
        <v>250</v>
      </c>
      <c r="R820" s="122" t="s">
        <v>241</v>
      </c>
      <c r="S820" s="124"/>
      <c r="T820" s="122" t="s">
        <v>231</v>
      </c>
      <c r="U820" s="124"/>
      <c r="V820" s="16" t="s">
        <v>260</v>
      </c>
      <c r="W820" s="106"/>
      <c r="X820" s="106"/>
      <c r="Y820" s="106"/>
      <c r="Z820" s="122" t="s">
        <v>241</v>
      </c>
      <c r="AA820" s="124"/>
      <c r="AB820" s="122" t="s">
        <v>228</v>
      </c>
      <c r="AC820" s="124"/>
      <c r="AD820" s="122" t="s">
        <v>228</v>
      </c>
      <c r="AE820" s="124"/>
      <c r="AF820" s="122" t="s">
        <v>228</v>
      </c>
      <c r="AG820" s="124"/>
      <c r="AH820" s="122" t="s">
        <v>228</v>
      </c>
      <c r="AI820" s="124"/>
      <c r="AJ820" s="108"/>
      <c r="AK820" s="106"/>
      <c r="AL820" s="106"/>
      <c r="AM820" s="122" t="s">
        <v>241</v>
      </c>
      <c r="AN820" s="124"/>
      <c r="AO820" s="122"/>
      <c r="AP820" s="124"/>
      <c r="AQ820" s="224"/>
      <c r="AR820" s="58"/>
      <c r="AS820" s="122"/>
      <c r="AT820" s="124"/>
      <c r="AU820" s="122" t="s">
        <v>231</v>
      </c>
      <c r="AV820" s="124"/>
      <c r="AW820" s="122" t="s">
        <v>231</v>
      </c>
      <c r="AX820" s="124"/>
      <c r="AY820" s="122" t="s">
        <v>231</v>
      </c>
      <c r="AZ820" s="124"/>
      <c r="BA820" s="146" t="s">
        <v>241</v>
      </c>
      <c r="BB820" s="124"/>
      <c r="BC820" s="146" t="s">
        <v>228</v>
      </c>
      <c r="BD820" s="124"/>
      <c r="BE820" s="112">
        <f t="shared" si="23"/>
        <v>0.7614285714</v>
      </c>
      <c r="BF820" s="122" t="s">
        <v>192</v>
      </c>
      <c r="BG820" s="160">
        <v>1.0</v>
      </c>
      <c r="BH820" s="122" t="s">
        <v>199</v>
      </c>
      <c r="BI820" s="160">
        <v>1.0</v>
      </c>
      <c r="BJ820" s="122" t="s">
        <v>204</v>
      </c>
      <c r="BK820" s="124">
        <v>1.0</v>
      </c>
      <c r="BL820" s="122" t="s">
        <v>209</v>
      </c>
      <c r="BM820" s="124">
        <v>1.0</v>
      </c>
      <c r="BN820" s="122" t="s">
        <v>218</v>
      </c>
      <c r="BO820" s="124">
        <v>0.33</v>
      </c>
      <c r="BP820" s="122" t="s">
        <v>211</v>
      </c>
      <c r="BQ820" s="124">
        <v>0.5</v>
      </c>
      <c r="BR820" s="122" t="s">
        <v>211</v>
      </c>
      <c r="BS820" s="124">
        <v>0.5</v>
      </c>
      <c r="BT820" s="112"/>
      <c r="BU820" s="168" t="s">
        <v>236</v>
      </c>
      <c r="BV820" s="168" t="s">
        <v>237</v>
      </c>
      <c r="BW820" s="112"/>
    </row>
    <row r="821">
      <c r="A821" s="66"/>
      <c r="B821" s="69">
        <v>6.0</v>
      </c>
      <c r="C821" s="71" t="s">
        <v>299</v>
      </c>
      <c r="D821" s="71" t="s">
        <v>335</v>
      </c>
      <c r="E821" s="76">
        <v>2012.0</v>
      </c>
      <c r="F821" s="76" t="s">
        <v>30</v>
      </c>
      <c r="G821" s="76" t="s">
        <v>371</v>
      </c>
      <c r="H821" s="76">
        <v>3.0</v>
      </c>
      <c r="I821" s="117" t="s">
        <v>407</v>
      </c>
      <c r="J821" s="116" t="s">
        <v>442</v>
      </c>
      <c r="K821" s="87" t="s">
        <v>39</v>
      </c>
      <c r="L821" s="66"/>
      <c r="M821" s="94"/>
      <c r="N821" s="122" t="s">
        <v>231</v>
      </c>
      <c r="O821" s="124"/>
      <c r="P821" s="124" t="s">
        <v>243</v>
      </c>
      <c r="Q821" s="16" t="s">
        <v>249</v>
      </c>
      <c r="R821" s="122" t="s">
        <v>241</v>
      </c>
      <c r="S821" s="124"/>
      <c r="T821" s="122" t="s">
        <v>231</v>
      </c>
      <c r="U821" s="126" t="s">
        <v>458</v>
      </c>
      <c r="V821" s="16" t="s">
        <v>257</v>
      </c>
      <c r="W821" s="106"/>
      <c r="X821" s="106"/>
      <c r="Y821" s="106"/>
      <c r="Z821" s="122" t="s">
        <v>231</v>
      </c>
      <c r="AA821" s="124"/>
      <c r="AB821" s="122" t="s">
        <v>231</v>
      </c>
      <c r="AC821" s="126" t="s">
        <v>464</v>
      </c>
      <c r="AD821" s="122" t="s">
        <v>231</v>
      </c>
      <c r="AE821" s="130" t="s">
        <v>486</v>
      </c>
      <c r="AF821" s="122" t="s">
        <v>231</v>
      </c>
      <c r="AG821" s="126" t="s">
        <v>497</v>
      </c>
      <c r="AH821" s="122" t="s">
        <v>231</v>
      </c>
      <c r="AI821" s="126" t="s">
        <v>500</v>
      </c>
      <c r="AJ821" s="108"/>
      <c r="AK821" s="106"/>
      <c r="AL821" s="106"/>
      <c r="AM821" s="122" t="s">
        <v>231</v>
      </c>
      <c r="AN821" s="124"/>
      <c r="AO821" s="122" t="s">
        <v>231</v>
      </c>
      <c r="AP821" s="124"/>
      <c r="AQ821" s="122" t="s">
        <v>231</v>
      </c>
      <c r="AR821" s="124"/>
      <c r="AS821" s="122" t="s">
        <v>231</v>
      </c>
      <c r="AT821" s="124"/>
      <c r="AU821" s="122" t="s">
        <v>231</v>
      </c>
      <c r="AV821" s="124"/>
      <c r="AW821" s="122" t="s">
        <v>231</v>
      </c>
      <c r="AX821" s="124"/>
      <c r="AY821" s="122" t="s">
        <v>241</v>
      </c>
      <c r="AZ821" s="124"/>
      <c r="BA821" s="146" t="s">
        <v>228</v>
      </c>
      <c r="BB821" s="124"/>
      <c r="BC821" s="146" t="s">
        <v>290</v>
      </c>
      <c r="BD821" s="124"/>
      <c r="BE821" s="112">
        <f t="shared" si="23"/>
        <v>0.7371428571</v>
      </c>
      <c r="BF821" s="122" t="s">
        <v>192</v>
      </c>
      <c r="BG821" s="160">
        <v>1.0</v>
      </c>
      <c r="BH821" s="122" t="s">
        <v>200</v>
      </c>
      <c r="BI821" s="160">
        <v>0.5</v>
      </c>
      <c r="BJ821" s="122" t="s">
        <v>204</v>
      </c>
      <c r="BK821" s="124">
        <v>1.0</v>
      </c>
      <c r="BL821" s="122" t="s">
        <v>209</v>
      </c>
      <c r="BM821" s="124">
        <v>1.0</v>
      </c>
      <c r="BN821" s="122" t="s">
        <v>217</v>
      </c>
      <c r="BO821" s="124">
        <v>0.66</v>
      </c>
      <c r="BP821" s="122" t="s">
        <v>211</v>
      </c>
      <c r="BQ821" s="124">
        <v>0.5</v>
      </c>
      <c r="BR821" s="122" t="s">
        <v>211</v>
      </c>
      <c r="BS821" s="124">
        <v>0.5</v>
      </c>
      <c r="BT821" s="112"/>
      <c r="BU821" s="168" t="s">
        <v>236</v>
      </c>
      <c r="BV821" s="168" t="s">
        <v>237</v>
      </c>
      <c r="BW821" s="112"/>
    </row>
    <row r="822">
      <c r="A822" s="66"/>
      <c r="B822" s="69">
        <v>7.0</v>
      </c>
      <c r="C822" s="71" t="s">
        <v>300</v>
      </c>
      <c r="D822" s="71" t="s">
        <v>336</v>
      </c>
      <c r="E822" s="76">
        <v>2011.0</v>
      </c>
      <c r="F822" s="76" t="s">
        <v>30</v>
      </c>
      <c r="G822" s="76" t="s">
        <v>372</v>
      </c>
      <c r="H822" s="76">
        <v>21.0</v>
      </c>
      <c r="I822" s="118" t="s">
        <v>408</v>
      </c>
      <c r="J822" s="116" t="s">
        <v>443</v>
      </c>
      <c r="K822" s="87" t="s">
        <v>39</v>
      </c>
      <c r="L822" s="66"/>
      <c r="M822" s="94"/>
      <c r="N822" s="122" t="s">
        <v>231</v>
      </c>
      <c r="O822" s="124"/>
      <c r="P822" s="124" t="s">
        <v>243</v>
      </c>
      <c r="Q822" s="16" t="s">
        <v>250</v>
      </c>
      <c r="R822" s="122" t="s">
        <v>241</v>
      </c>
      <c r="S822" s="124"/>
      <c r="T822" s="122" t="s">
        <v>231</v>
      </c>
      <c r="U822" s="124"/>
      <c r="V822" s="16" t="s">
        <v>258</v>
      </c>
      <c r="W822" s="106"/>
      <c r="X822" s="106"/>
      <c r="Y822" s="106"/>
      <c r="Z822" s="122" t="s">
        <v>231</v>
      </c>
      <c r="AA822" s="124"/>
      <c r="AB822" s="122" t="s">
        <v>231</v>
      </c>
      <c r="AC822" s="126" t="s">
        <v>465</v>
      </c>
      <c r="AD822" s="122" t="s">
        <v>231</v>
      </c>
      <c r="AE822" s="131" t="s">
        <v>487</v>
      </c>
      <c r="AF822" s="122" t="s">
        <v>241</v>
      </c>
      <c r="AG822" s="124"/>
      <c r="AH822" s="122" t="s">
        <v>241</v>
      </c>
      <c r="AI822" s="124"/>
      <c r="AJ822" s="108"/>
      <c r="AK822" s="106"/>
      <c r="AL822" s="106"/>
      <c r="AM822" s="122" t="s">
        <v>241</v>
      </c>
      <c r="AN822" s="124"/>
      <c r="AO822" s="122"/>
      <c r="AP822" s="124"/>
      <c r="AQ822" s="122"/>
      <c r="AR822" s="124"/>
      <c r="AS822" s="224"/>
      <c r="AT822" s="58"/>
      <c r="AU822" s="122" t="s">
        <v>231</v>
      </c>
      <c r="AV822" s="124"/>
      <c r="AW822" s="122" t="s">
        <v>231</v>
      </c>
      <c r="AX822" s="124" t="s">
        <v>531</v>
      </c>
      <c r="AY822" s="122" t="s">
        <v>231</v>
      </c>
      <c r="AZ822" s="124"/>
      <c r="BA822" s="146" t="s">
        <v>241</v>
      </c>
      <c r="BB822" s="124"/>
      <c r="BC822" s="146" t="s">
        <v>228</v>
      </c>
      <c r="BD822" s="124"/>
      <c r="BE822" s="112">
        <f t="shared" si="23"/>
        <v>0.69</v>
      </c>
      <c r="BF822" s="122" t="s">
        <v>192</v>
      </c>
      <c r="BG822" s="160">
        <v>1.0</v>
      </c>
      <c r="BH822" s="122" t="s">
        <v>199</v>
      </c>
      <c r="BI822" s="160">
        <v>1.0</v>
      </c>
      <c r="BJ822" s="122" t="s">
        <v>204</v>
      </c>
      <c r="BK822" s="124">
        <v>1.0</v>
      </c>
      <c r="BL822" s="122" t="s">
        <v>209</v>
      </c>
      <c r="BM822" s="124">
        <v>1.0</v>
      </c>
      <c r="BN822" s="122" t="s">
        <v>218</v>
      </c>
      <c r="BO822" s="124">
        <v>0.33</v>
      </c>
      <c r="BP822" s="122" t="s">
        <v>211</v>
      </c>
      <c r="BQ822" s="124">
        <v>0.5</v>
      </c>
      <c r="BR822" s="122" t="s">
        <v>226</v>
      </c>
      <c r="BS822" s="124">
        <v>0.0</v>
      </c>
      <c r="BT822" s="112"/>
      <c r="BU822" s="168" t="s">
        <v>236</v>
      </c>
      <c r="BV822" s="168" t="s">
        <v>237</v>
      </c>
      <c r="BW822" s="112"/>
    </row>
    <row r="823">
      <c r="A823" s="66"/>
      <c r="B823" s="69">
        <v>8.0</v>
      </c>
      <c r="C823" s="71" t="s">
        <v>301</v>
      </c>
      <c r="D823" s="71" t="s">
        <v>337</v>
      </c>
      <c r="E823" s="76">
        <v>2014.0</v>
      </c>
      <c r="F823" s="76" t="s">
        <v>30</v>
      </c>
      <c r="G823" s="76" t="s">
        <v>373</v>
      </c>
      <c r="H823" s="76">
        <v>1.0</v>
      </c>
      <c r="I823" s="119" t="s">
        <v>409</v>
      </c>
      <c r="J823" s="119" t="s">
        <v>444</v>
      </c>
      <c r="K823" s="87" t="s">
        <v>39</v>
      </c>
      <c r="L823" s="66"/>
      <c r="M823" s="94"/>
      <c r="N823" s="122" t="s">
        <v>231</v>
      </c>
      <c r="O823" s="124"/>
      <c r="P823" s="124" t="s">
        <v>243</v>
      </c>
      <c r="Q823" s="16" t="s">
        <v>248</v>
      </c>
      <c r="R823" s="122" t="s">
        <v>241</v>
      </c>
      <c r="S823" s="124"/>
      <c r="T823" s="122" t="s">
        <v>231</v>
      </c>
      <c r="U823" s="124"/>
      <c r="V823" s="16" t="s">
        <v>258</v>
      </c>
      <c r="W823" s="106"/>
      <c r="X823" s="106"/>
      <c r="Y823" s="106"/>
      <c r="Z823" s="122" t="s">
        <v>231</v>
      </c>
      <c r="AA823" s="124"/>
      <c r="AB823" s="122" t="s">
        <v>231</v>
      </c>
      <c r="AC823" s="124" t="s">
        <v>466</v>
      </c>
      <c r="AD823" s="122" t="s">
        <v>231</v>
      </c>
      <c r="AE823" s="124" t="s">
        <v>488</v>
      </c>
      <c r="AF823" s="122" t="s">
        <v>231</v>
      </c>
      <c r="AG823" s="124"/>
      <c r="AH823" s="122" t="s">
        <v>241</v>
      </c>
      <c r="AI823" s="124"/>
      <c r="AJ823" s="108"/>
      <c r="AK823" s="106"/>
      <c r="AL823" s="106"/>
      <c r="AM823" s="122" t="s">
        <v>231</v>
      </c>
      <c r="AN823" s="124"/>
      <c r="AO823" s="122" t="s">
        <v>231</v>
      </c>
      <c r="AP823" s="124"/>
      <c r="AQ823" s="122" t="s">
        <v>231</v>
      </c>
      <c r="AR823" s="124" t="s">
        <v>515</v>
      </c>
      <c r="AS823" s="122" t="s">
        <v>231</v>
      </c>
      <c r="AT823" s="124" t="s">
        <v>523</v>
      </c>
      <c r="AU823" s="122" t="s">
        <v>231</v>
      </c>
      <c r="AV823" s="124"/>
      <c r="AW823" s="122" t="s">
        <v>231</v>
      </c>
      <c r="AX823" s="124" t="s">
        <v>532</v>
      </c>
      <c r="AY823" s="122" t="s">
        <v>231</v>
      </c>
      <c r="AZ823" s="124"/>
      <c r="BA823" s="146" t="s">
        <v>231</v>
      </c>
      <c r="BB823" s="124" t="s">
        <v>543</v>
      </c>
      <c r="BC823" s="146" t="s">
        <v>290</v>
      </c>
      <c r="BD823" s="124" t="s">
        <v>552</v>
      </c>
      <c r="BE823" s="112">
        <f t="shared" si="23"/>
        <v>0.9285714286</v>
      </c>
      <c r="BF823" s="122" t="s">
        <v>192</v>
      </c>
      <c r="BG823" s="160">
        <v>1.0</v>
      </c>
      <c r="BH823" s="122" t="s">
        <v>199</v>
      </c>
      <c r="BI823" s="160">
        <v>1.0</v>
      </c>
      <c r="BJ823" s="122" t="s">
        <v>204</v>
      </c>
      <c r="BK823" s="124">
        <v>1.0</v>
      </c>
      <c r="BL823" s="122" t="s">
        <v>209</v>
      </c>
      <c r="BM823" s="124">
        <v>1.0</v>
      </c>
      <c r="BN823" s="122" t="s">
        <v>216</v>
      </c>
      <c r="BO823" s="124">
        <v>1.0</v>
      </c>
      <c r="BP823" s="122" t="s">
        <v>204</v>
      </c>
      <c r="BQ823" s="124">
        <v>1.0</v>
      </c>
      <c r="BR823" s="122" t="s">
        <v>211</v>
      </c>
      <c r="BS823" s="124">
        <v>0.5</v>
      </c>
      <c r="BT823" s="112"/>
      <c r="BU823" s="168" t="s">
        <v>236</v>
      </c>
      <c r="BV823" s="168" t="s">
        <v>236</v>
      </c>
      <c r="BW823" s="112"/>
    </row>
    <row r="824">
      <c r="A824" s="66"/>
      <c r="B824" s="69">
        <v>9.0</v>
      </c>
      <c r="C824" s="115" t="s">
        <v>302</v>
      </c>
      <c r="D824" s="115" t="s">
        <v>338</v>
      </c>
      <c r="E824" s="76">
        <v>2014.0</v>
      </c>
      <c r="F824" s="76" t="s">
        <v>30</v>
      </c>
      <c r="G824" s="76" t="s">
        <v>374</v>
      </c>
      <c r="H824" s="76">
        <v>5.0</v>
      </c>
      <c r="I824" s="119" t="s">
        <v>410</v>
      </c>
      <c r="J824" s="119" t="s">
        <v>445</v>
      </c>
      <c r="K824" s="87" t="s">
        <v>39</v>
      </c>
      <c r="L824" s="66"/>
      <c r="M824" s="94"/>
      <c r="N824" s="122" t="s">
        <v>231</v>
      </c>
      <c r="O824" s="124"/>
      <c r="P824" s="124" t="s">
        <v>243</v>
      </c>
      <c r="Q824" s="16" t="s">
        <v>249</v>
      </c>
      <c r="R824" s="122" t="s">
        <v>231</v>
      </c>
      <c r="S824" s="124" t="s">
        <v>454</v>
      </c>
      <c r="T824" s="122" t="s">
        <v>231</v>
      </c>
      <c r="U824" s="124"/>
      <c r="V824" s="16" t="s">
        <v>258</v>
      </c>
      <c r="W824" s="106"/>
      <c r="X824" s="106"/>
      <c r="Y824" s="106"/>
      <c r="Z824" s="122" t="s">
        <v>231</v>
      </c>
      <c r="AA824" s="124"/>
      <c r="AB824" s="122" t="s">
        <v>231</v>
      </c>
      <c r="AC824" s="124" t="s">
        <v>467</v>
      </c>
      <c r="AD824" s="122" t="s">
        <v>241</v>
      </c>
      <c r="AE824" s="124"/>
      <c r="AF824" s="122" t="s">
        <v>241</v>
      </c>
      <c r="AG824" s="124"/>
      <c r="AH824" s="122" t="s">
        <v>231</v>
      </c>
      <c r="AI824" s="124" t="s">
        <v>501</v>
      </c>
      <c r="AJ824" s="108"/>
      <c r="AK824" s="106"/>
      <c r="AL824" s="106"/>
      <c r="AM824" s="122" t="s">
        <v>231</v>
      </c>
      <c r="AN824" s="124" t="s">
        <v>502</v>
      </c>
      <c r="AO824" s="122" t="s">
        <v>231</v>
      </c>
      <c r="AP824" s="124"/>
      <c r="AQ824" s="122" t="s">
        <v>231</v>
      </c>
      <c r="AR824" s="124"/>
      <c r="AS824" s="122" t="s">
        <v>231</v>
      </c>
      <c r="AT824" s="124" t="s">
        <v>524</v>
      </c>
      <c r="AU824" s="224" t="s">
        <v>231</v>
      </c>
      <c r="AV824" s="58"/>
      <c r="AW824" s="122" t="s">
        <v>231</v>
      </c>
      <c r="AX824" s="124" t="s">
        <v>533</v>
      </c>
      <c r="AY824" s="122" t="s">
        <v>231</v>
      </c>
      <c r="AZ824" s="124"/>
      <c r="BA824" s="146" t="s">
        <v>231</v>
      </c>
      <c r="BB824" s="124" t="s">
        <v>544</v>
      </c>
      <c r="BC824" s="146" t="s">
        <v>290</v>
      </c>
      <c r="BD824" s="124" t="s">
        <v>553</v>
      </c>
      <c r="BE824" s="112">
        <f t="shared" si="23"/>
        <v>0.88</v>
      </c>
      <c r="BF824" s="122" t="s">
        <v>192</v>
      </c>
      <c r="BG824" s="160">
        <v>1.0</v>
      </c>
      <c r="BH824" s="122" t="s">
        <v>199</v>
      </c>
      <c r="BI824" s="160">
        <v>1.0</v>
      </c>
      <c r="BJ824" s="122" t="s">
        <v>204</v>
      </c>
      <c r="BK824" s="124">
        <v>1.0</v>
      </c>
      <c r="BL824" s="122" t="s">
        <v>209</v>
      </c>
      <c r="BM824" s="124">
        <v>1.0</v>
      </c>
      <c r="BN824" s="122" t="s">
        <v>217</v>
      </c>
      <c r="BO824" s="124">
        <v>0.66</v>
      </c>
      <c r="BP824" s="122" t="s">
        <v>211</v>
      </c>
      <c r="BQ824" s="124">
        <v>0.5</v>
      </c>
      <c r="BR824" s="122" t="s">
        <v>225</v>
      </c>
      <c r="BS824" s="124">
        <v>1.0</v>
      </c>
      <c r="BT824" s="112"/>
      <c r="BU824" s="168" t="s">
        <v>236</v>
      </c>
      <c r="BV824" s="168" t="s">
        <v>237</v>
      </c>
      <c r="BW824" s="112"/>
    </row>
    <row r="825">
      <c r="A825" s="66"/>
      <c r="B825" s="69">
        <v>10.0</v>
      </c>
      <c r="C825" s="115" t="s">
        <v>303</v>
      </c>
      <c r="D825" s="115" t="s">
        <v>339</v>
      </c>
      <c r="E825" s="76">
        <v>2014.0</v>
      </c>
      <c r="F825" s="76" t="s">
        <v>30</v>
      </c>
      <c r="G825" s="76" t="s">
        <v>375</v>
      </c>
      <c r="H825" s="76">
        <v>4.0</v>
      </c>
      <c r="I825" s="119" t="s">
        <v>411</v>
      </c>
      <c r="J825" s="119" t="s">
        <v>446</v>
      </c>
      <c r="K825" s="87" t="s">
        <v>39</v>
      </c>
      <c r="L825" s="66"/>
      <c r="M825" s="94"/>
      <c r="N825" s="122" t="s">
        <v>231</v>
      </c>
      <c r="O825" s="124"/>
      <c r="P825" s="124" t="s">
        <v>245</v>
      </c>
      <c r="Q825" s="16" t="s">
        <v>250</v>
      </c>
      <c r="R825" s="122" t="s">
        <v>241</v>
      </c>
      <c r="S825" s="124"/>
      <c r="T825" s="122" t="s">
        <v>231</v>
      </c>
      <c r="U825" s="124"/>
      <c r="V825" s="16" t="s">
        <v>260</v>
      </c>
      <c r="W825" s="106"/>
      <c r="X825" s="106"/>
      <c r="Y825" s="106"/>
      <c r="Z825" s="122" t="s">
        <v>231</v>
      </c>
      <c r="AA825" s="124"/>
      <c r="AB825" s="122" t="s">
        <v>231</v>
      </c>
      <c r="AC825" s="124" t="s">
        <v>468</v>
      </c>
      <c r="AD825" s="122" t="s">
        <v>231</v>
      </c>
      <c r="AE825" s="124" t="s">
        <v>489</v>
      </c>
      <c r="AF825" s="122" t="s">
        <v>231</v>
      </c>
      <c r="AG825" s="124"/>
      <c r="AH825" s="122" t="s">
        <v>231</v>
      </c>
      <c r="AI825" s="124"/>
      <c r="AJ825" s="108"/>
      <c r="AK825" s="106"/>
      <c r="AL825" s="106"/>
      <c r="AM825" s="122" t="s">
        <v>231</v>
      </c>
      <c r="AN825" s="124"/>
      <c r="AO825" s="122" t="s">
        <v>231</v>
      </c>
      <c r="AP825" s="124"/>
      <c r="AQ825" s="122" t="s">
        <v>241</v>
      </c>
      <c r="AR825" s="124"/>
      <c r="AS825" s="122" t="s">
        <v>241</v>
      </c>
      <c r="AT825" s="124"/>
      <c r="AU825" s="122" t="s">
        <v>241</v>
      </c>
      <c r="AV825" s="124"/>
      <c r="AW825" s="122" t="s">
        <v>228</v>
      </c>
      <c r="AX825" s="124"/>
      <c r="AY825" s="122" t="s">
        <v>231</v>
      </c>
      <c r="AZ825" s="124"/>
      <c r="BA825" s="146" t="s">
        <v>241</v>
      </c>
      <c r="BB825" s="124"/>
      <c r="BC825" s="146" t="s">
        <v>228</v>
      </c>
      <c r="BD825" s="124"/>
      <c r="BE825" s="112">
        <f t="shared" si="23"/>
        <v>0.7371428571</v>
      </c>
      <c r="BF825" s="122" t="s">
        <v>192</v>
      </c>
      <c r="BG825" s="160">
        <v>1.0</v>
      </c>
      <c r="BH825" s="122" t="s">
        <v>199</v>
      </c>
      <c r="BI825" s="160">
        <v>1.0</v>
      </c>
      <c r="BJ825" s="122" t="s">
        <v>204</v>
      </c>
      <c r="BK825" s="124">
        <v>1.0</v>
      </c>
      <c r="BL825" s="122" t="s">
        <v>211</v>
      </c>
      <c r="BM825" s="124">
        <v>0.5</v>
      </c>
      <c r="BN825" s="122" t="s">
        <v>217</v>
      </c>
      <c r="BO825" s="124">
        <v>0.66</v>
      </c>
      <c r="BP825" s="122" t="s">
        <v>211</v>
      </c>
      <c r="BQ825" s="124">
        <v>0.5</v>
      </c>
      <c r="BR825" s="122" t="s">
        <v>211</v>
      </c>
      <c r="BS825" s="124">
        <v>0.5</v>
      </c>
      <c r="BT825" s="112"/>
      <c r="BU825" s="168" t="s">
        <v>237</v>
      </c>
      <c r="BV825" s="168" t="s">
        <v>236</v>
      </c>
      <c r="BW825" s="112"/>
    </row>
    <row r="826">
      <c r="A826" s="66"/>
      <c r="B826" s="69">
        <v>11.0</v>
      </c>
      <c r="C826" s="115" t="s">
        <v>304</v>
      </c>
      <c r="D826" s="115" t="s">
        <v>340</v>
      </c>
      <c r="E826" s="76">
        <v>2014.0</v>
      </c>
      <c r="F826" s="76" t="s">
        <v>30</v>
      </c>
      <c r="G826" s="76" t="s">
        <v>376</v>
      </c>
      <c r="H826" s="76">
        <v>0.0</v>
      </c>
      <c r="I826" s="119" t="s">
        <v>412</v>
      </c>
      <c r="J826" s="119" t="s">
        <v>447</v>
      </c>
      <c r="K826" s="87" t="s">
        <v>39</v>
      </c>
      <c r="L826" s="66"/>
      <c r="M826" s="94"/>
      <c r="N826" s="122" t="s">
        <v>231</v>
      </c>
      <c r="O826" s="124"/>
      <c r="P826" s="124" t="s">
        <v>243</v>
      </c>
      <c r="Q826" s="16" t="s">
        <v>248</v>
      </c>
      <c r="R826" s="122" t="s">
        <v>241</v>
      </c>
      <c r="S826" s="124"/>
      <c r="T826" s="122" t="s">
        <v>231</v>
      </c>
      <c r="U826" s="124"/>
      <c r="V826" s="16" t="s">
        <v>257</v>
      </c>
      <c r="W826" s="106"/>
      <c r="X826" s="106"/>
      <c r="Y826" s="106"/>
      <c r="Z826" s="122" t="s">
        <v>231</v>
      </c>
      <c r="AA826" s="124"/>
      <c r="AB826" s="122" t="s">
        <v>231</v>
      </c>
      <c r="AC826" s="124" t="s">
        <v>469</v>
      </c>
      <c r="AD826" s="122" t="s">
        <v>231</v>
      </c>
      <c r="AE826" s="124"/>
      <c r="AF826" s="122" t="s">
        <v>241</v>
      </c>
      <c r="AG826" s="124"/>
      <c r="AH826" s="122" t="s">
        <v>241</v>
      </c>
      <c r="AI826" s="124"/>
      <c r="AJ826" s="108"/>
      <c r="AK826" s="106"/>
      <c r="AL826" s="106"/>
      <c r="AM826" s="122" t="s">
        <v>231</v>
      </c>
      <c r="AN826" s="124" t="s">
        <v>503</v>
      </c>
      <c r="AO826" s="122" t="s">
        <v>231</v>
      </c>
      <c r="AP826" s="124" t="s">
        <v>506</v>
      </c>
      <c r="AQ826" s="122" t="s">
        <v>231</v>
      </c>
      <c r="AR826" s="124" t="s">
        <v>516</v>
      </c>
      <c r="AS826" s="122" t="s">
        <v>231</v>
      </c>
      <c r="AT826" s="124"/>
      <c r="AU826" s="122" t="s">
        <v>231</v>
      </c>
      <c r="AV826" s="124"/>
      <c r="AW826" s="224" t="s">
        <v>231</v>
      </c>
      <c r="AX826" s="58"/>
      <c r="AY826" s="122" t="s">
        <v>231</v>
      </c>
      <c r="AZ826" s="124"/>
      <c r="BA826" s="146" t="s">
        <v>241</v>
      </c>
      <c r="BB826" s="124" t="s">
        <v>545</v>
      </c>
      <c r="BC826" s="146" t="s">
        <v>291</v>
      </c>
      <c r="BD826" s="124" t="s">
        <v>554</v>
      </c>
      <c r="BE826" s="112">
        <f t="shared" si="23"/>
        <v>0.8085714286</v>
      </c>
      <c r="BF826" s="122" t="s">
        <v>192</v>
      </c>
      <c r="BG826" s="160">
        <v>1.0</v>
      </c>
      <c r="BH826" s="122" t="s">
        <v>200</v>
      </c>
      <c r="BI826" s="160">
        <v>0.5</v>
      </c>
      <c r="BJ826" s="122" t="s">
        <v>204</v>
      </c>
      <c r="BK826" s="124">
        <v>1.0</v>
      </c>
      <c r="BL826" s="122" t="s">
        <v>209</v>
      </c>
      <c r="BM826" s="124">
        <v>1.0</v>
      </c>
      <c r="BN826" s="122" t="s">
        <v>217</v>
      </c>
      <c r="BO826" s="124">
        <v>0.66</v>
      </c>
      <c r="BP826" s="122" t="s">
        <v>211</v>
      </c>
      <c r="BQ826" s="124">
        <v>0.5</v>
      </c>
      <c r="BR826" s="122" t="s">
        <v>225</v>
      </c>
      <c r="BS826" s="124">
        <v>1.0</v>
      </c>
      <c r="BT826" s="112"/>
      <c r="BU826" s="168" t="s">
        <v>236</v>
      </c>
      <c r="BV826" s="168" t="s">
        <v>236</v>
      </c>
      <c r="BW826" s="112"/>
    </row>
    <row r="827">
      <c r="A827" s="66"/>
      <c r="B827" s="69">
        <v>12.0</v>
      </c>
      <c r="C827" s="115" t="s">
        <v>305</v>
      </c>
      <c r="D827" s="115" t="s">
        <v>341</v>
      </c>
      <c r="E827" s="76">
        <v>2013.0</v>
      </c>
      <c r="F827" s="76" t="s">
        <v>30</v>
      </c>
      <c r="G827" s="76" t="s">
        <v>377</v>
      </c>
      <c r="H827" s="76">
        <v>6.0</v>
      </c>
      <c r="I827" s="119" t="s">
        <v>413</v>
      </c>
      <c r="J827" s="119" t="s">
        <v>448</v>
      </c>
      <c r="K827" s="87" t="s">
        <v>39</v>
      </c>
      <c r="L827" s="66"/>
      <c r="M827" s="94"/>
      <c r="N827" s="122" t="s">
        <v>231</v>
      </c>
      <c r="O827" s="124"/>
      <c r="P827" s="124" t="s">
        <v>243</v>
      </c>
      <c r="Q827" s="16" t="s">
        <v>249</v>
      </c>
      <c r="R827" s="122" t="s">
        <v>231</v>
      </c>
      <c r="S827" s="124" t="s">
        <v>455</v>
      </c>
      <c r="T827" s="122" t="s">
        <v>231</v>
      </c>
      <c r="U827" s="124"/>
      <c r="V827" s="16" t="s">
        <v>257</v>
      </c>
      <c r="W827" s="106"/>
      <c r="X827" s="106"/>
      <c r="Y827" s="106"/>
      <c r="Z827" s="122" t="s">
        <v>231</v>
      </c>
      <c r="AA827" s="124"/>
      <c r="AB827" s="122" t="s">
        <v>231</v>
      </c>
      <c r="AC827" s="124" t="s">
        <v>470</v>
      </c>
      <c r="AD827" s="122" t="s">
        <v>241</v>
      </c>
      <c r="AE827" s="124"/>
      <c r="AF827" s="122" t="s">
        <v>241</v>
      </c>
      <c r="AG827" s="124"/>
      <c r="AH827" s="122" t="s">
        <v>241</v>
      </c>
      <c r="AI827" s="124"/>
      <c r="AJ827" s="108"/>
      <c r="AK827" s="106"/>
      <c r="AL827" s="106"/>
      <c r="AM827" s="122" t="s">
        <v>231</v>
      </c>
      <c r="AN827" s="124"/>
      <c r="AO827" s="122" t="s">
        <v>231</v>
      </c>
      <c r="AP827" s="124"/>
      <c r="AQ827" s="122" t="s">
        <v>231</v>
      </c>
      <c r="AR827" s="124"/>
      <c r="AS827" s="122" t="s">
        <v>231</v>
      </c>
      <c r="AT827" s="124" t="s">
        <v>525</v>
      </c>
      <c r="AU827" s="122" t="s">
        <v>231</v>
      </c>
      <c r="AV827" s="124"/>
      <c r="AW827" s="122" t="s">
        <v>228</v>
      </c>
      <c r="AX827" s="124"/>
      <c r="AY827" s="122" t="s">
        <v>231</v>
      </c>
      <c r="AZ827" s="124"/>
      <c r="BA827" s="146" t="s">
        <v>241</v>
      </c>
      <c r="BB827" s="124"/>
      <c r="BC827" s="146" t="s">
        <v>293</v>
      </c>
      <c r="BD827" s="124" t="s">
        <v>555</v>
      </c>
      <c r="BE827" s="112">
        <f t="shared" si="23"/>
        <v>0.6657142857</v>
      </c>
      <c r="BF827" s="122" t="s">
        <v>192</v>
      </c>
      <c r="BG827" s="160">
        <v>1.0</v>
      </c>
      <c r="BH827" s="122" t="s">
        <v>199</v>
      </c>
      <c r="BI827" s="160">
        <v>1.0</v>
      </c>
      <c r="BJ827" s="122" t="s">
        <v>205</v>
      </c>
      <c r="BK827" s="124">
        <v>0.5</v>
      </c>
      <c r="BL827" s="122" t="s">
        <v>209</v>
      </c>
      <c r="BM827" s="124">
        <v>1.0</v>
      </c>
      <c r="BN827" s="122" t="s">
        <v>217</v>
      </c>
      <c r="BO827" s="124">
        <v>0.66</v>
      </c>
      <c r="BP827" s="122" t="s">
        <v>211</v>
      </c>
      <c r="BQ827" s="124">
        <v>0.5</v>
      </c>
      <c r="BR827" s="122" t="s">
        <v>226</v>
      </c>
      <c r="BS827" s="124">
        <v>0.0</v>
      </c>
      <c r="BT827" s="112"/>
      <c r="BU827" s="168" t="s">
        <v>236</v>
      </c>
      <c r="BV827" s="168" t="s">
        <v>236</v>
      </c>
      <c r="BW827" s="112"/>
    </row>
    <row r="828">
      <c r="A828" s="66"/>
      <c r="B828" s="69">
        <v>13.0</v>
      </c>
      <c r="C828" s="115" t="s">
        <v>306</v>
      </c>
      <c r="D828" s="115" t="s">
        <v>342</v>
      </c>
      <c r="E828" s="76">
        <v>2014.0</v>
      </c>
      <c r="F828" s="76" t="s">
        <v>30</v>
      </c>
      <c r="G828" s="76" t="s">
        <v>378</v>
      </c>
      <c r="H828" s="76">
        <v>0.0</v>
      </c>
      <c r="I828" s="119" t="s">
        <v>414</v>
      </c>
      <c r="J828" s="119" t="s">
        <v>449</v>
      </c>
      <c r="K828" s="87" t="s">
        <v>39</v>
      </c>
      <c r="L828" s="66"/>
      <c r="M828" s="94"/>
      <c r="N828" s="224" t="s">
        <v>231</v>
      </c>
      <c r="O828" s="58"/>
      <c r="P828" s="124" t="s">
        <v>243</v>
      </c>
      <c r="Q828" s="16" t="s">
        <v>248</v>
      </c>
      <c r="R828" s="122" t="s">
        <v>241</v>
      </c>
      <c r="S828" s="124"/>
      <c r="T828" s="122" t="s">
        <v>231</v>
      </c>
      <c r="U828" s="124"/>
      <c r="V828" s="16" t="s">
        <v>258</v>
      </c>
      <c r="W828" s="106"/>
      <c r="X828" s="106"/>
      <c r="Y828" s="106"/>
      <c r="Z828" s="122" t="s">
        <v>231</v>
      </c>
      <c r="AA828" s="124"/>
      <c r="AB828" s="122" t="s">
        <v>231</v>
      </c>
      <c r="AC828" s="124" t="s">
        <v>471</v>
      </c>
      <c r="AD828" s="122" t="s">
        <v>241</v>
      </c>
      <c r="AE828" s="124"/>
      <c r="AF828" s="122" t="s">
        <v>241</v>
      </c>
      <c r="AG828" s="124"/>
      <c r="AH828" s="122" t="s">
        <v>241</v>
      </c>
      <c r="AI828" s="124"/>
      <c r="AJ828" s="108"/>
      <c r="AK828" s="106"/>
      <c r="AL828" s="106"/>
      <c r="AM828" s="122" t="s">
        <v>231</v>
      </c>
      <c r="AN828" s="124"/>
      <c r="AO828" s="122" t="s">
        <v>231</v>
      </c>
      <c r="AP828" s="124" t="s">
        <v>507</v>
      </c>
      <c r="AQ828" s="122" t="s">
        <v>231</v>
      </c>
      <c r="AR828" s="124"/>
      <c r="AS828" s="122" t="s">
        <v>231</v>
      </c>
      <c r="AT828" s="124" t="s">
        <v>526</v>
      </c>
      <c r="AU828" s="122" t="s">
        <v>231</v>
      </c>
      <c r="AV828" s="124"/>
      <c r="AW828" s="122" t="s">
        <v>231</v>
      </c>
      <c r="AX828" s="124"/>
      <c r="AY828" s="224" t="s">
        <v>231</v>
      </c>
      <c r="AZ828" s="58"/>
      <c r="BA828" s="146" t="s">
        <v>241</v>
      </c>
      <c r="BB828" s="124"/>
      <c r="BC828" s="146" t="s">
        <v>293</v>
      </c>
      <c r="BD828" s="124" t="s">
        <v>555</v>
      </c>
      <c r="BE828" s="112">
        <f t="shared" si="23"/>
        <v>0.5</v>
      </c>
      <c r="BF828" s="122" t="s">
        <v>192</v>
      </c>
      <c r="BG828" s="160">
        <v>1.0</v>
      </c>
      <c r="BH828" s="122" t="s">
        <v>200</v>
      </c>
      <c r="BI828" s="160">
        <v>0.5</v>
      </c>
      <c r="BJ828" s="122" t="s">
        <v>205</v>
      </c>
      <c r="BK828" s="124">
        <v>0.5</v>
      </c>
      <c r="BL828" s="122" t="s">
        <v>211</v>
      </c>
      <c r="BM828" s="124">
        <v>0.5</v>
      </c>
      <c r="BN828" s="122" t="s">
        <v>217</v>
      </c>
      <c r="BO828" s="124">
        <v>0.5</v>
      </c>
      <c r="BP828" s="122" t="s">
        <v>211</v>
      </c>
      <c r="BQ828" s="124">
        <v>0.5</v>
      </c>
      <c r="BR828" s="122" t="s">
        <v>226</v>
      </c>
      <c r="BS828" s="124">
        <v>0.0</v>
      </c>
      <c r="BT828" s="112"/>
      <c r="BU828" s="168" t="s">
        <v>237</v>
      </c>
      <c r="BV828" s="168" t="s">
        <v>236</v>
      </c>
      <c r="BW828" s="112"/>
    </row>
    <row r="829">
      <c r="A829" s="66"/>
      <c r="B829" s="69">
        <v>14.0</v>
      </c>
      <c r="C829" s="115" t="s">
        <v>307</v>
      </c>
      <c r="D829" s="115" t="s">
        <v>343</v>
      </c>
      <c r="E829" s="76">
        <v>2014.0</v>
      </c>
      <c r="F829" s="76" t="s">
        <v>30</v>
      </c>
      <c r="G829" s="76" t="s">
        <v>379</v>
      </c>
      <c r="H829" s="76">
        <v>0.0</v>
      </c>
      <c r="I829" s="119" t="s">
        <v>415</v>
      </c>
      <c r="J829" s="119" t="s">
        <v>450</v>
      </c>
      <c r="K829" s="87" t="s">
        <v>39</v>
      </c>
      <c r="L829" s="66"/>
      <c r="M829" s="94"/>
      <c r="N829" s="122" t="s">
        <v>231</v>
      </c>
      <c r="O829" s="124"/>
      <c r="P829" s="124" t="s">
        <v>243</v>
      </c>
      <c r="Q829" s="16" t="s">
        <v>249</v>
      </c>
      <c r="R829" s="122" t="s">
        <v>241</v>
      </c>
      <c r="S829" s="124"/>
      <c r="T829" s="122" t="s">
        <v>231</v>
      </c>
      <c r="U829" s="124"/>
      <c r="V829" s="16" t="s">
        <v>260</v>
      </c>
      <c r="W829" s="106"/>
      <c r="X829" s="106"/>
      <c r="Y829" s="106"/>
      <c r="Z829" s="122" t="s">
        <v>231</v>
      </c>
      <c r="AA829" s="124"/>
      <c r="AB829" s="122" t="s">
        <v>231</v>
      </c>
      <c r="AC829" s="124" t="s">
        <v>472</v>
      </c>
      <c r="AD829" s="122" t="s">
        <v>241</v>
      </c>
      <c r="AE829" s="124"/>
      <c r="AF829" s="122" t="s">
        <v>231</v>
      </c>
      <c r="AG829" s="124" t="s">
        <v>498</v>
      </c>
      <c r="AH829" s="122" t="s">
        <v>241</v>
      </c>
      <c r="AI829" s="124"/>
      <c r="AJ829" s="108"/>
      <c r="AK829" s="106"/>
      <c r="AL829" s="106"/>
      <c r="AM829" s="122" t="s">
        <v>231</v>
      </c>
      <c r="AN829" s="124"/>
      <c r="AO829" s="122" t="s">
        <v>241</v>
      </c>
      <c r="AP829" s="124"/>
      <c r="AQ829" s="122" t="s">
        <v>231</v>
      </c>
      <c r="AR829" s="124" t="s">
        <v>517</v>
      </c>
      <c r="AS829" s="122" t="s">
        <v>231</v>
      </c>
      <c r="AT829" s="124"/>
      <c r="AU829" s="122" t="s">
        <v>231</v>
      </c>
      <c r="AV829" s="124"/>
      <c r="AW829" s="122" t="s">
        <v>231</v>
      </c>
      <c r="AX829" s="124" t="s">
        <v>535</v>
      </c>
      <c r="AY829" s="122" t="s">
        <v>231</v>
      </c>
      <c r="AZ829" s="124"/>
      <c r="BA829" s="146" t="s">
        <v>241</v>
      </c>
      <c r="BB829" s="124"/>
      <c r="BC829" s="146" t="s">
        <v>292</v>
      </c>
      <c r="BD829" s="124"/>
      <c r="BE829" s="112">
        <f t="shared" si="23"/>
        <v>0.6185714286</v>
      </c>
      <c r="BF829" s="122" t="s">
        <v>192</v>
      </c>
      <c r="BG829" s="160">
        <v>1.0</v>
      </c>
      <c r="BH829" s="122" t="s">
        <v>200</v>
      </c>
      <c r="BI829" s="160">
        <v>0.5</v>
      </c>
      <c r="BJ829" s="122" t="s">
        <v>204</v>
      </c>
      <c r="BK829" s="124">
        <v>1.0</v>
      </c>
      <c r="BL829" s="122" t="s">
        <v>209</v>
      </c>
      <c r="BM829" s="124">
        <v>1.0</v>
      </c>
      <c r="BN829" s="122" t="s">
        <v>218</v>
      </c>
      <c r="BO829" s="124">
        <v>0.33</v>
      </c>
      <c r="BP829" s="122" t="s">
        <v>211</v>
      </c>
      <c r="BQ829" s="124">
        <v>0.5</v>
      </c>
      <c r="BR829" s="122" t="s">
        <v>226</v>
      </c>
      <c r="BS829" s="124">
        <v>0.0</v>
      </c>
      <c r="BT829" s="112"/>
      <c r="BU829" s="168" t="s">
        <v>237</v>
      </c>
      <c r="BV829" s="168" t="s">
        <v>236</v>
      </c>
      <c r="BW829" s="112"/>
    </row>
    <row r="830">
      <c r="A830" s="66"/>
      <c r="B830" s="69">
        <v>15.0</v>
      </c>
      <c r="C830" s="115" t="s">
        <v>308</v>
      </c>
      <c r="D830" s="115" t="s">
        <v>344</v>
      </c>
      <c r="E830" s="76">
        <v>2012.0</v>
      </c>
      <c r="F830" s="76" t="s">
        <v>30</v>
      </c>
      <c r="G830" s="76" t="s">
        <v>380</v>
      </c>
      <c r="H830" s="76">
        <v>2.0</v>
      </c>
      <c r="I830" s="119" t="s">
        <v>416</v>
      </c>
      <c r="J830" s="119" t="s">
        <v>451</v>
      </c>
      <c r="K830" s="87" t="s">
        <v>39</v>
      </c>
      <c r="L830" s="66"/>
      <c r="M830" s="94"/>
      <c r="N830" s="122" t="s">
        <v>231</v>
      </c>
      <c r="O830" s="124"/>
      <c r="P830" s="124" t="s">
        <v>243</v>
      </c>
      <c r="Q830" s="16" t="s">
        <v>250</v>
      </c>
      <c r="R830" s="122" t="s">
        <v>241</v>
      </c>
      <c r="S830" s="124"/>
      <c r="T830" s="122" t="s">
        <v>241</v>
      </c>
      <c r="U830" s="124" t="s">
        <v>459</v>
      </c>
      <c r="V830" s="16"/>
      <c r="W830" s="106"/>
      <c r="X830" s="106"/>
      <c r="Y830" s="106"/>
      <c r="Z830" s="122"/>
      <c r="AA830" s="124"/>
      <c r="AB830" s="122"/>
      <c r="AC830" s="124"/>
      <c r="AD830" s="122"/>
      <c r="AE830" s="124"/>
      <c r="AF830" s="122"/>
      <c r="AG830" s="124"/>
      <c r="AH830" s="122"/>
      <c r="AI830" s="124"/>
      <c r="AJ830" s="108"/>
      <c r="AK830" s="106"/>
      <c r="AL830" s="106"/>
      <c r="AM830" s="122"/>
      <c r="AN830" s="124"/>
      <c r="AO830" s="122"/>
      <c r="AP830" s="124"/>
      <c r="AQ830" s="122"/>
      <c r="AR830" s="124"/>
      <c r="AS830" s="122"/>
      <c r="AT830" s="124"/>
      <c r="AU830" s="122"/>
      <c r="AV830" s="124"/>
      <c r="AW830" s="122"/>
      <c r="AX830" s="124"/>
      <c r="AY830" s="122"/>
      <c r="AZ830" s="124"/>
      <c r="BA830" s="225"/>
      <c r="BB830" s="58"/>
      <c r="BC830" s="146"/>
      <c r="BD830" s="124"/>
      <c r="BE830" s="112">
        <f t="shared" si="23"/>
        <v>0</v>
      </c>
      <c r="BF830" s="122" t="s">
        <v>192</v>
      </c>
      <c r="BG830" s="160"/>
      <c r="BH830" s="122" t="s">
        <v>200</v>
      </c>
      <c r="BI830" s="160"/>
      <c r="BJ830" s="122"/>
      <c r="BK830" s="124"/>
      <c r="BL830" s="122"/>
      <c r="BM830" s="124"/>
      <c r="BN830" s="122"/>
      <c r="BO830" s="124"/>
      <c r="BP830" s="122"/>
      <c r="BQ830" s="124"/>
      <c r="BR830" s="122"/>
      <c r="BS830" s="124"/>
      <c r="BT830" s="112"/>
      <c r="BU830" s="168" t="s">
        <v>236</v>
      </c>
      <c r="BV830" s="7"/>
      <c r="BW830" s="112"/>
    </row>
    <row r="831">
      <c r="A831" s="66"/>
      <c r="B831" s="69">
        <v>16.0</v>
      </c>
      <c r="C831" s="115" t="s">
        <v>309</v>
      </c>
      <c r="D831" s="115" t="s">
        <v>345</v>
      </c>
      <c r="E831" s="76">
        <v>2014.0</v>
      </c>
      <c r="F831" s="76" t="s">
        <v>30</v>
      </c>
      <c r="G831" s="76" t="s">
        <v>381</v>
      </c>
      <c r="H831" s="76">
        <v>4.0</v>
      </c>
      <c r="I831" s="119" t="s">
        <v>417</v>
      </c>
      <c r="J831" s="119" t="s">
        <v>452</v>
      </c>
      <c r="K831" s="87" t="s">
        <v>39</v>
      </c>
      <c r="L831" s="66"/>
      <c r="M831" s="94"/>
      <c r="N831" s="122" t="s">
        <v>231</v>
      </c>
      <c r="O831" s="124"/>
      <c r="P831" s="124" t="s">
        <v>243</v>
      </c>
      <c r="Q831" s="16" t="s">
        <v>250</v>
      </c>
      <c r="R831" s="122" t="s">
        <v>241</v>
      </c>
      <c r="S831" s="124"/>
      <c r="T831" s="122" t="s">
        <v>241</v>
      </c>
      <c r="U831" s="124"/>
      <c r="V831" s="16"/>
      <c r="W831" s="106"/>
      <c r="X831" s="106"/>
      <c r="Y831" s="106"/>
      <c r="Z831" s="122"/>
      <c r="AA831" s="124"/>
      <c r="AB831" s="122"/>
      <c r="AC831" s="124"/>
      <c r="AD831" s="122"/>
      <c r="AE831" s="124"/>
      <c r="AF831" s="122"/>
      <c r="AG831" s="124"/>
      <c r="AH831" s="122"/>
      <c r="AI831" s="124"/>
      <c r="AJ831" s="108"/>
      <c r="AK831" s="106"/>
      <c r="AL831" s="106"/>
      <c r="AM831" s="122"/>
      <c r="AN831" s="124"/>
      <c r="AO831" s="122"/>
      <c r="AP831" s="124"/>
      <c r="AQ831" s="122"/>
      <c r="AR831" s="124"/>
      <c r="AS831" s="122"/>
      <c r="AT831" s="124"/>
      <c r="AU831" s="122"/>
      <c r="AV831" s="124"/>
      <c r="AW831" s="122"/>
      <c r="AX831" s="124"/>
      <c r="AY831" s="122"/>
      <c r="AZ831" s="124"/>
      <c r="BA831" s="146"/>
      <c r="BB831" s="124"/>
      <c r="BC831" s="146"/>
      <c r="BD831" s="124"/>
      <c r="BE831" s="112">
        <f t="shared" si="23"/>
        <v>0</v>
      </c>
      <c r="BF831" s="122" t="s">
        <v>192</v>
      </c>
      <c r="BG831" s="160"/>
      <c r="BH831" s="122" t="s">
        <v>199</v>
      </c>
      <c r="BI831" s="160"/>
      <c r="BJ831" s="122"/>
      <c r="BK831" s="124"/>
      <c r="BL831" s="122"/>
      <c r="BM831" s="124"/>
      <c r="BN831" s="122"/>
      <c r="BO831" s="124"/>
      <c r="BP831" s="122"/>
      <c r="BQ831" s="124"/>
      <c r="BR831" s="122"/>
      <c r="BS831" s="124"/>
      <c r="BT831" s="112"/>
      <c r="BU831" s="168" t="s">
        <v>236</v>
      </c>
      <c r="BV831" s="7"/>
      <c r="BW831" s="112"/>
    </row>
    <row r="832">
      <c r="A832" s="66"/>
      <c r="B832" s="69">
        <v>17.0</v>
      </c>
      <c r="C832" s="115" t="s">
        <v>310</v>
      </c>
      <c r="D832" s="115" t="s">
        <v>346</v>
      </c>
      <c r="E832" s="76">
        <v>2013.0</v>
      </c>
      <c r="F832" s="76" t="s">
        <v>30</v>
      </c>
      <c r="G832" s="76" t="s">
        <v>382</v>
      </c>
      <c r="H832" s="76">
        <v>2.0</v>
      </c>
      <c r="I832" s="119" t="s">
        <v>418</v>
      </c>
      <c r="J832" s="119" t="s">
        <v>453</v>
      </c>
      <c r="K832" s="87" t="s">
        <v>39</v>
      </c>
      <c r="L832" s="66"/>
      <c r="M832" s="94"/>
      <c r="N832" s="122" t="s">
        <v>231</v>
      </c>
      <c r="O832" s="124"/>
      <c r="P832" s="124" t="s">
        <v>243</v>
      </c>
      <c r="Q832" s="16" t="s">
        <v>250</v>
      </c>
      <c r="R832" s="224" t="s">
        <v>228</v>
      </c>
      <c r="S832" s="58"/>
      <c r="T832" s="122" t="s">
        <v>231</v>
      </c>
      <c r="U832" s="124"/>
      <c r="V832" s="16" t="s">
        <v>258</v>
      </c>
      <c r="W832" s="106"/>
      <c r="X832" s="106"/>
      <c r="Y832" s="106"/>
      <c r="Z832" s="122" t="s">
        <v>231</v>
      </c>
      <c r="AA832" s="124"/>
      <c r="AB832" s="122" t="s">
        <v>231</v>
      </c>
      <c r="AC832" s="124" t="s">
        <v>473</v>
      </c>
      <c r="AD832" s="122" t="s">
        <v>241</v>
      </c>
      <c r="AE832" s="124"/>
      <c r="AF832" s="122" t="s">
        <v>241</v>
      </c>
      <c r="AG832" s="124"/>
      <c r="AH832" s="122" t="s">
        <v>241</v>
      </c>
      <c r="AI832" s="124"/>
      <c r="AJ832" s="108"/>
      <c r="AK832" s="106"/>
      <c r="AL832" s="106"/>
      <c r="AM832" s="122" t="s">
        <v>231</v>
      </c>
      <c r="AN832" s="124"/>
      <c r="AO832" s="122" t="s">
        <v>231</v>
      </c>
      <c r="AP832" s="124"/>
      <c r="AQ832" s="122" t="s">
        <v>231</v>
      </c>
      <c r="AR832" s="124" t="s">
        <v>518</v>
      </c>
      <c r="AS832" s="122" t="s">
        <v>231</v>
      </c>
      <c r="AT832" s="124" t="s">
        <v>526</v>
      </c>
      <c r="AU832" s="122" t="s">
        <v>231</v>
      </c>
      <c r="AV832" s="124"/>
      <c r="AW832" s="122" t="s">
        <v>231</v>
      </c>
      <c r="AX832" s="124"/>
      <c r="AY832" s="122" t="s">
        <v>231</v>
      </c>
      <c r="AZ832" s="124"/>
      <c r="BA832" s="146" t="s">
        <v>231</v>
      </c>
      <c r="BB832" s="124" t="s">
        <v>546</v>
      </c>
      <c r="BC832" s="225" t="s">
        <v>293</v>
      </c>
      <c r="BD832" s="58"/>
      <c r="BE832" s="112">
        <f t="shared" si="23"/>
        <v>0.5471428571</v>
      </c>
      <c r="BF832" s="122" t="s">
        <v>192</v>
      </c>
      <c r="BG832" s="160">
        <v>1.0</v>
      </c>
      <c r="BH832" s="122" t="s">
        <v>199</v>
      </c>
      <c r="BI832" s="160">
        <v>1.0</v>
      </c>
      <c r="BJ832" s="122" t="s">
        <v>205</v>
      </c>
      <c r="BK832" s="124">
        <v>0.5</v>
      </c>
      <c r="BL832" s="146" t="s">
        <v>211</v>
      </c>
      <c r="BM832" s="124">
        <v>0.5</v>
      </c>
      <c r="BN832" s="122" t="s">
        <v>218</v>
      </c>
      <c r="BO832" s="124">
        <v>0.33</v>
      </c>
      <c r="BP832" s="122" t="s">
        <v>211</v>
      </c>
      <c r="BQ832" s="124">
        <v>0.5</v>
      </c>
      <c r="BR832" s="122" t="s">
        <v>226</v>
      </c>
      <c r="BS832" s="124">
        <v>0.0</v>
      </c>
      <c r="BT832" s="112"/>
      <c r="BU832" s="168" t="s">
        <v>237</v>
      </c>
      <c r="BV832" s="168" t="s">
        <v>237</v>
      </c>
      <c r="BW832" s="112"/>
    </row>
    <row r="833">
      <c r="A833" s="66"/>
      <c r="B833" s="69">
        <v>18.0</v>
      </c>
      <c r="C833" s="71" t="s">
        <v>311</v>
      </c>
      <c r="D833" s="10" t="s">
        <v>347</v>
      </c>
      <c r="E833" s="76">
        <v>2014.0</v>
      </c>
      <c r="F833" s="76" t="s">
        <v>30</v>
      </c>
      <c r="G833" s="76" t="s">
        <v>383</v>
      </c>
      <c r="H833" s="76">
        <v>0.0</v>
      </c>
      <c r="I833" s="119" t="s">
        <v>419</v>
      </c>
      <c r="J833" s="71"/>
      <c r="K833" s="87" t="s">
        <v>39</v>
      </c>
      <c r="L833" s="66"/>
      <c r="M833" s="94"/>
      <c r="N833" s="122" t="s">
        <v>231</v>
      </c>
      <c r="O833" s="124"/>
      <c r="P833" s="124" t="s">
        <v>243</v>
      </c>
      <c r="Q833" s="16" t="s">
        <v>250</v>
      </c>
      <c r="R833" s="122" t="s">
        <v>228</v>
      </c>
      <c r="S833" s="124"/>
      <c r="T833" s="122" t="s">
        <v>231</v>
      </c>
      <c r="U833" s="124"/>
      <c r="V833" s="16" t="s">
        <v>258</v>
      </c>
      <c r="W833" s="106"/>
      <c r="X833" s="106"/>
      <c r="Y833" s="106"/>
      <c r="Z833" s="122" t="s">
        <v>231</v>
      </c>
      <c r="AA833" s="124" t="s">
        <v>460</v>
      </c>
      <c r="AB833" s="122" t="s">
        <v>231</v>
      </c>
      <c r="AC833" s="124"/>
      <c r="AD833" s="122" t="s">
        <v>231</v>
      </c>
      <c r="AE833" s="124"/>
      <c r="AF833" s="122" t="s">
        <v>241</v>
      </c>
      <c r="AG833" s="124"/>
      <c r="AH833" s="122" t="s">
        <v>231</v>
      </c>
      <c r="AI833" s="124"/>
      <c r="AJ833" s="108"/>
      <c r="AK833" s="106"/>
      <c r="AL833" s="106"/>
      <c r="AM833" s="122" t="s">
        <v>231</v>
      </c>
      <c r="AN833" s="124"/>
      <c r="AO833" s="122" t="s">
        <v>231</v>
      </c>
      <c r="AP833" s="124"/>
      <c r="AQ833" s="122" t="s">
        <v>231</v>
      </c>
      <c r="AR833" s="124"/>
      <c r="AS833" s="122" t="s">
        <v>231</v>
      </c>
      <c r="AT833" s="124"/>
      <c r="AU833" s="122" t="s">
        <v>231</v>
      </c>
      <c r="AV833" s="124"/>
      <c r="AW833" s="122" t="s">
        <v>231</v>
      </c>
      <c r="AX833" s="124"/>
      <c r="AY833" s="122" t="s">
        <v>231</v>
      </c>
      <c r="AZ833" s="124"/>
      <c r="BA833" s="146" t="s">
        <v>231</v>
      </c>
      <c r="BB833" s="124" t="s">
        <v>547</v>
      </c>
      <c r="BC833" s="146" t="s">
        <v>290</v>
      </c>
      <c r="BD833" s="124" t="s">
        <v>460</v>
      </c>
      <c r="BE833" s="112">
        <f t="shared" si="23"/>
        <v>0.8571428571</v>
      </c>
      <c r="BF833" s="122" t="s">
        <v>192</v>
      </c>
      <c r="BG833" s="160">
        <v>1.0</v>
      </c>
      <c r="BH833" s="122" t="s">
        <v>200</v>
      </c>
      <c r="BI833" s="160">
        <v>0.5</v>
      </c>
      <c r="BJ833" s="122" t="s">
        <v>204</v>
      </c>
      <c r="BK833" s="124">
        <v>1.0</v>
      </c>
      <c r="BL833" s="146" t="s">
        <v>209</v>
      </c>
      <c r="BM833" s="124">
        <v>1.0</v>
      </c>
      <c r="BN833" s="122" t="s">
        <v>216</v>
      </c>
      <c r="BO833" s="124">
        <v>1.0</v>
      </c>
      <c r="BP833" s="122" t="s">
        <v>204</v>
      </c>
      <c r="BQ833" s="124">
        <v>1.0</v>
      </c>
      <c r="BR833" s="122" t="s">
        <v>211</v>
      </c>
      <c r="BS833" s="124">
        <v>0.5</v>
      </c>
      <c r="BT833" s="112"/>
      <c r="BU833" s="168" t="s">
        <v>236</v>
      </c>
      <c r="BV833" s="168" t="s">
        <v>237</v>
      </c>
      <c r="BW833" s="112"/>
    </row>
    <row r="834">
      <c r="A834" s="66"/>
      <c r="B834" s="69">
        <v>19.0</v>
      </c>
      <c r="C834" s="71" t="s">
        <v>312</v>
      </c>
      <c r="D834" s="10" t="s">
        <v>348</v>
      </c>
      <c r="E834" s="76">
        <v>2014.0</v>
      </c>
      <c r="F834" s="76" t="s">
        <v>30</v>
      </c>
      <c r="G834" s="76" t="s">
        <v>384</v>
      </c>
      <c r="H834" s="76">
        <v>0.0</v>
      </c>
      <c r="I834" s="119" t="s">
        <v>420</v>
      </c>
      <c r="J834" s="71"/>
      <c r="K834" s="87" t="s">
        <v>39</v>
      </c>
      <c r="L834" s="66"/>
      <c r="M834" s="94"/>
      <c r="N834" s="122" t="s">
        <v>231</v>
      </c>
      <c r="O834" s="124"/>
      <c r="P834" s="124" t="s">
        <v>243</v>
      </c>
      <c r="Q834" s="16" t="s">
        <v>249</v>
      </c>
      <c r="R834" s="122" t="s">
        <v>231</v>
      </c>
      <c r="S834" s="124" t="s">
        <v>456</v>
      </c>
      <c r="T834" s="224" t="s">
        <v>231</v>
      </c>
      <c r="U834" s="58"/>
      <c r="V834" s="16" t="s">
        <v>258</v>
      </c>
      <c r="W834" s="106"/>
      <c r="X834" s="106"/>
      <c r="Y834" s="106"/>
      <c r="Z834" s="122" t="s">
        <v>241</v>
      </c>
      <c r="AA834" s="124"/>
      <c r="AB834" s="122"/>
      <c r="AC834" s="124"/>
      <c r="AD834" s="122"/>
      <c r="AE834" s="124"/>
      <c r="AF834" s="122"/>
      <c r="AG834" s="124"/>
      <c r="AH834" s="122"/>
      <c r="AI834" s="124"/>
      <c r="AJ834" s="108"/>
      <c r="AK834" s="106"/>
      <c r="AL834" s="106"/>
      <c r="AM834" s="122" t="s">
        <v>231</v>
      </c>
      <c r="AN834" s="124" t="s">
        <v>504</v>
      </c>
      <c r="AO834" s="122" t="s">
        <v>231</v>
      </c>
      <c r="AP834" s="124" t="s">
        <v>508</v>
      </c>
      <c r="AQ834" s="122" t="s">
        <v>231</v>
      </c>
      <c r="AR834" s="124"/>
      <c r="AS834" s="122" t="s">
        <v>231</v>
      </c>
      <c r="AT834" s="124"/>
      <c r="AU834" s="122" t="s">
        <v>241</v>
      </c>
      <c r="AV834" s="124"/>
      <c r="AW834" s="122" t="s">
        <v>231</v>
      </c>
      <c r="AX834" s="124"/>
      <c r="AY834" s="122" t="s">
        <v>231</v>
      </c>
      <c r="AZ834" s="124"/>
      <c r="BA834" s="146" t="s">
        <v>231</v>
      </c>
      <c r="BB834" s="124"/>
      <c r="BC834" s="146" t="s">
        <v>293</v>
      </c>
      <c r="BD834" s="124"/>
      <c r="BE834" s="111">
        <f t="shared" si="23"/>
        <v>0.8571428571</v>
      </c>
      <c r="BF834" s="58"/>
      <c r="BG834" s="160">
        <v>1.0</v>
      </c>
      <c r="BH834" s="122" t="s">
        <v>200</v>
      </c>
      <c r="BI834" s="160">
        <v>0.5</v>
      </c>
      <c r="BJ834" s="122" t="s">
        <v>204</v>
      </c>
      <c r="BK834" s="124">
        <v>1.0</v>
      </c>
      <c r="BL834" s="146" t="s">
        <v>209</v>
      </c>
      <c r="BM834" s="124">
        <v>1.0</v>
      </c>
      <c r="BN834" s="122" t="s">
        <v>216</v>
      </c>
      <c r="BO834" s="124">
        <v>1.0</v>
      </c>
      <c r="BP834" s="122" t="s">
        <v>211</v>
      </c>
      <c r="BQ834" s="124">
        <v>0.5</v>
      </c>
      <c r="BR834" s="122" t="s">
        <v>225</v>
      </c>
      <c r="BS834" s="124">
        <v>1.0</v>
      </c>
      <c r="BT834" s="112"/>
      <c r="BU834" s="168" t="s">
        <v>237</v>
      </c>
      <c r="BV834" s="168" t="s">
        <v>237</v>
      </c>
      <c r="BW834" s="112"/>
      <c r="BX834" s="10" t="s">
        <v>561</v>
      </c>
    </row>
    <row r="835">
      <c r="A835" s="66"/>
      <c r="B835" s="69">
        <v>20.0</v>
      </c>
      <c r="C835" s="71" t="s">
        <v>313</v>
      </c>
      <c r="D835" s="115" t="s">
        <v>349</v>
      </c>
      <c r="E835" s="76">
        <v>2010.0</v>
      </c>
      <c r="F835" s="76" t="s">
        <v>30</v>
      </c>
      <c r="G835" s="76" t="s">
        <v>385</v>
      </c>
      <c r="H835" s="76">
        <v>7.0</v>
      </c>
      <c r="I835" s="119" t="s">
        <v>421</v>
      </c>
      <c r="J835" s="71"/>
      <c r="K835" s="87" t="s">
        <v>39</v>
      </c>
      <c r="L835" s="66"/>
      <c r="M835" s="94"/>
      <c r="N835" s="122" t="s">
        <v>231</v>
      </c>
      <c r="O835" s="124"/>
      <c r="P835" s="124" t="s">
        <v>243</v>
      </c>
      <c r="Q835" s="16" t="s">
        <v>250</v>
      </c>
      <c r="R835" s="122" t="s">
        <v>228</v>
      </c>
      <c r="S835" s="124"/>
      <c r="T835" s="122" t="s">
        <v>231</v>
      </c>
      <c r="U835" s="124"/>
      <c r="V835" s="16" t="s">
        <v>258</v>
      </c>
      <c r="W835" s="106"/>
      <c r="X835" s="106"/>
      <c r="Y835" s="106"/>
      <c r="Z835" s="122" t="s">
        <v>231</v>
      </c>
      <c r="AA835" s="124"/>
      <c r="AB835" s="122" t="s">
        <v>231</v>
      </c>
      <c r="AC835" s="124"/>
      <c r="AD835" s="122" t="s">
        <v>231</v>
      </c>
      <c r="AE835" s="124"/>
      <c r="AF835" s="122" t="s">
        <v>241</v>
      </c>
      <c r="AG835" s="124"/>
      <c r="AH835" s="122" t="s">
        <v>241</v>
      </c>
      <c r="AI835" s="124"/>
      <c r="AJ835" s="108"/>
      <c r="AK835" s="106"/>
      <c r="AL835" s="106"/>
      <c r="AM835" s="122" t="s">
        <v>231</v>
      </c>
      <c r="AN835" s="124"/>
      <c r="AO835" s="122" t="s">
        <v>241</v>
      </c>
      <c r="AP835" s="124"/>
      <c r="AQ835" s="122" t="s">
        <v>231</v>
      </c>
      <c r="AR835" s="124"/>
      <c r="AS835" s="122" t="s">
        <v>231</v>
      </c>
      <c r="AT835" s="124" t="s">
        <v>527</v>
      </c>
      <c r="AU835" s="122" t="s">
        <v>241</v>
      </c>
      <c r="AV835" s="124"/>
      <c r="AW835" s="122" t="s">
        <v>228</v>
      </c>
      <c r="AX835" s="124"/>
      <c r="AY835" s="122" t="s">
        <v>231</v>
      </c>
      <c r="AZ835" s="124"/>
      <c r="BA835" s="146" t="s">
        <v>241</v>
      </c>
      <c r="BB835" s="124"/>
      <c r="BC835" s="146" t="s">
        <v>293</v>
      </c>
      <c r="BD835" s="124"/>
      <c r="BE835" s="112">
        <f t="shared" si="23"/>
        <v>0.6185714286</v>
      </c>
      <c r="BF835" s="224" t="s">
        <v>192</v>
      </c>
      <c r="BG835" s="58"/>
      <c r="BH835" s="122" t="s">
        <v>199</v>
      </c>
      <c r="BI835" s="160">
        <v>1.0</v>
      </c>
      <c r="BJ835" s="122" t="s">
        <v>204</v>
      </c>
      <c r="BK835" s="124">
        <v>1.0</v>
      </c>
      <c r="BL835" s="146" t="s">
        <v>209</v>
      </c>
      <c r="BM835" s="124">
        <v>1.0</v>
      </c>
      <c r="BN835" s="122" t="s">
        <v>218</v>
      </c>
      <c r="BO835" s="124">
        <v>0.33</v>
      </c>
      <c r="BP835" s="122" t="s">
        <v>211</v>
      </c>
      <c r="BQ835" s="124">
        <v>0.5</v>
      </c>
      <c r="BR835" s="122" t="s">
        <v>211</v>
      </c>
      <c r="BS835" s="124">
        <v>0.5</v>
      </c>
      <c r="BT835" s="112"/>
      <c r="BU835" s="168" t="s">
        <v>236</v>
      </c>
      <c r="BV835" s="168" t="s">
        <v>237</v>
      </c>
      <c r="BW835" s="112"/>
    </row>
    <row r="836">
      <c r="A836" s="66"/>
      <c r="B836" s="69">
        <v>21.0</v>
      </c>
      <c r="C836" s="71" t="s">
        <v>314</v>
      </c>
      <c r="D836" s="71" t="s">
        <v>350</v>
      </c>
      <c r="E836" s="76">
        <v>2010.0</v>
      </c>
      <c r="F836" s="76" t="s">
        <v>30</v>
      </c>
      <c r="G836" s="76" t="s">
        <v>386</v>
      </c>
      <c r="H836" s="76">
        <v>11.0</v>
      </c>
      <c r="I836" s="119" t="s">
        <v>422</v>
      </c>
      <c r="J836" s="71"/>
      <c r="K836" s="87" t="s">
        <v>39</v>
      </c>
      <c r="L836" s="66"/>
      <c r="M836" s="94"/>
      <c r="N836" s="122" t="s">
        <v>231</v>
      </c>
      <c r="O836" s="124"/>
      <c r="P836" s="124" t="s">
        <v>243</v>
      </c>
      <c r="Q836" s="16" t="s">
        <v>248</v>
      </c>
      <c r="R836" s="122" t="s">
        <v>241</v>
      </c>
      <c r="S836" s="124" t="s">
        <v>457</v>
      </c>
      <c r="T836" s="122" t="s">
        <v>231</v>
      </c>
      <c r="U836" s="124"/>
      <c r="V836" s="16" t="s">
        <v>258</v>
      </c>
      <c r="W836" s="106"/>
      <c r="X836" s="106"/>
      <c r="Y836" s="106"/>
      <c r="Z836" s="122" t="s">
        <v>231</v>
      </c>
      <c r="AA836" s="124"/>
      <c r="AB836" s="122" t="s">
        <v>231</v>
      </c>
      <c r="AC836" s="124"/>
      <c r="AD836" s="122" t="s">
        <v>231</v>
      </c>
      <c r="AE836" s="124" t="s">
        <v>490</v>
      </c>
      <c r="AF836" s="122" t="s">
        <v>241</v>
      </c>
      <c r="AG836" s="124"/>
      <c r="AH836" s="122" t="s">
        <v>241</v>
      </c>
      <c r="AI836" s="124"/>
      <c r="AJ836" s="108"/>
      <c r="AK836" s="106"/>
      <c r="AL836" s="106"/>
      <c r="AM836" s="122" t="s">
        <v>231</v>
      </c>
      <c r="AN836" s="124"/>
      <c r="AO836" s="122" t="s">
        <v>231</v>
      </c>
      <c r="AP836" s="124"/>
      <c r="AQ836" s="122" t="s">
        <v>231</v>
      </c>
      <c r="AR836" s="124"/>
      <c r="AS836" s="122" t="s">
        <v>231</v>
      </c>
      <c r="AT836" s="124"/>
      <c r="AU836" s="122" t="s">
        <v>231</v>
      </c>
      <c r="AV836" s="124"/>
      <c r="AW836" s="122" t="s">
        <v>231</v>
      </c>
      <c r="AX836" s="124"/>
      <c r="AY836" s="122" t="s">
        <v>231</v>
      </c>
      <c r="AZ836" s="124"/>
      <c r="BA836" s="146" t="s">
        <v>241</v>
      </c>
      <c r="BB836" s="124"/>
      <c r="BC836" s="146" t="s">
        <v>291</v>
      </c>
      <c r="BD836" s="124"/>
      <c r="BE836" s="112">
        <f t="shared" si="23"/>
        <v>0.8571428571</v>
      </c>
      <c r="BF836" s="122" t="s">
        <v>192</v>
      </c>
      <c r="BG836" s="160">
        <v>1.0</v>
      </c>
      <c r="BH836" s="122" t="s">
        <v>199</v>
      </c>
      <c r="BI836" s="160">
        <v>1.0</v>
      </c>
      <c r="BJ836" s="122" t="s">
        <v>204</v>
      </c>
      <c r="BK836" s="124">
        <v>1.0</v>
      </c>
      <c r="BL836" s="146" t="s">
        <v>209</v>
      </c>
      <c r="BM836" s="124">
        <v>1.0</v>
      </c>
      <c r="BN836" s="122" t="s">
        <v>216</v>
      </c>
      <c r="BO836" s="124">
        <v>1.0</v>
      </c>
      <c r="BP836" s="122" t="s">
        <v>211</v>
      </c>
      <c r="BQ836" s="124">
        <v>0.5</v>
      </c>
      <c r="BR836" s="122" t="s">
        <v>211</v>
      </c>
      <c r="BS836" s="124">
        <v>0.5</v>
      </c>
      <c r="BT836" s="112"/>
      <c r="BU836" s="168" t="s">
        <v>236</v>
      </c>
      <c r="BV836" s="168" t="s">
        <v>237</v>
      </c>
      <c r="BW836" s="112"/>
    </row>
    <row r="837">
      <c r="A837" s="66"/>
      <c r="B837" s="69">
        <v>22.0</v>
      </c>
      <c r="C837" s="71" t="s">
        <v>315</v>
      </c>
      <c r="D837" s="71" t="s">
        <v>351</v>
      </c>
      <c r="E837" s="76">
        <v>2010.0</v>
      </c>
      <c r="F837" s="76" t="s">
        <v>30</v>
      </c>
      <c r="G837" s="76" t="s">
        <v>387</v>
      </c>
      <c r="H837" s="76">
        <v>6.0</v>
      </c>
      <c r="I837" s="119" t="s">
        <v>423</v>
      </c>
      <c r="J837" s="71"/>
      <c r="K837" s="87" t="s">
        <v>39</v>
      </c>
      <c r="L837" s="66"/>
      <c r="M837" s="94"/>
      <c r="N837" s="122" t="s">
        <v>231</v>
      </c>
      <c r="O837" s="124"/>
      <c r="P837" s="124" t="s">
        <v>243</v>
      </c>
      <c r="Q837" s="16" t="s">
        <v>250</v>
      </c>
      <c r="R837" s="122" t="s">
        <v>228</v>
      </c>
      <c r="S837" s="124"/>
      <c r="T837" s="122" t="s">
        <v>241</v>
      </c>
      <c r="U837" s="124"/>
      <c r="V837" s="16"/>
      <c r="W837" s="106"/>
      <c r="X837" s="106"/>
      <c r="Y837" s="106"/>
      <c r="Z837" s="122"/>
      <c r="AA837" s="124"/>
      <c r="AB837" s="122"/>
      <c r="AC837" s="124"/>
      <c r="AD837" s="122"/>
      <c r="AE837" s="124"/>
      <c r="AF837" s="122"/>
      <c r="AG837" s="124"/>
      <c r="AH837" s="122"/>
      <c r="AI837" s="124"/>
      <c r="AJ837" s="108"/>
      <c r="AK837" s="106"/>
      <c r="AL837" s="106"/>
      <c r="AM837" s="122"/>
      <c r="AN837" s="124"/>
      <c r="AO837" s="122"/>
      <c r="AP837" s="124"/>
      <c r="AQ837" s="122"/>
      <c r="AR837" s="124"/>
      <c r="AS837" s="122"/>
      <c r="AT837" s="124"/>
      <c r="AU837" s="122"/>
      <c r="AV837" s="124"/>
      <c r="AW837" s="122"/>
      <c r="AX837" s="124"/>
      <c r="AY837" s="122"/>
      <c r="AZ837" s="124"/>
      <c r="BA837" s="146"/>
      <c r="BB837" s="124"/>
      <c r="BC837" s="146"/>
      <c r="BD837" s="124"/>
      <c r="BE837" s="112">
        <f t="shared" si="23"/>
        <v>0</v>
      </c>
      <c r="BF837" s="122"/>
      <c r="BG837" s="160"/>
      <c r="BH837" s="224"/>
      <c r="BI837" s="58"/>
      <c r="BJ837" s="122"/>
      <c r="BK837" s="124"/>
      <c r="BL837" s="146"/>
      <c r="BM837" s="124"/>
      <c r="BN837" s="122"/>
      <c r="BO837" s="124"/>
      <c r="BP837" s="122"/>
      <c r="BQ837" s="124"/>
      <c r="BR837" s="122"/>
      <c r="BS837" s="124"/>
      <c r="BT837" s="112"/>
      <c r="BU837" s="7"/>
      <c r="BV837" s="7"/>
      <c r="BW837" s="112"/>
    </row>
    <row r="838">
      <c r="A838" s="66"/>
      <c r="B838" s="69">
        <v>23.0</v>
      </c>
      <c r="C838" s="71" t="s">
        <v>316</v>
      </c>
      <c r="D838" s="71" t="s">
        <v>352</v>
      </c>
      <c r="E838" s="76">
        <v>2009.0</v>
      </c>
      <c r="F838" s="76" t="s">
        <v>30</v>
      </c>
      <c r="G838" s="76" t="s">
        <v>388</v>
      </c>
      <c r="H838" s="76">
        <v>11.0</v>
      </c>
      <c r="I838" s="119" t="s">
        <v>424</v>
      </c>
      <c r="J838" s="71"/>
      <c r="K838" s="87" t="s">
        <v>39</v>
      </c>
      <c r="L838" s="66"/>
      <c r="M838" s="94"/>
      <c r="N838" s="122" t="s">
        <v>231</v>
      </c>
      <c r="O838" s="124"/>
      <c r="P838" s="124" t="s">
        <v>243</v>
      </c>
      <c r="Q838" s="16" t="s">
        <v>250</v>
      </c>
      <c r="R838" s="122" t="s">
        <v>228</v>
      </c>
      <c r="S838" s="124"/>
      <c r="T838" s="122" t="s">
        <v>231</v>
      </c>
      <c r="U838" s="124"/>
      <c r="V838" s="16" t="s">
        <v>260</v>
      </c>
      <c r="W838" s="106"/>
      <c r="X838" s="106"/>
      <c r="Y838" s="106"/>
      <c r="Z838" s="122" t="s">
        <v>231</v>
      </c>
      <c r="AA838" s="124"/>
      <c r="AB838" s="122" t="s">
        <v>231</v>
      </c>
      <c r="AC838" s="128" t="s">
        <v>474</v>
      </c>
      <c r="AD838" s="122" t="s">
        <v>231</v>
      </c>
      <c r="AE838" s="124"/>
      <c r="AF838" s="122" t="s">
        <v>231</v>
      </c>
      <c r="AG838" s="124"/>
      <c r="AH838" s="122" t="s">
        <v>231</v>
      </c>
      <c r="AI838" s="124"/>
      <c r="AJ838" s="108"/>
      <c r="AK838" s="106"/>
      <c r="AL838" s="106"/>
      <c r="AM838" s="122" t="s">
        <v>231</v>
      </c>
      <c r="AN838" s="124"/>
      <c r="AO838" s="122" t="s">
        <v>231</v>
      </c>
      <c r="AP838" s="124"/>
      <c r="AQ838" s="122" t="s">
        <v>231</v>
      </c>
      <c r="AR838" s="124"/>
      <c r="AS838" s="122" t="s">
        <v>231</v>
      </c>
      <c r="AT838" s="124" t="s">
        <v>528</v>
      </c>
      <c r="AU838" s="122" t="s">
        <v>231</v>
      </c>
      <c r="AV838" s="124"/>
      <c r="AW838" s="122" t="s">
        <v>231</v>
      </c>
      <c r="AX838" s="124" t="s">
        <v>536</v>
      </c>
      <c r="AY838" s="122" t="s">
        <v>231</v>
      </c>
      <c r="AZ838" s="124"/>
      <c r="BA838" s="146" t="s">
        <v>241</v>
      </c>
      <c r="BB838" s="124"/>
      <c r="BC838" s="146" t="s">
        <v>291</v>
      </c>
      <c r="BD838" s="124"/>
      <c r="BE838" s="112">
        <f t="shared" si="23"/>
        <v>0.9514285714</v>
      </c>
      <c r="BF838" s="122" t="s">
        <v>192</v>
      </c>
      <c r="BG838" s="160">
        <v>1.0</v>
      </c>
      <c r="BH838" s="122" t="s">
        <v>199</v>
      </c>
      <c r="BI838" s="160">
        <v>1.0</v>
      </c>
      <c r="BJ838" s="122" t="s">
        <v>204</v>
      </c>
      <c r="BK838" s="124">
        <v>1.0</v>
      </c>
      <c r="BL838" s="146" t="s">
        <v>209</v>
      </c>
      <c r="BM838" s="124">
        <v>1.0</v>
      </c>
      <c r="BN838" s="122" t="s">
        <v>217</v>
      </c>
      <c r="BO838" s="124">
        <v>0.66</v>
      </c>
      <c r="BP838" s="122" t="s">
        <v>204</v>
      </c>
      <c r="BQ838" s="124">
        <v>1.0</v>
      </c>
      <c r="BR838" s="122" t="s">
        <v>225</v>
      </c>
      <c r="BS838" s="124">
        <v>1.0</v>
      </c>
      <c r="BT838" s="112"/>
      <c r="BU838" s="7"/>
      <c r="BV838" s="7"/>
      <c r="BW838" s="112"/>
    </row>
    <row r="839">
      <c r="A839" s="66"/>
      <c r="B839" s="69">
        <v>24.0</v>
      </c>
      <c r="C839" s="71" t="s">
        <v>317</v>
      </c>
      <c r="D839" s="71" t="s">
        <v>353</v>
      </c>
      <c r="E839" s="76">
        <v>2010.0</v>
      </c>
      <c r="F839" s="76" t="s">
        <v>30</v>
      </c>
      <c r="G839" s="76" t="s">
        <v>389</v>
      </c>
      <c r="H839" s="76">
        <v>6.0</v>
      </c>
      <c r="I839" s="119" t="s">
        <v>425</v>
      </c>
      <c r="J839" s="71"/>
      <c r="K839" s="87" t="s">
        <v>39</v>
      </c>
      <c r="L839" s="66"/>
      <c r="M839" s="94"/>
      <c r="N839" s="122" t="s">
        <v>231</v>
      </c>
      <c r="O839" s="124"/>
      <c r="P839" s="124" t="s">
        <v>243</v>
      </c>
      <c r="Q839" s="16" t="s">
        <v>250</v>
      </c>
      <c r="R839" s="122" t="s">
        <v>228</v>
      </c>
      <c r="S839" s="124"/>
      <c r="T839" s="122" t="s">
        <v>231</v>
      </c>
      <c r="U839" s="124"/>
      <c r="V839" s="16" t="s">
        <v>258</v>
      </c>
      <c r="W839" s="106"/>
      <c r="X839" s="106"/>
      <c r="Y839" s="106"/>
      <c r="Z839" s="122" t="s">
        <v>241</v>
      </c>
      <c r="AA839" s="124"/>
      <c r="AB839" s="122"/>
      <c r="AC839" s="124"/>
      <c r="AD839" s="122"/>
      <c r="AE839" s="124"/>
      <c r="AF839" s="122"/>
      <c r="AG839" s="124"/>
      <c r="AH839" s="122"/>
      <c r="AI839" s="124"/>
      <c r="AJ839" s="108"/>
      <c r="AK839" s="106"/>
      <c r="AL839" s="106"/>
      <c r="AM839" s="122" t="s">
        <v>231</v>
      </c>
      <c r="AN839" s="124"/>
      <c r="AO839" s="122" t="s">
        <v>231</v>
      </c>
      <c r="AP839" s="124"/>
      <c r="AQ839" s="122" t="s">
        <v>231</v>
      </c>
      <c r="AR839" s="124" t="s">
        <v>519</v>
      </c>
      <c r="AS839" s="122" t="s">
        <v>231</v>
      </c>
      <c r="AT839" s="124" t="s">
        <v>530</v>
      </c>
      <c r="AU839" s="122" t="s">
        <v>231</v>
      </c>
      <c r="AV839" s="124"/>
      <c r="AW839" s="122" t="s">
        <v>231</v>
      </c>
      <c r="AX839" s="124"/>
      <c r="AY839" s="122" t="s">
        <v>231</v>
      </c>
      <c r="AZ839" s="124" t="s">
        <v>540</v>
      </c>
      <c r="BA839" s="146" t="s">
        <v>231</v>
      </c>
      <c r="BB839" s="124"/>
      <c r="BC839" s="146" t="s">
        <v>293</v>
      </c>
      <c r="BD839" s="124"/>
      <c r="BE839" s="112">
        <f t="shared" si="23"/>
        <v>0.8571428571</v>
      </c>
      <c r="BF839" s="122" t="s">
        <v>192</v>
      </c>
      <c r="BG839" s="160">
        <v>1.0</v>
      </c>
      <c r="BH839" s="122" t="s">
        <v>199</v>
      </c>
      <c r="BI839" s="160">
        <v>1.0</v>
      </c>
      <c r="BJ839" s="224" t="s">
        <v>204</v>
      </c>
      <c r="BK839" s="58"/>
      <c r="BL839" s="146" t="s">
        <v>209</v>
      </c>
      <c r="BM839" s="124">
        <v>1.0</v>
      </c>
      <c r="BN839" s="122" t="s">
        <v>216</v>
      </c>
      <c r="BO839" s="124">
        <v>1.0</v>
      </c>
      <c r="BP839" s="122" t="s">
        <v>204</v>
      </c>
      <c r="BQ839" s="124">
        <v>1.0</v>
      </c>
      <c r="BR839" s="122" t="s">
        <v>225</v>
      </c>
      <c r="BS839" s="124">
        <v>1.0</v>
      </c>
      <c r="BT839" s="112"/>
      <c r="BU839" s="168" t="s">
        <v>236</v>
      </c>
      <c r="BV839" s="168" t="s">
        <v>237</v>
      </c>
      <c r="BW839" s="112"/>
    </row>
    <row r="840">
      <c r="A840" s="66"/>
      <c r="B840" s="69">
        <v>25.0</v>
      </c>
      <c r="C840" s="71" t="s">
        <v>318</v>
      </c>
      <c r="D840" s="71" t="s">
        <v>354</v>
      </c>
      <c r="E840" s="76">
        <v>2010.0</v>
      </c>
      <c r="F840" s="76" t="s">
        <v>30</v>
      </c>
      <c r="G840" s="76" t="s">
        <v>390</v>
      </c>
      <c r="H840" s="76">
        <v>5.0</v>
      </c>
      <c r="I840" s="119" t="s">
        <v>426</v>
      </c>
      <c r="J840" s="71"/>
      <c r="K840" s="87" t="s">
        <v>39</v>
      </c>
      <c r="L840" s="66"/>
      <c r="M840" s="94"/>
      <c r="N840" s="122" t="s">
        <v>231</v>
      </c>
      <c r="O840" s="124"/>
      <c r="P840" s="124" t="s">
        <v>243</v>
      </c>
      <c r="Q840" s="16" t="s">
        <v>250</v>
      </c>
      <c r="R840" s="122" t="s">
        <v>231</v>
      </c>
      <c r="S840" s="124"/>
      <c r="T840" s="122" t="s">
        <v>231</v>
      </c>
      <c r="U840" s="124"/>
      <c r="V840" s="16" t="s">
        <v>258</v>
      </c>
      <c r="W840" s="106"/>
      <c r="X840" s="106"/>
      <c r="Y840" s="106"/>
      <c r="Z840" s="224" t="s">
        <v>231</v>
      </c>
      <c r="AA840" s="58"/>
      <c r="AB840" s="122" t="s">
        <v>241</v>
      </c>
      <c r="AC840" s="124"/>
      <c r="AD840" s="122" t="s">
        <v>231</v>
      </c>
      <c r="AE840" s="124"/>
      <c r="AF840" s="122" t="s">
        <v>241</v>
      </c>
      <c r="AG840" s="124"/>
      <c r="AH840" s="122" t="s">
        <v>241</v>
      </c>
      <c r="AI840" s="124"/>
      <c r="AJ840" s="108"/>
      <c r="AK840" s="106"/>
      <c r="AL840" s="106"/>
      <c r="AM840" s="122" t="s">
        <v>241</v>
      </c>
      <c r="AN840" s="124"/>
      <c r="AO840" s="122"/>
      <c r="AP840" s="124"/>
      <c r="AQ840" s="122"/>
      <c r="AR840" s="124"/>
      <c r="AS840" s="122"/>
      <c r="AT840" s="124"/>
      <c r="AU840" s="122" t="s">
        <v>231</v>
      </c>
      <c r="AV840" s="124"/>
      <c r="AW840" s="122" t="s">
        <v>231</v>
      </c>
      <c r="AX840" s="124"/>
      <c r="AY840" s="122" t="s">
        <v>231</v>
      </c>
      <c r="AZ840" s="124"/>
      <c r="BA840" s="146" t="s">
        <v>241</v>
      </c>
      <c r="BB840" s="124"/>
      <c r="BC840" s="146" t="s">
        <v>228</v>
      </c>
      <c r="BD840" s="124"/>
      <c r="BE840" s="112">
        <f t="shared" si="23"/>
        <v>0.5714285714</v>
      </c>
      <c r="BF840" s="122" t="s">
        <v>192</v>
      </c>
      <c r="BG840" s="160">
        <v>1.0</v>
      </c>
      <c r="BH840" s="122" t="s">
        <v>200</v>
      </c>
      <c r="BI840" s="160">
        <v>0.5</v>
      </c>
      <c r="BJ840" s="122" t="s">
        <v>204</v>
      </c>
      <c r="BK840" s="226">
        <v>1.0</v>
      </c>
      <c r="BL840" s="63"/>
      <c r="BM840" s="124">
        <v>1.0</v>
      </c>
      <c r="BN840" s="122" t="s">
        <v>219</v>
      </c>
      <c r="BO840" s="124">
        <v>0.0</v>
      </c>
      <c r="BP840" s="122" t="s">
        <v>211</v>
      </c>
      <c r="BQ840" s="124">
        <v>0.5</v>
      </c>
      <c r="BR840" s="122" t="s">
        <v>226</v>
      </c>
      <c r="BS840" s="124">
        <v>0.0</v>
      </c>
      <c r="BT840" s="112"/>
      <c r="BU840" s="168" t="s">
        <v>236</v>
      </c>
      <c r="BV840" s="168" t="s">
        <v>236</v>
      </c>
      <c r="BW840" s="112"/>
    </row>
    <row r="841">
      <c r="A841" s="66"/>
      <c r="B841" s="69">
        <v>26.0</v>
      </c>
      <c r="C841" s="71" t="s">
        <v>319</v>
      </c>
      <c r="D841" s="71" t="s">
        <v>355</v>
      </c>
      <c r="E841" s="76">
        <v>2009.0</v>
      </c>
      <c r="F841" s="76" t="s">
        <v>30</v>
      </c>
      <c r="G841" s="76" t="s">
        <v>391</v>
      </c>
      <c r="H841" s="76">
        <v>6.0</v>
      </c>
      <c r="I841" s="119" t="s">
        <v>427</v>
      </c>
      <c r="J841" s="71"/>
      <c r="K841" s="87" t="s">
        <v>39</v>
      </c>
      <c r="L841" s="66"/>
      <c r="M841" s="94"/>
      <c r="N841" s="122" t="s">
        <v>231</v>
      </c>
      <c r="O841" s="124"/>
      <c r="P841" s="124" t="s">
        <v>243</v>
      </c>
      <c r="Q841" s="16" t="s">
        <v>250</v>
      </c>
      <c r="R841" s="122" t="s">
        <v>228</v>
      </c>
      <c r="S841" s="124"/>
      <c r="T841" s="122" t="s">
        <v>231</v>
      </c>
      <c r="U841" s="124"/>
      <c r="V841" s="16" t="s">
        <v>258</v>
      </c>
      <c r="W841" s="106"/>
      <c r="X841" s="106"/>
      <c r="Y841" s="106"/>
      <c r="Z841" s="122" t="s">
        <v>231</v>
      </c>
      <c r="AA841" s="124"/>
      <c r="AB841" s="122" t="s">
        <v>231</v>
      </c>
      <c r="AC841" s="124"/>
      <c r="AD841" s="122" t="s">
        <v>231</v>
      </c>
      <c r="AE841" s="124"/>
      <c r="AF841" s="122" t="s">
        <v>241</v>
      </c>
      <c r="AG841" s="124"/>
      <c r="AH841" s="122" t="s">
        <v>241</v>
      </c>
      <c r="AI841" s="124"/>
      <c r="AJ841" s="108"/>
      <c r="AK841" s="106"/>
      <c r="AL841" s="106"/>
      <c r="AM841" s="122" t="s">
        <v>231</v>
      </c>
      <c r="AN841" s="124"/>
      <c r="AO841" s="122" t="s">
        <v>241</v>
      </c>
      <c r="AP841" s="124"/>
      <c r="AQ841" s="122" t="s">
        <v>231</v>
      </c>
      <c r="AR841" s="124"/>
      <c r="AS841" s="122" t="s">
        <v>231</v>
      </c>
      <c r="AT841" s="124"/>
      <c r="AU841" s="122" t="s">
        <v>231</v>
      </c>
      <c r="AV841" s="124"/>
      <c r="AW841" s="122" t="s">
        <v>231</v>
      </c>
      <c r="AX841" s="124"/>
      <c r="AY841" s="122" t="s">
        <v>231</v>
      </c>
      <c r="AZ841" s="124"/>
      <c r="BA841" s="146" t="s">
        <v>231</v>
      </c>
      <c r="BB841" s="124"/>
      <c r="BC841" s="146" t="s">
        <v>292</v>
      </c>
      <c r="BD841" s="124"/>
      <c r="BE841" s="112">
        <f t="shared" si="23"/>
        <v>0.5942857143</v>
      </c>
      <c r="BF841" s="122" t="s">
        <v>192</v>
      </c>
      <c r="BG841" s="160">
        <v>1.0</v>
      </c>
      <c r="BH841" s="122" t="s">
        <v>199</v>
      </c>
      <c r="BI841" s="160">
        <v>1.0</v>
      </c>
      <c r="BJ841" s="122" t="s">
        <v>205</v>
      </c>
      <c r="BK841" s="124">
        <v>0.5</v>
      </c>
      <c r="BL841" s="225" t="s">
        <v>209</v>
      </c>
      <c r="BM841" s="58"/>
      <c r="BN841" s="122" t="s">
        <v>217</v>
      </c>
      <c r="BO841" s="124">
        <v>0.66</v>
      </c>
      <c r="BP841" s="122" t="s">
        <v>211</v>
      </c>
      <c r="BQ841" s="124">
        <v>0.5</v>
      </c>
      <c r="BR841" s="122" t="s">
        <v>211</v>
      </c>
      <c r="BS841" s="124">
        <v>0.5</v>
      </c>
      <c r="BT841" s="112"/>
      <c r="BU841" s="168" t="s">
        <v>236</v>
      </c>
      <c r="BV841" s="168" t="s">
        <v>237</v>
      </c>
      <c r="BW841" s="112"/>
    </row>
    <row r="842">
      <c r="A842" s="66"/>
      <c r="B842" s="69">
        <v>27.0</v>
      </c>
      <c r="C842" s="71" t="s">
        <v>320</v>
      </c>
      <c r="D842" s="71" t="s">
        <v>356</v>
      </c>
      <c r="E842" s="76">
        <v>2009.0</v>
      </c>
      <c r="F842" s="76" t="s">
        <v>30</v>
      </c>
      <c r="G842" s="76" t="s">
        <v>392</v>
      </c>
      <c r="H842" s="76">
        <v>8.0</v>
      </c>
      <c r="I842" s="119" t="s">
        <v>428</v>
      </c>
      <c r="J842" s="71"/>
      <c r="K842" s="87" t="s">
        <v>39</v>
      </c>
      <c r="L842" s="66"/>
      <c r="M842" s="94"/>
      <c r="N842" s="122" t="s">
        <v>231</v>
      </c>
      <c r="O842" s="124"/>
      <c r="P842" s="124" t="s">
        <v>243</v>
      </c>
      <c r="Q842" s="16" t="s">
        <v>250</v>
      </c>
      <c r="R842" s="122" t="s">
        <v>228</v>
      </c>
      <c r="S842" s="124"/>
      <c r="T842" s="122" t="s">
        <v>231</v>
      </c>
      <c r="U842" s="124"/>
      <c r="V842" s="16" t="s">
        <v>258</v>
      </c>
      <c r="W842" s="106"/>
      <c r="X842" s="106"/>
      <c r="Y842" s="106"/>
      <c r="Z842" s="122" t="s">
        <v>231</v>
      </c>
      <c r="AA842" s="124"/>
      <c r="AB842" s="224" t="s">
        <v>231</v>
      </c>
      <c r="AC842" s="58"/>
      <c r="AD842" s="122" t="s">
        <v>231</v>
      </c>
      <c r="AE842" s="124"/>
      <c r="AF842" s="122" t="s">
        <v>241</v>
      </c>
      <c r="AG842" s="124"/>
      <c r="AH842" s="122" t="s">
        <v>241</v>
      </c>
      <c r="AI842" s="124"/>
      <c r="AJ842" s="108"/>
      <c r="AK842" s="106"/>
      <c r="AL842" s="106"/>
      <c r="AM842" s="122" t="s">
        <v>231</v>
      </c>
      <c r="AN842" s="124"/>
      <c r="AO842" s="122" t="s">
        <v>231</v>
      </c>
      <c r="AP842" s="124" t="s">
        <v>509</v>
      </c>
      <c r="AQ842" s="122" t="s">
        <v>231</v>
      </c>
      <c r="AR842" s="124"/>
      <c r="AS842" s="122" t="s">
        <v>231</v>
      </c>
      <c r="AT842" s="124"/>
      <c r="AU842" s="122" t="s">
        <v>231</v>
      </c>
      <c r="AV842" s="124"/>
      <c r="AW842" s="122" t="s">
        <v>231</v>
      </c>
      <c r="AX842" s="124"/>
      <c r="AY842" s="122" t="s">
        <v>231</v>
      </c>
      <c r="AZ842" s="124"/>
      <c r="BA842" s="146" t="s">
        <v>231</v>
      </c>
      <c r="BB842" s="124"/>
      <c r="BC842" s="146" t="s">
        <v>293</v>
      </c>
      <c r="BD842" s="124"/>
      <c r="BE842" s="112">
        <f t="shared" si="23"/>
        <v>1</v>
      </c>
      <c r="BF842" s="122" t="s">
        <v>192</v>
      </c>
      <c r="BG842" s="160">
        <v>1.0</v>
      </c>
      <c r="BH842" s="122" t="s">
        <v>199</v>
      </c>
      <c r="BI842" s="160">
        <v>1.0</v>
      </c>
      <c r="BJ842" s="122" t="s">
        <v>204</v>
      </c>
      <c r="BK842" s="124">
        <v>1.0</v>
      </c>
      <c r="BL842" s="146" t="s">
        <v>209</v>
      </c>
      <c r="BM842" s="226">
        <v>1.0</v>
      </c>
      <c r="BN842" s="63"/>
      <c r="BO842" s="124">
        <v>1.0</v>
      </c>
      <c r="BP842" s="122" t="s">
        <v>204</v>
      </c>
      <c r="BQ842" s="124">
        <v>1.0</v>
      </c>
      <c r="BR842" s="122" t="s">
        <v>225</v>
      </c>
      <c r="BS842" s="124">
        <v>1.0</v>
      </c>
      <c r="BT842" s="112"/>
      <c r="BU842" s="168" t="s">
        <v>236</v>
      </c>
      <c r="BV842" s="168" t="s">
        <v>236</v>
      </c>
      <c r="BW842" s="112"/>
    </row>
    <row r="843">
      <c r="A843" s="66"/>
      <c r="B843" s="69">
        <v>28.0</v>
      </c>
      <c r="C843" s="71" t="s">
        <v>321</v>
      </c>
      <c r="D843" s="71" t="s">
        <v>357</v>
      </c>
      <c r="E843" s="76">
        <v>2010.0</v>
      </c>
      <c r="F843" s="76" t="s">
        <v>30</v>
      </c>
      <c r="G843" s="76" t="s">
        <v>393</v>
      </c>
      <c r="H843" s="76">
        <v>11.0</v>
      </c>
      <c r="I843" s="119" t="s">
        <v>429</v>
      </c>
      <c r="J843" s="71"/>
      <c r="K843" s="87" t="s">
        <v>39</v>
      </c>
      <c r="L843" s="66"/>
      <c r="M843" s="94"/>
      <c r="N843" s="122" t="s">
        <v>231</v>
      </c>
      <c r="O843" s="124"/>
      <c r="P843" s="124" t="s">
        <v>243</v>
      </c>
      <c r="Q843" s="16" t="s">
        <v>250</v>
      </c>
      <c r="R843" s="122" t="s">
        <v>228</v>
      </c>
      <c r="S843" s="124"/>
      <c r="T843" s="122" t="s">
        <v>231</v>
      </c>
      <c r="U843" s="124"/>
      <c r="V843" s="16" t="s">
        <v>258</v>
      </c>
      <c r="W843" s="106"/>
      <c r="X843" s="106"/>
      <c r="Y843" s="106"/>
      <c r="Z843" s="122" t="s">
        <v>231</v>
      </c>
      <c r="AA843" s="124"/>
      <c r="AB843" s="122" t="s">
        <v>231</v>
      </c>
      <c r="AC843" s="124" t="s">
        <v>475</v>
      </c>
      <c r="AD843" s="122" t="s">
        <v>241</v>
      </c>
      <c r="AE843" s="124"/>
      <c r="AF843" s="122" t="s">
        <v>241</v>
      </c>
      <c r="AG843" s="124"/>
      <c r="AH843" s="122" t="s">
        <v>241</v>
      </c>
      <c r="AI843" s="124"/>
      <c r="AJ843" s="108"/>
      <c r="AK843" s="106"/>
      <c r="AL843" s="106"/>
      <c r="AM843" s="122" t="s">
        <v>231</v>
      </c>
      <c r="AN843" s="124"/>
      <c r="AO843" s="122" t="s">
        <v>231</v>
      </c>
      <c r="AP843" s="124" t="s">
        <v>510</v>
      </c>
      <c r="AQ843" s="122" t="s">
        <v>231</v>
      </c>
      <c r="AR843" s="124"/>
      <c r="AS843" s="122" t="s">
        <v>231</v>
      </c>
      <c r="AT843" s="124"/>
      <c r="AU843" s="122" t="s">
        <v>231</v>
      </c>
      <c r="AV843" s="124"/>
      <c r="AW843" s="122" t="s">
        <v>231</v>
      </c>
      <c r="AX843" s="124"/>
      <c r="AY843" s="122" t="s">
        <v>231</v>
      </c>
      <c r="AZ843" s="124"/>
      <c r="BA843" s="146" t="s">
        <v>231</v>
      </c>
      <c r="BB843" s="124"/>
      <c r="BC843" s="146" t="s">
        <v>293</v>
      </c>
      <c r="BD843" s="124"/>
      <c r="BE843" s="112">
        <f t="shared" si="23"/>
        <v>0.5714285714</v>
      </c>
      <c r="BF843" s="122" t="s">
        <v>192</v>
      </c>
      <c r="BG843" s="160">
        <v>1.0</v>
      </c>
      <c r="BH843" s="122" t="s">
        <v>199</v>
      </c>
      <c r="BI843" s="160">
        <v>1.0</v>
      </c>
      <c r="BJ843" s="122" t="s">
        <v>204</v>
      </c>
      <c r="BK843" s="124">
        <v>1.0</v>
      </c>
      <c r="BL843" s="146" t="s">
        <v>209</v>
      </c>
      <c r="BM843" s="124">
        <v>1.0</v>
      </c>
      <c r="BN843" s="224" t="s">
        <v>216</v>
      </c>
      <c r="BO843" s="58"/>
      <c r="BP843" s="122" t="s">
        <v>211</v>
      </c>
      <c r="BQ843" s="124">
        <v>0.0</v>
      </c>
      <c r="BR843" s="122" t="s">
        <v>226</v>
      </c>
      <c r="BS843" s="124">
        <v>0.0</v>
      </c>
      <c r="BT843" s="112"/>
      <c r="BU843" s="168" t="s">
        <v>236</v>
      </c>
      <c r="BV843" s="168" t="s">
        <v>236</v>
      </c>
      <c r="BW843" s="112"/>
    </row>
    <row r="844">
      <c r="A844" s="66"/>
      <c r="B844" s="69">
        <v>29.0</v>
      </c>
      <c r="C844" s="71" t="s">
        <v>322</v>
      </c>
      <c r="D844" s="71" t="s">
        <v>358</v>
      </c>
      <c r="E844" s="76">
        <v>2014.0</v>
      </c>
      <c r="F844" s="76" t="s">
        <v>30</v>
      </c>
      <c r="G844" s="76" t="s">
        <v>394</v>
      </c>
      <c r="H844" s="76">
        <v>0.0</v>
      </c>
      <c r="I844" s="119" t="s">
        <v>430</v>
      </c>
      <c r="J844" s="71"/>
      <c r="K844" s="87" t="s">
        <v>39</v>
      </c>
      <c r="L844" s="66"/>
      <c r="M844" s="94"/>
      <c r="N844" s="122" t="s">
        <v>231</v>
      </c>
      <c r="O844" s="124"/>
      <c r="P844" s="124" t="s">
        <v>243</v>
      </c>
      <c r="Q844" s="16" t="s">
        <v>250</v>
      </c>
      <c r="R844" s="122" t="s">
        <v>241</v>
      </c>
      <c r="S844" s="124"/>
      <c r="T844" s="122" t="s">
        <v>231</v>
      </c>
      <c r="U844" s="124"/>
      <c r="V844" s="16" t="s">
        <v>260</v>
      </c>
      <c r="W844" s="106"/>
      <c r="X844" s="106"/>
      <c r="Y844" s="106"/>
      <c r="Z844" s="122" t="s">
        <v>231</v>
      </c>
      <c r="AA844" s="124"/>
      <c r="AB844" s="122" t="s">
        <v>231</v>
      </c>
      <c r="AC844" s="124" t="s">
        <v>476</v>
      </c>
      <c r="AD844" s="224" t="s">
        <v>231</v>
      </c>
      <c r="AE844" s="58"/>
      <c r="AF844" s="122" t="s">
        <v>241</v>
      </c>
      <c r="AG844" s="124"/>
      <c r="AH844" s="122" t="s">
        <v>231</v>
      </c>
      <c r="AI844" s="124"/>
      <c r="AJ844" s="108"/>
      <c r="AK844" s="106"/>
      <c r="AL844" s="106"/>
      <c r="AM844" s="122" t="s">
        <v>231</v>
      </c>
      <c r="AN844" s="124"/>
      <c r="AO844" s="122" t="s">
        <v>231</v>
      </c>
      <c r="AP844" s="124"/>
      <c r="AQ844" s="122" t="s">
        <v>231</v>
      </c>
      <c r="AR844" s="124"/>
      <c r="AS844" s="122" t="s">
        <v>231</v>
      </c>
      <c r="AT844" s="124"/>
      <c r="AU844" s="122" t="s">
        <v>231</v>
      </c>
      <c r="AV844" s="124"/>
      <c r="AW844" s="122" t="s">
        <v>231</v>
      </c>
      <c r="AX844" s="124"/>
      <c r="AY844" s="122" t="s">
        <v>231</v>
      </c>
      <c r="AZ844" s="124"/>
      <c r="BA844" s="146" t="s">
        <v>231</v>
      </c>
      <c r="BB844" s="124"/>
      <c r="BC844" s="146" t="s">
        <v>293</v>
      </c>
      <c r="BD844" s="124"/>
      <c r="BE844" s="112">
        <f t="shared" si="23"/>
        <v>0.9285714286</v>
      </c>
      <c r="BF844" s="122" t="s">
        <v>192</v>
      </c>
      <c r="BG844" s="160">
        <v>1.0</v>
      </c>
      <c r="BH844" s="122" t="s">
        <v>200</v>
      </c>
      <c r="BI844" s="160">
        <v>0.5</v>
      </c>
      <c r="BJ844" s="122" t="s">
        <v>204</v>
      </c>
      <c r="BK844" s="124">
        <v>1.0</v>
      </c>
      <c r="BL844" s="146" t="s">
        <v>209</v>
      </c>
      <c r="BM844" s="124">
        <v>1.0</v>
      </c>
      <c r="BN844" s="122" t="s">
        <v>216</v>
      </c>
      <c r="BO844" s="226">
        <v>1.0</v>
      </c>
      <c r="BP844" s="63"/>
      <c r="BQ844" s="124">
        <v>1.0</v>
      </c>
      <c r="BR844" s="122" t="s">
        <v>225</v>
      </c>
      <c r="BS844" s="124">
        <v>1.0</v>
      </c>
      <c r="BT844" s="112"/>
      <c r="BU844" s="168" t="s">
        <v>236</v>
      </c>
      <c r="BV844" s="168" t="s">
        <v>236</v>
      </c>
      <c r="BW844" s="112"/>
    </row>
    <row r="845">
      <c r="A845" s="66"/>
      <c r="B845" s="69">
        <v>30.0</v>
      </c>
      <c r="C845" s="71" t="s">
        <v>323</v>
      </c>
      <c r="D845" s="71" t="s">
        <v>359</v>
      </c>
      <c r="E845" s="76">
        <v>2010.0</v>
      </c>
      <c r="F845" s="76" t="s">
        <v>30</v>
      </c>
      <c r="G845" s="76" t="s">
        <v>395</v>
      </c>
      <c r="H845" s="76">
        <v>14.0</v>
      </c>
      <c r="I845" s="119" t="s">
        <v>431</v>
      </c>
      <c r="J845" s="71"/>
      <c r="K845" s="87" t="s">
        <v>39</v>
      </c>
      <c r="L845" s="66"/>
      <c r="M845" s="94"/>
      <c r="N845" s="122" t="s">
        <v>231</v>
      </c>
      <c r="O845" s="124"/>
      <c r="P845" s="124" t="s">
        <v>243</v>
      </c>
      <c r="Q845" s="16" t="s">
        <v>250</v>
      </c>
      <c r="R845" s="122" t="s">
        <v>241</v>
      </c>
      <c r="S845" s="124"/>
      <c r="T845" s="122" t="s">
        <v>231</v>
      </c>
      <c r="U845" s="124"/>
      <c r="V845" s="16" t="s">
        <v>258</v>
      </c>
      <c r="W845" s="106"/>
      <c r="X845" s="106"/>
      <c r="Y845" s="106"/>
      <c r="Z845" s="122" t="s">
        <v>241</v>
      </c>
      <c r="AA845" s="124"/>
      <c r="AB845" s="122"/>
      <c r="AC845" s="124"/>
      <c r="AD845" s="122"/>
      <c r="AE845" s="124"/>
      <c r="AF845" s="122"/>
      <c r="AG845" s="124"/>
      <c r="AH845" s="122"/>
      <c r="AI845" s="124"/>
      <c r="AJ845" s="108"/>
      <c r="AK845" s="106"/>
      <c r="AL845" s="106"/>
      <c r="AM845" s="122" t="s">
        <v>231</v>
      </c>
      <c r="AN845" s="124"/>
      <c r="AO845" s="122" t="s">
        <v>231</v>
      </c>
      <c r="AP845" s="124"/>
      <c r="AQ845" s="122" t="s">
        <v>231</v>
      </c>
      <c r="AR845" s="124"/>
      <c r="AS845" s="122" t="s">
        <v>231</v>
      </c>
      <c r="AT845" s="124"/>
      <c r="AU845" s="122" t="s">
        <v>231</v>
      </c>
      <c r="AV845" s="124"/>
      <c r="AW845" s="122" t="s">
        <v>231</v>
      </c>
      <c r="AX845" s="124"/>
      <c r="AY845" s="122" t="s">
        <v>231</v>
      </c>
      <c r="AZ845" s="124"/>
      <c r="BA845" s="146" t="s">
        <v>231</v>
      </c>
      <c r="BB845" s="124"/>
      <c r="BC845" s="146" t="s">
        <v>228</v>
      </c>
      <c r="BD845" s="124" t="s">
        <v>556</v>
      </c>
      <c r="BE845" s="112">
        <f t="shared" si="23"/>
        <v>0.7857142857</v>
      </c>
      <c r="BF845" s="122" t="s">
        <v>192</v>
      </c>
      <c r="BG845" s="160">
        <v>1.0</v>
      </c>
      <c r="BH845" s="122" t="s">
        <v>199</v>
      </c>
      <c r="BI845" s="160">
        <v>1.0</v>
      </c>
      <c r="BJ845" s="122" t="s">
        <v>204</v>
      </c>
      <c r="BK845" s="124">
        <v>1.0</v>
      </c>
      <c r="BL845" s="146" t="s">
        <v>209</v>
      </c>
      <c r="BM845" s="124">
        <v>1.0</v>
      </c>
      <c r="BN845" s="122" t="s">
        <v>216</v>
      </c>
      <c r="BO845" s="124">
        <v>1.0</v>
      </c>
      <c r="BP845" s="224" t="s">
        <v>211</v>
      </c>
      <c r="BQ845" s="58"/>
      <c r="BR845" s="122" t="s">
        <v>211</v>
      </c>
      <c r="BS845" s="124">
        <v>0.5</v>
      </c>
      <c r="BT845" s="112"/>
      <c r="BU845" s="168" t="s">
        <v>237</v>
      </c>
      <c r="BV845" s="168" t="s">
        <v>236</v>
      </c>
      <c r="BW845" s="112"/>
    </row>
    <row r="846">
      <c r="A846" s="66"/>
      <c r="B846" s="69">
        <v>31.0</v>
      </c>
      <c r="C846" s="71" t="s">
        <v>324</v>
      </c>
      <c r="D846" s="115" t="s">
        <v>360</v>
      </c>
      <c r="E846" s="76">
        <v>2011.0</v>
      </c>
      <c r="F846" s="76" t="s">
        <v>30</v>
      </c>
      <c r="G846" s="76" t="s">
        <v>396</v>
      </c>
      <c r="H846" s="76">
        <v>22.0</v>
      </c>
      <c r="I846" s="119" t="s">
        <v>432</v>
      </c>
      <c r="J846" s="71"/>
      <c r="K846" s="87" t="s">
        <v>39</v>
      </c>
      <c r="L846" s="66"/>
      <c r="M846" s="94"/>
      <c r="N846" s="122" t="s">
        <v>231</v>
      </c>
      <c r="O846" s="124"/>
      <c r="P846" s="124" t="s">
        <v>243</v>
      </c>
      <c r="Q846" s="16" t="s">
        <v>248</v>
      </c>
      <c r="R846" s="122" t="s">
        <v>228</v>
      </c>
      <c r="S846" s="124"/>
      <c r="T846" s="122" t="s">
        <v>231</v>
      </c>
      <c r="U846" s="124"/>
      <c r="V846" s="16" t="s">
        <v>257</v>
      </c>
      <c r="W846" s="106"/>
      <c r="X846" s="106"/>
      <c r="Y846" s="106"/>
      <c r="Z846" s="122" t="s">
        <v>231</v>
      </c>
      <c r="AA846" s="124"/>
      <c r="AB846" s="122" t="s">
        <v>231</v>
      </c>
      <c r="AC846" s="124"/>
      <c r="AD846" s="122" t="s">
        <v>231</v>
      </c>
      <c r="AE846" s="124"/>
      <c r="AF846" s="224" t="s">
        <v>241</v>
      </c>
      <c r="AG846" s="58"/>
      <c r="AH846" s="122" t="s">
        <v>241</v>
      </c>
      <c r="AI846" s="124"/>
      <c r="AJ846" s="108"/>
      <c r="AK846" s="106"/>
      <c r="AL846" s="106"/>
      <c r="AM846" s="122" t="s">
        <v>231</v>
      </c>
      <c r="AN846" s="124"/>
      <c r="AO846" s="122" t="s">
        <v>231</v>
      </c>
      <c r="AP846" s="124"/>
      <c r="AQ846" s="122" t="s">
        <v>231</v>
      </c>
      <c r="AR846" s="124"/>
      <c r="AS846" s="122" t="s">
        <v>231</v>
      </c>
      <c r="AT846" s="124"/>
      <c r="AU846" s="122" t="s">
        <v>231</v>
      </c>
      <c r="AV846" s="124"/>
      <c r="AW846" s="122" t="s">
        <v>231</v>
      </c>
      <c r="AX846" s="124" t="s">
        <v>537</v>
      </c>
      <c r="AY846" s="122" t="s">
        <v>231</v>
      </c>
      <c r="AZ846" s="124"/>
      <c r="BA846" s="146" t="s">
        <v>231</v>
      </c>
      <c r="BB846" s="124" t="s">
        <v>548</v>
      </c>
      <c r="BC846" s="146" t="s">
        <v>291</v>
      </c>
      <c r="BD846" s="124" t="s">
        <v>557</v>
      </c>
      <c r="BE846" s="112">
        <f t="shared" si="23"/>
        <v>0.8085714286</v>
      </c>
      <c r="BF846" s="122" t="s">
        <v>192</v>
      </c>
      <c r="BG846" s="160">
        <v>1.0</v>
      </c>
      <c r="BH846" s="122" t="s">
        <v>199</v>
      </c>
      <c r="BI846" s="160">
        <v>1.0</v>
      </c>
      <c r="BJ846" s="122" t="s">
        <v>204</v>
      </c>
      <c r="BK846" s="124">
        <v>1.0</v>
      </c>
      <c r="BL846" s="146" t="s">
        <v>209</v>
      </c>
      <c r="BM846" s="124">
        <v>1.0</v>
      </c>
      <c r="BN846" s="122" t="s">
        <v>217</v>
      </c>
      <c r="BO846" s="124">
        <v>0.66</v>
      </c>
      <c r="BP846" s="122" t="s">
        <v>211</v>
      </c>
      <c r="BQ846" s="226">
        <v>0.5</v>
      </c>
      <c r="BR846" s="63"/>
      <c r="BS846" s="124">
        <v>0.5</v>
      </c>
      <c r="BT846" s="112"/>
      <c r="BU846" s="168" t="s">
        <v>236</v>
      </c>
      <c r="BV846" s="168" t="s">
        <v>236</v>
      </c>
      <c r="BW846" s="112"/>
    </row>
    <row r="847">
      <c r="A847" s="66"/>
      <c r="B847" s="69">
        <v>32.0</v>
      </c>
      <c r="C847" s="71" t="s">
        <v>325</v>
      </c>
      <c r="D847" s="115" t="s">
        <v>361</v>
      </c>
      <c r="E847" s="76">
        <v>2012.0</v>
      </c>
      <c r="F847" s="76" t="s">
        <v>30</v>
      </c>
      <c r="G847" s="76" t="s">
        <v>397</v>
      </c>
      <c r="H847" s="76">
        <v>5.0</v>
      </c>
      <c r="I847" s="119" t="s">
        <v>433</v>
      </c>
      <c r="J847" s="71"/>
      <c r="K847" s="87" t="s">
        <v>39</v>
      </c>
      <c r="L847" s="66"/>
      <c r="M847" s="94"/>
      <c r="N847" s="122" t="s">
        <v>231</v>
      </c>
      <c r="O847" s="124"/>
      <c r="P847" s="124" t="s">
        <v>243</v>
      </c>
      <c r="Q847" s="16" t="s">
        <v>250</v>
      </c>
      <c r="R847" s="122" t="s">
        <v>228</v>
      </c>
      <c r="S847" s="124"/>
      <c r="T847" s="122" t="s">
        <v>241</v>
      </c>
      <c r="U847" s="124"/>
      <c r="V847" s="16" t="s">
        <v>258</v>
      </c>
      <c r="W847" s="106"/>
      <c r="X847" s="106"/>
      <c r="Y847" s="106"/>
      <c r="Z847" s="122" t="s">
        <v>231</v>
      </c>
      <c r="AA847" s="124"/>
      <c r="AB847" s="122" t="s">
        <v>231</v>
      </c>
      <c r="AC847" s="124" t="s">
        <v>477</v>
      </c>
      <c r="AD847" s="122" t="s">
        <v>231</v>
      </c>
      <c r="AE847" s="124" t="s">
        <v>491</v>
      </c>
      <c r="AF847" s="122" t="s">
        <v>241</v>
      </c>
      <c r="AG847" s="124"/>
      <c r="AH847" s="122" t="s">
        <v>228</v>
      </c>
      <c r="AI847" s="124"/>
      <c r="AJ847" s="108"/>
      <c r="AK847" s="106"/>
      <c r="AL847" s="106"/>
      <c r="AM847" s="122" t="s">
        <v>231</v>
      </c>
      <c r="AN847" s="124"/>
      <c r="AO847" s="122" t="s">
        <v>231</v>
      </c>
      <c r="AP847" s="124" t="s">
        <v>511</v>
      </c>
      <c r="AQ847" s="122" t="s">
        <v>231</v>
      </c>
      <c r="AR847" s="124"/>
      <c r="AS847" s="122" t="s">
        <v>231</v>
      </c>
      <c r="AT847" s="124"/>
      <c r="AU847" s="122" t="s">
        <v>231</v>
      </c>
      <c r="AV847" s="124"/>
      <c r="AW847" s="122" t="s">
        <v>231</v>
      </c>
      <c r="AX847" s="124"/>
      <c r="AY847" s="122" t="s">
        <v>231</v>
      </c>
      <c r="AZ847" s="124"/>
      <c r="BA847" s="146" t="s">
        <v>241</v>
      </c>
      <c r="BB847" s="124"/>
      <c r="BC847" s="146" t="s">
        <v>290</v>
      </c>
      <c r="BD847" s="124" t="s">
        <v>558</v>
      </c>
      <c r="BE847" s="112">
        <f t="shared" si="23"/>
        <v>0.6185714286</v>
      </c>
      <c r="BF847" s="122" t="s">
        <v>192</v>
      </c>
      <c r="BG847" s="160">
        <v>1.0</v>
      </c>
      <c r="BH847" s="122" t="s">
        <v>200</v>
      </c>
      <c r="BI847" s="160">
        <v>0.5</v>
      </c>
      <c r="BJ847" s="122" t="s">
        <v>204</v>
      </c>
      <c r="BK847" s="124">
        <v>1.0</v>
      </c>
      <c r="BL847" s="146" t="s">
        <v>209</v>
      </c>
      <c r="BM847" s="124">
        <v>1.0</v>
      </c>
      <c r="BN847" s="122" t="s">
        <v>218</v>
      </c>
      <c r="BO847" s="124">
        <v>0.33</v>
      </c>
      <c r="BP847" s="122" t="s">
        <v>211</v>
      </c>
      <c r="BQ847" s="124">
        <v>0.5</v>
      </c>
      <c r="BR847" s="224" t="s">
        <v>211</v>
      </c>
      <c r="BS847" s="58"/>
      <c r="BT847" s="112"/>
      <c r="BU847" s="168" t="s">
        <v>237</v>
      </c>
      <c r="BV847" s="168" t="s">
        <v>236</v>
      </c>
      <c r="BW847" s="112"/>
    </row>
    <row r="848">
      <c r="A848" s="66"/>
      <c r="B848" s="69">
        <v>33.0</v>
      </c>
      <c r="C848" s="71" t="s">
        <v>326</v>
      </c>
      <c r="D848" s="115" t="s">
        <v>362</v>
      </c>
      <c r="E848" s="76">
        <v>2014.0</v>
      </c>
      <c r="F848" s="76" t="s">
        <v>30</v>
      </c>
      <c r="G848" s="76" t="s">
        <v>398</v>
      </c>
      <c r="H848" s="76">
        <v>5.0</v>
      </c>
      <c r="I848" s="119" t="s">
        <v>434</v>
      </c>
      <c r="J848" s="71"/>
      <c r="K848" s="87" t="s">
        <v>39</v>
      </c>
      <c r="L848" s="66"/>
      <c r="M848" s="94"/>
      <c r="N848" s="122" t="s">
        <v>231</v>
      </c>
      <c r="O848" s="124"/>
      <c r="P848" s="124" t="s">
        <v>243</v>
      </c>
      <c r="Q848" s="16" t="s">
        <v>248</v>
      </c>
      <c r="R848" s="122" t="s">
        <v>228</v>
      </c>
      <c r="S848" s="124"/>
      <c r="T848" s="122" t="s">
        <v>231</v>
      </c>
      <c r="U848" s="124"/>
      <c r="V848" s="16" t="s">
        <v>258</v>
      </c>
      <c r="W848" s="106"/>
      <c r="X848" s="106"/>
      <c r="Y848" s="106"/>
      <c r="Z848" s="122" t="s">
        <v>231</v>
      </c>
      <c r="AA848" s="124"/>
      <c r="AB848" s="122" t="s">
        <v>231</v>
      </c>
      <c r="AC848" s="124" t="s">
        <v>478</v>
      </c>
      <c r="AD848" s="122" t="s">
        <v>231</v>
      </c>
      <c r="AE848" s="124" t="s">
        <v>492</v>
      </c>
      <c r="AF848" s="122" t="s">
        <v>241</v>
      </c>
      <c r="AG848" s="124"/>
      <c r="AH848" s="224" t="s">
        <v>241</v>
      </c>
      <c r="AI848" s="58"/>
      <c r="AJ848" s="108"/>
      <c r="AK848" s="106"/>
      <c r="AL848" s="106"/>
      <c r="AM848" s="122" t="s">
        <v>241</v>
      </c>
      <c r="AN848" s="124"/>
      <c r="AO848" s="122"/>
      <c r="AP848" s="124"/>
      <c r="AQ848" s="122"/>
      <c r="AR848" s="124"/>
      <c r="AS848" s="122"/>
      <c r="AT848" s="124"/>
      <c r="AU848" s="122" t="s">
        <v>241</v>
      </c>
      <c r="AV848" s="124"/>
      <c r="AW848" s="122" t="s">
        <v>231</v>
      </c>
      <c r="AX848" s="124"/>
      <c r="AY848" s="122" t="s">
        <v>231</v>
      </c>
      <c r="AZ848" s="124"/>
      <c r="BA848" s="146" t="s">
        <v>241</v>
      </c>
      <c r="BB848" s="124"/>
      <c r="BC848" s="146" t="s">
        <v>228</v>
      </c>
      <c r="BD848" s="124"/>
      <c r="BE848" s="112">
        <f t="shared" si="23"/>
        <v>0.7614285714</v>
      </c>
      <c r="BF848" s="122" t="s">
        <v>192</v>
      </c>
      <c r="BG848" s="160">
        <v>1.0</v>
      </c>
      <c r="BH848" s="122" t="s">
        <v>199</v>
      </c>
      <c r="BI848" s="160">
        <v>1.0</v>
      </c>
      <c r="BJ848" s="122" t="s">
        <v>204</v>
      </c>
      <c r="BK848" s="124">
        <v>1.0</v>
      </c>
      <c r="BL848" s="146" t="s">
        <v>209</v>
      </c>
      <c r="BM848" s="124">
        <v>1.0</v>
      </c>
      <c r="BN848" s="122" t="s">
        <v>218</v>
      </c>
      <c r="BO848" s="124">
        <v>0.33</v>
      </c>
      <c r="BP848" s="122" t="s">
        <v>222</v>
      </c>
      <c r="BQ848" s="124">
        <v>0.0</v>
      </c>
      <c r="BR848" s="122" t="s">
        <v>225</v>
      </c>
      <c r="BS848" s="226">
        <v>1.0</v>
      </c>
      <c r="BT848" s="63"/>
      <c r="BU848" s="168" t="s">
        <v>236</v>
      </c>
      <c r="BV848" s="168" t="s">
        <v>236</v>
      </c>
      <c r="BW848" s="112"/>
    </row>
    <row r="849">
      <c r="A849" s="66"/>
      <c r="B849" s="69">
        <v>34.0</v>
      </c>
      <c r="C849" s="71" t="s">
        <v>327</v>
      </c>
      <c r="D849" s="115" t="s">
        <v>363</v>
      </c>
      <c r="E849" s="76">
        <v>2014.0</v>
      </c>
      <c r="F849" s="76" t="s">
        <v>30</v>
      </c>
      <c r="G849" s="76" t="s">
        <v>399</v>
      </c>
      <c r="H849" s="76">
        <v>4.0</v>
      </c>
      <c r="I849" s="119" t="s">
        <v>435</v>
      </c>
      <c r="J849" s="71"/>
      <c r="K849" s="87" t="s">
        <v>39</v>
      </c>
      <c r="L849" s="66"/>
      <c r="M849" s="94"/>
      <c r="N849" s="122" t="s">
        <v>231</v>
      </c>
      <c r="O849" s="124"/>
      <c r="P849" s="124" t="s">
        <v>243</v>
      </c>
      <c r="Q849" s="16" t="s">
        <v>248</v>
      </c>
      <c r="R849" s="122" t="s">
        <v>228</v>
      </c>
      <c r="S849" s="124"/>
      <c r="T849" s="122" t="s">
        <v>231</v>
      </c>
      <c r="U849" s="124"/>
      <c r="V849" s="16" t="s">
        <v>257</v>
      </c>
      <c r="W849" s="106"/>
      <c r="X849" s="106"/>
      <c r="Y849" s="106"/>
      <c r="Z849" s="122" t="s">
        <v>231</v>
      </c>
      <c r="AA849" s="124"/>
      <c r="AB849" s="122" t="s">
        <v>231</v>
      </c>
      <c r="AC849" s="124" t="s">
        <v>479</v>
      </c>
      <c r="AD849" s="122" t="s">
        <v>231</v>
      </c>
      <c r="AE849" s="124"/>
      <c r="AF849" s="122" t="s">
        <v>241</v>
      </c>
      <c r="AG849" s="124"/>
      <c r="AH849" s="122" t="s">
        <v>241</v>
      </c>
      <c r="AI849" s="124"/>
      <c r="AJ849" s="108"/>
      <c r="AK849" s="106"/>
      <c r="AL849" s="106"/>
      <c r="AM849" s="122" t="s">
        <v>231</v>
      </c>
      <c r="AN849" s="124"/>
      <c r="AO849" s="122" t="s">
        <v>231</v>
      </c>
      <c r="AP849" s="124" t="s">
        <v>512</v>
      </c>
      <c r="AQ849" s="122" t="s">
        <v>231</v>
      </c>
      <c r="AR849" s="124" t="s">
        <v>460</v>
      </c>
      <c r="AS849" s="122" t="s">
        <v>231</v>
      </c>
      <c r="AT849" s="124"/>
      <c r="AU849" s="122" t="s">
        <v>231</v>
      </c>
      <c r="AV849" s="124"/>
      <c r="AW849" s="122" t="s">
        <v>231</v>
      </c>
      <c r="AX849" s="124"/>
      <c r="AY849" s="122" t="s">
        <v>231</v>
      </c>
      <c r="AZ849" s="124"/>
      <c r="BA849" s="146" t="s">
        <v>231</v>
      </c>
      <c r="BB849" s="124" t="s">
        <v>549</v>
      </c>
      <c r="BC849" s="146" t="s">
        <v>290</v>
      </c>
      <c r="BD849" s="124"/>
      <c r="BE849" s="112">
        <f t="shared" si="23"/>
        <v>1</v>
      </c>
      <c r="BF849" s="122" t="s">
        <v>192</v>
      </c>
      <c r="BG849" s="160">
        <v>1.0</v>
      </c>
      <c r="BH849" s="122" t="s">
        <v>199</v>
      </c>
      <c r="BI849" s="160">
        <v>1.0</v>
      </c>
      <c r="BJ849" s="122" t="s">
        <v>204</v>
      </c>
      <c r="BK849" s="124">
        <v>1.0</v>
      </c>
      <c r="BL849" s="146" t="s">
        <v>209</v>
      </c>
      <c r="BM849" s="124">
        <v>1.0</v>
      </c>
      <c r="BN849" s="122" t="s">
        <v>216</v>
      </c>
      <c r="BO849" s="124">
        <v>1.0</v>
      </c>
      <c r="BP849" s="122" t="s">
        <v>204</v>
      </c>
      <c r="BQ849" s="124">
        <v>1.0</v>
      </c>
      <c r="BR849" s="122" t="s">
        <v>225</v>
      </c>
      <c r="BS849" s="124">
        <v>1.0</v>
      </c>
      <c r="BT849" s="112"/>
      <c r="BU849" s="168" t="s">
        <v>236</v>
      </c>
      <c r="BV849" s="168" t="s">
        <v>236</v>
      </c>
      <c r="BW849" s="112"/>
    </row>
    <row r="850">
      <c r="A850" s="66"/>
      <c r="B850" s="69">
        <v>35.0</v>
      </c>
      <c r="C850" s="71" t="s">
        <v>328</v>
      </c>
      <c r="D850" s="115" t="s">
        <v>364</v>
      </c>
      <c r="E850" s="76">
        <v>2014.0</v>
      </c>
      <c r="F850" s="76" t="s">
        <v>30</v>
      </c>
      <c r="G850" s="76" t="s">
        <v>400</v>
      </c>
      <c r="H850" s="76">
        <v>7.0</v>
      </c>
      <c r="I850" s="119" t="s">
        <v>436</v>
      </c>
      <c r="J850" s="71"/>
      <c r="K850" s="87" t="s">
        <v>39</v>
      </c>
      <c r="L850" s="66"/>
      <c r="M850" s="94"/>
      <c r="N850" s="122" t="s">
        <v>231</v>
      </c>
      <c r="O850" s="124"/>
      <c r="P850" s="124" t="s">
        <v>243</v>
      </c>
      <c r="Q850" s="16" t="s">
        <v>248</v>
      </c>
      <c r="R850" s="122" t="s">
        <v>228</v>
      </c>
      <c r="S850" s="124"/>
      <c r="T850" s="122" t="s">
        <v>231</v>
      </c>
      <c r="U850" s="124"/>
      <c r="V850" s="16" t="s">
        <v>257</v>
      </c>
      <c r="W850" s="106"/>
      <c r="X850" s="106"/>
      <c r="Y850" s="106"/>
      <c r="Z850" s="122" t="s">
        <v>231</v>
      </c>
      <c r="AA850" s="124"/>
      <c r="AB850" s="122" t="s">
        <v>231</v>
      </c>
      <c r="AC850" s="124" t="s">
        <v>480</v>
      </c>
      <c r="AD850" s="122" t="s">
        <v>231</v>
      </c>
      <c r="AE850" s="124"/>
      <c r="AF850" s="122" t="s">
        <v>231</v>
      </c>
      <c r="AG850" s="124"/>
      <c r="AH850" s="122" t="s">
        <v>231</v>
      </c>
      <c r="AI850" s="124"/>
      <c r="AJ850" s="108"/>
      <c r="AK850" s="106"/>
      <c r="AL850" s="106"/>
      <c r="AM850" s="122" t="s">
        <v>231</v>
      </c>
      <c r="AN850" s="124"/>
      <c r="AO850" s="122" t="s">
        <v>231</v>
      </c>
      <c r="AP850" s="124" t="s">
        <v>513</v>
      </c>
      <c r="AQ850" s="122" t="s">
        <v>231</v>
      </c>
      <c r="AR850" s="124"/>
      <c r="AS850" s="122" t="s">
        <v>231</v>
      </c>
      <c r="AT850" s="124"/>
      <c r="AU850" s="122" t="s">
        <v>231</v>
      </c>
      <c r="AV850" s="124"/>
      <c r="AW850" s="122" t="s">
        <v>231</v>
      </c>
      <c r="AX850" s="124"/>
      <c r="AY850" s="122" t="s">
        <v>231</v>
      </c>
      <c r="AZ850" s="124"/>
      <c r="BA850" s="146" t="s">
        <v>241</v>
      </c>
      <c r="BB850" s="124"/>
      <c r="BC850" s="146" t="s">
        <v>290</v>
      </c>
      <c r="BD850" s="124"/>
      <c r="BE850" s="112">
        <f t="shared" si="23"/>
        <v>1</v>
      </c>
      <c r="BF850" s="122" t="s">
        <v>192</v>
      </c>
      <c r="BG850" s="160">
        <v>1.0</v>
      </c>
      <c r="BH850" s="122" t="s">
        <v>199</v>
      </c>
      <c r="BI850" s="160">
        <v>1.0</v>
      </c>
      <c r="BJ850" s="122" t="s">
        <v>204</v>
      </c>
      <c r="BK850" s="124">
        <v>1.0</v>
      </c>
      <c r="BL850" s="146" t="s">
        <v>209</v>
      </c>
      <c r="BM850" s="124">
        <v>1.0</v>
      </c>
      <c r="BN850" s="122" t="s">
        <v>216</v>
      </c>
      <c r="BO850" s="124">
        <v>1.0</v>
      </c>
      <c r="BP850" s="122" t="s">
        <v>204</v>
      </c>
      <c r="BQ850" s="124">
        <v>1.0</v>
      </c>
      <c r="BR850" s="122" t="s">
        <v>225</v>
      </c>
      <c r="BS850" s="124">
        <v>1.0</v>
      </c>
      <c r="BT850" s="112"/>
      <c r="BU850" s="168" t="s">
        <v>236</v>
      </c>
      <c r="BV850" s="168" t="s">
        <v>236</v>
      </c>
      <c r="BW850" s="112"/>
    </row>
    <row r="851">
      <c r="A851" s="66"/>
      <c r="B851" s="69">
        <v>36.0</v>
      </c>
      <c r="C851" s="71" t="s">
        <v>329</v>
      </c>
      <c r="D851" s="115" t="s">
        <v>365</v>
      </c>
      <c r="E851" s="76">
        <v>2011.0</v>
      </c>
      <c r="F851" s="76" t="s">
        <v>30</v>
      </c>
      <c r="G851" s="76" t="s">
        <v>401</v>
      </c>
      <c r="H851" s="76">
        <v>5.0</v>
      </c>
      <c r="I851" s="119" t="s">
        <v>437</v>
      </c>
      <c r="J851" s="71"/>
      <c r="K851" s="87" t="s">
        <v>39</v>
      </c>
      <c r="L851" s="66"/>
      <c r="M851" s="94"/>
      <c r="N851" s="122" t="s">
        <v>231</v>
      </c>
      <c r="O851" s="124"/>
      <c r="P851" s="124" t="s">
        <v>243</v>
      </c>
      <c r="Q851" s="16" t="s">
        <v>250</v>
      </c>
      <c r="R851" s="122" t="s">
        <v>228</v>
      </c>
      <c r="S851" s="124"/>
      <c r="T851" s="122" t="s">
        <v>231</v>
      </c>
      <c r="U851" s="124"/>
      <c r="V851" s="16" t="s">
        <v>257</v>
      </c>
      <c r="W851" s="106"/>
      <c r="X851" s="106"/>
      <c r="Y851" s="106"/>
      <c r="Z851" s="122" t="s">
        <v>231</v>
      </c>
      <c r="AA851" s="124"/>
      <c r="AB851" s="122" t="s">
        <v>231</v>
      </c>
      <c r="AC851" s="124" t="s">
        <v>481</v>
      </c>
      <c r="AD851" s="122" t="s">
        <v>231</v>
      </c>
      <c r="AE851" s="124" t="s">
        <v>493</v>
      </c>
      <c r="AF851" s="122" t="s">
        <v>241</v>
      </c>
      <c r="AG851" s="124"/>
      <c r="AH851" s="122" t="s">
        <v>241</v>
      </c>
      <c r="AI851" s="124"/>
      <c r="AJ851" s="108"/>
      <c r="AK851" s="106"/>
      <c r="AL851" s="106"/>
      <c r="AM851" s="122" t="s">
        <v>231</v>
      </c>
      <c r="AN851" s="124"/>
      <c r="AO851" s="122" t="s">
        <v>231</v>
      </c>
      <c r="AP851" s="124" t="s">
        <v>514</v>
      </c>
      <c r="AQ851" s="122" t="s">
        <v>231</v>
      </c>
      <c r="AR851" s="124"/>
      <c r="AS851" s="122" t="s">
        <v>231</v>
      </c>
      <c r="AT851" s="124"/>
      <c r="AU851" s="122" t="s">
        <v>231</v>
      </c>
      <c r="AV851" s="124"/>
      <c r="AW851" s="122" t="s">
        <v>231</v>
      </c>
      <c r="AX851" s="124"/>
      <c r="AY851" s="122" t="s">
        <v>231</v>
      </c>
      <c r="AZ851" s="124"/>
      <c r="BA851" s="146" t="s">
        <v>241</v>
      </c>
      <c r="BB851" s="124"/>
      <c r="BC851" s="146" t="s">
        <v>293</v>
      </c>
      <c r="BD851" s="124"/>
      <c r="BE851" s="112">
        <f t="shared" si="23"/>
        <v>0.5942857143</v>
      </c>
      <c r="BF851" s="122" t="s">
        <v>192</v>
      </c>
      <c r="BG851" s="160">
        <v>1.0</v>
      </c>
      <c r="BH851" s="122" t="s">
        <v>200</v>
      </c>
      <c r="BI851" s="160">
        <v>0.5</v>
      </c>
      <c r="BJ851" s="122" t="s">
        <v>205</v>
      </c>
      <c r="BK851" s="124">
        <v>0.5</v>
      </c>
      <c r="BL851" s="146" t="s">
        <v>209</v>
      </c>
      <c r="BM851" s="124">
        <v>1.0</v>
      </c>
      <c r="BN851" s="122" t="s">
        <v>217</v>
      </c>
      <c r="BO851" s="124">
        <v>0.66</v>
      </c>
      <c r="BP851" s="122" t="s">
        <v>211</v>
      </c>
      <c r="BQ851" s="124">
        <v>0.5</v>
      </c>
      <c r="BR851" s="122" t="s">
        <v>226</v>
      </c>
      <c r="BS851" s="124">
        <v>0.0</v>
      </c>
      <c r="BT851" s="112"/>
      <c r="BU851" s="168" t="s">
        <v>236</v>
      </c>
      <c r="BV851" s="168" t="s">
        <v>236</v>
      </c>
      <c r="BW851" s="112"/>
    </row>
    <row r="852">
      <c r="A852" s="65" t="s">
        <v>182</v>
      </c>
      <c r="B852" s="68" t="s">
        <v>0</v>
      </c>
      <c r="C852" s="68" t="s">
        <v>183</v>
      </c>
      <c r="D852" s="68" t="s">
        <v>184</v>
      </c>
      <c r="E852" s="75" t="s">
        <v>185</v>
      </c>
      <c r="F852" s="75" t="s">
        <v>91</v>
      </c>
      <c r="G852" s="75" t="s">
        <v>189</v>
      </c>
      <c r="H852" s="75" t="s">
        <v>191</v>
      </c>
      <c r="I852" s="81" t="s">
        <v>193</v>
      </c>
      <c r="J852" s="81"/>
      <c r="K852" s="85" t="s">
        <v>197</v>
      </c>
      <c r="L852" s="65" t="s">
        <v>210</v>
      </c>
      <c r="M852" s="92" t="s">
        <v>3</v>
      </c>
      <c r="N852" s="121" t="s">
        <v>180</v>
      </c>
      <c r="O852" s="220"/>
      <c r="P852" s="19" t="s">
        <v>232</v>
      </c>
      <c r="Q852" s="19" t="s">
        <v>246</v>
      </c>
      <c r="R852" s="125" t="s">
        <v>251</v>
      </c>
      <c r="S852" s="221"/>
      <c r="T852" s="121" t="s">
        <v>253</v>
      </c>
      <c r="U852" s="220"/>
      <c r="V852" s="19" t="s">
        <v>255</v>
      </c>
      <c r="W852" s="104" t="s">
        <v>11</v>
      </c>
      <c r="X852" s="104" t="s">
        <v>13</v>
      </c>
      <c r="Y852" s="104" t="s">
        <v>20</v>
      </c>
      <c r="Z852" s="121" t="s">
        <v>261</v>
      </c>
      <c r="AA852" s="220"/>
      <c r="AB852" s="127" t="s">
        <v>263</v>
      </c>
      <c r="AC852" s="222"/>
      <c r="AD852" s="129" t="s">
        <v>265</v>
      </c>
      <c r="AE852" s="129"/>
      <c r="AF852" s="132" t="s">
        <v>267</v>
      </c>
      <c r="AG852" s="129"/>
      <c r="AH852" s="127" t="s">
        <v>269</v>
      </c>
      <c r="AI852" s="222"/>
      <c r="AJ852" s="104" t="s">
        <v>25</v>
      </c>
      <c r="AK852" s="109" t="s">
        <v>33</v>
      </c>
      <c r="AL852" s="109" t="s">
        <v>40</v>
      </c>
      <c r="AM852" s="133" t="s">
        <v>271</v>
      </c>
      <c r="AN852" s="40"/>
      <c r="AO852" s="127" t="s">
        <v>273</v>
      </c>
      <c r="AP852" s="222"/>
      <c r="AQ852" s="127" t="s">
        <v>275</v>
      </c>
      <c r="AR852" s="222"/>
      <c r="AS852" s="127" t="s">
        <v>277</v>
      </c>
      <c r="AT852" s="222"/>
      <c r="AU852" s="121" t="s">
        <v>279</v>
      </c>
      <c r="AV852" s="220"/>
      <c r="AW852" s="121" t="s">
        <v>281</v>
      </c>
      <c r="AX852" s="220"/>
      <c r="AY852" s="121" t="s">
        <v>284</v>
      </c>
      <c r="AZ852" s="220"/>
      <c r="BA852" s="127" t="s">
        <v>286</v>
      </c>
      <c r="BB852" s="222"/>
      <c r="BC852" s="148" t="s">
        <v>288</v>
      </c>
      <c r="BD852" s="223"/>
      <c r="BE852" s="111" t="s">
        <v>559</v>
      </c>
      <c r="BF852" s="156" t="s">
        <v>188</v>
      </c>
      <c r="BG852" s="84"/>
      <c r="BH852" s="161" t="s">
        <v>196</v>
      </c>
      <c r="BI852" s="84"/>
      <c r="BJ852" s="161" t="s">
        <v>202</v>
      </c>
      <c r="BK852" s="84"/>
      <c r="BL852" s="161" t="s">
        <v>207</v>
      </c>
      <c r="BM852" s="84"/>
      <c r="BN852" s="161" t="s">
        <v>214</v>
      </c>
      <c r="BO852" s="84"/>
      <c r="BP852" s="161" t="s">
        <v>220</v>
      </c>
      <c r="BQ852" s="84"/>
      <c r="BR852" s="161" t="s">
        <v>223</v>
      </c>
      <c r="BS852" s="84"/>
      <c r="BT852" s="111" t="s">
        <v>560</v>
      </c>
      <c r="BU852" s="167" t="s">
        <v>234</v>
      </c>
      <c r="BV852" s="167" t="s">
        <v>239</v>
      </c>
      <c r="BW852" s="111"/>
    </row>
    <row r="853">
      <c r="A853" s="66"/>
      <c r="B853" s="69">
        <v>1.0</v>
      </c>
      <c r="C853" s="113" t="s">
        <v>294</v>
      </c>
      <c r="D853" s="113" t="s">
        <v>330</v>
      </c>
      <c r="E853" s="76">
        <v>2013.0</v>
      </c>
      <c r="F853" s="76" t="s">
        <v>30</v>
      </c>
      <c r="G853" s="76" t="s">
        <v>366</v>
      </c>
      <c r="H853" s="76">
        <v>4.0</v>
      </c>
      <c r="I853" s="116" t="s">
        <v>402</v>
      </c>
      <c r="J853"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853" s="87" t="s">
        <v>39</v>
      </c>
      <c r="L853" s="66"/>
      <c r="M853" s="94"/>
      <c r="N853" s="122" t="s">
        <v>231</v>
      </c>
      <c r="O853" s="124"/>
      <c r="P853" s="124" t="s">
        <v>243</v>
      </c>
      <c r="Q853" s="113" t="s">
        <v>249</v>
      </c>
      <c r="R853" s="122" t="s">
        <v>241</v>
      </c>
      <c r="S853" s="124"/>
      <c r="T853" s="122" t="s">
        <v>231</v>
      </c>
      <c r="U853" s="124"/>
      <c r="V853" s="16" t="s">
        <v>258</v>
      </c>
      <c r="W853" s="106"/>
      <c r="X853" s="106"/>
      <c r="Y853" s="106"/>
      <c r="Z853" s="122" t="s">
        <v>231</v>
      </c>
      <c r="AA853" s="124"/>
      <c r="AB853" s="122" t="s">
        <v>231</v>
      </c>
      <c r="AC853" s="126" t="s">
        <v>461</v>
      </c>
      <c r="AD853" s="122" t="s">
        <v>231</v>
      </c>
      <c r="AE853" s="126" t="s">
        <v>482</v>
      </c>
      <c r="AF853" s="122" t="s">
        <v>231</v>
      </c>
      <c r="AG853" s="126" t="s">
        <v>494</v>
      </c>
      <c r="AH853" s="122" t="s">
        <v>241</v>
      </c>
      <c r="AI853" s="124"/>
      <c r="AJ853" s="108"/>
      <c r="AK853" s="106"/>
      <c r="AL853" s="106"/>
      <c r="AM853" s="224" t="s">
        <v>231</v>
      </c>
      <c r="AN853" s="58"/>
      <c r="AO853" s="122" t="s">
        <v>231</v>
      </c>
      <c r="AP853" s="134" t="s">
        <v>505</v>
      </c>
      <c r="AQ853" s="122" t="s">
        <v>231</v>
      </c>
      <c r="AR853" s="124"/>
      <c r="AS853" s="122" t="s">
        <v>241</v>
      </c>
      <c r="AT853" s="124"/>
      <c r="AU853" s="122" t="s">
        <v>231</v>
      </c>
      <c r="AV853" s="124"/>
      <c r="AW853" s="122" t="s">
        <v>231</v>
      </c>
      <c r="AX853" s="124"/>
      <c r="AY853" s="122" t="s">
        <v>231</v>
      </c>
      <c r="AZ853" s="124"/>
      <c r="BA853" s="146" t="s">
        <v>231</v>
      </c>
      <c r="BB853" s="147" t="s">
        <v>541</v>
      </c>
      <c r="BC853" s="146" t="s">
        <v>293</v>
      </c>
      <c r="BE853" s="112">
        <f t="shared" ref="BE853:BE888" si="24">SUM(BG853,BI853,BK853,BM853,BO853,BQ853,BS853)/7</f>
        <v>0.8085714286</v>
      </c>
      <c r="BF853" s="122" t="s">
        <v>192</v>
      </c>
      <c r="BG853" s="160">
        <v>1.0</v>
      </c>
      <c r="BH853" s="122" t="s">
        <v>199</v>
      </c>
      <c r="BI853" s="160">
        <v>1.0</v>
      </c>
      <c r="BJ853" s="122" t="s">
        <v>204</v>
      </c>
      <c r="BK853" s="124">
        <v>1.0</v>
      </c>
      <c r="BL853" s="122" t="s">
        <v>209</v>
      </c>
      <c r="BM853" s="124">
        <v>1.0</v>
      </c>
      <c r="BN853" s="122" t="s">
        <v>217</v>
      </c>
      <c r="BO853" s="124">
        <v>0.66</v>
      </c>
      <c r="BP853" s="122" t="s">
        <v>211</v>
      </c>
      <c r="BQ853" s="124">
        <v>0.5</v>
      </c>
      <c r="BR853" s="122" t="s">
        <v>211</v>
      </c>
      <c r="BS853" s="124">
        <v>0.5</v>
      </c>
      <c r="BT853" s="112"/>
      <c r="BU853" s="168" t="s">
        <v>236</v>
      </c>
      <c r="BV853" s="168" t="s">
        <v>237</v>
      </c>
      <c r="BW853" s="112"/>
    </row>
    <row r="854">
      <c r="A854" s="66"/>
      <c r="B854" s="69">
        <v>2.0</v>
      </c>
      <c r="C854" s="71" t="s">
        <v>295</v>
      </c>
      <c r="D854" s="71" t="s">
        <v>331</v>
      </c>
      <c r="E854" s="76">
        <v>2012.0</v>
      </c>
      <c r="F854" s="76" t="s">
        <v>30</v>
      </c>
      <c r="G854" s="76" t="s">
        <v>367</v>
      </c>
      <c r="H854" s="76">
        <v>14.0</v>
      </c>
      <c r="I854" s="116" t="s">
        <v>403</v>
      </c>
      <c r="J854" s="116" t="s">
        <v>438</v>
      </c>
      <c r="K854" s="87" t="s">
        <v>39</v>
      </c>
      <c r="L854" s="66"/>
      <c r="M854" s="94"/>
      <c r="N854" s="122" t="s">
        <v>231</v>
      </c>
      <c r="O854" s="124"/>
      <c r="P854" s="124" t="s">
        <v>243</v>
      </c>
      <c r="Q854" s="16" t="s">
        <v>250</v>
      </c>
      <c r="R854" s="122" t="s">
        <v>241</v>
      </c>
      <c r="S854" s="124"/>
      <c r="T854" s="122" t="s">
        <v>231</v>
      </c>
      <c r="U854" s="124"/>
      <c r="V854" s="16" t="s">
        <v>257</v>
      </c>
      <c r="W854" s="106"/>
      <c r="X854" s="106"/>
      <c r="Y854" s="106"/>
      <c r="Z854" s="122" t="s">
        <v>231</v>
      </c>
      <c r="AA854" s="124"/>
      <c r="AB854" s="122" t="s">
        <v>231</v>
      </c>
      <c r="AC854" s="126" t="s">
        <v>462</v>
      </c>
      <c r="AD854" s="122" t="s">
        <v>231</v>
      </c>
      <c r="AE854" s="126" t="s">
        <v>483</v>
      </c>
      <c r="AF854" s="122" t="s">
        <v>231</v>
      </c>
      <c r="AG854" s="126" t="s">
        <v>495</v>
      </c>
      <c r="AH854" s="122" t="s">
        <v>231</v>
      </c>
      <c r="AI854" s="124"/>
      <c r="AJ854" s="108"/>
      <c r="AK854" s="106"/>
      <c r="AL854" s="106"/>
      <c r="AM854" s="122" t="s">
        <v>231</v>
      </c>
      <c r="AN854" s="124"/>
      <c r="AO854" s="122" t="s">
        <v>231</v>
      </c>
      <c r="AP854" s="124"/>
      <c r="AQ854" s="122" t="s">
        <v>231</v>
      </c>
      <c r="AR854" s="124"/>
      <c r="AS854" s="122" t="s">
        <v>231</v>
      </c>
      <c r="AT854" s="124"/>
      <c r="AU854" s="122" t="s">
        <v>231</v>
      </c>
      <c r="AV854" s="124"/>
      <c r="AW854" s="122" t="s">
        <v>231</v>
      </c>
      <c r="AX854" s="124"/>
      <c r="AY854" s="122" t="s">
        <v>241</v>
      </c>
      <c r="AZ854" s="124"/>
      <c r="BA854" s="146" t="s">
        <v>228</v>
      </c>
      <c r="BB854" s="124"/>
      <c r="BC854" s="146" t="s">
        <v>293</v>
      </c>
      <c r="BD854" s="124"/>
      <c r="BE854" s="112">
        <f t="shared" si="24"/>
        <v>0.7371428571</v>
      </c>
      <c r="BF854" s="122" t="s">
        <v>192</v>
      </c>
      <c r="BG854" s="160">
        <v>1.0</v>
      </c>
      <c r="BH854" s="122" t="s">
        <v>199</v>
      </c>
      <c r="BI854" s="160">
        <v>1.0</v>
      </c>
      <c r="BJ854" s="122" t="s">
        <v>204</v>
      </c>
      <c r="BK854" s="124">
        <v>1.0</v>
      </c>
      <c r="BL854" s="122" t="s">
        <v>209</v>
      </c>
      <c r="BM854" s="124">
        <v>1.0</v>
      </c>
      <c r="BN854" s="122" t="s">
        <v>217</v>
      </c>
      <c r="BO854" s="124">
        <v>0.66</v>
      </c>
      <c r="BP854" s="122" t="s">
        <v>211</v>
      </c>
      <c r="BQ854" s="124">
        <v>0.5</v>
      </c>
      <c r="BR854" s="122" t="s">
        <v>226</v>
      </c>
      <c r="BS854" s="124">
        <v>0.0</v>
      </c>
      <c r="BT854" s="112"/>
      <c r="BU854" s="168" t="s">
        <v>236</v>
      </c>
      <c r="BV854" s="168" t="s">
        <v>237</v>
      </c>
      <c r="BW854" s="112"/>
    </row>
    <row r="855">
      <c r="A855" s="66"/>
      <c r="B855" s="69">
        <v>3.0</v>
      </c>
      <c r="C855" s="71" t="s">
        <v>296</v>
      </c>
      <c r="D855" s="71" t="s">
        <v>332</v>
      </c>
      <c r="E855" s="76">
        <v>2013.0</v>
      </c>
      <c r="F855" s="76" t="s">
        <v>30</v>
      </c>
      <c r="G855" s="76" t="s">
        <v>368</v>
      </c>
      <c r="H855" s="76">
        <v>7.0</v>
      </c>
      <c r="I855" s="116" t="s">
        <v>404</v>
      </c>
      <c r="J855" s="116" t="s">
        <v>439</v>
      </c>
      <c r="K855" s="87" t="s">
        <v>39</v>
      </c>
      <c r="L855" s="66"/>
      <c r="M855" s="94"/>
      <c r="N855" s="122" t="s">
        <v>231</v>
      </c>
      <c r="O855" s="124"/>
      <c r="P855" s="124" t="s">
        <v>243</v>
      </c>
      <c r="Q855" s="16" t="s">
        <v>250</v>
      </c>
      <c r="R855" s="122" t="s">
        <v>241</v>
      </c>
      <c r="S855" s="124"/>
      <c r="T855" s="122" t="s">
        <v>231</v>
      </c>
      <c r="U855" s="124"/>
      <c r="V855" s="16" t="s">
        <v>257</v>
      </c>
      <c r="W855" s="106"/>
      <c r="X855" s="106"/>
      <c r="Y855" s="106"/>
      <c r="Z855" s="122" t="s">
        <v>231</v>
      </c>
      <c r="AA855" s="124"/>
      <c r="AB855" s="122" t="s">
        <v>231</v>
      </c>
      <c r="AC855" s="126" t="s">
        <v>463</v>
      </c>
      <c r="AD855" s="122" t="s">
        <v>231</v>
      </c>
      <c r="AE855" s="126" t="s">
        <v>484</v>
      </c>
      <c r="AF855" s="122" t="s">
        <v>231</v>
      </c>
      <c r="AG855" s="126" t="s">
        <v>496</v>
      </c>
      <c r="AH855" s="122" t="s">
        <v>241</v>
      </c>
      <c r="AI855" s="124"/>
      <c r="AJ855" s="108"/>
      <c r="AK855" s="106"/>
      <c r="AL855" s="106"/>
      <c r="AM855" s="122" t="s">
        <v>241</v>
      </c>
      <c r="AN855" s="124"/>
      <c r="AO855" s="224"/>
      <c r="AP855" s="58"/>
      <c r="AQ855" s="122"/>
      <c r="AR855" s="124"/>
      <c r="AS855" s="122"/>
      <c r="AT855" s="124"/>
      <c r="AU855" s="122" t="s">
        <v>241</v>
      </c>
      <c r="AV855" s="124"/>
      <c r="AW855" s="122" t="s">
        <v>231</v>
      </c>
      <c r="AX855" s="124"/>
      <c r="AY855" s="122" t="s">
        <v>231</v>
      </c>
      <c r="AZ855" s="124"/>
      <c r="BA855" s="146" t="s">
        <v>241</v>
      </c>
      <c r="BB855" s="124"/>
      <c r="BC855" s="146" t="s">
        <v>228</v>
      </c>
      <c r="BD855" s="124"/>
      <c r="BE855" s="112">
        <f t="shared" si="24"/>
        <v>0.7614285714</v>
      </c>
      <c r="BF855" s="122" t="s">
        <v>192</v>
      </c>
      <c r="BG855" s="160">
        <v>1.0</v>
      </c>
      <c r="BH855" s="122" t="s">
        <v>199</v>
      </c>
      <c r="BI855" s="160">
        <v>1.0</v>
      </c>
      <c r="BJ855" s="122" t="s">
        <v>204</v>
      </c>
      <c r="BK855" s="124">
        <v>1.0</v>
      </c>
      <c r="BL855" s="122" t="s">
        <v>209</v>
      </c>
      <c r="BM855" s="124">
        <v>1.0</v>
      </c>
      <c r="BN855" s="122" t="s">
        <v>218</v>
      </c>
      <c r="BO855" s="124">
        <v>0.33</v>
      </c>
      <c r="BP855" s="122" t="s">
        <v>211</v>
      </c>
      <c r="BQ855" s="124">
        <v>0.5</v>
      </c>
      <c r="BR855" s="122" t="s">
        <v>211</v>
      </c>
      <c r="BS855" s="124">
        <v>0.5</v>
      </c>
      <c r="BT855" s="112"/>
      <c r="BU855" s="168" t="s">
        <v>236</v>
      </c>
      <c r="BV855" s="168" t="s">
        <v>237</v>
      </c>
      <c r="BW855" s="112"/>
    </row>
    <row r="856">
      <c r="A856" s="66"/>
      <c r="B856" s="69">
        <v>4.0</v>
      </c>
      <c r="C856" s="71" t="s">
        <v>297</v>
      </c>
      <c r="D856" s="71" t="s">
        <v>333</v>
      </c>
      <c r="E856" s="76">
        <v>2011.0</v>
      </c>
      <c r="F856" s="76" t="s">
        <v>30</v>
      </c>
      <c r="G856" s="76" t="s">
        <v>369</v>
      </c>
      <c r="H856" s="76">
        <v>12.0</v>
      </c>
      <c r="I856" s="116" t="s">
        <v>405</v>
      </c>
      <c r="J856" s="116" t="s">
        <v>440</v>
      </c>
      <c r="K856" s="87" t="s">
        <v>39</v>
      </c>
      <c r="L856" s="66"/>
      <c r="M856" s="94"/>
      <c r="N856" s="122" t="s">
        <v>231</v>
      </c>
      <c r="O856" s="124"/>
      <c r="P856" s="124" t="s">
        <v>243</v>
      </c>
      <c r="Q856" s="16" t="s">
        <v>249</v>
      </c>
      <c r="R856" s="122" t="s">
        <v>241</v>
      </c>
      <c r="S856" s="124"/>
      <c r="T856" s="122" t="s">
        <v>231</v>
      </c>
      <c r="U856" s="124"/>
      <c r="V856" s="16" t="s">
        <v>258</v>
      </c>
      <c r="W856" s="106"/>
      <c r="X856" s="106"/>
      <c r="Y856" s="106"/>
      <c r="Z856" s="122" t="s">
        <v>231</v>
      </c>
      <c r="AA856" s="124"/>
      <c r="AB856" s="122" t="s">
        <v>231</v>
      </c>
      <c r="AC856" s="126" t="s">
        <v>463</v>
      </c>
      <c r="AD856" s="122" t="s">
        <v>231</v>
      </c>
      <c r="AE856" s="126" t="s">
        <v>485</v>
      </c>
      <c r="AF856" s="122" t="s">
        <v>241</v>
      </c>
      <c r="AG856" s="124"/>
      <c r="AH856" s="122" t="s">
        <v>231</v>
      </c>
      <c r="AI856" s="126" t="s">
        <v>499</v>
      </c>
      <c r="AJ856" s="108"/>
      <c r="AK856" s="106"/>
      <c r="AL856" s="106"/>
      <c r="AM856" s="122" t="s">
        <v>241</v>
      </c>
      <c r="AN856" s="124"/>
      <c r="AO856" s="122"/>
      <c r="AP856" s="124"/>
      <c r="AQ856" s="122"/>
      <c r="AR856" s="124"/>
      <c r="AS856" s="122"/>
      <c r="AT856" s="124"/>
      <c r="AU856" s="122" t="s">
        <v>241</v>
      </c>
      <c r="AV856" s="124"/>
      <c r="AW856" s="122" t="s">
        <v>231</v>
      </c>
      <c r="AX856" s="124"/>
      <c r="AY856" s="122" t="s">
        <v>231</v>
      </c>
      <c r="AZ856" s="124"/>
      <c r="BA856" s="146" t="s">
        <v>241</v>
      </c>
      <c r="BB856" s="147" t="s">
        <v>542</v>
      </c>
      <c r="BC856" s="146" t="s">
        <v>228</v>
      </c>
      <c r="BD856" s="124"/>
      <c r="BE856" s="112">
        <f t="shared" si="24"/>
        <v>0.7371428571</v>
      </c>
      <c r="BF856" s="122" t="s">
        <v>192</v>
      </c>
      <c r="BG856" s="160">
        <v>1.0</v>
      </c>
      <c r="BH856" s="122" t="s">
        <v>199</v>
      </c>
      <c r="BI856" s="160">
        <v>1.0</v>
      </c>
      <c r="BJ856" s="122" t="s">
        <v>204</v>
      </c>
      <c r="BK856" s="124">
        <v>1.0</v>
      </c>
      <c r="BL856" s="122" t="s">
        <v>209</v>
      </c>
      <c r="BM856" s="124">
        <v>1.0</v>
      </c>
      <c r="BN856" s="122" t="s">
        <v>217</v>
      </c>
      <c r="BO856" s="124">
        <v>0.66</v>
      </c>
      <c r="BP856" s="122" t="s">
        <v>211</v>
      </c>
      <c r="BQ856" s="124">
        <v>0.5</v>
      </c>
      <c r="BR856" s="122" t="s">
        <v>226</v>
      </c>
      <c r="BS856" s="124">
        <v>0.0</v>
      </c>
      <c r="BT856" s="112"/>
      <c r="BU856" s="168" t="s">
        <v>236</v>
      </c>
      <c r="BV856" s="168" t="s">
        <v>237</v>
      </c>
      <c r="BW856" s="112"/>
    </row>
    <row r="857">
      <c r="A857" s="66"/>
      <c r="B857" s="69">
        <v>5.0</v>
      </c>
      <c r="C857" s="71" t="s">
        <v>298</v>
      </c>
      <c r="D857" s="71" t="s">
        <v>334</v>
      </c>
      <c r="E857" s="76">
        <v>2011.0</v>
      </c>
      <c r="F857" s="76" t="s">
        <v>30</v>
      </c>
      <c r="G857" s="76" t="s">
        <v>370</v>
      </c>
      <c r="H857" s="76">
        <v>14.0</v>
      </c>
      <c r="I857" s="117" t="s">
        <v>406</v>
      </c>
      <c r="J857" s="116" t="s">
        <v>441</v>
      </c>
      <c r="K857" s="87" t="s">
        <v>39</v>
      </c>
      <c r="L857" s="66"/>
      <c r="M857" s="94"/>
      <c r="N857" s="122" t="s">
        <v>231</v>
      </c>
      <c r="O857" s="124"/>
      <c r="P857" s="124" t="s">
        <v>243</v>
      </c>
      <c r="Q857" s="16" t="s">
        <v>250</v>
      </c>
      <c r="R857" s="122" t="s">
        <v>241</v>
      </c>
      <c r="S857" s="124"/>
      <c r="T857" s="122" t="s">
        <v>231</v>
      </c>
      <c r="U857" s="124"/>
      <c r="V857" s="16" t="s">
        <v>260</v>
      </c>
      <c r="W857" s="106"/>
      <c r="X857" s="106"/>
      <c r="Y857" s="106"/>
      <c r="Z857" s="122" t="s">
        <v>241</v>
      </c>
      <c r="AA857" s="124"/>
      <c r="AB857" s="122" t="s">
        <v>228</v>
      </c>
      <c r="AC857" s="124"/>
      <c r="AD857" s="122" t="s">
        <v>228</v>
      </c>
      <c r="AE857" s="124"/>
      <c r="AF857" s="122" t="s">
        <v>228</v>
      </c>
      <c r="AG857" s="124"/>
      <c r="AH857" s="122" t="s">
        <v>228</v>
      </c>
      <c r="AI857" s="124"/>
      <c r="AJ857" s="108"/>
      <c r="AK857" s="106"/>
      <c r="AL857" s="106"/>
      <c r="AM857" s="122" t="s">
        <v>241</v>
      </c>
      <c r="AN857" s="124"/>
      <c r="AO857" s="122"/>
      <c r="AP857" s="124"/>
      <c r="AQ857" s="224"/>
      <c r="AR857" s="58"/>
      <c r="AS857" s="122"/>
      <c r="AT857" s="124"/>
      <c r="AU857" s="122" t="s">
        <v>231</v>
      </c>
      <c r="AV857" s="124"/>
      <c r="AW857" s="122" t="s">
        <v>231</v>
      </c>
      <c r="AX857" s="124"/>
      <c r="AY857" s="122" t="s">
        <v>231</v>
      </c>
      <c r="AZ857" s="124"/>
      <c r="BA857" s="146" t="s">
        <v>241</v>
      </c>
      <c r="BB857" s="124"/>
      <c r="BC857" s="146" t="s">
        <v>228</v>
      </c>
      <c r="BD857" s="124"/>
      <c r="BE857" s="112">
        <f t="shared" si="24"/>
        <v>0.7614285714</v>
      </c>
      <c r="BF857" s="122" t="s">
        <v>192</v>
      </c>
      <c r="BG857" s="160">
        <v>1.0</v>
      </c>
      <c r="BH857" s="122" t="s">
        <v>199</v>
      </c>
      <c r="BI857" s="160">
        <v>1.0</v>
      </c>
      <c r="BJ857" s="122" t="s">
        <v>204</v>
      </c>
      <c r="BK857" s="124">
        <v>1.0</v>
      </c>
      <c r="BL857" s="122" t="s">
        <v>209</v>
      </c>
      <c r="BM857" s="124">
        <v>1.0</v>
      </c>
      <c r="BN857" s="122" t="s">
        <v>218</v>
      </c>
      <c r="BO857" s="124">
        <v>0.33</v>
      </c>
      <c r="BP857" s="122" t="s">
        <v>211</v>
      </c>
      <c r="BQ857" s="124">
        <v>0.5</v>
      </c>
      <c r="BR857" s="122" t="s">
        <v>211</v>
      </c>
      <c r="BS857" s="124">
        <v>0.5</v>
      </c>
      <c r="BT857" s="112"/>
      <c r="BU857" s="168" t="s">
        <v>236</v>
      </c>
      <c r="BV857" s="168" t="s">
        <v>237</v>
      </c>
      <c r="BW857" s="112"/>
    </row>
    <row r="858">
      <c r="A858" s="66"/>
      <c r="B858" s="69">
        <v>6.0</v>
      </c>
      <c r="C858" s="71" t="s">
        <v>299</v>
      </c>
      <c r="D858" s="71" t="s">
        <v>335</v>
      </c>
      <c r="E858" s="76">
        <v>2012.0</v>
      </c>
      <c r="F858" s="76" t="s">
        <v>30</v>
      </c>
      <c r="G858" s="76" t="s">
        <v>371</v>
      </c>
      <c r="H858" s="76">
        <v>3.0</v>
      </c>
      <c r="I858" s="117" t="s">
        <v>407</v>
      </c>
      <c r="J858" s="116" t="s">
        <v>442</v>
      </c>
      <c r="K858" s="87" t="s">
        <v>39</v>
      </c>
      <c r="L858" s="66"/>
      <c r="M858" s="94"/>
      <c r="N858" s="122" t="s">
        <v>231</v>
      </c>
      <c r="O858" s="124"/>
      <c r="P858" s="124" t="s">
        <v>243</v>
      </c>
      <c r="Q858" s="16" t="s">
        <v>249</v>
      </c>
      <c r="R858" s="122" t="s">
        <v>241</v>
      </c>
      <c r="S858" s="124"/>
      <c r="T858" s="122" t="s">
        <v>231</v>
      </c>
      <c r="U858" s="126" t="s">
        <v>458</v>
      </c>
      <c r="V858" s="16" t="s">
        <v>257</v>
      </c>
      <c r="W858" s="106"/>
      <c r="X858" s="106"/>
      <c r="Y858" s="106"/>
      <c r="Z858" s="122" t="s">
        <v>231</v>
      </c>
      <c r="AA858" s="124"/>
      <c r="AB858" s="122" t="s">
        <v>231</v>
      </c>
      <c r="AC858" s="126" t="s">
        <v>464</v>
      </c>
      <c r="AD858" s="122" t="s">
        <v>231</v>
      </c>
      <c r="AE858" s="130" t="s">
        <v>486</v>
      </c>
      <c r="AF858" s="122" t="s">
        <v>231</v>
      </c>
      <c r="AG858" s="126" t="s">
        <v>497</v>
      </c>
      <c r="AH858" s="122" t="s">
        <v>231</v>
      </c>
      <c r="AI858" s="126" t="s">
        <v>500</v>
      </c>
      <c r="AJ858" s="108"/>
      <c r="AK858" s="106"/>
      <c r="AL858" s="106"/>
      <c r="AM858" s="122" t="s">
        <v>231</v>
      </c>
      <c r="AN858" s="124"/>
      <c r="AO858" s="122" t="s">
        <v>231</v>
      </c>
      <c r="AP858" s="124"/>
      <c r="AQ858" s="122" t="s">
        <v>231</v>
      </c>
      <c r="AR858" s="124"/>
      <c r="AS858" s="122" t="s">
        <v>231</v>
      </c>
      <c r="AT858" s="124"/>
      <c r="AU858" s="122" t="s">
        <v>231</v>
      </c>
      <c r="AV858" s="124"/>
      <c r="AW858" s="122" t="s">
        <v>231</v>
      </c>
      <c r="AX858" s="124"/>
      <c r="AY858" s="122" t="s">
        <v>241</v>
      </c>
      <c r="AZ858" s="124"/>
      <c r="BA858" s="146" t="s">
        <v>228</v>
      </c>
      <c r="BB858" s="124"/>
      <c r="BC858" s="146" t="s">
        <v>290</v>
      </c>
      <c r="BD858" s="124"/>
      <c r="BE858" s="112">
        <f t="shared" si="24"/>
        <v>0.7371428571</v>
      </c>
      <c r="BF858" s="122" t="s">
        <v>192</v>
      </c>
      <c r="BG858" s="160">
        <v>1.0</v>
      </c>
      <c r="BH858" s="122" t="s">
        <v>200</v>
      </c>
      <c r="BI858" s="160">
        <v>0.5</v>
      </c>
      <c r="BJ858" s="122" t="s">
        <v>204</v>
      </c>
      <c r="BK858" s="124">
        <v>1.0</v>
      </c>
      <c r="BL858" s="122" t="s">
        <v>209</v>
      </c>
      <c r="BM858" s="124">
        <v>1.0</v>
      </c>
      <c r="BN858" s="122" t="s">
        <v>217</v>
      </c>
      <c r="BO858" s="124">
        <v>0.66</v>
      </c>
      <c r="BP858" s="122" t="s">
        <v>211</v>
      </c>
      <c r="BQ858" s="124">
        <v>0.5</v>
      </c>
      <c r="BR858" s="122" t="s">
        <v>211</v>
      </c>
      <c r="BS858" s="124">
        <v>0.5</v>
      </c>
      <c r="BT858" s="112"/>
      <c r="BU858" s="168" t="s">
        <v>236</v>
      </c>
      <c r="BV858" s="168" t="s">
        <v>237</v>
      </c>
      <c r="BW858" s="112"/>
    </row>
    <row r="859">
      <c r="A859" s="66"/>
      <c r="B859" s="69">
        <v>7.0</v>
      </c>
      <c r="C859" s="71" t="s">
        <v>300</v>
      </c>
      <c r="D859" s="71" t="s">
        <v>336</v>
      </c>
      <c r="E859" s="76">
        <v>2011.0</v>
      </c>
      <c r="F859" s="76" t="s">
        <v>30</v>
      </c>
      <c r="G859" s="76" t="s">
        <v>372</v>
      </c>
      <c r="H859" s="76">
        <v>21.0</v>
      </c>
      <c r="I859" s="118" t="s">
        <v>408</v>
      </c>
      <c r="J859" s="116" t="s">
        <v>443</v>
      </c>
      <c r="K859" s="87" t="s">
        <v>39</v>
      </c>
      <c r="L859" s="66"/>
      <c r="M859" s="94"/>
      <c r="N859" s="122" t="s">
        <v>231</v>
      </c>
      <c r="O859" s="124"/>
      <c r="P859" s="124" t="s">
        <v>243</v>
      </c>
      <c r="Q859" s="16" t="s">
        <v>250</v>
      </c>
      <c r="R859" s="122" t="s">
        <v>241</v>
      </c>
      <c r="S859" s="124"/>
      <c r="T859" s="122" t="s">
        <v>231</v>
      </c>
      <c r="U859" s="124"/>
      <c r="V859" s="16" t="s">
        <v>258</v>
      </c>
      <c r="W859" s="106"/>
      <c r="X859" s="106"/>
      <c r="Y859" s="106"/>
      <c r="Z859" s="122" t="s">
        <v>231</v>
      </c>
      <c r="AA859" s="124"/>
      <c r="AB859" s="122" t="s">
        <v>231</v>
      </c>
      <c r="AC859" s="126" t="s">
        <v>465</v>
      </c>
      <c r="AD859" s="122" t="s">
        <v>231</v>
      </c>
      <c r="AE859" s="131" t="s">
        <v>487</v>
      </c>
      <c r="AF859" s="122" t="s">
        <v>241</v>
      </c>
      <c r="AG859" s="124"/>
      <c r="AH859" s="122" t="s">
        <v>241</v>
      </c>
      <c r="AI859" s="124"/>
      <c r="AJ859" s="108"/>
      <c r="AK859" s="106"/>
      <c r="AL859" s="106"/>
      <c r="AM859" s="122" t="s">
        <v>241</v>
      </c>
      <c r="AN859" s="124"/>
      <c r="AO859" s="122"/>
      <c r="AP859" s="124"/>
      <c r="AQ859" s="122"/>
      <c r="AR859" s="124"/>
      <c r="AS859" s="224"/>
      <c r="AT859" s="58"/>
      <c r="AU859" s="122" t="s">
        <v>231</v>
      </c>
      <c r="AV859" s="124"/>
      <c r="AW859" s="122" t="s">
        <v>231</v>
      </c>
      <c r="AX859" s="124" t="s">
        <v>531</v>
      </c>
      <c r="AY859" s="122" t="s">
        <v>231</v>
      </c>
      <c r="AZ859" s="124"/>
      <c r="BA859" s="146" t="s">
        <v>241</v>
      </c>
      <c r="BB859" s="124"/>
      <c r="BC859" s="146" t="s">
        <v>228</v>
      </c>
      <c r="BD859" s="124"/>
      <c r="BE859" s="112">
        <f t="shared" si="24"/>
        <v>0.69</v>
      </c>
      <c r="BF859" s="122" t="s">
        <v>192</v>
      </c>
      <c r="BG859" s="160">
        <v>1.0</v>
      </c>
      <c r="BH859" s="122" t="s">
        <v>199</v>
      </c>
      <c r="BI859" s="160">
        <v>1.0</v>
      </c>
      <c r="BJ859" s="122" t="s">
        <v>204</v>
      </c>
      <c r="BK859" s="124">
        <v>1.0</v>
      </c>
      <c r="BL859" s="122" t="s">
        <v>209</v>
      </c>
      <c r="BM859" s="124">
        <v>1.0</v>
      </c>
      <c r="BN859" s="122" t="s">
        <v>218</v>
      </c>
      <c r="BO859" s="124">
        <v>0.33</v>
      </c>
      <c r="BP859" s="122" t="s">
        <v>211</v>
      </c>
      <c r="BQ859" s="124">
        <v>0.5</v>
      </c>
      <c r="BR859" s="122" t="s">
        <v>226</v>
      </c>
      <c r="BS859" s="124">
        <v>0.0</v>
      </c>
      <c r="BT859" s="112"/>
      <c r="BU859" s="168" t="s">
        <v>236</v>
      </c>
      <c r="BV859" s="168" t="s">
        <v>237</v>
      </c>
      <c r="BW859" s="112"/>
    </row>
    <row r="860">
      <c r="A860" s="66"/>
      <c r="B860" s="69">
        <v>8.0</v>
      </c>
      <c r="C860" s="71" t="s">
        <v>301</v>
      </c>
      <c r="D860" s="71" t="s">
        <v>337</v>
      </c>
      <c r="E860" s="76">
        <v>2014.0</v>
      </c>
      <c r="F860" s="76" t="s">
        <v>30</v>
      </c>
      <c r="G860" s="76" t="s">
        <v>373</v>
      </c>
      <c r="H860" s="76">
        <v>1.0</v>
      </c>
      <c r="I860" s="119" t="s">
        <v>409</v>
      </c>
      <c r="J860" s="119" t="s">
        <v>444</v>
      </c>
      <c r="K860" s="87" t="s">
        <v>39</v>
      </c>
      <c r="L860" s="66"/>
      <c r="M860" s="94"/>
      <c r="N860" s="122" t="s">
        <v>231</v>
      </c>
      <c r="O860" s="124"/>
      <c r="P860" s="124" t="s">
        <v>243</v>
      </c>
      <c r="Q860" s="16" t="s">
        <v>248</v>
      </c>
      <c r="R860" s="122" t="s">
        <v>241</v>
      </c>
      <c r="S860" s="124"/>
      <c r="T860" s="122" t="s">
        <v>231</v>
      </c>
      <c r="U860" s="124"/>
      <c r="V860" s="16" t="s">
        <v>258</v>
      </c>
      <c r="W860" s="106"/>
      <c r="X860" s="106"/>
      <c r="Y860" s="106"/>
      <c r="Z860" s="122" t="s">
        <v>231</v>
      </c>
      <c r="AA860" s="124"/>
      <c r="AB860" s="122" t="s">
        <v>231</v>
      </c>
      <c r="AC860" s="124" t="s">
        <v>466</v>
      </c>
      <c r="AD860" s="122" t="s">
        <v>231</v>
      </c>
      <c r="AE860" s="124" t="s">
        <v>488</v>
      </c>
      <c r="AF860" s="122" t="s">
        <v>231</v>
      </c>
      <c r="AG860" s="124"/>
      <c r="AH860" s="122" t="s">
        <v>241</v>
      </c>
      <c r="AI860" s="124"/>
      <c r="AJ860" s="108"/>
      <c r="AK860" s="106"/>
      <c r="AL860" s="106"/>
      <c r="AM860" s="122" t="s">
        <v>231</v>
      </c>
      <c r="AN860" s="124"/>
      <c r="AO860" s="122" t="s">
        <v>231</v>
      </c>
      <c r="AP860" s="124"/>
      <c r="AQ860" s="122" t="s">
        <v>231</v>
      </c>
      <c r="AR860" s="124" t="s">
        <v>515</v>
      </c>
      <c r="AS860" s="122" t="s">
        <v>231</v>
      </c>
      <c r="AT860" s="124" t="s">
        <v>523</v>
      </c>
      <c r="AU860" s="122" t="s">
        <v>231</v>
      </c>
      <c r="AV860" s="124"/>
      <c r="AW860" s="122" t="s">
        <v>231</v>
      </c>
      <c r="AX860" s="124" t="s">
        <v>532</v>
      </c>
      <c r="AY860" s="122" t="s">
        <v>231</v>
      </c>
      <c r="AZ860" s="124"/>
      <c r="BA860" s="146" t="s">
        <v>231</v>
      </c>
      <c r="BB860" s="124" t="s">
        <v>543</v>
      </c>
      <c r="BC860" s="146" t="s">
        <v>290</v>
      </c>
      <c r="BD860" s="124" t="s">
        <v>552</v>
      </c>
      <c r="BE860" s="112">
        <f t="shared" si="24"/>
        <v>0.9285714286</v>
      </c>
      <c r="BF860" s="122" t="s">
        <v>192</v>
      </c>
      <c r="BG860" s="160">
        <v>1.0</v>
      </c>
      <c r="BH860" s="122" t="s">
        <v>199</v>
      </c>
      <c r="BI860" s="160">
        <v>1.0</v>
      </c>
      <c r="BJ860" s="122" t="s">
        <v>204</v>
      </c>
      <c r="BK860" s="124">
        <v>1.0</v>
      </c>
      <c r="BL860" s="122" t="s">
        <v>209</v>
      </c>
      <c r="BM860" s="124">
        <v>1.0</v>
      </c>
      <c r="BN860" s="122" t="s">
        <v>216</v>
      </c>
      <c r="BO860" s="124">
        <v>1.0</v>
      </c>
      <c r="BP860" s="122" t="s">
        <v>204</v>
      </c>
      <c r="BQ860" s="124">
        <v>1.0</v>
      </c>
      <c r="BR860" s="122" t="s">
        <v>211</v>
      </c>
      <c r="BS860" s="124">
        <v>0.5</v>
      </c>
      <c r="BT860" s="112"/>
      <c r="BU860" s="168" t="s">
        <v>236</v>
      </c>
      <c r="BV860" s="168" t="s">
        <v>236</v>
      </c>
      <c r="BW860" s="112"/>
    </row>
    <row r="861">
      <c r="A861" s="66"/>
      <c r="B861" s="69">
        <v>9.0</v>
      </c>
      <c r="C861" s="115" t="s">
        <v>302</v>
      </c>
      <c r="D861" s="115" t="s">
        <v>338</v>
      </c>
      <c r="E861" s="76">
        <v>2014.0</v>
      </c>
      <c r="F861" s="76" t="s">
        <v>30</v>
      </c>
      <c r="G861" s="76" t="s">
        <v>374</v>
      </c>
      <c r="H861" s="76">
        <v>5.0</v>
      </c>
      <c r="I861" s="119" t="s">
        <v>410</v>
      </c>
      <c r="J861" s="119" t="s">
        <v>445</v>
      </c>
      <c r="K861" s="87" t="s">
        <v>39</v>
      </c>
      <c r="L861" s="66"/>
      <c r="M861" s="94"/>
      <c r="N861" s="122" t="s">
        <v>231</v>
      </c>
      <c r="O861" s="124"/>
      <c r="P861" s="124" t="s">
        <v>243</v>
      </c>
      <c r="Q861" s="16" t="s">
        <v>249</v>
      </c>
      <c r="R861" s="122" t="s">
        <v>231</v>
      </c>
      <c r="S861" s="124" t="s">
        <v>454</v>
      </c>
      <c r="T861" s="122" t="s">
        <v>231</v>
      </c>
      <c r="U861" s="124"/>
      <c r="V861" s="16" t="s">
        <v>258</v>
      </c>
      <c r="W861" s="106"/>
      <c r="X861" s="106"/>
      <c r="Y861" s="106"/>
      <c r="Z861" s="122" t="s">
        <v>231</v>
      </c>
      <c r="AA861" s="124"/>
      <c r="AB861" s="122" t="s">
        <v>231</v>
      </c>
      <c r="AC861" s="124" t="s">
        <v>467</v>
      </c>
      <c r="AD861" s="122" t="s">
        <v>241</v>
      </c>
      <c r="AE861" s="124"/>
      <c r="AF861" s="122" t="s">
        <v>241</v>
      </c>
      <c r="AG861" s="124"/>
      <c r="AH861" s="122" t="s">
        <v>231</v>
      </c>
      <c r="AI861" s="124" t="s">
        <v>501</v>
      </c>
      <c r="AJ861" s="108"/>
      <c r="AK861" s="106"/>
      <c r="AL861" s="106"/>
      <c r="AM861" s="122" t="s">
        <v>231</v>
      </c>
      <c r="AN861" s="124" t="s">
        <v>502</v>
      </c>
      <c r="AO861" s="122" t="s">
        <v>231</v>
      </c>
      <c r="AP861" s="124"/>
      <c r="AQ861" s="122" t="s">
        <v>231</v>
      </c>
      <c r="AR861" s="124"/>
      <c r="AS861" s="122" t="s">
        <v>231</v>
      </c>
      <c r="AT861" s="124" t="s">
        <v>524</v>
      </c>
      <c r="AU861" s="224" t="s">
        <v>231</v>
      </c>
      <c r="AV861" s="58"/>
      <c r="AW861" s="122" t="s">
        <v>231</v>
      </c>
      <c r="AX861" s="124" t="s">
        <v>533</v>
      </c>
      <c r="AY861" s="122" t="s">
        <v>231</v>
      </c>
      <c r="AZ861" s="124"/>
      <c r="BA861" s="146" t="s">
        <v>231</v>
      </c>
      <c r="BB861" s="124" t="s">
        <v>544</v>
      </c>
      <c r="BC861" s="146" t="s">
        <v>290</v>
      </c>
      <c r="BD861" s="124" t="s">
        <v>553</v>
      </c>
      <c r="BE861" s="112">
        <f t="shared" si="24"/>
        <v>0.88</v>
      </c>
      <c r="BF861" s="122" t="s">
        <v>192</v>
      </c>
      <c r="BG861" s="160">
        <v>1.0</v>
      </c>
      <c r="BH861" s="122" t="s">
        <v>199</v>
      </c>
      <c r="BI861" s="160">
        <v>1.0</v>
      </c>
      <c r="BJ861" s="122" t="s">
        <v>204</v>
      </c>
      <c r="BK861" s="124">
        <v>1.0</v>
      </c>
      <c r="BL861" s="122" t="s">
        <v>209</v>
      </c>
      <c r="BM861" s="124">
        <v>1.0</v>
      </c>
      <c r="BN861" s="122" t="s">
        <v>217</v>
      </c>
      <c r="BO861" s="124">
        <v>0.66</v>
      </c>
      <c r="BP861" s="122" t="s">
        <v>211</v>
      </c>
      <c r="BQ861" s="124">
        <v>0.5</v>
      </c>
      <c r="BR861" s="122" t="s">
        <v>225</v>
      </c>
      <c r="BS861" s="124">
        <v>1.0</v>
      </c>
      <c r="BT861" s="112"/>
      <c r="BU861" s="168" t="s">
        <v>236</v>
      </c>
      <c r="BV861" s="168" t="s">
        <v>237</v>
      </c>
      <c r="BW861" s="112"/>
    </row>
    <row r="862">
      <c r="A862" s="66"/>
      <c r="B862" s="69">
        <v>10.0</v>
      </c>
      <c r="C862" s="115" t="s">
        <v>303</v>
      </c>
      <c r="D862" s="115" t="s">
        <v>339</v>
      </c>
      <c r="E862" s="76">
        <v>2014.0</v>
      </c>
      <c r="F862" s="76" t="s">
        <v>30</v>
      </c>
      <c r="G862" s="76" t="s">
        <v>375</v>
      </c>
      <c r="H862" s="76">
        <v>4.0</v>
      </c>
      <c r="I862" s="119" t="s">
        <v>411</v>
      </c>
      <c r="J862" s="119" t="s">
        <v>446</v>
      </c>
      <c r="K862" s="87" t="s">
        <v>39</v>
      </c>
      <c r="L862" s="66"/>
      <c r="M862" s="94"/>
      <c r="N862" s="122" t="s">
        <v>231</v>
      </c>
      <c r="O862" s="124"/>
      <c r="P862" s="124" t="s">
        <v>245</v>
      </c>
      <c r="Q862" s="16" t="s">
        <v>250</v>
      </c>
      <c r="R862" s="122" t="s">
        <v>241</v>
      </c>
      <c r="S862" s="124"/>
      <c r="T862" s="122" t="s">
        <v>231</v>
      </c>
      <c r="U862" s="124"/>
      <c r="V862" s="16" t="s">
        <v>260</v>
      </c>
      <c r="W862" s="106"/>
      <c r="X862" s="106"/>
      <c r="Y862" s="106"/>
      <c r="Z862" s="122" t="s">
        <v>231</v>
      </c>
      <c r="AA862" s="124"/>
      <c r="AB862" s="122" t="s">
        <v>231</v>
      </c>
      <c r="AC862" s="124" t="s">
        <v>468</v>
      </c>
      <c r="AD862" s="122" t="s">
        <v>231</v>
      </c>
      <c r="AE862" s="124" t="s">
        <v>489</v>
      </c>
      <c r="AF862" s="122" t="s">
        <v>231</v>
      </c>
      <c r="AG862" s="124"/>
      <c r="AH862" s="122" t="s">
        <v>231</v>
      </c>
      <c r="AI862" s="124"/>
      <c r="AJ862" s="108"/>
      <c r="AK862" s="106"/>
      <c r="AL862" s="106"/>
      <c r="AM862" s="122" t="s">
        <v>231</v>
      </c>
      <c r="AN862" s="124"/>
      <c r="AO862" s="122" t="s">
        <v>231</v>
      </c>
      <c r="AP862" s="124"/>
      <c r="AQ862" s="122" t="s">
        <v>241</v>
      </c>
      <c r="AR862" s="124"/>
      <c r="AS862" s="122" t="s">
        <v>241</v>
      </c>
      <c r="AT862" s="124"/>
      <c r="AU862" s="122" t="s">
        <v>241</v>
      </c>
      <c r="AV862" s="124"/>
      <c r="AW862" s="122" t="s">
        <v>228</v>
      </c>
      <c r="AX862" s="124"/>
      <c r="AY862" s="122" t="s">
        <v>231</v>
      </c>
      <c r="AZ862" s="124"/>
      <c r="BA862" s="146" t="s">
        <v>241</v>
      </c>
      <c r="BB862" s="124"/>
      <c r="BC862" s="146" t="s">
        <v>228</v>
      </c>
      <c r="BD862" s="124"/>
      <c r="BE862" s="112">
        <f t="shared" si="24"/>
        <v>0.7371428571</v>
      </c>
      <c r="BF862" s="122" t="s">
        <v>192</v>
      </c>
      <c r="BG862" s="160">
        <v>1.0</v>
      </c>
      <c r="BH862" s="122" t="s">
        <v>199</v>
      </c>
      <c r="BI862" s="160">
        <v>1.0</v>
      </c>
      <c r="BJ862" s="122" t="s">
        <v>204</v>
      </c>
      <c r="BK862" s="124">
        <v>1.0</v>
      </c>
      <c r="BL862" s="122" t="s">
        <v>211</v>
      </c>
      <c r="BM862" s="124">
        <v>0.5</v>
      </c>
      <c r="BN862" s="122" t="s">
        <v>217</v>
      </c>
      <c r="BO862" s="124">
        <v>0.66</v>
      </c>
      <c r="BP862" s="122" t="s">
        <v>211</v>
      </c>
      <c r="BQ862" s="124">
        <v>0.5</v>
      </c>
      <c r="BR862" s="122" t="s">
        <v>211</v>
      </c>
      <c r="BS862" s="124">
        <v>0.5</v>
      </c>
      <c r="BT862" s="112"/>
      <c r="BU862" s="168" t="s">
        <v>237</v>
      </c>
      <c r="BV862" s="168" t="s">
        <v>236</v>
      </c>
      <c r="BW862" s="112"/>
    </row>
    <row r="863">
      <c r="A863" s="66"/>
      <c r="B863" s="69">
        <v>11.0</v>
      </c>
      <c r="C863" s="115" t="s">
        <v>304</v>
      </c>
      <c r="D863" s="115" t="s">
        <v>340</v>
      </c>
      <c r="E863" s="76">
        <v>2014.0</v>
      </c>
      <c r="F863" s="76" t="s">
        <v>30</v>
      </c>
      <c r="G863" s="76" t="s">
        <v>376</v>
      </c>
      <c r="H863" s="76">
        <v>0.0</v>
      </c>
      <c r="I863" s="119" t="s">
        <v>412</v>
      </c>
      <c r="J863" s="119" t="s">
        <v>447</v>
      </c>
      <c r="K863" s="87" t="s">
        <v>39</v>
      </c>
      <c r="L863" s="66"/>
      <c r="M863" s="94"/>
      <c r="N863" s="122" t="s">
        <v>231</v>
      </c>
      <c r="O863" s="124"/>
      <c r="P863" s="124" t="s">
        <v>243</v>
      </c>
      <c r="Q863" s="16" t="s">
        <v>248</v>
      </c>
      <c r="R863" s="122" t="s">
        <v>241</v>
      </c>
      <c r="S863" s="124"/>
      <c r="T863" s="122" t="s">
        <v>231</v>
      </c>
      <c r="U863" s="124"/>
      <c r="V863" s="16" t="s">
        <v>257</v>
      </c>
      <c r="W863" s="106"/>
      <c r="X863" s="106"/>
      <c r="Y863" s="106"/>
      <c r="Z863" s="122" t="s">
        <v>231</v>
      </c>
      <c r="AA863" s="124"/>
      <c r="AB863" s="122" t="s">
        <v>231</v>
      </c>
      <c r="AC863" s="124" t="s">
        <v>469</v>
      </c>
      <c r="AD863" s="122" t="s">
        <v>231</v>
      </c>
      <c r="AE863" s="124"/>
      <c r="AF863" s="122" t="s">
        <v>241</v>
      </c>
      <c r="AG863" s="124"/>
      <c r="AH863" s="122" t="s">
        <v>241</v>
      </c>
      <c r="AI863" s="124"/>
      <c r="AJ863" s="108"/>
      <c r="AK863" s="106"/>
      <c r="AL863" s="106"/>
      <c r="AM863" s="122" t="s">
        <v>231</v>
      </c>
      <c r="AN863" s="124" t="s">
        <v>503</v>
      </c>
      <c r="AO863" s="122" t="s">
        <v>231</v>
      </c>
      <c r="AP863" s="124" t="s">
        <v>506</v>
      </c>
      <c r="AQ863" s="122" t="s">
        <v>231</v>
      </c>
      <c r="AR863" s="124" t="s">
        <v>516</v>
      </c>
      <c r="AS863" s="122" t="s">
        <v>231</v>
      </c>
      <c r="AT863" s="124"/>
      <c r="AU863" s="122" t="s">
        <v>231</v>
      </c>
      <c r="AV863" s="124"/>
      <c r="AW863" s="224" t="s">
        <v>231</v>
      </c>
      <c r="AX863" s="58"/>
      <c r="AY863" s="122" t="s">
        <v>231</v>
      </c>
      <c r="AZ863" s="124"/>
      <c r="BA863" s="146" t="s">
        <v>241</v>
      </c>
      <c r="BB863" s="124" t="s">
        <v>545</v>
      </c>
      <c r="BC863" s="146" t="s">
        <v>291</v>
      </c>
      <c r="BD863" s="124" t="s">
        <v>554</v>
      </c>
      <c r="BE863" s="112">
        <f t="shared" si="24"/>
        <v>0.8085714286</v>
      </c>
      <c r="BF863" s="122" t="s">
        <v>192</v>
      </c>
      <c r="BG863" s="160">
        <v>1.0</v>
      </c>
      <c r="BH863" s="122" t="s">
        <v>200</v>
      </c>
      <c r="BI863" s="160">
        <v>0.5</v>
      </c>
      <c r="BJ863" s="122" t="s">
        <v>204</v>
      </c>
      <c r="BK863" s="124">
        <v>1.0</v>
      </c>
      <c r="BL863" s="122" t="s">
        <v>209</v>
      </c>
      <c r="BM863" s="124">
        <v>1.0</v>
      </c>
      <c r="BN863" s="122" t="s">
        <v>217</v>
      </c>
      <c r="BO863" s="124">
        <v>0.66</v>
      </c>
      <c r="BP863" s="122" t="s">
        <v>211</v>
      </c>
      <c r="BQ863" s="124">
        <v>0.5</v>
      </c>
      <c r="BR863" s="122" t="s">
        <v>225</v>
      </c>
      <c r="BS863" s="124">
        <v>1.0</v>
      </c>
      <c r="BT863" s="112"/>
      <c r="BU863" s="168" t="s">
        <v>236</v>
      </c>
      <c r="BV863" s="168" t="s">
        <v>236</v>
      </c>
      <c r="BW863" s="112"/>
    </row>
    <row r="864">
      <c r="A864" s="66"/>
      <c r="B864" s="69">
        <v>12.0</v>
      </c>
      <c r="C864" s="115" t="s">
        <v>305</v>
      </c>
      <c r="D864" s="115" t="s">
        <v>341</v>
      </c>
      <c r="E864" s="76">
        <v>2013.0</v>
      </c>
      <c r="F864" s="76" t="s">
        <v>30</v>
      </c>
      <c r="G864" s="76" t="s">
        <v>377</v>
      </c>
      <c r="H864" s="76">
        <v>6.0</v>
      </c>
      <c r="I864" s="119" t="s">
        <v>413</v>
      </c>
      <c r="J864" s="119" t="s">
        <v>448</v>
      </c>
      <c r="K864" s="87" t="s">
        <v>39</v>
      </c>
      <c r="L864" s="66"/>
      <c r="M864" s="94"/>
      <c r="N864" s="122" t="s">
        <v>231</v>
      </c>
      <c r="O864" s="124"/>
      <c r="P864" s="124" t="s">
        <v>243</v>
      </c>
      <c r="Q864" s="16" t="s">
        <v>249</v>
      </c>
      <c r="R864" s="122" t="s">
        <v>231</v>
      </c>
      <c r="S864" s="124" t="s">
        <v>455</v>
      </c>
      <c r="T864" s="122" t="s">
        <v>231</v>
      </c>
      <c r="U864" s="124"/>
      <c r="V864" s="16" t="s">
        <v>257</v>
      </c>
      <c r="W864" s="106"/>
      <c r="X864" s="106"/>
      <c r="Y864" s="106"/>
      <c r="Z864" s="122" t="s">
        <v>231</v>
      </c>
      <c r="AA864" s="124"/>
      <c r="AB864" s="122" t="s">
        <v>231</v>
      </c>
      <c r="AC864" s="124" t="s">
        <v>470</v>
      </c>
      <c r="AD864" s="122" t="s">
        <v>241</v>
      </c>
      <c r="AE864" s="124"/>
      <c r="AF864" s="122" t="s">
        <v>241</v>
      </c>
      <c r="AG864" s="124"/>
      <c r="AH864" s="122" t="s">
        <v>241</v>
      </c>
      <c r="AI864" s="124"/>
      <c r="AJ864" s="108"/>
      <c r="AK864" s="106"/>
      <c r="AL864" s="106"/>
      <c r="AM864" s="122" t="s">
        <v>231</v>
      </c>
      <c r="AN864" s="124"/>
      <c r="AO864" s="122" t="s">
        <v>231</v>
      </c>
      <c r="AP864" s="124"/>
      <c r="AQ864" s="122" t="s">
        <v>231</v>
      </c>
      <c r="AR864" s="124"/>
      <c r="AS864" s="122" t="s">
        <v>231</v>
      </c>
      <c r="AT864" s="124" t="s">
        <v>525</v>
      </c>
      <c r="AU864" s="122" t="s">
        <v>231</v>
      </c>
      <c r="AV864" s="124"/>
      <c r="AW864" s="122" t="s">
        <v>228</v>
      </c>
      <c r="AX864" s="124"/>
      <c r="AY864" s="122" t="s">
        <v>231</v>
      </c>
      <c r="AZ864" s="124"/>
      <c r="BA864" s="146" t="s">
        <v>241</v>
      </c>
      <c r="BB864" s="124"/>
      <c r="BC864" s="146" t="s">
        <v>293</v>
      </c>
      <c r="BD864" s="124" t="s">
        <v>555</v>
      </c>
      <c r="BE864" s="112">
        <f t="shared" si="24"/>
        <v>0.6657142857</v>
      </c>
      <c r="BF864" s="122" t="s">
        <v>192</v>
      </c>
      <c r="BG864" s="160">
        <v>1.0</v>
      </c>
      <c r="BH864" s="122" t="s">
        <v>199</v>
      </c>
      <c r="BI864" s="160">
        <v>1.0</v>
      </c>
      <c r="BJ864" s="122" t="s">
        <v>205</v>
      </c>
      <c r="BK864" s="124">
        <v>0.5</v>
      </c>
      <c r="BL864" s="122" t="s">
        <v>209</v>
      </c>
      <c r="BM864" s="124">
        <v>1.0</v>
      </c>
      <c r="BN864" s="122" t="s">
        <v>217</v>
      </c>
      <c r="BO864" s="124">
        <v>0.66</v>
      </c>
      <c r="BP864" s="122" t="s">
        <v>211</v>
      </c>
      <c r="BQ864" s="124">
        <v>0.5</v>
      </c>
      <c r="BR864" s="122" t="s">
        <v>226</v>
      </c>
      <c r="BS864" s="124">
        <v>0.0</v>
      </c>
      <c r="BT864" s="112"/>
      <c r="BU864" s="168" t="s">
        <v>236</v>
      </c>
      <c r="BV864" s="168" t="s">
        <v>236</v>
      </c>
      <c r="BW864" s="112"/>
    </row>
    <row r="865">
      <c r="A865" s="66"/>
      <c r="B865" s="69">
        <v>13.0</v>
      </c>
      <c r="C865" s="115" t="s">
        <v>306</v>
      </c>
      <c r="D865" s="115" t="s">
        <v>342</v>
      </c>
      <c r="E865" s="76">
        <v>2014.0</v>
      </c>
      <c r="F865" s="76" t="s">
        <v>30</v>
      </c>
      <c r="G865" s="76" t="s">
        <v>378</v>
      </c>
      <c r="H865" s="76">
        <v>0.0</v>
      </c>
      <c r="I865" s="119" t="s">
        <v>414</v>
      </c>
      <c r="J865" s="119" t="s">
        <v>449</v>
      </c>
      <c r="K865" s="87" t="s">
        <v>39</v>
      </c>
      <c r="L865" s="66"/>
      <c r="M865" s="94"/>
      <c r="N865" s="224" t="s">
        <v>231</v>
      </c>
      <c r="O865" s="58"/>
      <c r="P865" s="124" t="s">
        <v>243</v>
      </c>
      <c r="Q865" s="16" t="s">
        <v>248</v>
      </c>
      <c r="R865" s="122" t="s">
        <v>241</v>
      </c>
      <c r="S865" s="124"/>
      <c r="T865" s="122" t="s">
        <v>231</v>
      </c>
      <c r="U865" s="124"/>
      <c r="V865" s="16" t="s">
        <v>258</v>
      </c>
      <c r="W865" s="106"/>
      <c r="X865" s="106"/>
      <c r="Y865" s="106"/>
      <c r="Z865" s="122" t="s">
        <v>231</v>
      </c>
      <c r="AA865" s="124"/>
      <c r="AB865" s="122" t="s">
        <v>231</v>
      </c>
      <c r="AC865" s="124" t="s">
        <v>471</v>
      </c>
      <c r="AD865" s="122" t="s">
        <v>241</v>
      </c>
      <c r="AE865" s="124"/>
      <c r="AF865" s="122" t="s">
        <v>241</v>
      </c>
      <c r="AG865" s="124"/>
      <c r="AH865" s="122" t="s">
        <v>241</v>
      </c>
      <c r="AI865" s="124"/>
      <c r="AJ865" s="108"/>
      <c r="AK865" s="106"/>
      <c r="AL865" s="106"/>
      <c r="AM865" s="122" t="s">
        <v>231</v>
      </c>
      <c r="AN865" s="124"/>
      <c r="AO865" s="122" t="s">
        <v>231</v>
      </c>
      <c r="AP865" s="124" t="s">
        <v>507</v>
      </c>
      <c r="AQ865" s="122" t="s">
        <v>231</v>
      </c>
      <c r="AR865" s="124"/>
      <c r="AS865" s="122" t="s">
        <v>231</v>
      </c>
      <c r="AT865" s="124" t="s">
        <v>526</v>
      </c>
      <c r="AU865" s="122" t="s">
        <v>231</v>
      </c>
      <c r="AV865" s="124"/>
      <c r="AW865" s="122" t="s">
        <v>231</v>
      </c>
      <c r="AX865" s="124"/>
      <c r="AY865" s="224" t="s">
        <v>231</v>
      </c>
      <c r="AZ865" s="58"/>
      <c r="BA865" s="146" t="s">
        <v>241</v>
      </c>
      <c r="BB865" s="124"/>
      <c r="BC865" s="146" t="s">
        <v>293</v>
      </c>
      <c r="BD865" s="124" t="s">
        <v>555</v>
      </c>
      <c r="BE865" s="112">
        <f t="shared" si="24"/>
        <v>0.5</v>
      </c>
      <c r="BF865" s="122" t="s">
        <v>192</v>
      </c>
      <c r="BG865" s="160">
        <v>1.0</v>
      </c>
      <c r="BH865" s="122" t="s">
        <v>200</v>
      </c>
      <c r="BI865" s="160">
        <v>0.5</v>
      </c>
      <c r="BJ865" s="122" t="s">
        <v>205</v>
      </c>
      <c r="BK865" s="124">
        <v>0.5</v>
      </c>
      <c r="BL865" s="122" t="s">
        <v>211</v>
      </c>
      <c r="BM865" s="124">
        <v>0.5</v>
      </c>
      <c r="BN865" s="122" t="s">
        <v>217</v>
      </c>
      <c r="BO865" s="124">
        <v>0.5</v>
      </c>
      <c r="BP865" s="122" t="s">
        <v>211</v>
      </c>
      <c r="BQ865" s="124">
        <v>0.5</v>
      </c>
      <c r="BR865" s="122" t="s">
        <v>226</v>
      </c>
      <c r="BS865" s="124">
        <v>0.0</v>
      </c>
      <c r="BT865" s="112"/>
      <c r="BU865" s="168" t="s">
        <v>237</v>
      </c>
      <c r="BV865" s="168" t="s">
        <v>236</v>
      </c>
      <c r="BW865" s="112"/>
    </row>
    <row r="866">
      <c r="A866" s="66"/>
      <c r="B866" s="69">
        <v>14.0</v>
      </c>
      <c r="C866" s="115" t="s">
        <v>307</v>
      </c>
      <c r="D866" s="115" t="s">
        <v>343</v>
      </c>
      <c r="E866" s="76">
        <v>2014.0</v>
      </c>
      <c r="F866" s="76" t="s">
        <v>30</v>
      </c>
      <c r="G866" s="76" t="s">
        <v>379</v>
      </c>
      <c r="H866" s="76">
        <v>0.0</v>
      </c>
      <c r="I866" s="119" t="s">
        <v>415</v>
      </c>
      <c r="J866" s="119" t="s">
        <v>450</v>
      </c>
      <c r="K866" s="87" t="s">
        <v>39</v>
      </c>
      <c r="L866" s="66"/>
      <c r="M866" s="94"/>
      <c r="N866" s="122" t="s">
        <v>231</v>
      </c>
      <c r="O866" s="124"/>
      <c r="P866" s="124" t="s">
        <v>243</v>
      </c>
      <c r="Q866" s="16" t="s">
        <v>249</v>
      </c>
      <c r="R866" s="122" t="s">
        <v>241</v>
      </c>
      <c r="S866" s="124"/>
      <c r="T866" s="122" t="s">
        <v>231</v>
      </c>
      <c r="U866" s="124"/>
      <c r="V866" s="16" t="s">
        <v>260</v>
      </c>
      <c r="W866" s="106"/>
      <c r="X866" s="106"/>
      <c r="Y866" s="106"/>
      <c r="Z866" s="122" t="s">
        <v>231</v>
      </c>
      <c r="AA866" s="124"/>
      <c r="AB866" s="122" t="s">
        <v>231</v>
      </c>
      <c r="AC866" s="124" t="s">
        <v>472</v>
      </c>
      <c r="AD866" s="122" t="s">
        <v>241</v>
      </c>
      <c r="AE866" s="124"/>
      <c r="AF866" s="122" t="s">
        <v>231</v>
      </c>
      <c r="AG866" s="124" t="s">
        <v>498</v>
      </c>
      <c r="AH866" s="122" t="s">
        <v>241</v>
      </c>
      <c r="AI866" s="124"/>
      <c r="AJ866" s="108"/>
      <c r="AK866" s="106"/>
      <c r="AL866" s="106"/>
      <c r="AM866" s="122" t="s">
        <v>231</v>
      </c>
      <c r="AN866" s="124"/>
      <c r="AO866" s="122" t="s">
        <v>241</v>
      </c>
      <c r="AP866" s="124"/>
      <c r="AQ866" s="122" t="s">
        <v>231</v>
      </c>
      <c r="AR866" s="124" t="s">
        <v>517</v>
      </c>
      <c r="AS866" s="122" t="s">
        <v>231</v>
      </c>
      <c r="AT866" s="124"/>
      <c r="AU866" s="122" t="s">
        <v>231</v>
      </c>
      <c r="AV866" s="124"/>
      <c r="AW866" s="122" t="s">
        <v>231</v>
      </c>
      <c r="AX866" s="124" t="s">
        <v>535</v>
      </c>
      <c r="AY866" s="122" t="s">
        <v>231</v>
      </c>
      <c r="AZ866" s="124"/>
      <c r="BA866" s="146" t="s">
        <v>241</v>
      </c>
      <c r="BB866" s="124"/>
      <c r="BC866" s="146" t="s">
        <v>292</v>
      </c>
      <c r="BD866" s="124"/>
      <c r="BE866" s="112">
        <f t="shared" si="24"/>
        <v>0.6185714286</v>
      </c>
      <c r="BF866" s="122" t="s">
        <v>192</v>
      </c>
      <c r="BG866" s="160">
        <v>1.0</v>
      </c>
      <c r="BH866" s="122" t="s">
        <v>200</v>
      </c>
      <c r="BI866" s="160">
        <v>0.5</v>
      </c>
      <c r="BJ866" s="122" t="s">
        <v>204</v>
      </c>
      <c r="BK866" s="124">
        <v>1.0</v>
      </c>
      <c r="BL866" s="122" t="s">
        <v>209</v>
      </c>
      <c r="BM866" s="124">
        <v>1.0</v>
      </c>
      <c r="BN866" s="122" t="s">
        <v>218</v>
      </c>
      <c r="BO866" s="124">
        <v>0.33</v>
      </c>
      <c r="BP866" s="122" t="s">
        <v>211</v>
      </c>
      <c r="BQ866" s="124">
        <v>0.5</v>
      </c>
      <c r="BR866" s="122" t="s">
        <v>226</v>
      </c>
      <c r="BS866" s="124">
        <v>0.0</v>
      </c>
      <c r="BT866" s="112"/>
      <c r="BU866" s="168" t="s">
        <v>237</v>
      </c>
      <c r="BV866" s="168" t="s">
        <v>236</v>
      </c>
      <c r="BW866" s="112"/>
    </row>
    <row r="867">
      <c r="A867" s="66"/>
      <c r="B867" s="69">
        <v>15.0</v>
      </c>
      <c r="C867" s="115" t="s">
        <v>308</v>
      </c>
      <c r="D867" s="115" t="s">
        <v>344</v>
      </c>
      <c r="E867" s="76">
        <v>2012.0</v>
      </c>
      <c r="F867" s="76" t="s">
        <v>30</v>
      </c>
      <c r="G867" s="76" t="s">
        <v>380</v>
      </c>
      <c r="H867" s="76">
        <v>2.0</v>
      </c>
      <c r="I867" s="119" t="s">
        <v>416</v>
      </c>
      <c r="J867" s="119" t="s">
        <v>451</v>
      </c>
      <c r="K867" s="87" t="s">
        <v>39</v>
      </c>
      <c r="L867" s="66"/>
      <c r="M867" s="94"/>
      <c r="N867" s="122" t="s">
        <v>231</v>
      </c>
      <c r="O867" s="124"/>
      <c r="P867" s="124" t="s">
        <v>243</v>
      </c>
      <c r="Q867" s="16" t="s">
        <v>250</v>
      </c>
      <c r="R867" s="122" t="s">
        <v>241</v>
      </c>
      <c r="S867" s="124"/>
      <c r="T867" s="122" t="s">
        <v>241</v>
      </c>
      <c r="U867" s="124" t="s">
        <v>459</v>
      </c>
      <c r="V867" s="16"/>
      <c r="W867" s="106"/>
      <c r="X867" s="106"/>
      <c r="Y867" s="106"/>
      <c r="Z867" s="122"/>
      <c r="AA867" s="124"/>
      <c r="AB867" s="122"/>
      <c r="AC867" s="124"/>
      <c r="AD867" s="122"/>
      <c r="AE867" s="124"/>
      <c r="AF867" s="122"/>
      <c r="AG867" s="124"/>
      <c r="AH867" s="122"/>
      <c r="AI867" s="124"/>
      <c r="AJ867" s="108"/>
      <c r="AK867" s="106"/>
      <c r="AL867" s="106"/>
      <c r="AM867" s="122"/>
      <c r="AN867" s="124"/>
      <c r="AO867" s="122"/>
      <c r="AP867" s="124"/>
      <c r="AQ867" s="122"/>
      <c r="AR867" s="124"/>
      <c r="AS867" s="122"/>
      <c r="AT867" s="124"/>
      <c r="AU867" s="122"/>
      <c r="AV867" s="124"/>
      <c r="AW867" s="122"/>
      <c r="AX867" s="124"/>
      <c r="AY867" s="122"/>
      <c r="AZ867" s="124"/>
      <c r="BA867" s="225"/>
      <c r="BB867" s="58"/>
      <c r="BC867" s="146"/>
      <c r="BD867" s="124"/>
      <c r="BE867" s="112">
        <f t="shared" si="24"/>
        <v>0</v>
      </c>
      <c r="BF867" s="122" t="s">
        <v>192</v>
      </c>
      <c r="BG867" s="160"/>
      <c r="BH867" s="122" t="s">
        <v>200</v>
      </c>
      <c r="BI867" s="160"/>
      <c r="BJ867" s="122"/>
      <c r="BK867" s="124"/>
      <c r="BL867" s="122"/>
      <c r="BM867" s="124"/>
      <c r="BN867" s="122"/>
      <c r="BO867" s="124"/>
      <c r="BP867" s="122"/>
      <c r="BQ867" s="124"/>
      <c r="BR867" s="122"/>
      <c r="BS867" s="124"/>
      <c r="BT867" s="112"/>
      <c r="BU867" s="168" t="s">
        <v>236</v>
      </c>
      <c r="BV867" s="7"/>
      <c r="BW867" s="112"/>
    </row>
    <row r="868">
      <c r="A868" s="66"/>
      <c r="B868" s="69">
        <v>16.0</v>
      </c>
      <c r="C868" s="115" t="s">
        <v>309</v>
      </c>
      <c r="D868" s="115" t="s">
        <v>345</v>
      </c>
      <c r="E868" s="76">
        <v>2014.0</v>
      </c>
      <c r="F868" s="76" t="s">
        <v>30</v>
      </c>
      <c r="G868" s="76" t="s">
        <v>381</v>
      </c>
      <c r="H868" s="76">
        <v>4.0</v>
      </c>
      <c r="I868" s="119" t="s">
        <v>417</v>
      </c>
      <c r="J868" s="119" t="s">
        <v>452</v>
      </c>
      <c r="K868" s="87" t="s">
        <v>39</v>
      </c>
      <c r="L868" s="66"/>
      <c r="M868" s="94"/>
      <c r="N868" s="122" t="s">
        <v>231</v>
      </c>
      <c r="O868" s="124"/>
      <c r="P868" s="124" t="s">
        <v>243</v>
      </c>
      <c r="Q868" s="16" t="s">
        <v>250</v>
      </c>
      <c r="R868" s="122" t="s">
        <v>241</v>
      </c>
      <c r="S868" s="124"/>
      <c r="T868" s="122" t="s">
        <v>241</v>
      </c>
      <c r="U868" s="124"/>
      <c r="V868" s="16"/>
      <c r="W868" s="106"/>
      <c r="X868" s="106"/>
      <c r="Y868" s="106"/>
      <c r="Z868" s="122"/>
      <c r="AA868" s="124"/>
      <c r="AB868" s="122"/>
      <c r="AC868" s="124"/>
      <c r="AD868" s="122"/>
      <c r="AE868" s="124"/>
      <c r="AF868" s="122"/>
      <c r="AG868" s="124"/>
      <c r="AH868" s="122"/>
      <c r="AI868" s="124"/>
      <c r="AJ868" s="108"/>
      <c r="AK868" s="106"/>
      <c r="AL868" s="106"/>
      <c r="AM868" s="122"/>
      <c r="AN868" s="124"/>
      <c r="AO868" s="122"/>
      <c r="AP868" s="124"/>
      <c r="AQ868" s="122"/>
      <c r="AR868" s="124"/>
      <c r="AS868" s="122"/>
      <c r="AT868" s="124"/>
      <c r="AU868" s="122"/>
      <c r="AV868" s="124"/>
      <c r="AW868" s="122"/>
      <c r="AX868" s="124"/>
      <c r="AY868" s="122"/>
      <c r="AZ868" s="124"/>
      <c r="BA868" s="146"/>
      <c r="BB868" s="124"/>
      <c r="BC868" s="146"/>
      <c r="BD868" s="124"/>
      <c r="BE868" s="112">
        <f t="shared" si="24"/>
        <v>0</v>
      </c>
      <c r="BF868" s="122" t="s">
        <v>192</v>
      </c>
      <c r="BG868" s="160"/>
      <c r="BH868" s="122" t="s">
        <v>199</v>
      </c>
      <c r="BI868" s="160"/>
      <c r="BJ868" s="122"/>
      <c r="BK868" s="124"/>
      <c r="BL868" s="122"/>
      <c r="BM868" s="124"/>
      <c r="BN868" s="122"/>
      <c r="BO868" s="124"/>
      <c r="BP868" s="122"/>
      <c r="BQ868" s="124"/>
      <c r="BR868" s="122"/>
      <c r="BS868" s="124"/>
      <c r="BT868" s="112"/>
      <c r="BU868" s="168" t="s">
        <v>236</v>
      </c>
      <c r="BV868" s="7"/>
      <c r="BW868" s="112"/>
    </row>
    <row r="869">
      <c r="A869" s="66"/>
      <c r="B869" s="69">
        <v>17.0</v>
      </c>
      <c r="C869" s="115" t="s">
        <v>310</v>
      </c>
      <c r="D869" s="115" t="s">
        <v>346</v>
      </c>
      <c r="E869" s="76">
        <v>2013.0</v>
      </c>
      <c r="F869" s="76" t="s">
        <v>30</v>
      </c>
      <c r="G869" s="76" t="s">
        <v>382</v>
      </c>
      <c r="H869" s="76">
        <v>2.0</v>
      </c>
      <c r="I869" s="119" t="s">
        <v>418</v>
      </c>
      <c r="J869" s="119" t="s">
        <v>453</v>
      </c>
      <c r="K869" s="87" t="s">
        <v>39</v>
      </c>
      <c r="L869" s="66"/>
      <c r="M869" s="94"/>
      <c r="N869" s="122" t="s">
        <v>231</v>
      </c>
      <c r="O869" s="124"/>
      <c r="P869" s="124" t="s">
        <v>243</v>
      </c>
      <c r="Q869" s="16" t="s">
        <v>250</v>
      </c>
      <c r="R869" s="224" t="s">
        <v>228</v>
      </c>
      <c r="S869" s="58"/>
      <c r="T869" s="122" t="s">
        <v>231</v>
      </c>
      <c r="U869" s="124"/>
      <c r="V869" s="16" t="s">
        <v>258</v>
      </c>
      <c r="W869" s="106"/>
      <c r="X869" s="106"/>
      <c r="Y869" s="106"/>
      <c r="Z869" s="122" t="s">
        <v>231</v>
      </c>
      <c r="AA869" s="124"/>
      <c r="AB869" s="122" t="s">
        <v>231</v>
      </c>
      <c r="AC869" s="124" t="s">
        <v>473</v>
      </c>
      <c r="AD869" s="122" t="s">
        <v>241</v>
      </c>
      <c r="AE869" s="124"/>
      <c r="AF869" s="122" t="s">
        <v>241</v>
      </c>
      <c r="AG869" s="124"/>
      <c r="AH869" s="122" t="s">
        <v>241</v>
      </c>
      <c r="AI869" s="124"/>
      <c r="AJ869" s="108"/>
      <c r="AK869" s="106"/>
      <c r="AL869" s="106"/>
      <c r="AM869" s="122" t="s">
        <v>231</v>
      </c>
      <c r="AN869" s="124"/>
      <c r="AO869" s="122" t="s">
        <v>231</v>
      </c>
      <c r="AP869" s="124"/>
      <c r="AQ869" s="122" t="s">
        <v>231</v>
      </c>
      <c r="AR869" s="124" t="s">
        <v>518</v>
      </c>
      <c r="AS869" s="122" t="s">
        <v>231</v>
      </c>
      <c r="AT869" s="124" t="s">
        <v>526</v>
      </c>
      <c r="AU869" s="122" t="s">
        <v>231</v>
      </c>
      <c r="AV869" s="124"/>
      <c r="AW869" s="122" t="s">
        <v>231</v>
      </c>
      <c r="AX869" s="124"/>
      <c r="AY869" s="122" t="s">
        <v>231</v>
      </c>
      <c r="AZ869" s="124"/>
      <c r="BA869" s="146" t="s">
        <v>231</v>
      </c>
      <c r="BB869" s="124" t="s">
        <v>546</v>
      </c>
      <c r="BC869" s="225" t="s">
        <v>293</v>
      </c>
      <c r="BD869" s="58"/>
      <c r="BE869" s="112">
        <f t="shared" si="24"/>
        <v>0.5471428571</v>
      </c>
      <c r="BF869" s="122" t="s">
        <v>192</v>
      </c>
      <c r="BG869" s="160">
        <v>1.0</v>
      </c>
      <c r="BH869" s="122" t="s">
        <v>199</v>
      </c>
      <c r="BI869" s="160">
        <v>1.0</v>
      </c>
      <c r="BJ869" s="122" t="s">
        <v>205</v>
      </c>
      <c r="BK869" s="124">
        <v>0.5</v>
      </c>
      <c r="BL869" s="146" t="s">
        <v>211</v>
      </c>
      <c r="BM869" s="124">
        <v>0.5</v>
      </c>
      <c r="BN869" s="122" t="s">
        <v>218</v>
      </c>
      <c r="BO869" s="124">
        <v>0.33</v>
      </c>
      <c r="BP869" s="122" t="s">
        <v>211</v>
      </c>
      <c r="BQ869" s="124">
        <v>0.5</v>
      </c>
      <c r="BR869" s="122" t="s">
        <v>226</v>
      </c>
      <c r="BS869" s="124">
        <v>0.0</v>
      </c>
      <c r="BT869" s="112"/>
      <c r="BU869" s="168" t="s">
        <v>237</v>
      </c>
      <c r="BV869" s="168" t="s">
        <v>237</v>
      </c>
      <c r="BW869" s="112"/>
    </row>
    <row r="870">
      <c r="A870" s="66"/>
      <c r="B870" s="69">
        <v>18.0</v>
      </c>
      <c r="C870" s="71" t="s">
        <v>311</v>
      </c>
      <c r="D870" s="10" t="s">
        <v>347</v>
      </c>
      <c r="E870" s="76">
        <v>2014.0</v>
      </c>
      <c r="F870" s="76" t="s">
        <v>30</v>
      </c>
      <c r="G870" s="76" t="s">
        <v>383</v>
      </c>
      <c r="H870" s="76">
        <v>0.0</v>
      </c>
      <c r="I870" s="119" t="s">
        <v>419</v>
      </c>
      <c r="J870" s="71"/>
      <c r="K870" s="87" t="s">
        <v>39</v>
      </c>
      <c r="L870" s="66"/>
      <c r="M870" s="94"/>
      <c r="N870" s="122" t="s">
        <v>231</v>
      </c>
      <c r="O870" s="124"/>
      <c r="P870" s="124" t="s">
        <v>243</v>
      </c>
      <c r="Q870" s="16" t="s">
        <v>250</v>
      </c>
      <c r="R870" s="122" t="s">
        <v>228</v>
      </c>
      <c r="S870" s="124"/>
      <c r="T870" s="122" t="s">
        <v>231</v>
      </c>
      <c r="U870" s="124"/>
      <c r="V870" s="16" t="s">
        <v>258</v>
      </c>
      <c r="W870" s="106"/>
      <c r="X870" s="106"/>
      <c r="Y870" s="106"/>
      <c r="Z870" s="122" t="s">
        <v>231</v>
      </c>
      <c r="AA870" s="124" t="s">
        <v>460</v>
      </c>
      <c r="AB870" s="122" t="s">
        <v>231</v>
      </c>
      <c r="AC870" s="124"/>
      <c r="AD870" s="122" t="s">
        <v>231</v>
      </c>
      <c r="AE870" s="124"/>
      <c r="AF870" s="122" t="s">
        <v>241</v>
      </c>
      <c r="AG870" s="124"/>
      <c r="AH870" s="122" t="s">
        <v>231</v>
      </c>
      <c r="AI870" s="124"/>
      <c r="AJ870" s="108"/>
      <c r="AK870" s="106"/>
      <c r="AL870" s="106"/>
      <c r="AM870" s="122" t="s">
        <v>231</v>
      </c>
      <c r="AN870" s="124"/>
      <c r="AO870" s="122" t="s">
        <v>231</v>
      </c>
      <c r="AP870" s="124"/>
      <c r="AQ870" s="122" t="s">
        <v>231</v>
      </c>
      <c r="AR870" s="124"/>
      <c r="AS870" s="122" t="s">
        <v>231</v>
      </c>
      <c r="AT870" s="124"/>
      <c r="AU870" s="122" t="s">
        <v>231</v>
      </c>
      <c r="AV870" s="124"/>
      <c r="AW870" s="122" t="s">
        <v>231</v>
      </c>
      <c r="AX870" s="124"/>
      <c r="AY870" s="122" t="s">
        <v>231</v>
      </c>
      <c r="AZ870" s="124"/>
      <c r="BA870" s="146" t="s">
        <v>231</v>
      </c>
      <c r="BB870" s="124" t="s">
        <v>547</v>
      </c>
      <c r="BC870" s="146" t="s">
        <v>290</v>
      </c>
      <c r="BD870" s="124" t="s">
        <v>460</v>
      </c>
      <c r="BE870" s="112">
        <f t="shared" si="24"/>
        <v>0.8571428571</v>
      </c>
      <c r="BF870" s="122" t="s">
        <v>192</v>
      </c>
      <c r="BG870" s="160">
        <v>1.0</v>
      </c>
      <c r="BH870" s="122" t="s">
        <v>200</v>
      </c>
      <c r="BI870" s="160">
        <v>0.5</v>
      </c>
      <c r="BJ870" s="122" t="s">
        <v>204</v>
      </c>
      <c r="BK870" s="124">
        <v>1.0</v>
      </c>
      <c r="BL870" s="146" t="s">
        <v>209</v>
      </c>
      <c r="BM870" s="124">
        <v>1.0</v>
      </c>
      <c r="BN870" s="122" t="s">
        <v>216</v>
      </c>
      <c r="BO870" s="124">
        <v>1.0</v>
      </c>
      <c r="BP870" s="122" t="s">
        <v>204</v>
      </c>
      <c r="BQ870" s="124">
        <v>1.0</v>
      </c>
      <c r="BR870" s="122" t="s">
        <v>211</v>
      </c>
      <c r="BS870" s="124">
        <v>0.5</v>
      </c>
      <c r="BT870" s="112"/>
      <c r="BU870" s="168" t="s">
        <v>236</v>
      </c>
      <c r="BV870" s="168" t="s">
        <v>237</v>
      </c>
      <c r="BW870" s="112"/>
    </row>
    <row r="871">
      <c r="A871" s="66"/>
      <c r="B871" s="69">
        <v>19.0</v>
      </c>
      <c r="C871" s="71" t="s">
        <v>312</v>
      </c>
      <c r="D871" s="10" t="s">
        <v>348</v>
      </c>
      <c r="E871" s="76">
        <v>2014.0</v>
      </c>
      <c r="F871" s="76" t="s">
        <v>30</v>
      </c>
      <c r="G871" s="76" t="s">
        <v>384</v>
      </c>
      <c r="H871" s="76">
        <v>0.0</v>
      </c>
      <c r="I871" s="119" t="s">
        <v>420</v>
      </c>
      <c r="J871" s="71"/>
      <c r="K871" s="87" t="s">
        <v>39</v>
      </c>
      <c r="L871" s="66"/>
      <c r="M871" s="94"/>
      <c r="N871" s="122" t="s">
        <v>231</v>
      </c>
      <c r="O871" s="124"/>
      <c r="P871" s="124" t="s">
        <v>243</v>
      </c>
      <c r="Q871" s="16" t="s">
        <v>249</v>
      </c>
      <c r="R871" s="122" t="s">
        <v>231</v>
      </c>
      <c r="S871" s="124" t="s">
        <v>456</v>
      </c>
      <c r="T871" s="224" t="s">
        <v>231</v>
      </c>
      <c r="U871" s="58"/>
      <c r="V871" s="16" t="s">
        <v>258</v>
      </c>
      <c r="W871" s="106"/>
      <c r="X871" s="106"/>
      <c r="Y871" s="106"/>
      <c r="Z871" s="122" t="s">
        <v>241</v>
      </c>
      <c r="AA871" s="124"/>
      <c r="AB871" s="122"/>
      <c r="AC871" s="124"/>
      <c r="AD871" s="122"/>
      <c r="AE871" s="124"/>
      <c r="AF871" s="122"/>
      <c r="AG871" s="124"/>
      <c r="AH871" s="122"/>
      <c r="AI871" s="124"/>
      <c r="AJ871" s="108"/>
      <c r="AK871" s="106"/>
      <c r="AL871" s="106"/>
      <c r="AM871" s="122" t="s">
        <v>231</v>
      </c>
      <c r="AN871" s="124" t="s">
        <v>504</v>
      </c>
      <c r="AO871" s="122" t="s">
        <v>231</v>
      </c>
      <c r="AP871" s="124" t="s">
        <v>508</v>
      </c>
      <c r="AQ871" s="122" t="s">
        <v>231</v>
      </c>
      <c r="AR871" s="124"/>
      <c r="AS871" s="122" t="s">
        <v>231</v>
      </c>
      <c r="AT871" s="124"/>
      <c r="AU871" s="122" t="s">
        <v>241</v>
      </c>
      <c r="AV871" s="124"/>
      <c r="AW871" s="122" t="s">
        <v>231</v>
      </c>
      <c r="AX871" s="124"/>
      <c r="AY871" s="122" t="s">
        <v>231</v>
      </c>
      <c r="AZ871" s="124"/>
      <c r="BA871" s="146" t="s">
        <v>231</v>
      </c>
      <c r="BB871" s="124"/>
      <c r="BC871" s="146" t="s">
        <v>293</v>
      </c>
      <c r="BD871" s="124"/>
      <c r="BE871" s="111">
        <f t="shared" si="24"/>
        <v>0.8571428571</v>
      </c>
      <c r="BF871" s="58"/>
      <c r="BG871" s="160">
        <v>1.0</v>
      </c>
      <c r="BH871" s="122" t="s">
        <v>200</v>
      </c>
      <c r="BI871" s="160">
        <v>0.5</v>
      </c>
      <c r="BJ871" s="122" t="s">
        <v>204</v>
      </c>
      <c r="BK871" s="124">
        <v>1.0</v>
      </c>
      <c r="BL871" s="146" t="s">
        <v>209</v>
      </c>
      <c r="BM871" s="124">
        <v>1.0</v>
      </c>
      <c r="BN871" s="122" t="s">
        <v>216</v>
      </c>
      <c r="BO871" s="124">
        <v>1.0</v>
      </c>
      <c r="BP871" s="122" t="s">
        <v>211</v>
      </c>
      <c r="BQ871" s="124">
        <v>0.5</v>
      </c>
      <c r="BR871" s="122" t="s">
        <v>225</v>
      </c>
      <c r="BS871" s="124">
        <v>1.0</v>
      </c>
      <c r="BT871" s="112"/>
      <c r="BU871" s="168" t="s">
        <v>237</v>
      </c>
      <c r="BV871" s="168" t="s">
        <v>237</v>
      </c>
      <c r="BW871" s="112"/>
      <c r="BX871" s="10" t="s">
        <v>561</v>
      </c>
    </row>
    <row r="872">
      <c r="A872" s="66"/>
      <c r="B872" s="69">
        <v>20.0</v>
      </c>
      <c r="C872" s="71" t="s">
        <v>313</v>
      </c>
      <c r="D872" s="115" t="s">
        <v>349</v>
      </c>
      <c r="E872" s="76">
        <v>2010.0</v>
      </c>
      <c r="F872" s="76" t="s">
        <v>30</v>
      </c>
      <c r="G872" s="76" t="s">
        <v>385</v>
      </c>
      <c r="H872" s="76">
        <v>7.0</v>
      </c>
      <c r="I872" s="119" t="s">
        <v>421</v>
      </c>
      <c r="J872" s="71"/>
      <c r="K872" s="87" t="s">
        <v>39</v>
      </c>
      <c r="L872" s="66"/>
      <c r="M872" s="94"/>
      <c r="N872" s="122" t="s">
        <v>231</v>
      </c>
      <c r="O872" s="124"/>
      <c r="P872" s="124" t="s">
        <v>243</v>
      </c>
      <c r="Q872" s="16" t="s">
        <v>250</v>
      </c>
      <c r="R872" s="122" t="s">
        <v>228</v>
      </c>
      <c r="S872" s="124"/>
      <c r="T872" s="122" t="s">
        <v>231</v>
      </c>
      <c r="U872" s="124"/>
      <c r="V872" s="16" t="s">
        <v>258</v>
      </c>
      <c r="W872" s="106"/>
      <c r="X872" s="106"/>
      <c r="Y872" s="106"/>
      <c r="Z872" s="122" t="s">
        <v>231</v>
      </c>
      <c r="AA872" s="124"/>
      <c r="AB872" s="122" t="s">
        <v>231</v>
      </c>
      <c r="AC872" s="124"/>
      <c r="AD872" s="122" t="s">
        <v>231</v>
      </c>
      <c r="AE872" s="124"/>
      <c r="AF872" s="122" t="s">
        <v>241</v>
      </c>
      <c r="AG872" s="124"/>
      <c r="AH872" s="122" t="s">
        <v>241</v>
      </c>
      <c r="AI872" s="124"/>
      <c r="AJ872" s="108"/>
      <c r="AK872" s="106"/>
      <c r="AL872" s="106"/>
      <c r="AM872" s="122" t="s">
        <v>231</v>
      </c>
      <c r="AN872" s="124"/>
      <c r="AO872" s="122" t="s">
        <v>241</v>
      </c>
      <c r="AP872" s="124"/>
      <c r="AQ872" s="122" t="s">
        <v>231</v>
      </c>
      <c r="AR872" s="124"/>
      <c r="AS872" s="122" t="s">
        <v>231</v>
      </c>
      <c r="AT872" s="124" t="s">
        <v>527</v>
      </c>
      <c r="AU872" s="122" t="s">
        <v>241</v>
      </c>
      <c r="AV872" s="124"/>
      <c r="AW872" s="122" t="s">
        <v>228</v>
      </c>
      <c r="AX872" s="124"/>
      <c r="AY872" s="122" t="s">
        <v>231</v>
      </c>
      <c r="AZ872" s="124"/>
      <c r="BA872" s="146" t="s">
        <v>241</v>
      </c>
      <c r="BB872" s="124"/>
      <c r="BC872" s="146" t="s">
        <v>293</v>
      </c>
      <c r="BD872" s="124"/>
      <c r="BE872" s="112">
        <f t="shared" si="24"/>
        <v>0.6185714286</v>
      </c>
      <c r="BF872" s="224" t="s">
        <v>192</v>
      </c>
      <c r="BG872" s="58"/>
      <c r="BH872" s="122" t="s">
        <v>199</v>
      </c>
      <c r="BI872" s="160">
        <v>1.0</v>
      </c>
      <c r="BJ872" s="122" t="s">
        <v>204</v>
      </c>
      <c r="BK872" s="124">
        <v>1.0</v>
      </c>
      <c r="BL872" s="146" t="s">
        <v>209</v>
      </c>
      <c r="BM872" s="124">
        <v>1.0</v>
      </c>
      <c r="BN872" s="122" t="s">
        <v>218</v>
      </c>
      <c r="BO872" s="124">
        <v>0.33</v>
      </c>
      <c r="BP872" s="122" t="s">
        <v>211</v>
      </c>
      <c r="BQ872" s="124">
        <v>0.5</v>
      </c>
      <c r="BR872" s="122" t="s">
        <v>211</v>
      </c>
      <c r="BS872" s="124">
        <v>0.5</v>
      </c>
      <c r="BT872" s="112"/>
      <c r="BU872" s="168" t="s">
        <v>236</v>
      </c>
      <c r="BV872" s="168" t="s">
        <v>237</v>
      </c>
      <c r="BW872" s="112"/>
    </row>
    <row r="873">
      <c r="A873" s="66"/>
      <c r="B873" s="69">
        <v>21.0</v>
      </c>
      <c r="C873" s="71" t="s">
        <v>314</v>
      </c>
      <c r="D873" s="71" t="s">
        <v>350</v>
      </c>
      <c r="E873" s="76">
        <v>2010.0</v>
      </c>
      <c r="F873" s="76" t="s">
        <v>30</v>
      </c>
      <c r="G873" s="76" t="s">
        <v>386</v>
      </c>
      <c r="H873" s="76">
        <v>11.0</v>
      </c>
      <c r="I873" s="119" t="s">
        <v>422</v>
      </c>
      <c r="J873" s="71"/>
      <c r="K873" s="87" t="s">
        <v>39</v>
      </c>
      <c r="L873" s="66"/>
      <c r="M873" s="94"/>
      <c r="N873" s="122" t="s">
        <v>231</v>
      </c>
      <c r="O873" s="124"/>
      <c r="P873" s="124" t="s">
        <v>243</v>
      </c>
      <c r="Q873" s="16" t="s">
        <v>248</v>
      </c>
      <c r="R873" s="122" t="s">
        <v>241</v>
      </c>
      <c r="S873" s="124" t="s">
        <v>457</v>
      </c>
      <c r="T873" s="122" t="s">
        <v>231</v>
      </c>
      <c r="U873" s="124"/>
      <c r="V873" s="16" t="s">
        <v>258</v>
      </c>
      <c r="W873" s="106"/>
      <c r="X873" s="106"/>
      <c r="Y873" s="106"/>
      <c r="Z873" s="122" t="s">
        <v>231</v>
      </c>
      <c r="AA873" s="124"/>
      <c r="AB873" s="122" t="s">
        <v>231</v>
      </c>
      <c r="AC873" s="124"/>
      <c r="AD873" s="122" t="s">
        <v>231</v>
      </c>
      <c r="AE873" s="124" t="s">
        <v>490</v>
      </c>
      <c r="AF873" s="122" t="s">
        <v>241</v>
      </c>
      <c r="AG873" s="124"/>
      <c r="AH873" s="122" t="s">
        <v>241</v>
      </c>
      <c r="AI873" s="124"/>
      <c r="AJ873" s="108"/>
      <c r="AK873" s="106"/>
      <c r="AL873" s="106"/>
      <c r="AM873" s="122" t="s">
        <v>231</v>
      </c>
      <c r="AN873" s="124"/>
      <c r="AO873" s="122" t="s">
        <v>231</v>
      </c>
      <c r="AP873" s="124"/>
      <c r="AQ873" s="122" t="s">
        <v>231</v>
      </c>
      <c r="AR873" s="124"/>
      <c r="AS873" s="122" t="s">
        <v>231</v>
      </c>
      <c r="AT873" s="124"/>
      <c r="AU873" s="122" t="s">
        <v>231</v>
      </c>
      <c r="AV873" s="124"/>
      <c r="AW873" s="122" t="s">
        <v>231</v>
      </c>
      <c r="AX873" s="124"/>
      <c r="AY873" s="122" t="s">
        <v>231</v>
      </c>
      <c r="AZ873" s="124"/>
      <c r="BA873" s="146" t="s">
        <v>241</v>
      </c>
      <c r="BB873" s="124"/>
      <c r="BC873" s="146" t="s">
        <v>291</v>
      </c>
      <c r="BD873" s="124"/>
      <c r="BE873" s="112">
        <f t="shared" si="24"/>
        <v>0.8571428571</v>
      </c>
      <c r="BF873" s="122" t="s">
        <v>192</v>
      </c>
      <c r="BG873" s="160">
        <v>1.0</v>
      </c>
      <c r="BH873" s="122" t="s">
        <v>199</v>
      </c>
      <c r="BI873" s="160">
        <v>1.0</v>
      </c>
      <c r="BJ873" s="122" t="s">
        <v>204</v>
      </c>
      <c r="BK873" s="124">
        <v>1.0</v>
      </c>
      <c r="BL873" s="146" t="s">
        <v>209</v>
      </c>
      <c r="BM873" s="124">
        <v>1.0</v>
      </c>
      <c r="BN873" s="122" t="s">
        <v>216</v>
      </c>
      <c r="BO873" s="124">
        <v>1.0</v>
      </c>
      <c r="BP873" s="122" t="s">
        <v>211</v>
      </c>
      <c r="BQ873" s="124">
        <v>0.5</v>
      </c>
      <c r="BR873" s="122" t="s">
        <v>211</v>
      </c>
      <c r="BS873" s="124">
        <v>0.5</v>
      </c>
      <c r="BT873" s="112"/>
      <c r="BU873" s="168" t="s">
        <v>236</v>
      </c>
      <c r="BV873" s="168" t="s">
        <v>237</v>
      </c>
      <c r="BW873" s="112"/>
    </row>
    <row r="874">
      <c r="A874" s="66"/>
      <c r="B874" s="69">
        <v>22.0</v>
      </c>
      <c r="C874" s="71" t="s">
        <v>315</v>
      </c>
      <c r="D874" s="71" t="s">
        <v>351</v>
      </c>
      <c r="E874" s="76">
        <v>2010.0</v>
      </c>
      <c r="F874" s="76" t="s">
        <v>30</v>
      </c>
      <c r="G874" s="76" t="s">
        <v>387</v>
      </c>
      <c r="H874" s="76">
        <v>6.0</v>
      </c>
      <c r="I874" s="119" t="s">
        <v>423</v>
      </c>
      <c r="J874" s="71"/>
      <c r="K874" s="87" t="s">
        <v>39</v>
      </c>
      <c r="L874" s="66"/>
      <c r="M874" s="94"/>
      <c r="N874" s="122" t="s">
        <v>231</v>
      </c>
      <c r="O874" s="124"/>
      <c r="P874" s="124" t="s">
        <v>243</v>
      </c>
      <c r="Q874" s="16" t="s">
        <v>250</v>
      </c>
      <c r="R874" s="122" t="s">
        <v>228</v>
      </c>
      <c r="S874" s="124"/>
      <c r="T874" s="122" t="s">
        <v>241</v>
      </c>
      <c r="U874" s="124"/>
      <c r="V874" s="16"/>
      <c r="W874" s="106"/>
      <c r="X874" s="106"/>
      <c r="Y874" s="106"/>
      <c r="Z874" s="122"/>
      <c r="AA874" s="124"/>
      <c r="AB874" s="122"/>
      <c r="AC874" s="124"/>
      <c r="AD874" s="122"/>
      <c r="AE874" s="124"/>
      <c r="AF874" s="122"/>
      <c r="AG874" s="124"/>
      <c r="AH874" s="122"/>
      <c r="AI874" s="124"/>
      <c r="AJ874" s="108"/>
      <c r="AK874" s="106"/>
      <c r="AL874" s="106"/>
      <c r="AM874" s="122"/>
      <c r="AN874" s="124"/>
      <c r="AO874" s="122"/>
      <c r="AP874" s="124"/>
      <c r="AQ874" s="122"/>
      <c r="AR874" s="124"/>
      <c r="AS874" s="122"/>
      <c r="AT874" s="124"/>
      <c r="AU874" s="122"/>
      <c r="AV874" s="124"/>
      <c r="AW874" s="122"/>
      <c r="AX874" s="124"/>
      <c r="AY874" s="122"/>
      <c r="AZ874" s="124"/>
      <c r="BA874" s="146"/>
      <c r="BB874" s="124"/>
      <c r="BC874" s="146"/>
      <c r="BD874" s="124"/>
      <c r="BE874" s="112">
        <f t="shared" si="24"/>
        <v>0</v>
      </c>
      <c r="BF874" s="122"/>
      <c r="BG874" s="160"/>
      <c r="BH874" s="224"/>
      <c r="BI874" s="58"/>
      <c r="BJ874" s="122"/>
      <c r="BK874" s="124"/>
      <c r="BL874" s="146"/>
      <c r="BM874" s="124"/>
      <c r="BN874" s="122"/>
      <c r="BO874" s="124"/>
      <c r="BP874" s="122"/>
      <c r="BQ874" s="124"/>
      <c r="BR874" s="122"/>
      <c r="BS874" s="124"/>
      <c r="BT874" s="112"/>
      <c r="BU874" s="7"/>
      <c r="BV874" s="7"/>
      <c r="BW874" s="112"/>
    </row>
    <row r="875">
      <c r="A875" s="66"/>
      <c r="B875" s="69">
        <v>23.0</v>
      </c>
      <c r="C875" s="71" t="s">
        <v>316</v>
      </c>
      <c r="D875" s="71" t="s">
        <v>352</v>
      </c>
      <c r="E875" s="76">
        <v>2009.0</v>
      </c>
      <c r="F875" s="76" t="s">
        <v>30</v>
      </c>
      <c r="G875" s="76" t="s">
        <v>388</v>
      </c>
      <c r="H875" s="76">
        <v>11.0</v>
      </c>
      <c r="I875" s="119" t="s">
        <v>424</v>
      </c>
      <c r="J875" s="71"/>
      <c r="K875" s="87" t="s">
        <v>39</v>
      </c>
      <c r="L875" s="66"/>
      <c r="M875" s="94"/>
      <c r="N875" s="122" t="s">
        <v>231</v>
      </c>
      <c r="O875" s="124"/>
      <c r="P875" s="124" t="s">
        <v>243</v>
      </c>
      <c r="Q875" s="16" t="s">
        <v>250</v>
      </c>
      <c r="R875" s="122" t="s">
        <v>228</v>
      </c>
      <c r="S875" s="124"/>
      <c r="T875" s="122" t="s">
        <v>231</v>
      </c>
      <c r="U875" s="124"/>
      <c r="V875" s="16" t="s">
        <v>260</v>
      </c>
      <c r="W875" s="106"/>
      <c r="X875" s="106"/>
      <c r="Y875" s="106"/>
      <c r="Z875" s="122" t="s">
        <v>231</v>
      </c>
      <c r="AA875" s="124"/>
      <c r="AB875" s="122" t="s">
        <v>231</v>
      </c>
      <c r="AC875" s="128" t="s">
        <v>474</v>
      </c>
      <c r="AD875" s="122" t="s">
        <v>231</v>
      </c>
      <c r="AE875" s="124"/>
      <c r="AF875" s="122" t="s">
        <v>231</v>
      </c>
      <c r="AG875" s="124"/>
      <c r="AH875" s="122" t="s">
        <v>231</v>
      </c>
      <c r="AI875" s="124"/>
      <c r="AJ875" s="108"/>
      <c r="AK875" s="106"/>
      <c r="AL875" s="106"/>
      <c r="AM875" s="122" t="s">
        <v>231</v>
      </c>
      <c r="AN875" s="124"/>
      <c r="AO875" s="122" t="s">
        <v>231</v>
      </c>
      <c r="AP875" s="124"/>
      <c r="AQ875" s="122" t="s">
        <v>231</v>
      </c>
      <c r="AR875" s="124"/>
      <c r="AS875" s="122" t="s">
        <v>231</v>
      </c>
      <c r="AT875" s="124" t="s">
        <v>528</v>
      </c>
      <c r="AU875" s="122" t="s">
        <v>231</v>
      </c>
      <c r="AV875" s="124"/>
      <c r="AW875" s="122" t="s">
        <v>231</v>
      </c>
      <c r="AX875" s="124" t="s">
        <v>536</v>
      </c>
      <c r="AY875" s="122" t="s">
        <v>231</v>
      </c>
      <c r="AZ875" s="124"/>
      <c r="BA875" s="146" t="s">
        <v>241</v>
      </c>
      <c r="BB875" s="124"/>
      <c r="BC875" s="146" t="s">
        <v>291</v>
      </c>
      <c r="BD875" s="124"/>
      <c r="BE875" s="112">
        <f t="shared" si="24"/>
        <v>0.9514285714</v>
      </c>
      <c r="BF875" s="122" t="s">
        <v>192</v>
      </c>
      <c r="BG875" s="160">
        <v>1.0</v>
      </c>
      <c r="BH875" s="122" t="s">
        <v>199</v>
      </c>
      <c r="BI875" s="160">
        <v>1.0</v>
      </c>
      <c r="BJ875" s="122" t="s">
        <v>204</v>
      </c>
      <c r="BK875" s="124">
        <v>1.0</v>
      </c>
      <c r="BL875" s="146" t="s">
        <v>209</v>
      </c>
      <c r="BM875" s="124">
        <v>1.0</v>
      </c>
      <c r="BN875" s="122" t="s">
        <v>217</v>
      </c>
      <c r="BO875" s="124">
        <v>0.66</v>
      </c>
      <c r="BP875" s="122" t="s">
        <v>204</v>
      </c>
      <c r="BQ875" s="124">
        <v>1.0</v>
      </c>
      <c r="BR875" s="122" t="s">
        <v>225</v>
      </c>
      <c r="BS875" s="124">
        <v>1.0</v>
      </c>
      <c r="BT875" s="112"/>
      <c r="BU875" s="7"/>
      <c r="BV875" s="7"/>
      <c r="BW875" s="112"/>
    </row>
    <row r="876">
      <c r="A876" s="66"/>
      <c r="B876" s="69">
        <v>24.0</v>
      </c>
      <c r="C876" s="71" t="s">
        <v>317</v>
      </c>
      <c r="D876" s="71" t="s">
        <v>353</v>
      </c>
      <c r="E876" s="76">
        <v>2010.0</v>
      </c>
      <c r="F876" s="76" t="s">
        <v>30</v>
      </c>
      <c r="G876" s="76" t="s">
        <v>389</v>
      </c>
      <c r="H876" s="76">
        <v>6.0</v>
      </c>
      <c r="I876" s="119" t="s">
        <v>425</v>
      </c>
      <c r="J876" s="71"/>
      <c r="K876" s="87" t="s">
        <v>39</v>
      </c>
      <c r="L876" s="66"/>
      <c r="M876" s="94"/>
      <c r="N876" s="122" t="s">
        <v>231</v>
      </c>
      <c r="O876" s="124"/>
      <c r="P876" s="124" t="s">
        <v>243</v>
      </c>
      <c r="Q876" s="16" t="s">
        <v>250</v>
      </c>
      <c r="R876" s="122" t="s">
        <v>228</v>
      </c>
      <c r="S876" s="124"/>
      <c r="T876" s="122" t="s">
        <v>231</v>
      </c>
      <c r="U876" s="124"/>
      <c r="V876" s="16" t="s">
        <v>258</v>
      </c>
      <c r="W876" s="106"/>
      <c r="X876" s="106"/>
      <c r="Y876" s="106"/>
      <c r="Z876" s="122" t="s">
        <v>241</v>
      </c>
      <c r="AA876" s="124"/>
      <c r="AB876" s="122"/>
      <c r="AC876" s="124"/>
      <c r="AD876" s="122"/>
      <c r="AE876" s="124"/>
      <c r="AF876" s="122"/>
      <c r="AG876" s="124"/>
      <c r="AH876" s="122"/>
      <c r="AI876" s="124"/>
      <c r="AJ876" s="108"/>
      <c r="AK876" s="106"/>
      <c r="AL876" s="106"/>
      <c r="AM876" s="122" t="s">
        <v>231</v>
      </c>
      <c r="AN876" s="124"/>
      <c r="AO876" s="122" t="s">
        <v>231</v>
      </c>
      <c r="AP876" s="124"/>
      <c r="AQ876" s="122" t="s">
        <v>231</v>
      </c>
      <c r="AR876" s="124" t="s">
        <v>519</v>
      </c>
      <c r="AS876" s="122" t="s">
        <v>231</v>
      </c>
      <c r="AT876" s="124" t="s">
        <v>530</v>
      </c>
      <c r="AU876" s="122" t="s">
        <v>231</v>
      </c>
      <c r="AV876" s="124"/>
      <c r="AW876" s="122" t="s">
        <v>231</v>
      </c>
      <c r="AX876" s="124"/>
      <c r="AY876" s="122" t="s">
        <v>231</v>
      </c>
      <c r="AZ876" s="124" t="s">
        <v>540</v>
      </c>
      <c r="BA876" s="146" t="s">
        <v>231</v>
      </c>
      <c r="BB876" s="124"/>
      <c r="BC876" s="146" t="s">
        <v>293</v>
      </c>
      <c r="BD876" s="124"/>
      <c r="BE876" s="112">
        <f t="shared" si="24"/>
        <v>0.8571428571</v>
      </c>
      <c r="BF876" s="122" t="s">
        <v>192</v>
      </c>
      <c r="BG876" s="160">
        <v>1.0</v>
      </c>
      <c r="BH876" s="122" t="s">
        <v>199</v>
      </c>
      <c r="BI876" s="160">
        <v>1.0</v>
      </c>
      <c r="BJ876" s="224" t="s">
        <v>204</v>
      </c>
      <c r="BK876" s="58"/>
      <c r="BL876" s="146" t="s">
        <v>209</v>
      </c>
      <c r="BM876" s="124">
        <v>1.0</v>
      </c>
      <c r="BN876" s="122" t="s">
        <v>216</v>
      </c>
      <c r="BO876" s="124">
        <v>1.0</v>
      </c>
      <c r="BP876" s="122" t="s">
        <v>204</v>
      </c>
      <c r="BQ876" s="124">
        <v>1.0</v>
      </c>
      <c r="BR876" s="122" t="s">
        <v>225</v>
      </c>
      <c r="BS876" s="124">
        <v>1.0</v>
      </c>
      <c r="BT876" s="112"/>
      <c r="BU876" s="168" t="s">
        <v>236</v>
      </c>
      <c r="BV876" s="168" t="s">
        <v>237</v>
      </c>
      <c r="BW876" s="112"/>
    </row>
    <row r="877">
      <c r="A877" s="66"/>
      <c r="B877" s="69">
        <v>25.0</v>
      </c>
      <c r="C877" s="71" t="s">
        <v>318</v>
      </c>
      <c r="D877" s="71" t="s">
        <v>354</v>
      </c>
      <c r="E877" s="76">
        <v>2010.0</v>
      </c>
      <c r="F877" s="76" t="s">
        <v>30</v>
      </c>
      <c r="G877" s="76" t="s">
        <v>390</v>
      </c>
      <c r="H877" s="76">
        <v>5.0</v>
      </c>
      <c r="I877" s="119" t="s">
        <v>426</v>
      </c>
      <c r="J877" s="71"/>
      <c r="K877" s="87" t="s">
        <v>39</v>
      </c>
      <c r="L877" s="66"/>
      <c r="M877" s="94"/>
      <c r="N877" s="122" t="s">
        <v>231</v>
      </c>
      <c r="O877" s="124"/>
      <c r="P877" s="124" t="s">
        <v>243</v>
      </c>
      <c r="Q877" s="16" t="s">
        <v>250</v>
      </c>
      <c r="R877" s="122" t="s">
        <v>231</v>
      </c>
      <c r="S877" s="124"/>
      <c r="T877" s="122" t="s">
        <v>231</v>
      </c>
      <c r="U877" s="124"/>
      <c r="V877" s="16" t="s">
        <v>258</v>
      </c>
      <c r="W877" s="106"/>
      <c r="X877" s="106"/>
      <c r="Y877" s="106"/>
      <c r="Z877" s="224" t="s">
        <v>231</v>
      </c>
      <c r="AA877" s="58"/>
      <c r="AB877" s="122" t="s">
        <v>241</v>
      </c>
      <c r="AC877" s="124"/>
      <c r="AD877" s="122" t="s">
        <v>231</v>
      </c>
      <c r="AE877" s="124"/>
      <c r="AF877" s="122" t="s">
        <v>241</v>
      </c>
      <c r="AG877" s="124"/>
      <c r="AH877" s="122" t="s">
        <v>241</v>
      </c>
      <c r="AI877" s="124"/>
      <c r="AJ877" s="108"/>
      <c r="AK877" s="106"/>
      <c r="AL877" s="106"/>
      <c r="AM877" s="122" t="s">
        <v>241</v>
      </c>
      <c r="AN877" s="124"/>
      <c r="AO877" s="122"/>
      <c r="AP877" s="124"/>
      <c r="AQ877" s="122"/>
      <c r="AR877" s="124"/>
      <c r="AS877" s="122"/>
      <c r="AT877" s="124"/>
      <c r="AU877" s="122" t="s">
        <v>231</v>
      </c>
      <c r="AV877" s="124"/>
      <c r="AW877" s="122" t="s">
        <v>231</v>
      </c>
      <c r="AX877" s="124"/>
      <c r="AY877" s="122" t="s">
        <v>231</v>
      </c>
      <c r="AZ877" s="124"/>
      <c r="BA877" s="146" t="s">
        <v>241</v>
      </c>
      <c r="BB877" s="124"/>
      <c r="BC877" s="146" t="s">
        <v>228</v>
      </c>
      <c r="BD877" s="124"/>
      <c r="BE877" s="112">
        <f t="shared" si="24"/>
        <v>0.5714285714</v>
      </c>
      <c r="BF877" s="122" t="s">
        <v>192</v>
      </c>
      <c r="BG877" s="160">
        <v>1.0</v>
      </c>
      <c r="BH877" s="122" t="s">
        <v>200</v>
      </c>
      <c r="BI877" s="160">
        <v>0.5</v>
      </c>
      <c r="BJ877" s="122" t="s">
        <v>204</v>
      </c>
      <c r="BK877" s="226">
        <v>1.0</v>
      </c>
      <c r="BL877" s="63"/>
      <c r="BM877" s="124">
        <v>1.0</v>
      </c>
      <c r="BN877" s="122" t="s">
        <v>219</v>
      </c>
      <c r="BO877" s="124">
        <v>0.0</v>
      </c>
      <c r="BP877" s="122" t="s">
        <v>211</v>
      </c>
      <c r="BQ877" s="124">
        <v>0.5</v>
      </c>
      <c r="BR877" s="122" t="s">
        <v>226</v>
      </c>
      <c r="BS877" s="124">
        <v>0.0</v>
      </c>
      <c r="BT877" s="112"/>
      <c r="BU877" s="168" t="s">
        <v>236</v>
      </c>
      <c r="BV877" s="168" t="s">
        <v>236</v>
      </c>
      <c r="BW877" s="112"/>
    </row>
    <row r="878">
      <c r="A878" s="66"/>
      <c r="B878" s="69">
        <v>26.0</v>
      </c>
      <c r="C878" s="71" t="s">
        <v>319</v>
      </c>
      <c r="D878" s="71" t="s">
        <v>355</v>
      </c>
      <c r="E878" s="76">
        <v>2009.0</v>
      </c>
      <c r="F878" s="76" t="s">
        <v>30</v>
      </c>
      <c r="G878" s="76" t="s">
        <v>391</v>
      </c>
      <c r="H878" s="76">
        <v>6.0</v>
      </c>
      <c r="I878" s="119" t="s">
        <v>427</v>
      </c>
      <c r="J878" s="71"/>
      <c r="K878" s="87" t="s">
        <v>39</v>
      </c>
      <c r="L878" s="66"/>
      <c r="M878" s="94"/>
      <c r="N878" s="122" t="s">
        <v>231</v>
      </c>
      <c r="O878" s="124"/>
      <c r="P878" s="124" t="s">
        <v>243</v>
      </c>
      <c r="Q878" s="16" t="s">
        <v>250</v>
      </c>
      <c r="R878" s="122" t="s">
        <v>228</v>
      </c>
      <c r="S878" s="124"/>
      <c r="T878" s="122" t="s">
        <v>231</v>
      </c>
      <c r="U878" s="124"/>
      <c r="V878" s="16" t="s">
        <v>258</v>
      </c>
      <c r="W878" s="106"/>
      <c r="X878" s="106"/>
      <c r="Y878" s="106"/>
      <c r="Z878" s="122" t="s">
        <v>231</v>
      </c>
      <c r="AA878" s="124"/>
      <c r="AB878" s="122" t="s">
        <v>231</v>
      </c>
      <c r="AC878" s="124"/>
      <c r="AD878" s="122" t="s">
        <v>231</v>
      </c>
      <c r="AE878" s="124"/>
      <c r="AF878" s="122" t="s">
        <v>241</v>
      </c>
      <c r="AG878" s="124"/>
      <c r="AH878" s="122" t="s">
        <v>241</v>
      </c>
      <c r="AI878" s="124"/>
      <c r="AJ878" s="108"/>
      <c r="AK878" s="106"/>
      <c r="AL878" s="106"/>
      <c r="AM878" s="122" t="s">
        <v>231</v>
      </c>
      <c r="AN878" s="124"/>
      <c r="AO878" s="122" t="s">
        <v>241</v>
      </c>
      <c r="AP878" s="124"/>
      <c r="AQ878" s="122" t="s">
        <v>231</v>
      </c>
      <c r="AR878" s="124"/>
      <c r="AS878" s="122" t="s">
        <v>231</v>
      </c>
      <c r="AT878" s="124"/>
      <c r="AU878" s="122" t="s">
        <v>231</v>
      </c>
      <c r="AV878" s="124"/>
      <c r="AW878" s="122" t="s">
        <v>231</v>
      </c>
      <c r="AX878" s="124"/>
      <c r="AY878" s="122" t="s">
        <v>231</v>
      </c>
      <c r="AZ878" s="124"/>
      <c r="BA878" s="146" t="s">
        <v>231</v>
      </c>
      <c r="BB878" s="124"/>
      <c r="BC878" s="146" t="s">
        <v>292</v>
      </c>
      <c r="BD878" s="124"/>
      <c r="BE878" s="112">
        <f t="shared" si="24"/>
        <v>0.5942857143</v>
      </c>
      <c r="BF878" s="122" t="s">
        <v>192</v>
      </c>
      <c r="BG878" s="160">
        <v>1.0</v>
      </c>
      <c r="BH878" s="122" t="s">
        <v>199</v>
      </c>
      <c r="BI878" s="160">
        <v>1.0</v>
      </c>
      <c r="BJ878" s="122" t="s">
        <v>205</v>
      </c>
      <c r="BK878" s="124">
        <v>0.5</v>
      </c>
      <c r="BL878" s="225" t="s">
        <v>209</v>
      </c>
      <c r="BM878" s="58"/>
      <c r="BN878" s="122" t="s">
        <v>217</v>
      </c>
      <c r="BO878" s="124">
        <v>0.66</v>
      </c>
      <c r="BP878" s="122" t="s">
        <v>211</v>
      </c>
      <c r="BQ878" s="124">
        <v>0.5</v>
      </c>
      <c r="BR878" s="122" t="s">
        <v>211</v>
      </c>
      <c r="BS878" s="124">
        <v>0.5</v>
      </c>
      <c r="BT878" s="112"/>
      <c r="BU878" s="168" t="s">
        <v>236</v>
      </c>
      <c r="BV878" s="168" t="s">
        <v>237</v>
      </c>
      <c r="BW878" s="112"/>
    </row>
    <row r="879">
      <c r="A879" s="66"/>
      <c r="B879" s="69">
        <v>27.0</v>
      </c>
      <c r="C879" s="71" t="s">
        <v>320</v>
      </c>
      <c r="D879" s="71" t="s">
        <v>356</v>
      </c>
      <c r="E879" s="76">
        <v>2009.0</v>
      </c>
      <c r="F879" s="76" t="s">
        <v>30</v>
      </c>
      <c r="G879" s="76" t="s">
        <v>392</v>
      </c>
      <c r="H879" s="76">
        <v>8.0</v>
      </c>
      <c r="I879" s="119" t="s">
        <v>428</v>
      </c>
      <c r="J879" s="71"/>
      <c r="K879" s="87" t="s">
        <v>39</v>
      </c>
      <c r="L879" s="66"/>
      <c r="M879" s="94"/>
      <c r="N879" s="122" t="s">
        <v>231</v>
      </c>
      <c r="O879" s="124"/>
      <c r="P879" s="124" t="s">
        <v>243</v>
      </c>
      <c r="Q879" s="16" t="s">
        <v>250</v>
      </c>
      <c r="R879" s="122" t="s">
        <v>228</v>
      </c>
      <c r="S879" s="124"/>
      <c r="T879" s="122" t="s">
        <v>231</v>
      </c>
      <c r="U879" s="124"/>
      <c r="V879" s="16" t="s">
        <v>258</v>
      </c>
      <c r="W879" s="106"/>
      <c r="X879" s="106"/>
      <c r="Y879" s="106"/>
      <c r="Z879" s="122" t="s">
        <v>231</v>
      </c>
      <c r="AA879" s="124"/>
      <c r="AB879" s="224" t="s">
        <v>231</v>
      </c>
      <c r="AC879" s="58"/>
      <c r="AD879" s="122" t="s">
        <v>231</v>
      </c>
      <c r="AE879" s="124"/>
      <c r="AF879" s="122" t="s">
        <v>241</v>
      </c>
      <c r="AG879" s="124"/>
      <c r="AH879" s="122" t="s">
        <v>241</v>
      </c>
      <c r="AI879" s="124"/>
      <c r="AJ879" s="108"/>
      <c r="AK879" s="106"/>
      <c r="AL879" s="106"/>
      <c r="AM879" s="122" t="s">
        <v>231</v>
      </c>
      <c r="AN879" s="124"/>
      <c r="AO879" s="122" t="s">
        <v>231</v>
      </c>
      <c r="AP879" s="124" t="s">
        <v>509</v>
      </c>
      <c r="AQ879" s="122" t="s">
        <v>231</v>
      </c>
      <c r="AR879" s="124"/>
      <c r="AS879" s="122" t="s">
        <v>231</v>
      </c>
      <c r="AT879" s="124"/>
      <c r="AU879" s="122" t="s">
        <v>231</v>
      </c>
      <c r="AV879" s="124"/>
      <c r="AW879" s="122" t="s">
        <v>231</v>
      </c>
      <c r="AX879" s="124"/>
      <c r="AY879" s="122" t="s">
        <v>231</v>
      </c>
      <c r="AZ879" s="124"/>
      <c r="BA879" s="146" t="s">
        <v>231</v>
      </c>
      <c r="BB879" s="124"/>
      <c r="BC879" s="146" t="s">
        <v>293</v>
      </c>
      <c r="BD879" s="124"/>
      <c r="BE879" s="112">
        <f t="shared" si="24"/>
        <v>1</v>
      </c>
      <c r="BF879" s="122" t="s">
        <v>192</v>
      </c>
      <c r="BG879" s="160">
        <v>1.0</v>
      </c>
      <c r="BH879" s="122" t="s">
        <v>199</v>
      </c>
      <c r="BI879" s="160">
        <v>1.0</v>
      </c>
      <c r="BJ879" s="122" t="s">
        <v>204</v>
      </c>
      <c r="BK879" s="124">
        <v>1.0</v>
      </c>
      <c r="BL879" s="146" t="s">
        <v>209</v>
      </c>
      <c r="BM879" s="226">
        <v>1.0</v>
      </c>
      <c r="BN879" s="63"/>
      <c r="BO879" s="124">
        <v>1.0</v>
      </c>
      <c r="BP879" s="122" t="s">
        <v>204</v>
      </c>
      <c r="BQ879" s="124">
        <v>1.0</v>
      </c>
      <c r="BR879" s="122" t="s">
        <v>225</v>
      </c>
      <c r="BS879" s="124">
        <v>1.0</v>
      </c>
      <c r="BT879" s="112"/>
      <c r="BU879" s="168" t="s">
        <v>236</v>
      </c>
      <c r="BV879" s="168" t="s">
        <v>236</v>
      </c>
      <c r="BW879" s="112"/>
    </row>
    <row r="880">
      <c r="A880" s="66"/>
      <c r="B880" s="69">
        <v>28.0</v>
      </c>
      <c r="C880" s="71" t="s">
        <v>321</v>
      </c>
      <c r="D880" s="71" t="s">
        <v>357</v>
      </c>
      <c r="E880" s="76">
        <v>2010.0</v>
      </c>
      <c r="F880" s="76" t="s">
        <v>30</v>
      </c>
      <c r="G880" s="76" t="s">
        <v>393</v>
      </c>
      <c r="H880" s="76">
        <v>11.0</v>
      </c>
      <c r="I880" s="119" t="s">
        <v>429</v>
      </c>
      <c r="J880" s="71"/>
      <c r="K880" s="87" t="s">
        <v>39</v>
      </c>
      <c r="L880" s="66"/>
      <c r="M880" s="94"/>
      <c r="N880" s="122" t="s">
        <v>231</v>
      </c>
      <c r="O880" s="124"/>
      <c r="P880" s="124" t="s">
        <v>243</v>
      </c>
      <c r="Q880" s="16" t="s">
        <v>250</v>
      </c>
      <c r="R880" s="122" t="s">
        <v>228</v>
      </c>
      <c r="S880" s="124"/>
      <c r="T880" s="122" t="s">
        <v>231</v>
      </c>
      <c r="U880" s="124"/>
      <c r="V880" s="16" t="s">
        <v>258</v>
      </c>
      <c r="W880" s="106"/>
      <c r="X880" s="106"/>
      <c r="Y880" s="106"/>
      <c r="Z880" s="122" t="s">
        <v>231</v>
      </c>
      <c r="AA880" s="124"/>
      <c r="AB880" s="122" t="s">
        <v>231</v>
      </c>
      <c r="AC880" s="124" t="s">
        <v>475</v>
      </c>
      <c r="AD880" s="122" t="s">
        <v>241</v>
      </c>
      <c r="AE880" s="124"/>
      <c r="AF880" s="122" t="s">
        <v>241</v>
      </c>
      <c r="AG880" s="124"/>
      <c r="AH880" s="122" t="s">
        <v>241</v>
      </c>
      <c r="AI880" s="124"/>
      <c r="AJ880" s="108"/>
      <c r="AK880" s="106"/>
      <c r="AL880" s="106"/>
      <c r="AM880" s="122" t="s">
        <v>231</v>
      </c>
      <c r="AN880" s="124"/>
      <c r="AO880" s="122" t="s">
        <v>231</v>
      </c>
      <c r="AP880" s="124" t="s">
        <v>510</v>
      </c>
      <c r="AQ880" s="122" t="s">
        <v>231</v>
      </c>
      <c r="AR880" s="124"/>
      <c r="AS880" s="122" t="s">
        <v>231</v>
      </c>
      <c r="AT880" s="124"/>
      <c r="AU880" s="122" t="s">
        <v>231</v>
      </c>
      <c r="AV880" s="124"/>
      <c r="AW880" s="122" t="s">
        <v>231</v>
      </c>
      <c r="AX880" s="124"/>
      <c r="AY880" s="122" t="s">
        <v>231</v>
      </c>
      <c r="AZ880" s="124"/>
      <c r="BA880" s="146" t="s">
        <v>231</v>
      </c>
      <c r="BB880" s="124"/>
      <c r="BC880" s="146" t="s">
        <v>293</v>
      </c>
      <c r="BD880" s="124"/>
      <c r="BE880" s="112">
        <f t="shared" si="24"/>
        <v>0.5714285714</v>
      </c>
      <c r="BF880" s="122" t="s">
        <v>192</v>
      </c>
      <c r="BG880" s="160">
        <v>1.0</v>
      </c>
      <c r="BH880" s="122" t="s">
        <v>199</v>
      </c>
      <c r="BI880" s="160">
        <v>1.0</v>
      </c>
      <c r="BJ880" s="122" t="s">
        <v>204</v>
      </c>
      <c r="BK880" s="124">
        <v>1.0</v>
      </c>
      <c r="BL880" s="146" t="s">
        <v>209</v>
      </c>
      <c r="BM880" s="124">
        <v>1.0</v>
      </c>
      <c r="BN880" s="224" t="s">
        <v>216</v>
      </c>
      <c r="BO880" s="58"/>
      <c r="BP880" s="122" t="s">
        <v>211</v>
      </c>
      <c r="BQ880" s="124">
        <v>0.0</v>
      </c>
      <c r="BR880" s="122" t="s">
        <v>226</v>
      </c>
      <c r="BS880" s="124">
        <v>0.0</v>
      </c>
      <c r="BT880" s="112"/>
      <c r="BU880" s="168" t="s">
        <v>236</v>
      </c>
      <c r="BV880" s="168" t="s">
        <v>236</v>
      </c>
      <c r="BW880" s="112"/>
    </row>
    <row r="881">
      <c r="A881" s="66"/>
      <c r="B881" s="69">
        <v>29.0</v>
      </c>
      <c r="C881" s="71" t="s">
        <v>322</v>
      </c>
      <c r="D881" s="71" t="s">
        <v>358</v>
      </c>
      <c r="E881" s="76">
        <v>2014.0</v>
      </c>
      <c r="F881" s="76" t="s">
        <v>30</v>
      </c>
      <c r="G881" s="76" t="s">
        <v>394</v>
      </c>
      <c r="H881" s="76">
        <v>0.0</v>
      </c>
      <c r="I881" s="119" t="s">
        <v>430</v>
      </c>
      <c r="J881" s="71"/>
      <c r="K881" s="87" t="s">
        <v>39</v>
      </c>
      <c r="L881" s="66"/>
      <c r="M881" s="94"/>
      <c r="N881" s="122" t="s">
        <v>231</v>
      </c>
      <c r="O881" s="124"/>
      <c r="P881" s="124" t="s">
        <v>243</v>
      </c>
      <c r="Q881" s="16" t="s">
        <v>250</v>
      </c>
      <c r="R881" s="122" t="s">
        <v>241</v>
      </c>
      <c r="S881" s="124"/>
      <c r="T881" s="122" t="s">
        <v>231</v>
      </c>
      <c r="U881" s="124"/>
      <c r="V881" s="16" t="s">
        <v>260</v>
      </c>
      <c r="W881" s="106"/>
      <c r="X881" s="106"/>
      <c r="Y881" s="106"/>
      <c r="Z881" s="122" t="s">
        <v>231</v>
      </c>
      <c r="AA881" s="124"/>
      <c r="AB881" s="122" t="s">
        <v>231</v>
      </c>
      <c r="AC881" s="124" t="s">
        <v>476</v>
      </c>
      <c r="AD881" s="224" t="s">
        <v>231</v>
      </c>
      <c r="AE881" s="58"/>
      <c r="AF881" s="122" t="s">
        <v>241</v>
      </c>
      <c r="AG881" s="124"/>
      <c r="AH881" s="122" t="s">
        <v>231</v>
      </c>
      <c r="AI881" s="124"/>
      <c r="AJ881" s="108"/>
      <c r="AK881" s="106"/>
      <c r="AL881" s="106"/>
      <c r="AM881" s="122" t="s">
        <v>231</v>
      </c>
      <c r="AN881" s="124"/>
      <c r="AO881" s="122" t="s">
        <v>231</v>
      </c>
      <c r="AP881" s="124"/>
      <c r="AQ881" s="122" t="s">
        <v>231</v>
      </c>
      <c r="AR881" s="124"/>
      <c r="AS881" s="122" t="s">
        <v>231</v>
      </c>
      <c r="AT881" s="124"/>
      <c r="AU881" s="122" t="s">
        <v>231</v>
      </c>
      <c r="AV881" s="124"/>
      <c r="AW881" s="122" t="s">
        <v>231</v>
      </c>
      <c r="AX881" s="124"/>
      <c r="AY881" s="122" t="s">
        <v>231</v>
      </c>
      <c r="AZ881" s="124"/>
      <c r="BA881" s="146" t="s">
        <v>231</v>
      </c>
      <c r="BB881" s="124"/>
      <c r="BC881" s="146" t="s">
        <v>293</v>
      </c>
      <c r="BD881" s="124"/>
      <c r="BE881" s="112">
        <f t="shared" si="24"/>
        <v>0.9285714286</v>
      </c>
      <c r="BF881" s="122" t="s">
        <v>192</v>
      </c>
      <c r="BG881" s="160">
        <v>1.0</v>
      </c>
      <c r="BH881" s="122" t="s">
        <v>200</v>
      </c>
      <c r="BI881" s="160">
        <v>0.5</v>
      </c>
      <c r="BJ881" s="122" t="s">
        <v>204</v>
      </c>
      <c r="BK881" s="124">
        <v>1.0</v>
      </c>
      <c r="BL881" s="146" t="s">
        <v>209</v>
      </c>
      <c r="BM881" s="124">
        <v>1.0</v>
      </c>
      <c r="BN881" s="122" t="s">
        <v>216</v>
      </c>
      <c r="BO881" s="226">
        <v>1.0</v>
      </c>
      <c r="BP881" s="63"/>
      <c r="BQ881" s="124">
        <v>1.0</v>
      </c>
      <c r="BR881" s="122" t="s">
        <v>225</v>
      </c>
      <c r="BS881" s="124">
        <v>1.0</v>
      </c>
      <c r="BT881" s="112"/>
      <c r="BU881" s="168" t="s">
        <v>236</v>
      </c>
      <c r="BV881" s="168" t="s">
        <v>236</v>
      </c>
      <c r="BW881" s="112"/>
    </row>
    <row r="882">
      <c r="A882" s="66"/>
      <c r="B882" s="69">
        <v>30.0</v>
      </c>
      <c r="C882" s="71" t="s">
        <v>323</v>
      </c>
      <c r="D882" s="71" t="s">
        <v>359</v>
      </c>
      <c r="E882" s="76">
        <v>2010.0</v>
      </c>
      <c r="F882" s="76" t="s">
        <v>30</v>
      </c>
      <c r="G882" s="76" t="s">
        <v>395</v>
      </c>
      <c r="H882" s="76">
        <v>14.0</v>
      </c>
      <c r="I882" s="119" t="s">
        <v>431</v>
      </c>
      <c r="J882" s="71"/>
      <c r="K882" s="87" t="s">
        <v>39</v>
      </c>
      <c r="L882" s="66"/>
      <c r="M882" s="94"/>
      <c r="N882" s="122" t="s">
        <v>231</v>
      </c>
      <c r="O882" s="124"/>
      <c r="P882" s="124" t="s">
        <v>243</v>
      </c>
      <c r="Q882" s="16" t="s">
        <v>250</v>
      </c>
      <c r="R882" s="122" t="s">
        <v>241</v>
      </c>
      <c r="S882" s="124"/>
      <c r="T882" s="122" t="s">
        <v>231</v>
      </c>
      <c r="U882" s="124"/>
      <c r="V882" s="16" t="s">
        <v>258</v>
      </c>
      <c r="W882" s="106"/>
      <c r="X882" s="106"/>
      <c r="Y882" s="106"/>
      <c r="Z882" s="122" t="s">
        <v>241</v>
      </c>
      <c r="AA882" s="124"/>
      <c r="AB882" s="122"/>
      <c r="AC882" s="124"/>
      <c r="AD882" s="122"/>
      <c r="AE882" s="124"/>
      <c r="AF882" s="122"/>
      <c r="AG882" s="124"/>
      <c r="AH882" s="122"/>
      <c r="AI882" s="124"/>
      <c r="AJ882" s="108"/>
      <c r="AK882" s="106"/>
      <c r="AL882" s="106"/>
      <c r="AM882" s="122" t="s">
        <v>231</v>
      </c>
      <c r="AN882" s="124"/>
      <c r="AO882" s="122" t="s">
        <v>231</v>
      </c>
      <c r="AP882" s="124"/>
      <c r="AQ882" s="122" t="s">
        <v>231</v>
      </c>
      <c r="AR882" s="124"/>
      <c r="AS882" s="122" t="s">
        <v>231</v>
      </c>
      <c r="AT882" s="124"/>
      <c r="AU882" s="122" t="s">
        <v>231</v>
      </c>
      <c r="AV882" s="124"/>
      <c r="AW882" s="122" t="s">
        <v>231</v>
      </c>
      <c r="AX882" s="124"/>
      <c r="AY882" s="122" t="s">
        <v>231</v>
      </c>
      <c r="AZ882" s="124"/>
      <c r="BA882" s="146" t="s">
        <v>231</v>
      </c>
      <c r="BB882" s="124"/>
      <c r="BC882" s="146" t="s">
        <v>228</v>
      </c>
      <c r="BD882" s="124" t="s">
        <v>556</v>
      </c>
      <c r="BE882" s="112">
        <f t="shared" si="24"/>
        <v>0.7857142857</v>
      </c>
      <c r="BF882" s="122" t="s">
        <v>192</v>
      </c>
      <c r="BG882" s="160">
        <v>1.0</v>
      </c>
      <c r="BH882" s="122" t="s">
        <v>199</v>
      </c>
      <c r="BI882" s="160">
        <v>1.0</v>
      </c>
      <c r="BJ882" s="122" t="s">
        <v>204</v>
      </c>
      <c r="BK882" s="124">
        <v>1.0</v>
      </c>
      <c r="BL882" s="146" t="s">
        <v>209</v>
      </c>
      <c r="BM882" s="124">
        <v>1.0</v>
      </c>
      <c r="BN882" s="122" t="s">
        <v>216</v>
      </c>
      <c r="BO882" s="124">
        <v>1.0</v>
      </c>
      <c r="BP882" s="224" t="s">
        <v>211</v>
      </c>
      <c r="BQ882" s="58"/>
      <c r="BR882" s="122" t="s">
        <v>211</v>
      </c>
      <c r="BS882" s="124">
        <v>0.5</v>
      </c>
      <c r="BT882" s="112"/>
      <c r="BU882" s="168" t="s">
        <v>237</v>
      </c>
      <c r="BV882" s="168" t="s">
        <v>236</v>
      </c>
      <c r="BW882" s="112"/>
    </row>
    <row r="883">
      <c r="A883" s="66"/>
      <c r="B883" s="69">
        <v>31.0</v>
      </c>
      <c r="C883" s="71" t="s">
        <v>324</v>
      </c>
      <c r="D883" s="115" t="s">
        <v>360</v>
      </c>
      <c r="E883" s="76">
        <v>2011.0</v>
      </c>
      <c r="F883" s="76" t="s">
        <v>30</v>
      </c>
      <c r="G883" s="76" t="s">
        <v>396</v>
      </c>
      <c r="H883" s="76">
        <v>22.0</v>
      </c>
      <c r="I883" s="119" t="s">
        <v>432</v>
      </c>
      <c r="J883" s="71"/>
      <c r="K883" s="87" t="s">
        <v>39</v>
      </c>
      <c r="L883" s="66"/>
      <c r="M883" s="94"/>
      <c r="N883" s="122" t="s">
        <v>231</v>
      </c>
      <c r="O883" s="124"/>
      <c r="P883" s="124" t="s">
        <v>243</v>
      </c>
      <c r="Q883" s="16" t="s">
        <v>248</v>
      </c>
      <c r="R883" s="122" t="s">
        <v>228</v>
      </c>
      <c r="S883" s="124"/>
      <c r="T883" s="122" t="s">
        <v>231</v>
      </c>
      <c r="U883" s="124"/>
      <c r="V883" s="16" t="s">
        <v>257</v>
      </c>
      <c r="W883" s="106"/>
      <c r="X883" s="106"/>
      <c r="Y883" s="106"/>
      <c r="Z883" s="122" t="s">
        <v>231</v>
      </c>
      <c r="AA883" s="124"/>
      <c r="AB883" s="122" t="s">
        <v>231</v>
      </c>
      <c r="AC883" s="124"/>
      <c r="AD883" s="122" t="s">
        <v>231</v>
      </c>
      <c r="AE883" s="124"/>
      <c r="AF883" s="224" t="s">
        <v>241</v>
      </c>
      <c r="AG883" s="58"/>
      <c r="AH883" s="122" t="s">
        <v>241</v>
      </c>
      <c r="AI883" s="124"/>
      <c r="AJ883" s="108"/>
      <c r="AK883" s="106"/>
      <c r="AL883" s="106"/>
      <c r="AM883" s="122" t="s">
        <v>231</v>
      </c>
      <c r="AN883" s="124"/>
      <c r="AO883" s="122" t="s">
        <v>231</v>
      </c>
      <c r="AP883" s="124"/>
      <c r="AQ883" s="122" t="s">
        <v>231</v>
      </c>
      <c r="AR883" s="124"/>
      <c r="AS883" s="122" t="s">
        <v>231</v>
      </c>
      <c r="AT883" s="124"/>
      <c r="AU883" s="122" t="s">
        <v>231</v>
      </c>
      <c r="AV883" s="124"/>
      <c r="AW883" s="122" t="s">
        <v>231</v>
      </c>
      <c r="AX883" s="124" t="s">
        <v>537</v>
      </c>
      <c r="AY883" s="122" t="s">
        <v>231</v>
      </c>
      <c r="AZ883" s="124"/>
      <c r="BA883" s="146" t="s">
        <v>231</v>
      </c>
      <c r="BB883" s="124" t="s">
        <v>548</v>
      </c>
      <c r="BC883" s="146" t="s">
        <v>291</v>
      </c>
      <c r="BD883" s="124" t="s">
        <v>557</v>
      </c>
      <c r="BE883" s="112">
        <f t="shared" si="24"/>
        <v>0.8085714286</v>
      </c>
      <c r="BF883" s="122" t="s">
        <v>192</v>
      </c>
      <c r="BG883" s="160">
        <v>1.0</v>
      </c>
      <c r="BH883" s="122" t="s">
        <v>199</v>
      </c>
      <c r="BI883" s="160">
        <v>1.0</v>
      </c>
      <c r="BJ883" s="122" t="s">
        <v>204</v>
      </c>
      <c r="BK883" s="124">
        <v>1.0</v>
      </c>
      <c r="BL883" s="146" t="s">
        <v>209</v>
      </c>
      <c r="BM883" s="124">
        <v>1.0</v>
      </c>
      <c r="BN883" s="122" t="s">
        <v>217</v>
      </c>
      <c r="BO883" s="124">
        <v>0.66</v>
      </c>
      <c r="BP883" s="122" t="s">
        <v>211</v>
      </c>
      <c r="BQ883" s="226">
        <v>0.5</v>
      </c>
      <c r="BR883" s="63"/>
      <c r="BS883" s="124">
        <v>0.5</v>
      </c>
      <c r="BT883" s="112"/>
      <c r="BU883" s="168" t="s">
        <v>236</v>
      </c>
      <c r="BV883" s="168" t="s">
        <v>236</v>
      </c>
      <c r="BW883" s="112"/>
    </row>
    <row r="884">
      <c r="A884" s="66"/>
      <c r="B884" s="69">
        <v>32.0</v>
      </c>
      <c r="C884" s="71" t="s">
        <v>325</v>
      </c>
      <c r="D884" s="115" t="s">
        <v>361</v>
      </c>
      <c r="E884" s="76">
        <v>2012.0</v>
      </c>
      <c r="F884" s="76" t="s">
        <v>30</v>
      </c>
      <c r="G884" s="76" t="s">
        <v>397</v>
      </c>
      <c r="H884" s="76">
        <v>5.0</v>
      </c>
      <c r="I884" s="119" t="s">
        <v>433</v>
      </c>
      <c r="J884" s="71"/>
      <c r="K884" s="87" t="s">
        <v>39</v>
      </c>
      <c r="L884" s="66"/>
      <c r="M884" s="94"/>
      <c r="N884" s="122" t="s">
        <v>231</v>
      </c>
      <c r="O884" s="124"/>
      <c r="P884" s="124" t="s">
        <v>243</v>
      </c>
      <c r="Q884" s="16" t="s">
        <v>250</v>
      </c>
      <c r="R884" s="122" t="s">
        <v>228</v>
      </c>
      <c r="S884" s="124"/>
      <c r="T884" s="122" t="s">
        <v>241</v>
      </c>
      <c r="U884" s="124"/>
      <c r="V884" s="16" t="s">
        <v>258</v>
      </c>
      <c r="W884" s="106"/>
      <c r="X884" s="106"/>
      <c r="Y884" s="106"/>
      <c r="Z884" s="122" t="s">
        <v>231</v>
      </c>
      <c r="AA884" s="124"/>
      <c r="AB884" s="122" t="s">
        <v>231</v>
      </c>
      <c r="AC884" s="124" t="s">
        <v>477</v>
      </c>
      <c r="AD884" s="122" t="s">
        <v>231</v>
      </c>
      <c r="AE884" s="124" t="s">
        <v>491</v>
      </c>
      <c r="AF884" s="122" t="s">
        <v>241</v>
      </c>
      <c r="AG884" s="124"/>
      <c r="AH884" s="122" t="s">
        <v>228</v>
      </c>
      <c r="AI884" s="124"/>
      <c r="AJ884" s="108"/>
      <c r="AK884" s="106"/>
      <c r="AL884" s="106"/>
      <c r="AM884" s="122" t="s">
        <v>231</v>
      </c>
      <c r="AN884" s="124"/>
      <c r="AO884" s="122" t="s">
        <v>231</v>
      </c>
      <c r="AP884" s="124" t="s">
        <v>511</v>
      </c>
      <c r="AQ884" s="122" t="s">
        <v>231</v>
      </c>
      <c r="AR884" s="124"/>
      <c r="AS884" s="122" t="s">
        <v>231</v>
      </c>
      <c r="AT884" s="124"/>
      <c r="AU884" s="122" t="s">
        <v>231</v>
      </c>
      <c r="AV884" s="124"/>
      <c r="AW884" s="122" t="s">
        <v>231</v>
      </c>
      <c r="AX884" s="124"/>
      <c r="AY884" s="122" t="s">
        <v>231</v>
      </c>
      <c r="AZ884" s="124"/>
      <c r="BA884" s="146" t="s">
        <v>241</v>
      </c>
      <c r="BB884" s="124"/>
      <c r="BC884" s="146" t="s">
        <v>290</v>
      </c>
      <c r="BD884" s="124" t="s">
        <v>558</v>
      </c>
      <c r="BE884" s="112">
        <f t="shared" si="24"/>
        <v>0.6185714286</v>
      </c>
      <c r="BF884" s="122" t="s">
        <v>192</v>
      </c>
      <c r="BG884" s="160">
        <v>1.0</v>
      </c>
      <c r="BH884" s="122" t="s">
        <v>200</v>
      </c>
      <c r="BI884" s="160">
        <v>0.5</v>
      </c>
      <c r="BJ884" s="122" t="s">
        <v>204</v>
      </c>
      <c r="BK884" s="124">
        <v>1.0</v>
      </c>
      <c r="BL884" s="146" t="s">
        <v>209</v>
      </c>
      <c r="BM884" s="124">
        <v>1.0</v>
      </c>
      <c r="BN884" s="122" t="s">
        <v>218</v>
      </c>
      <c r="BO884" s="124">
        <v>0.33</v>
      </c>
      <c r="BP884" s="122" t="s">
        <v>211</v>
      </c>
      <c r="BQ884" s="124">
        <v>0.5</v>
      </c>
      <c r="BR884" s="224" t="s">
        <v>211</v>
      </c>
      <c r="BS884" s="58"/>
      <c r="BT884" s="112"/>
      <c r="BU884" s="168" t="s">
        <v>237</v>
      </c>
      <c r="BV884" s="168" t="s">
        <v>236</v>
      </c>
      <c r="BW884" s="112"/>
    </row>
    <row r="885">
      <c r="A885" s="66"/>
      <c r="B885" s="69">
        <v>33.0</v>
      </c>
      <c r="C885" s="71" t="s">
        <v>326</v>
      </c>
      <c r="D885" s="115" t="s">
        <v>362</v>
      </c>
      <c r="E885" s="76">
        <v>2014.0</v>
      </c>
      <c r="F885" s="76" t="s">
        <v>30</v>
      </c>
      <c r="G885" s="76" t="s">
        <v>398</v>
      </c>
      <c r="H885" s="76">
        <v>5.0</v>
      </c>
      <c r="I885" s="119" t="s">
        <v>434</v>
      </c>
      <c r="J885" s="71"/>
      <c r="K885" s="87" t="s">
        <v>39</v>
      </c>
      <c r="L885" s="66"/>
      <c r="M885" s="94"/>
      <c r="N885" s="122" t="s">
        <v>231</v>
      </c>
      <c r="O885" s="124"/>
      <c r="P885" s="124" t="s">
        <v>243</v>
      </c>
      <c r="Q885" s="16" t="s">
        <v>248</v>
      </c>
      <c r="R885" s="122" t="s">
        <v>228</v>
      </c>
      <c r="S885" s="124"/>
      <c r="T885" s="122" t="s">
        <v>231</v>
      </c>
      <c r="U885" s="124"/>
      <c r="V885" s="16" t="s">
        <v>258</v>
      </c>
      <c r="W885" s="106"/>
      <c r="X885" s="106"/>
      <c r="Y885" s="106"/>
      <c r="Z885" s="122" t="s">
        <v>231</v>
      </c>
      <c r="AA885" s="124"/>
      <c r="AB885" s="122" t="s">
        <v>231</v>
      </c>
      <c r="AC885" s="124" t="s">
        <v>478</v>
      </c>
      <c r="AD885" s="122" t="s">
        <v>231</v>
      </c>
      <c r="AE885" s="124" t="s">
        <v>492</v>
      </c>
      <c r="AF885" s="122" t="s">
        <v>241</v>
      </c>
      <c r="AG885" s="124"/>
      <c r="AH885" s="224" t="s">
        <v>241</v>
      </c>
      <c r="AI885" s="58"/>
      <c r="AJ885" s="108"/>
      <c r="AK885" s="106"/>
      <c r="AL885" s="106"/>
      <c r="AM885" s="122" t="s">
        <v>241</v>
      </c>
      <c r="AN885" s="124"/>
      <c r="AO885" s="122"/>
      <c r="AP885" s="124"/>
      <c r="AQ885" s="122"/>
      <c r="AR885" s="124"/>
      <c r="AS885" s="122"/>
      <c r="AT885" s="124"/>
      <c r="AU885" s="122" t="s">
        <v>241</v>
      </c>
      <c r="AV885" s="124"/>
      <c r="AW885" s="122" t="s">
        <v>231</v>
      </c>
      <c r="AX885" s="124"/>
      <c r="AY885" s="122" t="s">
        <v>231</v>
      </c>
      <c r="AZ885" s="124"/>
      <c r="BA885" s="146" t="s">
        <v>241</v>
      </c>
      <c r="BB885" s="124"/>
      <c r="BC885" s="146" t="s">
        <v>228</v>
      </c>
      <c r="BD885" s="124"/>
      <c r="BE885" s="112">
        <f t="shared" si="24"/>
        <v>0.7614285714</v>
      </c>
      <c r="BF885" s="122" t="s">
        <v>192</v>
      </c>
      <c r="BG885" s="160">
        <v>1.0</v>
      </c>
      <c r="BH885" s="122" t="s">
        <v>199</v>
      </c>
      <c r="BI885" s="160">
        <v>1.0</v>
      </c>
      <c r="BJ885" s="122" t="s">
        <v>204</v>
      </c>
      <c r="BK885" s="124">
        <v>1.0</v>
      </c>
      <c r="BL885" s="146" t="s">
        <v>209</v>
      </c>
      <c r="BM885" s="124">
        <v>1.0</v>
      </c>
      <c r="BN885" s="122" t="s">
        <v>218</v>
      </c>
      <c r="BO885" s="124">
        <v>0.33</v>
      </c>
      <c r="BP885" s="122" t="s">
        <v>222</v>
      </c>
      <c r="BQ885" s="124">
        <v>0.0</v>
      </c>
      <c r="BR885" s="122" t="s">
        <v>225</v>
      </c>
      <c r="BS885" s="226">
        <v>1.0</v>
      </c>
      <c r="BT885" s="63"/>
      <c r="BU885" s="168" t="s">
        <v>236</v>
      </c>
      <c r="BV885" s="168" t="s">
        <v>236</v>
      </c>
      <c r="BW885" s="112"/>
    </row>
    <row r="886">
      <c r="A886" s="66"/>
      <c r="B886" s="69">
        <v>34.0</v>
      </c>
      <c r="C886" s="71" t="s">
        <v>327</v>
      </c>
      <c r="D886" s="115" t="s">
        <v>363</v>
      </c>
      <c r="E886" s="76">
        <v>2014.0</v>
      </c>
      <c r="F886" s="76" t="s">
        <v>30</v>
      </c>
      <c r="G886" s="76" t="s">
        <v>399</v>
      </c>
      <c r="H886" s="76">
        <v>4.0</v>
      </c>
      <c r="I886" s="119" t="s">
        <v>435</v>
      </c>
      <c r="J886" s="71"/>
      <c r="K886" s="87" t="s">
        <v>39</v>
      </c>
      <c r="L886" s="66"/>
      <c r="M886" s="94"/>
      <c r="N886" s="122" t="s">
        <v>231</v>
      </c>
      <c r="O886" s="124"/>
      <c r="P886" s="124" t="s">
        <v>243</v>
      </c>
      <c r="Q886" s="16" t="s">
        <v>248</v>
      </c>
      <c r="R886" s="122" t="s">
        <v>228</v>
      </c>
      <c r="S886" s="124"/>
      <c r="T886" s="122" t="s">
        <v>231</v>
      </c>
      <c r="U886" s="124"/>
      <c r="V886" s="16" t="s">
        <v>257</v>
      </c>
      <c r="W886" s="106"/>
      <c r="X886" s="106"/>
      <c r="Y886" s="106"/>
      <c r="Z886" s="122" t="s">
        <v>231</v>
      </c>
      <c r="AA886" s="124"/>
      <c r="AB886" s="122" t="s">
        <v>231</v>
      </c>
      <c r="AC886" s="124" t="s">
        <v>479</v>
      </c>
      <c r="AD886" s="122" t="s">
        <v>231</v>
      </c>
      <c r="AE886" s="124"/>
      <c r="AF886" s="122" t="s">
        <v>241</v>
      </c>
      <c r="AG886" s="124"/>
      <c r="AH886" s="122" t="s">
        <v>241</v>
      </c>
      <c r="AI886" s="124"/>
      <c r="AJ886" s="108"/>
      <c r="AK886" s="106"/>
      <c r="AL886" s="106"/>
      <c r="AM886" s="122" t="s">
        <v>231</v>
      </c>
      <c r="AN886" s="124"/>
      <c r="AO886" s="122" t="s">
        <v>231</v>
      </c>
      <c r="AP886" s="124" t="s">
        <v>512</v>
      </c>
      <c r="AQ886" s="122" t="s">
        <v>231</v>
      </c>
      <c r="AR886" s="124" t="s">
        <v>460</v>
      </c>
      <c r="AS886" s="122" t="s">
        <v>231</v>
      </c>
      <c r="AT886" s="124"/>
      <c r="AU886" s="122" t="s">
        <v>231</v>
      </c>
      <c r="AV886" s="124"/>
      <c r="AW886" s="122" t="s">
        <v>231</v>
      </c>
      <c r="AX886" s="124"/>
      <c r="AY886" s="122" t="s">
        <v>231</v>
      </c>
      <c r="AZ886" s="124"/>
      <c r="BA886" s="146" t="s">
        <v>231</v>
      </c>
      <c r="BB886" s="124" t="s">
        <v>549</v>
      </c>
      <c r="BC886" s="146" t="s">
        <v>290</v>
      </c>
      <c r="BD886" s="124"/>
      <c r="BE886" s="112">
        <f t="shared" si="24"/>
        <v>1</v>
      </c>
      <c r="BF886" s="122" t="s">
        <v>192</v>
      </c>
      <c r="BG886" s="160">
        <v>1.0</v>
      </c>
      <c r="BH886" s="122" t="s">
        <v>199</v>
      </c>
      <c r="BI886" s="160">
        <v>1.0</v>
      </c>
      <c r="BJ886" s="122" t="s">
        <v>204</v>
      </c>
      <c r="BK886" s="124">
        <v>1.0</v>
      </c>
      <c r="BL886" s="146" t="s">
        <v>209</v>
      </c>
      <c r="BM886" s="124">
        <v>1.0</v>
      </c>
      <c r="BN886" s="122" t="s">
        <v>216</v>
      </c>
      <c r="BO886" s="124">
        <v>1.0</v>
      </c>
      <c r="BP886" s="122" t="s">
        <v>204</v>
      </c>
      <c r="BQ886" s="124">
        <v>1.0</v>
      </c>
      <c r="BR886" s="122" t="s">
        <v>225</v>
      </c>
      <c r="BS886" s="124">
        <v>1.0</v>
      </c>
      <c r="BT886" s="112"/>
      <c r="BU886" s="168" t="s">
        <v>236</v>
      </c>
      <c r="BV886" s="168" t="s">
        <v>236</v>
      </c>
      <c r="BW886" s="112"/>
    </row>
    <row r="887">
      <c r="A887" s="66"/>
      <c r="B887" s="69">
        <v>35.0</v>
      </c>
      <c r="C887" s="71" t="s">
        <v>328</v>
      </c>
      <c r="D887" s="115" t="s">
        <v>364</v>
      </c>
      <c r="E887" s="76">
        <v>2014.0</v>
      </c>
      <c r="F887" s="76" t="s">
        <v>30</v>
      </c>
      <c r="G887" s="76" t="s">
        <v>400</v>
      </c>
      <c r="H887" s="76">
        <v>7.0</v>
      </c>
      <c r="I887" s="119" t="s">
        <v>436</v>
      </c>
      <c r="J887" s="71"/>
      <c r="K887" s="87" t="s">
        <v>39</v>
      </c>
      <c r="L887" s="66"/>
      <c r="M887" s="94"/>
      <c r="N887" s="122" t="s">
        <v>231</v>
      </c>
      <c r="O887" s="124"/>
      <c r="P887" s="124" t="s">
        <v>243</v>
      </c>
      <c r="Q887" s="16" t="s">
        <v>248</v>
      </c>
      <c r="R887" s="122" t="s">
        <v>228</v>
      </c>
      <c r="S887" s="124"/>
      <c r="T887" s="122" t="s">
        <v>231</v>
      </c>
      <c r="U887" s="124"/>
      <c r="V887" s="16" t="s">
        <v>257</v>
      </c>
      <c r="W887" s="106"/>
      <c r="X887" s="106"/>
      <c r="Y887" s="106"/>
      <c r="Z887" s="122" t="s">
        <v>231</v>
      </c>
      <c r="AA887" s="124"/>
      <c r="AB887" s="122" t="s">
        <v>231</v>
      </c>
      <c r="AC887" s="124" t="s">
        <v>480</v>
      </c>
      <c r="AD887" s="122" t="s">
        <v>231</v>
      </c>
      <c r="AE887" s="124"/>
      <c r="AF887" s="122" t="s">
        <v>231</v>
      </c>
      <c r="AG887" s="124"/>
      <c r="AH887" s="122" t="s">
        <v>231</v>
      </c>
      <c r="AI887" s="124"/>
      <c r="AJ887" s="108"/>
      <c r="AK887" s="106"/>
      <c r="AL887" s="106"/>
      <c r="AM887" s="122" t="s">
        <v>231</v>
      </c>
      <c r="AN887" s="124"/>
      <c r="AO887" s="122" t="s">
        <v>231</v>
      </c>
      <c r="AP887" s="124" t="s">
        <v>513</v>
      </c>
      <c r="AQ887" s="122" t="s">
        <v>231</v>
      </c>
      <c r="AR887" s="124"/>
      <c r="AS887" s="122" t="s">
        <v>231</v>
      </c>
      <c r="AT887" s="124"/>
      <c r="AU887" s="122" t="s">
        <v>231</v>
      </c>
      <c r="AV887" s="124"/>
      <c r="AW887" s="122" t="s">
        <v>231</v>
      </c>
      <c r="AX887" s="124"/>
      <c r="AY887" s="122" t="s">
        <v>231</v>
      </c>
      <c r="AZ887" s="124"/>
      <c r="BA887" s="146" t="s">
        <v>241</v>
      </c>
      <c r="BB887" s="124"/>
      <c r="BC887" s="146" t="s">
        <v>290</v>
      </c>
      <c r="BD887" s="124"/>
      <c r="BE887" s="112">
        <f t="shared" si="24"/>
        <v>1</v>
      </c>
      <c r="BF887" s="122" t="s">
        <v>192</v>
      </c>
      <c r="BG887" s="160">
        <v>1.0</v>
      </c>
      <c r="BH887" s="122" t="s">
        <v>199</v>
      </c>
      <c r="BI887" s="160">
        <v>1.0</v>
      </c>
      <c r="BJ887" s="122" t="s">
        <v>204</v>
      </c>
      <c r="BK887" s="124">
        <v>1.0</v>
      </c>
      <c r="BL887" s="146" t="s">
        <v>209</v>
      </c>
      <c r="BM887" s="124">
        <v>1.0</v>
      </c>
      <c r="BN887" s="122" t="s">
        <v>216</v>
      </c>
      <c r="BO887" s="124">
        <v>1.0</v>
      </c>
      <c r="BP887" s="122" t="s">
        <v>204</v>
      </c>
      <c r="BQ887" s="124">
        <v>1.0</v>
      </c>
      <c r="BR887" s="122" t="s">
        <v>225</v>
      </c>
      <c r="BS887" s="124">
        <v>1.0</v>
      </c>
      <c r="BT887" s="112"/>
      <c r="BU887" s="168" t="s">
        <v>236</v>
      </c>
      <c r="BV887" s="168" t="s">
        <v>236</v>
      </c>
      <c r="BW887" s="112"/>
    </row>
    <row r="888">
      <c r="A888" s="66"/>
      <c r="B888" s="69">
        <v>36.0</v>
      </c>
      <c r="C888" s="71" t="s">
        <v>329</v>
      </c>
      <c r="D888" s="115" t="s">
        <v>365</v>
      </c>
      <c r="E888" s="76">
        <v>2011.0</v>
      </c>
      <c r="F888" s="76" t="s">
        <v>30</v>
      </c>
      <c r="G888" s="76" t="s">
        <v>401</v>
      </c>
      <c r="H888" s="76">
        <v>5.0</v>
      </c>
      <c r="I888" s="119" t="s">
        <v>437</v>
      </c>
      <c r="J888" s="71"/>
      <c r="K888" s="87" t="s">
        <v>39</v>
      </c>
      <c r="L888" s="66"/>
      <c r="M888" s="94"/>
      <c r="N888" s="122" t="s">
        <v>231</v>
      </c>
      <c r="O888" s="124"/>
      <c r="P888" s="124" t="s">
        <v>243</v>
      </c>
      <c r="Q888" s="16" t="s">
        <v>250</v>
      </c>
      <c r="R888" s="122" t="s">
        <v>228</v>
      </c>
      <c r="S888" s="124"/>
      <c r="T888" s="122" t="s">
        <v>231</v>
      </c>
      <c r="U888" s="124"/>
      <c r="V888" s="16" t="s">
        <v>257</v>
      </c>
      <c r="W888" s="106"/>
      <c r="X888" s="106"/>
      <c r="Y888" s="106"/>
      <c r="Z888" s="122" t="s">
        <v>231</v>
      </c>
      <c r="AA888" s="124"/>
      <c r="AB888" s="122" t="s">
        <v>231</v>
      </c>
      <c r="AC888" s="124" t="s">
        <v>481</v>
      </c>
      <c r="AD888" s="122" t="s">
        <v>231</v>
      </c>
      <c r="AE888" s="124" t="s">
        <v>493</v>
      </c>
      <c r="AF888" s="122" t="s">
        <v>241</v>
      </c>
      <c r="AG888" s="124"/>
      <c r="AH888" s="122" t="s">
        <v>241</v>
      </c>
      <c r="AI888" s="124"/>
      <c r="AJ888" s="108"/>
      <c r="AK888" s="106"/>
      <c r="AL888" s="106"/>
      <c r="AM888" s="122" t="s">
        <v>231</v>
      </c>
      <c r="AN888" s="124"/>
      <c r="AO888" s="122" t="s">
        <v>231</v>
      </c>
      <c r="AP888" s="124" t="s">
        <v>514</v>
      </c>
      <c r="AQ888" s="122" t="s">
        <v>231</v>
      </c>
      <c r="AR888" s="124"/>
      <c r="AS888" s="122" t="s">
        <v>231</v>
      </c>
      <c r="AT888" s="124"/>
      <c r="AU888" s="122" t="s">
        <v>231</v>
      </c>
      <c r="AV888" s="124"/>
      <c r="AW888" s="122" t="s">
        <v>231</v>
      </c>
      <c r="AX888" s="124"/>
      <c r="AY888" s="122" t="s">
        <v>231</v>
      </c>
      <c r="AZ888" s="124"/>
      <c r="BA888" s="146" t="s">
        <v>241</v>
      </c>
      <c r="BB888" s="124"/>
      <c r="BC888" s="146" t="s">
        <v>293</v>
      </c>
      <c r="BD888" s="124"/>
      <c r="BE888" s="112">
        <f t="shared" si="24"/>
        <v>0.5942857143</v>
      </c>
      <c r="BF888" s="122" t="s">
        <v>192</v>
      </c>
      <c r="BG888" s="160">
        <v>1.0</v>
      </c>
      <c r="BH888" s="122" t="s">
        <v>200</v>
      </c>
      <c r="BI888" s="160">
        <v>0.5</v>
      </c>
      <c r="BJ888" s="122" t="s">
        <v>205</v>
      </c>
      <c r="BK888" s="124">
        <v>0.5</v>
      </c>
      <c r="BL888" s="146" t="s">
        <v>209</v>
      </c>
      <c r="BM888" s="124">
        <v>1.0</v>
      </c>
      <c r="BN888" s="122" t="s">
        <v>217</v>
      </c>
      <c r="BO888" s="124">
        <v>0.66</v>
      </c>
      <c r="BP888" s="122" t="s">
        <v>211</v>
      </c>
      <c r="BQ888" s="124">
        <v>0.5</v>
      </c>
      <c r="BR888" s="122" t="s">
        <v>226</v>
      </c>
      <c r="BS888" s="124">
        <v>0.0</v>
      </c>
      <c r="BT888" s="112"/>
      <c r="BU888" s="168" t="s">
        <v>236</v>
      </c>
      <c r="BV888" s="168" t="s">
        <v>236</v>
      </c>
      <c r="BW888" s="112"/>
    </row>
    <row r="889">
      <c r="A889" s="65" t="s">
        <v>182</v>
      </c>
      <c r="B889" s="68" t="s">
        <v>0</v>
      </c>
      <c r="C889" s="68" t="s">
        <v>183</v>
      </c>
      <c r="D889" s="68" t="s">
        <v>184</v>
      </c>
      <c r="E889" s="75" t="s">
        <v>185</v>
      </c>
      <c r="F889" s="75" t="s">
        <v>91</v>
      </c>
      <c r="G889" s="75" t="s">
        <v>189</v>
      </c>
      <c r="H889" s="75" t="s">
        <v>191</v>
      </c>
      <c r="I889" s="81" t="s">
        <v>193</v>
      </c>
      <c r="J889" s="81"/>
      <c r="K889" s="85" t="s">
        <v>197</v>
      </c>
      <c r="L889" s="65" t="s">
        <v>210</v>
      </c>
      <c r="M889" s="92" t="s">
        <v>3</v>
      </c>
      <c r="N889" s="121" t="s">
        <v>180</v>
      </c>
      <c r="O889" s="220"/>
      <c r="P889" s="19" t="s">
        <v>232</v>
      </c>
      <c r="Q889" s="19" t="s">
        <v>246</v>
      </c>
      <c r="R889" s="125" t="s">
        <v>251</v>
      </c>
      <c r="S889" s="221"/>
      <c r="T889" s="121" t="s">
        <v>253</v>
      </c>
      <c r="U889" s="220"/>
      <c r="V889" s="19" t="s">
        <v>255</v>
      </c>
      <c r="W889" s="104" t="s">
        <v>11</v>
      </c>
      <c r="X889" s="104" t="s">
        <v>13</v>
      </c>
      <c r="Y889" s="104" t="s">
        <v>20</v>
      </c>
      <c r="Z889" s="121" t="s">
        <v>261</v>
      </c>
      <c r="AA889" s="220"/>
      <c r="AB889" s="127" t="s">
        <v>263</v>
      </c>
      <c r="AC889" s="222"/>
      <c r="AD889" s="129" t="s">
        <v>265</v>
      </c>
      <c r="AE889" s="129"/>
      <c r="AF889" s="132" t="s">
        <v>267</v>
      </c>
      <c r="AG889" s="129"/>
      <c r="AH889" s="127" t="s">
        <v>269</v>
      </c>
      <c r="AI889" s="222"/>
      <c r="AJ889" s="104" t="s">
        <v>25</v>
      </c>
      <c r="AK889" s="109" t="s">
        <v>33</v>
      </c>
      <c r="AL889" s="109" t="s">
        <v>40</v>
      </c>
      <c r="AM889" s="133" t="s">
        <v>271</v>
      </c>
      <c r="AN889" s="40"/>
      <c r="AO889" s="127" t="s">
        <v>273</v>
      </c>
      <c r="AP889" s="222"/>
      <c r="AQ889" s="127" t="s">
        <v>275</v>
      </c>
      <c r="AR889" s="222"/>
      <c r="AS889" s="127" t="s">
        <v>277</v>
      </c>
      <c r="AT889" s="222"/>
      <c r="AU889" s="121" t="s">
        <v>279</v>
      </c>
      <c r="AV889" s="220"/>
      <c r="AW889" s="121" t="s">
        <v>281</v>
      </c>
      <c r="AX889" s="220"/>
      <c r="AY889" s="121" t="s">
        <v>284</v>
      </c>
      <c r="AZ889" s="220"/>
      <c r="BA889" s="127" t="s">
        <v>286</v>
      </c>
      <c r="BB889" s="222"/>
      <c r="BC889" s="148" t="s">
        <v>288</v>
      </c>
      <c r="BD889" s="223"/>
      <c r="BE889" s="111" t="s">
        <v>559</v>
      </c>
      <c r="BF889" s="156" t="s">
        <v>188</v>
      </c>
      <c r="BG889" s="84"/>
      <c r="BH889" s="161" t="s">
        <v>196</v>
      </c>
      <c r="BI889" s="84"/>
      <c r="BJ889" s="161" t="s">
        <v>202</v>
      </c>
      <c r="BK889" s="84"/>
      <c r="BL889" s="161" t="s">
        <v>207</v>
      </c>
      <c r="BM889" s="84"/>
      <c r="BN889" s="161" t="s">
        <v>214</v>
      </c>
      <c r="BO889" s="84"/>
      <c r="BP889" s="161" t="s">
        <v>220</v>
      </c>
      <c r="BQ889" s="84"/>
      <c r="BR889" s="161" t="s">
        <v>223</v>
      </c>
      <c r="BS889" s="84"/>
      <c r="BT889" s="111" t="s">
        <v>560</v>
      </c>
      <c r="BU889" s="167" t="s">
        <v>234</v>
      </c>
      <c r="BV889" s="167" t="s">
        <v>239</v>
      </c>
      <c r="BW889" s="111"/>
    </row>
    <row r="890">
      <c r="A890" s="66"/>
      <c r="B890" s="69">
        <v>1.0</v>
      </c>
      <c r="C890" s="113" t="s">
        <v>294</v>
      </c>
      <c r="D890" s="113" t="s">
        <v>330</v>
      </c>
      <c r="E890" s="76">
        <v>2013.0</v>
      </c>
      <c r="F890" s="76" t="s">
        <v>30</v>
      </c>
      <c r="G890" s="76" t="s">
        <v>366</v>
      </c>
      <c r="H890" s="76">
        <v>4.0</v>
      </c>
      <c r="I890" s="116" t="s">
        <v>402</v>
      </c>
      <c r="J890"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890" s="87" t="s">
        <v>39</v>
      </c>
      <c r="L890" s="66"/>
      <c r="M890" s="94"/>
      <c r="N890" s="122" t="s">
        <v>231</v>
      </c>
      <c r="O890" s="124"/>
      <c r="P890" s="124" t="s">
        <v>243</v>
      </c>
      <c r="Q890" s="113" t="s">
        <v>249</v>
      </c>
      <c r="R890" s="122" t="s">
        <v>241</v>
      </c>
      <c r="S890" s="124"/>
      <c r="T890" s="122" t="s">
        <v>231</v>
      </c>
      <c r="U890" s="124"/>
      <c r="V890" s="16" t="s">
        <v>258</v>
      </c>
      <c r="W890" s="106"/>
      <c r="X890" s="106"/>
      <c r="Y890" s="106"/>
      <c r="Z890" s="122" t="s">
        <v>231</v>
      </c>
      <c r="AA890" s="124"/>
      <c r="AB890" s="122" t="s">
        <v>231</v>
      </c>
      <c r="AC890" s="126" t="s">
        <v>461</v>
      </c>
      <c r="AD890" s="122" t="s">
        <v>231</v>
      </c>
      <c r="AE890" s="126" t="s">
        <v>482</v>
      </c>
      <c r="AF890" s="122" t="s">
        <v>231</v>
      </c>
      <c r="AG890" s="126" t="s">
        <v>494</v>
      </c>
      <c r="AH890" s="122" t="s">
        <v>241</v>
      </c>
      <c r="AI890" s="124"/>
      <c r="AJ890" s="108"/>
      <c r="AK890" s="106"/>
      <c r="AL890" s="106"/>
      <c r="AM890" s="224" t="s">
        <v>231</v>
      </c>
      <c r="AN890" s="58"/>
      <c r="AO890" s="122" t="s">
        <v>231</v>
      </c>
      <c r="AP890" s="134" t="s">
        <v>505</v>
      </c>
      <c r="AQ890" s="122" t="s">
        <v>231</v>
      </c>
      <c r="AR890" s="124"/>
      <c r="AS890" s="122" t="s">
        <v>241</v>
      </c>
      <c r="AT890" s="124"/>
      <c r="AU890" s="122" t="s">
        <v>231</v>
      </c>
      <c r="AV890" s="124"/>
      <c r="AW890" s="122" t="s">
        <v>231</v>
      </c>
      <c r="AX890" s="124"/>
      <c r="AY890" s="122" t="s">
        <v>231</v>
      </c>
      <c r="AZ890" s="124"/>
      <c r="BA890" s="146" t="s">
        <v>231</v>
      </c>
      <c r="BB890" s="147" t="s">
        <v>541</v>
      </c>
      <c r="BC890" s="146" t="s">
        <v>293</v>
      </c>
      <c r="BE890" s="112">
        <f t="shared" ref="BE890:BE925" si="25">SUM(BG890,BI890,BK890,BM890,BO890,BQ890,BS890)/7</f>
        <v>0.8085714286</v>
      </c>
      <c r="BF890" s="122" t="s">
        <v>192</v>
      </c>
      <c r="BG890" s="160">
        <v>1.0</v>
      </c>
      <c r="BH890" s="122" t="s">
        <v>199</v>
      </c>
      <c r="BI890" s="160">
        <v>1.0</v>
      </c>
      <c r="BJ890" s="122" t="s">
        <v>204</v>
      </c>
      <c r="BK890" s="124">
        <v>1.0</v>
      </c>
      <c r="BL890" s="122" t="s">
        <v>209</v>
      </c>
      <c r="BM890" s="124">
        <v>1.0</v>
      </c>
      <c r="BN890" s="122" t="s">
        <v>217</v>
      </c>
      <c r="BO890" s="124">
        <v>0.66</v>
      </c>
      <c r="BP890" s="122" t="s">
        <v>211</v>
      </c>
      <c r="BQ890" s="124">
        <v>0.5</v>
      </c>
      <c r="BR890" s="122" t="s">
        <v>211</v>
      </c>
      <c r="BS890" s="124">
        <v>0.5</v>
      </c>
      <c r="BT890" s="112"/>
      <c r="BU890" s="168" t="s">
        <v>236</v>
      </c>
      <c r="BV890" s="168" t="s">
        <v>237</v>
      </c>
      <c r="BW890" s="112"/>
    </row>
    <row r="891">
      <c r="A891" s="66"/>
      <c r="B891" s="69">
        <v>2.0</v>
      </c>
      <c r="C891" s="71" t="s">
        <v>295</v>
      </c>
      <c r="D891" s="71" t="s">
        <v>331</v>
      </c>
      <c r="E891" s="76">
        <v>2012.0</v>
      </c>
      <c r="F891" s="76" t="s">
        <v>30</v>
      </c>
      <c r="G891" s="76" t="s">
        <v>367</v>
      </c>
      <c r="H891" s="76">
        <v>14.0</v>
      </c>
      <c r="I891" s="116" t="s">
        <v>403</v>
      </c>
      <c r="J891" s="116" t="s">
        <v>438</v>
      </c>
      <c r="K891" s="87" t="s">
        <v>39</v>
      </c>
      <c r="L891" s="66"/>
      <c r="M891" s="94"/>
      <c r="N891" s="122" t="s">
        <v>231</v>
      </c>
      <c r="O891" s="124"/>
      <c r="P891" s="124" t="s">
        <v>243</v>
      </c>
      <c r="Q891" s="16" t="s">
        <v>250</v>
      </c>
      <c r="R891" s="122" t="s">
        <v>241</v>
      </c>
      <c r="S891" s="124"/>
      <c r="T891" s="122" t="s">
        <v>231</v>
      </c>
      <c r="U891" s="124"/>
      <c r="V891" s="16" t="s">
        <v>257</v>
      </c>
      <c r="W891" s="106"/>
      <c r="X891" s="106"/>
      <c r="Y891" s="106"/>
      <c r="Z891" s="122" t="s">
        <v>231</v>
      </c>
      <c r="AA891" s="124"/>
      <c r="AB891" s="122" t="s">
        <v>231</v>
      </c>
      <c r="AC891" s="126" t="s">
        <v>462</v>
      </c>
      <c r="AD891" s="122" t="s">
        <v>231</v>
      </c>
      <c r="AE891" s="126" t="s">
        <v>483</v>
      </c>
      <c r="AF891" s="122" t="s">
        <v>231</v>
      </c>
      <c r="AG891" s="126" t="s">
        <v>495</v>
      </c>
      <c r="AH891" s="122" t="s">
        <v>231</v>
      </c>
      <c r="AI891" s="124"/>
      <c r="AJ891" s="108"/>
      <c r="AK891" s="106"/>
      <c r="AL891" s="106"/>
      <c r="AM891" s="122" t="s">
        <v>231</v>
      </c>
      <c r="AN891" s="124"/>
      <c r="AO891" s="122" t="s">
        <v>231</v>
      </c>
      <c r="AP891" s="124"/>
      <c r="AQ891" s="122" t="s">
        <v>231</v>
      </c>
      <c r="AR891" s="124"/>
      <c r="AS891" s="122" t="s">
        <v>231</v>
      </c>
      <c r="AT891" s="124"/>
      <c r="AU891" s="122" t="s">
        <v>231</v>
      </c>
      <c r="AV891" s="124"/>
      <c r="AW891" s="122" t="s">
        <v>231</v>
      </c>
      <c r="AX891" s="124"/>
      <c r="AY891" s="122" t="s">
        <v>241</v>
      </c>
      <c r="AZ891" s="124"/>
      <c r="BA891" s="146" t="s">
        <v>228</v>
      </c>
      <c r="BB891" s="124"/>
      <c r="BC891" s="146" t="s">
        <v>293</v>
      </c>
      <c r="BD891" s="124"/>
      <c r="BE891" s="112">
        <f t="shared" si="25"/>
        <v>0.7371428571</v>
      </c>
      <c r="BF891" s="122" t="s">
        <v>192</v>
      </c>
      <c r="BG891" s="160">
        <v>1.0</v>
      </c>
      <c r="BH891" s="122" t="s">
        <v>199</v>
      </c>
      <c r="BI891" s="160">
        <v>1.0</v>
      </c>
      <c r="BJ891" s="122" t="s">
        <v>204</v>
      </c>
      <c r="BK891" s="124">
        <v>1.0</v>
      </c>
      <c r="BL891" s="122" t="s">
        <v>209</v>
      </c>
      <c r="BM891" s="124">
        <v>1.0</v>
      </c>
      <c r="BN891" s="122" t="s">
        <v>217</v>
      </c>
      <c r="BO891" s="124">
        <v>0.66</v>
      </c>
      <c r="BP891" s="122" t="s">
        <v>211</v>
      </c>
      <c r="BQ891" s="124">
        <v>0.5</v>
      </c>
      <c r="BR891" s="122" t="s">
        <v>226</v>
      </c>
      <c r="BS891" s="124">
        <v>0.0</v>
      </c>
      <c r="BT891" s="112"/>
      <c r="BU891" s="168" t="s">
        <v>236</v>
      </c>
      <c r="BV891" s="168" t="s">
        <v>237</v>
      </c>
      <c r="BW891" s="112"/>
    </row>
    <row r="892">
      <c r="A892" s="66"/>
      <c r="B892" s="69">
        <v>3.0</v>
      </c>
      <c r="C892" s="71" t="s">
        <v>296</v>
      </c>
      <c r="D892" s="71" t="s">
        <v>332</v>
      </c>
      <c r="E892" s="76">
        <v>2013.0</v>
      </c>
      <c r="F892" s="76" t="s">
        <v>30</v>
      </c>
      <c r="G892" s="76" t="s">
        <v>368</v>
      </c>
      <c r="H892" s="76">
        <v>7.0</v>
      </c>
      <c r="I892" s="116" t="s">
        <v>404</v>
      </c>
      <c r="J892" s="116" t="s">
        <v>439</v>
      </c>
      <c r="K892" s="87" t="s">
        <v>39</v>
      </c>
      <c r="L892" s="66"/>
      <c r="M892" s="94"/>
      <c r="N892" s="122" t="s">
        <v>231</v>
      </c>
      <c r="O892" s="124"/>
      <c r="P892" s="124" t="s">
        <v>243</v>
      </c>
      <c r="Q892" s="16" t="s">
        <v>250</v>
      </c>
      <c r="R892" s="122" t="s">
        <v>241</v>
      </c>
      <c r="S892" s="124"/>
      <c r="T892" s="122" t="s">
        <v>231</v>
      </c>
      <c r="U892" s="124"/>
      <c r="V892" s="16" t="s">
        <v>257</v>
      </c>
      <c r="W892" s="106"/>
      <c r="X892" s="106"/>
      <c r="Y892" s="106"/>
      <c r="Z892" s="122" t="s">
        <v>231</v>
      </c>
      <c r="AA892" s="124"/>
      <c r="AB892" s="122" t="s">
        <v>231</v>
      </c>
      <c r="AC892" s="126" t="s">
        <v>463</v>
      </c>
      <c r="AD892" s="122" t="s">
        <v>231</v>
      </c>
      <c r="AE892" s="126" t="s">
        <v>484</v>
      </c>
      <c r="AF892" s="122" t="s">
        <v>231</v>
      </c>
      <c r="AG892" s="126" t="s">
        <v>496</v>
      </c>
      <c r="AH892" s="122" t="s">
        <v>241</v>
      </c>
      <c r="AI892" s="124"/>
      <c r="AJ892" s="108"/>
      <c r="AK892" s="106"/>
      <c r="AL892" s="106"/>
      <c r="AM892" s="122" t="s">
        <v>241</v>
      </c>
      <c r="AN892" s="124"/>
      <c r="AO892" s="224"/>
      <c r="AP892" s="58"/>
      <c r="AQ892" s="122"/>
      <c r="AR892" s="124"/>
      <c r="AS892" s="122"/>
      <c r="AT892" s="124"/>
      <c r="AU892" s="122" t="s">
        <v>241</v>
      </c>
      <c r="AV892" s="124"/>
      <c r="AW892" s="122" t="s">
        <v>231</v>
      </c>
      <c r="AX892" s="124"/>
      <c r="AY892" s="122" t="s">
        <v>231</v>
      </c>
      <c r="AZ892" s="124"/>
      <c r="BA892" s="146" t="s">
        <v>241</v>
      </c>
      <c r="BB892" s="124"/>
      <c r="BC892" s="146" t="s">
        <v>228</v>
      </c>
      <c r="BD892" s="124"/>
      <c r="BE892" s="112">
        <f t="shared" si="25"/>
        <v>0.7614285714</v>
      </c>
      <c r="BF892" s="122" t="s">
        <v>192</v>
      </c>
      <c r="BG892" s="160">
        <v>1.0</v>
      </c>
      <c r="BH892" s="122" t="s">
        <v>199</v>
      </c>
      <c r="BI892" s="160">
        <v>1.0</v>
      </c>
      <c r="BJ892" s="122" t="s">
        <v>204</v>
      </c>
      <c r="BK892" s="124">
        <v>1.0</v>
      </c>
      <c r="BL892" s="122" t="s">
        <v>209</v>
      </c>
      <c r="BM892" s="124">
        <v>1.0</v>
      </c>
      <c r="BN892" s="122" t="s">
        <v>218</v>
      </c>
      <c r="BO892" s="124">
        <v>0.33</v>
      </c>
      <c r="BP892" s="122" t="s">
        <v>211</v>
      </c>
      <c r="BQ892" s="124">
        <v>0.5</v>
      </c>
      <c r="BR892" s="122" t="s">
        <v>211</v>
      </c>
      <c r="BS892" s="124">
        <v>0.5</v>
      </c>
      <c r="BT892" s="112"/>
      <c r="BU892" s="168" t="s">
        <v>236</v>
      </c>
      <c r="BV892" s="168" t="s">
        <v>237</v>
      </c>
      <c r="BW892" s="112"/>
    </row>
    <row r="893">
      <c r="A893" s="66"/>
      <c r="B893" s="69">
        <v>4.0</v>
      </c>
      <c r="C893" s="71" t="s">
        <v>297</v>
      </c>
      <c r="D893" s="71" t="s">
        <v>333</v>
      </c>
      <c r="E893" s="76">
        <v>2011.0</v>
      </c>
      <c r="F893" s="76" t="s">
        <v>30</v>
      </c>
      <c r="G893" s="76" t="s">
        <v>369</v>
      </c>
      <c r="H893" s="76">
        <v>12.0</v>
      </c>
      <c r="I893" s="116" t="s">
        <v>405</v>
      </c>
      <c r="J893" s="116" t="s">
        <v>440</v>
      </c>
      <c r="K893" s="87" t="s">
        <v>39</v>
      </c>
      <c r="L893" s="66"/>
      <c r="M893" s="94"/>
      <c r="N893" s="122" t="s">
        <v>231</v>
      </c>
      <c r="O893" s="124"/>
      <c r="P893" s="124" t="s">
        <v>243</v>
      </c>
      <c r="Q893" s="16" t="s">
        <v>249</v>
      </c>
      <c r="R893" s="122" t="s">
        <v>241</v>
      </c>
      <c r="S893" s="124"/>
      <c r="T893" s="122" t="s">
        <v>231</v>
      </c>
      <c r="U893" s="124"/>
      <c r="V893" s="16" t="s">
        <v>258</v>
      </c>
      <c r="W893" s="106"/>
      <c r="X893" s="106"/>
      <c r="Y893" s="106"/>
      <c r="Z893" s="122" t="s">
        <v>231</v>
      </c>
      <c r="AA893" s="124"/>
      <c r="AB893" s="122" t="s">
        <v>231</v>
      </c>
      <c r="AC893" s="126" t="s">
        <v>463</v>
      </c>
      <c r="AD893" s="122" t="s">
        <v>231</v>
      </c>
      <c r="AE893" s="126" t="s">
        <v>485</v>
      </c>
      <c r="AF893" s="122" t="s">
        <v>241</v>
      </c>
      <c r="AG893" s="124"/>
      <c r="AH893" s="122" t="s">
        <v>231</v>
      </c>
      <c r="AI893" s="126" t="s">
        <v>499</v>
      </c>
      <c r="AJ893" s="108"/>
      <c r="AK893" s="106"/>
      <c r="AL893" s="106"/>
      <c r="AM893" s="122" t="s">
        <v>241</v>
      </c>
      <c r="AN893" s="124"/>
      <c r="AO893" s="122"/>
      <c r="AP893" s="124"/>
      <c r="AQ893" s="122"/>
      <c r="AR893" s="124"/>
      <c r="AS893" s="122"/>
      <c r="AT893" s="124"/>
      <c r="AU893" s="122" t="s">
        <v>241</v>
      </c>
      <c r="AV893" s="124"/>
      <c r="AW893" s="122" t="s">
        <v>231</v>
      </c>
      <c r="AX893" s="124"/>
      <c r="AY893" s="122" t="s">
        <v>231</v>
      </c>
      <c r="AZ893" s="124"/>
      <c r="BA893" s="146" t="s">
        <v>241</v>
      </c>
      <c r="BB893" s="147" t="s">
        <v>542</v>
      </c>
      <c r="BC893" s="146" t="s">
        <v>228</v>
      </c>
      <c r="BD893" s="124"/>
      <c r="BE893" s="112">
        <f t="shared" si="25"/>
        <v>0.7371428571</v>
      </c>
      <c r="BF893" s="122" t="s">
        <v>192</v>
      </c>
      <c r="BG893" s="160">
        <v>1.0</v>
      </c>
      <c r="BH893" s="122" t="s">
        <v>199</v>
      </c>
      <c r="BI893" s="160">
        <v>1.0</v>
      </c>
      <c r="BJ893" s="122" t="s">
        <v>204</v>
      </c>
      <c r="BK893" s="124">
        <v>1.0</v>
      </c>
      <c r="BL893" s="122" t="s">
        <v>209</v>
      </c>
      <c r="BM893" s="124">
        <v>1.0</v>
      </c>
      <c r="BN893" s="122" t="s">
        <v>217</v>
      </c>
      <c r="BO893" s="124">
        <v>0.66</v>
      </c>
      <c r="BP893" s="122" t="s">
        <v>211</v>
      </c>
      <c r="BQ893" s="124">
        <v>0.5</v>
      </c>
      <c r="BR893" s="122" t="s">
        <v>226</v>
      </c>
      <c r="BS893" s="124">
        <v>0.0</v>
      </c>
      <c r="BT893" s="112"/>
      <c r="BU893" s="168" t="s">
        <v>236</v>
      </c>
      <c r="BV893" s="168" t="s">
        <v>237</v>
      </c>
      <c r="BW893" s="112"/>
    </row>
    <row r="894">
      <c r="A894" s="66"/>
      <c r="B894" s="69">
        <v>5.0</v>
      </c>
      <c r="C894" s="71" t="s">
        <v>298</v>
      </c>
      <c r="D894" s="71" t="s">
        <v>334</v>
      </c>
      <c r="E894" s="76">
        <v>2011.0</v>
      </c>
      <c r="F894" s="76" t="s">
        <v>30</v>
      </c>
      <c r="G894" s="76" t="s">
        <v>370</v>
      </c>
      <c r="H894" s="76">
        <v>14.0</v>
      </c>
      <c r="I894" s="117" t="s">
        <v>406</v>
      </c>
      <c r="J894" s="116" t="s">
        <v>441</v>
      </c>
      <c r="K894" s="87" t="s">
        <v>39</v>
      </c>
      <c r="L894" s="66"/>
      <c r="M894" s="94"/>
      <c r="N894" s="122" t="s">
        <v>231</v>
      </c>
      <c r="O894" s="124"/>
      <c r="P894" s="124" t="s">
        <v>243</v>
      </c>
      <c r="Q894" s="16" t="s">
        <v>250</v>
      </c>
      <c r="R894" s="122" t="s">
        <v>241</v>
      </c>
      <c r="S894" s="124"/>
      <c r="T894" s="122" t="s">
        <v>231</v>
      </c>
      <c r="U894" s="124"/>
      <c r="V894" s="16" t="s">
        <v>260</v>
      </c>
      <c r="W894" s="106"/>
      <c r="X894" s="106"/>
      <c r="Y894" s="106"/>
      <c r="Z894" s="122" t="s">
        <v>241</v>
      </c>
      <c r="AA894" s="124"/>
      <c r="AB894" s="122" t="s">
        <v>228</v>
      </c>
      <c r="AC894" s="124"/>
      <c r="AD894" s="122" t="s">
        <v>228</v>
      </c>
      <c r="AE894" s="124"/>
      <c r="AF894" s="122" t="s">
        <v>228</v>
      </c>
      <c r="AG894" s="124"/>
      <c r="AH894" s="122" t="s">
        <v>228</v>
      </c>
      <c r="AI894" s="124"/>
      <c r="AJ894" s="108"/>
      <c r="AK894" s="106"/>
      <c r="AL894" s="106"/>
      <c r="AM894" s="122" t="s">
        <v>241</v>
      </c>
      <c r="AN894" s="124"/>
      <c r="AO894" s="122"/>
      <c r="AP894" s="124"/>
      <c r="AQ894" s="224"/>
      <c r="AR894" s="58"/>
      <c r="AS894" s="122"/>
      <c r="AT894" s="124"/>
      <c r="AU894" s="122" t="s">
        <v>231</v>
      </c>
      <c r="AV894" s="124"/>
      <c r="AW894" s="122" t="s">
        <v>231</v>
      </c>
      <c r="AX894" s="124"/>
      <c r="AY894" s="122" t="s">
        <v>231</v>
      </c>
      <c r="AZ894" s="124"/>
      <c r="BA894" s="146" t="s">
        <v>241</v>
      </c>
      <c r="BB894" s="124"/>
      <c r="BC894" s="146" t="s">
        <v>228</v>
      </c>
      <c r="BD894" s="124"/>
      <c r="BE894" s="112">
        <f t="shared" si="25"/>
        <v>0.7614285714</v>
      </c>
      <c r="BF894" s="122" t="s">
        <v>192</v>
      </c>
      <c r="BG894" s="160">
        <v>1.0</v>
      </c>
      <c r="BH894" s="122" t="s">
        <v>199</v>
      </c>
      <c r="BI894" s="160">
        <v>1.0</v>
      </c>
      <c r="BJ894" s="122" t="s">
        <v>204</v>
      </c>
      <c r="BK894" s="124">
        <v>1.0</v>
      </c>
      <c r="BL894" s="122" t="s">
        <v>209</v>
      </c>
      <c r="BM894" s="124">
        <v>1.0</v>
      </c>
      <c r="BN894" s="122" t="s">
        <v>218</v>
      </c>
      <c r="BO894" s="124">
        <v>0.33</v>
      </c>
      <c r="BP894" s="122" t="s">
        <v>211</v>
      </c>
      <c r="BQ894" s="124">
        <v>0.5</v>
      </c>
      <c r="BR894" s="122" t="s">
        <v>211</v>
      </c>
      <c r="BS894" s="124">
        <v>0.5</v>
      </c>
      <c r="BT894" s="112"/>
      <c r="BU894" s="168" t="s">
        <v>236</v>
      </c>
      <c r="BV894" s="168" t="s">
        <v>237</v>
      </c>
      <c r="BW894" s="112"/>
    </row>
    <row r="895">
      <c r="A895" s="66"/>
      <c r="B895" s="69">
        <v>6.0</v>
      </c>
      <c r="C895" s="71" t="s">
        <v>299</v>
      </c>
      <c r="D895" s="71" t="s">
        <v>335</v>
      </c>
      <c r="E895" s="76">
        <v>2012.0</v>
      </c>
      <c r="F895" s="76" t="s">
        <v>30</v>
      </c>
      <c r="G895" s="76" t="s">
        <v>371</v>
      </c>
      <c r="H895" s="76">
        <v>3.0</v>
      </c>
      <c r="I895" s="117" t="s">
        <v>407</v>
      </c>
      <c r="J895" s="116" t="s">
        <v>442</v>
      </c>
      <c r="K895" s="87" t="s">
        <v>39</v>
      </c>
      <c r="L895" s="66"/>
      <c r="M895" s="94"/>
      <c r="N895" s="122" t="s">
        <v>231</v>
      </c>
      <c r="O895" s="124"/>
      <c r="P895" s="124" t="s">
        <v>243</v>
      </c>
      <c r="Q895" s="16" t="s">
        <v>249</v>
      </c>
      <c r="R895" s="122" t="s">
        <v>241</v>
      </c>
      <c r="S895" s="124"/>
      <c r="T895" s="122" t="s">
        <v>231</v>
      </c>
      <c r="U895" s="126" t="s">
        <v>458</v>
      </c>
      <c r="V895" s="16" t="s">
        <v>257</v>
      </c>
      <c r="W895" s="106"/>
      <c r="X895" s="106"/>
      <c r="Y895" s="106"/>
      <c r="Z895" s="122" t="s">
        <v>231</v>
      </c>
      <c r="AA895" s="124"/>
      <c r="AB895" s="122" t="s">
        <v>231</v>
      </c>
      <c r="AC895" s="126" t="s">
        <v>464</v>
      </c>
      <c r="AD895" s="122" t="s">
        <v>231</v>
      </c>
      <c r="AE895" s="130" t="s">
        <v>486</v>
      </c>
      <c r="AF895" s="122" t="s">
        <v>231</v>
      </c>
      <c r="AG895" s="126" t="s">
        <v>497</v>
      </c>
      <c r="AH895" s="122" t="s">
        <v>231</v>
      </c>
      <c r="AI895" s="126" t="s">
        <v>500</v>
      </c>
      <c r="AJ895" s="108"/>
      <c r="AK895" s="106"/>
      <c r="AL895" s="106"/>
      <c r="AM895" s="122" t="s">
        <v>231</v>
      </c>
      <c r="AN895" s="124"/>
      <c r="AO895" s="122" t="s">
        <v>231</v>
      </c>
      <c r="AP895" s="124"/>
      <c r="AQ895" s="122" t="s">
        <v>231</v>
      </c>
      <c r="AR895" s="124"/>
      <c r="AS895" s="122" t="s">
        <v>231</v>
      </c>
      <c r="AT895" s="124"/>
      <c r="AU895" s="122" t="s">
        <v>231</v>
      </c>
      <c r="AV895" s="124"/>
      <c r="AW895" s="122" t="s">
        <v>231</v>
      </c>
      <c r="AX895" s="124"/>
      <c r="AY895" s="122" t="s">
        <v>241</v>
      </c>
      <c r="AZ895" s="124"/>
      <c r="BA895" s="146" t="s">
        <v>228</v>
      </c>
      <c r="BB895" s="124"/>
      <c r="BC895" s="146" t="s">
        <v>290</v>
      </c>
      <c r="BD895" s="124"/>
      <c r="BE895" s="112">
        <f t="shared" si="25"/>
        <v>0.7371428571</v>
      </c>
      <c r="BF895" s="122" t="s">
        <v>192</v>
      </c>
      <c r="BG895" s="160">
        <v>1.0</v>
      </c>
      <c r="BH895" s="122" t="s">
        <v>200</v>
      </c>
      <c r="BI895" s="160">
        <v>0.5</v>
      </c>
      <c r="BJ895" s="122" t="s">
        <v>204</v>
      </c>
      <c r="BK895" s="124">
        <v>1.0</v>
      </c>
      <c r="BL895" s="122" t="s">
        <v>209</v>
      </c>
      <c r="BM895" s="124">
        <v>1.0</v>
      </c>
      <c r="BN895" s="122" t="s">
        <v>217</v>
      </c>
      <c r="BO895" s="124">
        <v>0.66</v>
      </c>
      <c r="BP895" s="122" t="s">
        <v>211</v>
      </c>
      <c r="BQ895" s="124">
        <v>0.5</v>
      </c>
      <c r="BR895" s="122" t="s">
        <v>211</v>
      </c>
      <c r="BS895" s="124">
        <v>0.5</v>
      </c>
      <c r="BT895" s="112"/>
      <c r="BU895" s="168" t="s">
        <v>236</v>
      </c>
      <c r="BV895" s="168" t="s">
        <v>237</v>
      </c>
      <c r="BW895" s="112"/>
    </row>
    <row r="896">
      <c r="A896" s="66"/>
      <c r="B896" s="69">
        <v>7.0</v>
      </c>
      <c r="C896" s="71" t="s">
        <v>300</v>
      </c>
      <c r="D896" s="71" t="s">
        <v>336</v>
      </c>
      <c r="E896" s="76">
        <v>2011.0</v>
      </c>
      <c r="F896" s="76" t="s">
        <v>30</v>
      </c>
      <c r="G896" s="76" t="s">
        <v>372</v>
      </c>
      <c r="H896" s="76">
        <v>21.0</v>
      </c>
      <c r="I896" s="118" t="s">
        <v>408</v>
      </c>
      <c r="J896" s="116" t="s">
        <v>443</v>
      </c>
      <c r="K896" s="87" t="s">
        <v>39</v>
      </c>
      <c r="L896" s="66"/>
      <c r="M896" s="94"/>
      <c r="N896" s="122" t="s">
        <v>231</v>
      </c>
      <c r="O896" s="124"/>
      <c r="P896" s="124" t="s">
        <v>243</v>
      </c>
      <c r="Q896" s="16" t="s">
        <v>250</v>
      </c>
      <c r="R896" s="122" t="s">
        <v>241</v>
      </c>
      <c r="S896" s="124"/>
      <c r="T896" s="122" t="s">
        <v>231</v>
      </c>
      <c r="U896" s="124"/>
      <c r="V896" s="16" t="s">
        <v>258</v>
      </c>
      <c r="W896" s="106"/>
      <c r="X896" s="106"/>
      <c r="Y896" s="106"/>
      <c r="Z896" s="122" t="s">
        <v>231</v>
      </c>
      <c r="AA896" s="124"/>
      <c r="AB896" s="122" t="s">
        <v>231</v>
      </c>
      <c r="AC896" s="126" t="s">
        <v>465</v>
      </c>
      <c r="AD896" s="122" t="s">
        <v>231</v>
      </c>
      <c r="AE896" s="131" t="s">
        <v>487</v>
      </c>
      <c r="AF896" s="122" t="s">
        <v>241</v>
      </c>
      <c r="AG896" s="124"/>
      <c r="AH896" s="122" t="s">
        <v>241</v>
      </c>
      <c r="AI896" s="124"/>
      <c r="AJ896" s="108"/>
      <c r="AK896" s="106"/>
      <c r="AL896" s="106"/>
      <c r="AM896" s="122" t="s">
        <v>241</v>
      </c>
      <c r="AN896" s="124"/>
      <c r="AO896" s="122"/>
      <c r="AP896" s="124"/>
      <c r="AQ896" s="122"/>
      <c r="AR896" s="124"/>
      <c r="AS896" s="224"/>
      <c r="AT896" s="58"/>
      <c r="AU896" s="122" t="s">
        <v>231</v>
      </c>
      <c r="AV896" s="124"/>
      <c r="AW896" s="122" t="s">
        <v>231</v>
      </c>
      <c r="AX896" s="124" t="s">
        <v>531</v>
      </c>
      <c r="AY896" s="122" t="s">
        <v>231</v>
      </c>
      <c r="AZ896" s="124"/>
      <c r="BA896" s="146" t="s">
        <v>241</v>
      </c>
      <c r="BB896" s="124"/>
      <c r="BC896" s="146" t="s">
        <v>228</v>
      </c>
      <c r="BD896" s="124"/>
      <c r="BE896" s="112">
        <f t="shared" si="25"/>
        <v>0.69</v>
      </c>
      <c r="BF896" s="122" t="s">
        <v>192</v>
      </c>
      <c r="BG896" s="160">
        <v>1.0</v>
      </c>
      <c r="BH896" s="122" t="s">
        <v>199</v>
      </c>
      <c r="BI896" s="160">
        <v>1.0</v>
      </c>
      <c r="BJ896" s="122" t="s">
        <v>204</v>
      </c>
      <c r="BK896" s="124">
        <v>1.0</v>
      </c>
      <c r="BL896" s="122" t="s">
        <v>209</v>
      </c>
      <c r="BM896" s="124">
        <v>1.0</v>
      </c>
      <c r="BN896" s="122" t="s">
        <v>218</v>
      </c>
      <c r="BO896" s="124">
        <v>0.33</v>
      </c>
      <c r="BP896" s="122" t="s">
        <v>211</v>
      </c>
      <c r="BQ896" s="124">
        <v>0.5</v>
      </c>
      <c r="BR896" s="122" t="s">
        <v>226</v>
      </c>
      <c r="BS896" s="124">
        <v>0.0</v>
      </c>
      <c r="BT896" s="112"/>
      <c r="BU896" s="168" t="s">
        <v>236</v>
      </c>
      <c r="BV896" s="168" t="s">
        <v>237</v>
      </c>
      <c r="BW896" s="112"/>
    </row>
    <row r="897">
      <c r="A897" s="66"/>
      <c r="B897" s="69">
        <v>8.0</v>
      </c>
      <c r="C897" s="71" t="s">
        <v>301</v>
      </c>
      <c r="D897" s="71" t="s">
        <v>337</v>
      </c>
      <c r="E897" s="76">
        <v>2014.0</v>
      </c>
      <c r="F897" s="76" t="s">
        <v>30</v>
      </c>
      <c r="G897" s="76" t="s">
        <v>373</v>
      </c>
      <c r="H897" s="76">
        <v>1.0</v>
      </c>
      <c r="I897" s="119" t="s">
        <v>409</v>
      </c>
      <c r="J897" s="119" t="s">
        <v>444</v>
      </c>
      <c r="K897" s="87" t="s">
        <v>39</v>
      </c>
      <c r="L897" s="66"/>
      <c r="M897" s="94"/>
      <c r="N897" s="122" t="s">
        <v>231</v>
      </c>
      <c r="O897" s="124"/>
      <c r="P897" s="124" t="s">
        <v>243</v>
      </c>
      <c r="Q897" s="16" t="s">
        <v>248</v>
      </c>
      <c r="R897" s="122" t="s">
        <v>241</v>
      </c>
      <c r="S897" s="124"/>
      <c r="T897" s="122" t="s">
        <v>231</v>
      </c>
      <c r="U897" s="124"/>
      <c r="V897" s="16" t="s">
        <v>258</v>
      </c>
      <c r="W897" s="106"/>
      <c r="X897" s="106"/>
      <c r="Y897" s="106"/>
      <c r="Z897" s="122" t="s">
        <v>231</v>
      </c>
      <c r="AA897" s="124"/>
      <c r="AB897" s="122" t="s">
        <v>231</v>
      </c>
      <c r="AC897" s="124" t="s">
        <v>466</v>
      </c>
      <c r="AD897" s="122" t="s">
        <v>231</v>
      </c>
      <c r="AE897" s="124" t="s">
        <v>488</v>
      </c>
      <c r="AF897" s="122" t="s">
        <v>231</v>
      </c>
      <c r="AG897" s="124"/>
      <c r="AH897" s="122" t="s">
        <v>241</v>
      </c>
      <c r="AI897" s="124"/>
      <c r="AJ897" s="108"/>
      <c r="AK897" s="106"/>
      <c r="AL897" s="106"/>
      <c r="AM897" s="122" t="s">
        <v>231</v>
      </c>
      <c r="AN897" s="124"/>
      <c r="AO897" s="122" t="s">
        <v>231</v>
      </c>
      <c r="AP897" s="124"/>
      <c r="AQ897" s="122" t="s">
        <v>231</v>
      </c>
      <c r="AR897" s="124" t="s">
        <v>515</v>
      </c>
      <c r="AS897" s="122" t="s">
        <v>231</v>
      </c>
      <c r="AT897" s="124" t="s">
        <v>523</v>
      </c>
      <c r="AU897" s="122" t="s">
        <v>231</v>
      </c>
      <c r="AV897" s="124"/>
      <c r="AW897" s="122" t="s">
        <v>231</v>
      </c>
      <c r="AX897" s="124" t="s">
        <v>532</v>
      </c>
      <c r="AY897" s="122" t="s">
        <v>231</v>
      </c>
      <c r="AZ897" s="124"/>
      <c r="BA897" s="146" t="s">
        <v>231</v>
      </c>
      <c r="BB897" s="124" t="s">
        <v>543</v>
      </c>
      <c r="BC897" s="146" t="s">
        <v>290</v>
      </c>
      <c r="BD897" s="124" t="s">
        <v>552</v>
      </c>
      <c r="BE897" s="112">
        <f t="shared" si="25"/>
        <v>0.9285714286</v>
      </c>
      <c r="BF897" s="122" t="s">
        <v>192</v>
      </c>
      <c r="BG897" s="160">
        <v>1.0</v>
      </c>
      <c r="BH897" s="122" t="s">
        <v>199</v>
      </c>
      <c r="BI897" s="160">
        <v>1.0</v>
      </c>
      <c r="BJ897" s="122" t="s">
        <v>204</v>
      </c>
      <c r="BK897" s="124">
        <v>1.0</v>
      </c>
      <c r="BL897" s="122" t="s">
        <v>209</v>
      </c>
      <c r="BM897" s="124">
        <v>1.0</v>
      </c>
      <c r="BN897" s="122" t="s">
        <v>216</v>
      </c>
      <c r="BO897" s="124">
        <v>1.0</v>
      </c>
      <c r="BP897" s="122" t="s">
        <v>204</v>
      </c>
      <c r="BQ897" s="124">
        <v>1.0</v>
      </c>
      <c r="BR897" s="122" t="s">
        <v>211</v>
      </c>
      <c r="BS897" s="124">
        <v>0.5</v>
      </c>
      <c r="BT897" s="112"/>
      <c r="BU897" s="168" t="s">
        <v>236</v>
      </c>
      <c r="BV897" s="168" t="s">
        <v>236</v>
      </c>
      <c r="BW897" s="112"/>
    </row>
    <row r="898">
      <c r="A898" s="66"/>
      <c r="B898" s="69">
        <v>9.0</v>
      </c>
      <c r="C898" s="115" t="s">
        <v>302</v>
      </c>
      <c r="D898" s="115" t="s">
        <v>338</v>
      </c>
      <c r="E898" s="76">
        <v>2014.0</v>
      </c>
      <c r="F898" s="76" t="s">
        <v>30</v>
      </c>
      <c r="G898" s="76" t="s">
        <v>374</v>
      </c>
      <c r="H898" s="76">
        <v>5.0</v>
      </c>
      <c r="I898" s="119" t="s">
        <v>410</v>
      </c>
      <c r="J898" s="119" t="s">
        <v>445</v>
      </c>
      <c r="K898" s="87" t="s">
        <v>39</v>
      </c>
      <c r="L898" s="66"/>
      <c r="M898" s="94"/>
      <c r="N898" s="122" t="s">
        <v>231</v>
      </c>
      <c r="O898" s="124"/>
      <c r="P898" s="124" t="s">
        <v>243</v>
      </c>
      <c r="Q898" s="16" t="s">
        <v>249</v>
      </c>
      <c r="R898" s="122" t="s">
        <v>231</v>
      </c>
      <c r="S898" s="124" t="s">
        <v>454</v>
      </c>
      <c r="T898" s="122" t="s">
        <v>231</v>
      </c>
      <c r="U898" s="124"/>
      <c r="V898" s="16" t="s">
        <v>258</v>
      </c>
      <c r="W898" s="106"/>
      <c r="X898" s="106"/>
      <c r="Y898" s="106"/>
      <c r="Z898" s="122" t="s">
        <v>231</v>
      </c>
      <c r="AA898" s="124"/>
      <c r="AB898" s="122" t="s">
        <v>231</v>
      </c>
      <c r="AC898" s="124" t="s">
        <v>467</v>
      </c>
      <c r="AD898" s="122" t="s">
        <v>241</v>
      </c>
      <c r="AE898" s="124"/>
      <c r="AF898" s="122" t="s">
        <v>241</v>
      </c>
      <c r="AG898" s="124"/>
      <c r="AH898" s="122" t="s">
        <v>231</v>
      </c>
      <c r="AI898" s="124" t="s">
        <v>501</v>
      </c>
      <c r="AJ898" s="108"/>
      <c r="AK898" s="106"/>
      <c r="AL898" s="106"/>
      <c r="AM898" s="122" t="s">
        <v>231</v>
      </c>
      <c r="AN898" s="124" t="s">
        <v>502</v>
      </c>
      <c r="AO898" s="122" t="s">
        <v>231</v>
      </c>
      <c r="AP898" s="124"/>
      <c r="AQ898" s="122" t="s">
        <v>231</v>
      </c>
      <c r="AR898" s="124"/>
      <c r="AS898" s="122" t="s">
        <v>231</v>
      </c>
      <c r="AT898" s="124" t="s">
        <v>524</v>
      </c>
      <c r="AU898" s="224" t="s">
        <v>231</v>
      </c>
      <c r="AV898" s="58"/>
      <c r="AW898" s="122" t="s">
        <v>231</v>
      </c>
      <c r="AX898" s="124" t="s">
        <v>533</v>
      </c>
      <c r="AY898" s="122" t="s">
        <v>231</v>
      </c>
      <c r="AZ898" s="124"/>
      <c r="BA898" s="146" t="s">
        <v>231</v>
      </c>
      <c r="BB898" s="124" t="s">
        <v>544</v>
      </c>
      <c r="BC898" s="146" t="s">
        <v>290</v>
      </c>
      <c r="BD898" s="124" t="s">
        <v>553</v>
      </c>
      <c r="BE898" s="112">
        <f t="shared" si="25"/>
        <v>0.88</v>
      </c>
      <c r="BF898" s="122" t="s">
        <v>192</v>
      </c>
      <c r="BG898" s="160">
        <v>1.0</v>
      </c>
      <c r="BH898" s="122" t="s">
        <v>199</v>
      </c>
      <c r="BI898" s="160">
        <v>1.0</v>
      </c>
      <c r="BJ898" s="122" t="s">
        <v>204</v>
      </c>
      <c r="BK898" s="124">
        <v>1.0</v>
      </c>
      <c r="BL898" s="122" t="s">
        <v>209</v>
      </c>
      <c r="BM898" s="124">
        <v>1.0</v>
      </c>
      <c r="BN898" s="122" t="s">
        <v>217</v>
      </c>
      <c r="BO898" s="124">
        <v>0.66</v>
      </c>
      <c r="BP898" s="122" t="s">
        <v>211</v>
      </c>
      <c r="BQ898" s="124">
        <v>0.5</v>
      </c>
      <c r="BR898" s="122" t="s">
        <v>225</v>
      </c>
      <c r="BS898" s="124">
        <v>1.0</v>
      </c>
      <c r="BT898" s="112"/>
      <c r="BU898" s="168" t="s">
        <v>236</v>
      </c>
      <c r="BV898" s="168" t="s">
        <v>237</v>
      </c>
      <c r="BW898" s="112"/>
    </row>
    <row r="899">
      <c r="A899" s="66"/>
      <c r="B899" s="69">
        <v>10.0</v>
      </c>
      <c r="C899" s="115" t="s">
        <v>303</v>
      </c>
      <c r="D899" s="115" t="s">
        <v>339</v>
      </c>
      <c r="E899" s="76">
        <v>2014.0</v>
      </c>
      <c r="F899" s="76" t="s">
        <v>30</v>
      </c>
      <c r="G899" s="76" t="s">
        <v>375</v>
      </c>
      <c r="H899" s="76">
        <v>4.0</v>
      </c>
      <c r="I899" s="119" t="s">
        <v>411</v>
      </c>
      <c r="J899" s="119" t="s">
        <v>446</v>
      </c>
      <c r="K899" s="87" t="s">
        <v>39</v>
      </c>
      <c r="L899" s="66"/>
      <c r="M899" s="94"/>
      <c r="N899" s="122" t="s">
        <v>231</v>
      </c>
      <c r="O899" s="124"/>
      <c r="P899" s="124" t="s">
        <v>245</v>
      </c>
      <c r="Q899" s="16" t="s">
        <v>250</v>
      </c>
      <c r="R899" s="122" t="s">
        <v>241</v>
      </c>
      <c r="S899" s="124"/>
      <c r="T899" s="122" t="s">
        <v>231</v>
      </c>
      <c r="U899" s="124"/>
      <c r="V899" s="16" t="s">
        <v>260</v>
      </c>
      <c r="W899" s="106"/>
      <c r="X899" s="106"/>
      <c r="Y899" s="106"/>
      <c r="Z899" s="122" t="s">
        <v>231</v>
      </c>
      <c r="AA899" s="124"/>
      <c r="AB899" s="122" t="s">
        <v>231</v>
      </c>
      <c r="AC899" s="124" t="s">
        <v>468</v>
      </c>
      <c r="AD899" s="122" t="s">
        <v>231</v>
      </c>
      <c r="AE899" s="124" t="s">
        <v>489</v>
      </c>
      <c r="AF899" s="122" t="s">
        <v>231</v>
      </c>
      <c r="AG899" s="124"/>
      <c r="AH899" s="122" t="s">
        <v>231</v>
      </c>
      <c r="AI899" s="124"/>
      <c r="AJ899" s="108"/>
      <c r="AK899" s="106"/>
      <c r="AL899" s="106"/>
      <c r="AM899" s="122" t="s">
        <v>231</v>
      </c>
      <c r="AN899" s="124"/>
      <c r="AO899" s="122" t="s">
        <v>231</v>
      </c>
      <c r="AP899" s="124"/>
      <c r="AQ899" s="122" t="s">
        <v>241</v>
      </c>
      <c r="AR899" s="124"/>
      <c r="AS899" s="122" t="s">
        <v>241</v>
      </c>
      <c r="AT899" s="124"/>
      <c r="AU899" s="122" t="s">
        <v>241</v>
      </c>
      <c r="AV899" s="124"/>
      <c r="AW899" s="122" t="s">
        <v>228</v>
      </c>
      <c r="AX899" s="124"/>
      <c r="AY899" s="122" t="s">
        <v>231</v>
      </c>
      <c r="AZ899" s="124"/>
      <c r="BA899" s="146" t="s">
        <v>241</v>
      </c>
      <c r="BB899" s="124"/>
      <c r="BC899" s="146" t="s">
        <v>228</v>
      </c>
      <c r="BD899" s="124"/>
      <c r="BE899" s="112">
        <f t="shared" si="25"/>
        <v>0.7371428571</v>
      </c>
      <c r="BF899" s="122" t="s">
        <v>192</v>
      </c>
      <c r="BG899" s="160">
        <v>1.0</v>
      </c>
      <c r="BH899" s="122" t="s">
        <v>199</v>
      </c>
      <c r="BI899" s="160">
        <v>1.0</v>
      </c>
      <c r="BJ899" s="122" t="s">
        <v>204</v>
      </c>
      <c r="BK899" s="124">
        <v>1.0</v>
      </c>
      <c r="BL899" s="122" t="s">
        <v>211</v>
      </c>
      <c r="BM899" s="124">
        <v>0.5</v>
      </c>
      <c r="BN899" s="122" t="s">
        <v>217</v>
      </c>
      <c r="BO899" s="124">
        <v>0.66</v>
      </c>
      <c r="BP899" s="122" t="s">
        <v>211</v>
      </c>
      <c r="BQ899" s="124">
        <v>0.5</v>
      </c>
      <c r="BR899" s="122" t="s">
        <v>211</v>
      </c>
      <c r="BS899" s="124">
        <v>0.5</v>
      </c>
      <c r="BT899" s="112"/>
      <c r="BU899" s="168" t="s">
        <v>237</v>
      </c>
      <c r="BV899" s="168" t="s">
        <v>236</v>
      </c>
      <c r="BW899" s="112"/>
    </row>
    <row r="900">
      <c r="A900" s="66"/>
      <c r="B900" s="69">
        <v>11.0</v>
      </c>
      <c r="C900" s="115" t="s">
        <v>304</v>
      </c>
      <c r="D900" s="115" t="s">
        <v>340</v>
      </c>
      <c r="E900" s="76">
        <v>2014.0</v>
      </c>
      <c r="F900" s="76" t="s">
        <v>30</v>
      </c>
      <c r="G900" s="76" t="s">
        <v>376</v>
      </c>
      <c r="H900" s="76">
        <v>0.0</v>
      </c>
      <c r="I900" s="119" t="s">
        <v>412</v>
      </c>
      <c r="J900" s="119" t="s">
        <v>447</v>
      </c>
      <c r="K900" s="87" t="s">
        <v>39</v>
      </c>
      <c r="L900" s="66"/>
      <c r="M900" s="94"/>
      <c r="N900" s="122" t="s">
        <v>231</v>
      </c>
      <c r="O900" s="124"/>
      <c r="P900" s="124" t="s">
        <v>243</v>
      </c>
      <c r="Q900" s="16" t="s">
        <v>248</v>
      </c>
      <c r="R900" s="122" t="s">
        <v>241</v>
      </c>
      <c r="S900" s="124"/>
      <c r="T900" s="122" t="s">
        <v>231</v>
      </c>
      <c r="U900" s="124"/>
      <c r="V900" s="16" t="s">
        <v>257</v>
      </c>
      <c r="W900" s="106"/>
      <c r="X900" s="106"/>
      <c r="Y900" s="106"/>
      <c r="Z900" s="122" t="s">
        <v>231</v>
      </c>
      <c r="AA900" s="124"/>
      <c r="AB900" s="122" t="s">
        <v>231</v>
      </c>
      <c r="AC900" s="124" t="s">
        <v>469</v>
      </c>
      <c r="AD900" s="122" t="s">
        <v>231</v>
      </c>
      <c r="AE900" s="124"/>
      <c r="AF900" s="122" t="s">
        <v>241</v>
      </c>
      <c r="AG900" s="124"/>
      <c r="AH900" s="122" t="s">
        <v>241</v>
      </c>
      <c r="AI900" s="124"/>
      <c r="AJ900" s="108"/>
      <c r="AK900" s="106"/>
      <c r="AL900" s="106"/>
      <c r="AM900" s="122" t="s">
        <v>231</v>
      </c>
      <c r="AN900" s="124" t="s">
        <v>503</v>
      </c>
      <c r="AO900" s="122" t="s">
        <v>231</v>
      </c>
      <c r="AP900" s="124" t="s">
        <v>506</v>
      </c>
      <c r="AQ900" s="122" t="s">
        <v>231</v>
      </c>
      <c r="AR900" s="124" t="s">
        <v>516</v>
      </c>
      <c r="AS900" s="122" t="s">
        <v>231</v>
      </c>
      <c r="AT900" s="124"/>
      <c r="AU900" s="122" t="s">
        <v>231</v>
      </c>
      <c r="AV900" s="124"/>
      <c r="AW900" s="224" t="s">
        <v>231</v>
      </c>
      <c r="AX900" s="58"/>
      <c r="AY900" s="122" t="s">
        <v>231</v>
      </c>
      <c r="AZ900" s="124"/>
      <c r="BA900" s="146" t="s">
        <v>241</v>
      </c>
      <c r="BB900" s="124" t="s">
        <v>545</v>
      </c>
      <c r="BC900" s="146" t="s">
        <v>291</v>
      </c>
      <c r="BD900" s="124" t="s">
        <v>554</v>
      </c>
      <c r="BE900" s="112">
        <f t="shared" si="25"/>
        <v>0.8085714286</v>
      </c>
      <c r="BF900" s="122" t="s">
        <v>192</v>
      </c>
      <c r="BG900" s="160">
        <v>1.0</v>
      </c>
      <c r="BH900" s="122" t="s">
        <v>200</v>
      </c>
      <c r="BI900" s="160">
        <v>0.5</v>
      </c>
      <c r="BJ900" s="122" t="s">
        <v>204</v>
      </c>
      <c r="BK900" s="124">
        <v>1.0</v>
      </c>
      <c r="BL900" s="122" t="s">
        <v>209</v>
      </c>
      <c r="BM900" s="124">
        <v>1.0</v>
      </c>
      <c r="BN900" s="122" t="s">
        <v>217</v>
      </c>
      <c r="BO900" s="124">
        <v>0.66</v>
      </c>
      <c r="BP900" s="122" t="s">
        <v>211</v>
      </c>
      <c r="BQ900" s="124">
        <v>0.5</v>
      </c>
      <c r="BR900" s="122" t="s">
        <v>225</v>
      </c>
      <c r="BS900" s="124">
        <v>1.0</v>
      </c>
      <c r="BT900" s="112"/>
      <c r="BU900" s="168" t="s">
        <v>236</v>
      </c>
      <c r="BV900" s="168" t="s">
        <v>236</v>
      </c>
      <c r="BW900" s="112"/>
    </row>
    <row r="901">
      <c r="A901" s="66"/>
      <c r="B901" s="69">
        <v>12.0</v>
      </c>
      <c r="C901" s="115" t="s">
        <v>305</v>
      </c>
      <c r="D901" s="115" t="s">
        <v>341</v>
      </c>
      <c r="E901" s="76">
        <v>2013.0</v>
      </c>
      <c r="F901" s="76" t="s">
        <v>30</v>
      </c>
      <c r="G901" s="76" t="s">
        <v>377</v>
      </c>
      <c r="H901" s="76">
        <v>6.0</v>
      </c>
      <c r="I901" s="119" t="s">
        <v>413</v>
      </c>
      <c r="J901" s="119" t="s">
        <v>448</v>
      </c>
      <c r="K901" s="87" t="s">
        <v>39</v>
      </c>
      <c r="L901" s="66"/>
      <c r="M901" s="94"/>
      <c r="N901" s="122" t="s">
        <v>231</v>
      </c>
      <c r="O901" s="124"/>
      <c r="P901" s="124" t="s">
        <v>243</v>
      </c>
      <c r="Q901" s="16" t="s">
        <v>249</v>
      </c>
      <c r="R901" s="122" t="s">
        <v>231</v>
      </c>
      <c r="S901" s="124" t="s">
        <v>455</v>
      </c>
      <c r="T901" s="122" t="s">
        <v>231</v>
      </c>
      <c r="U901" s="124"/>
      <c r="V901" s="16" t="s">
        <v>257</v>
      </c>
      <c r="W901" s="106"/>
      <c r="X901" s="106"/>
      <c r="Y901" s="106"/>
      <c r="Z901" s="122" t="s">
        <v>231</v>
      </c>
      <c r="AA901" s="124"/>
      <c r="AB901" s="122" t="s">
        <v>231</v>
      </c>
      <c r="AC901" s="124" t="s">
        <v>470</v>
      </c>
      <c r="AD901" s="122" t="s">
        <v>241</v>
      </c>
      <c r="AE901" s="124"/>
      <c r="AF901" s="122" t="s">
        <v>241</v>
      </c>
      <c r="AG901" s="124"/>
      <c r="AH901" s="122" t="s">
        <v>241</v>
      </c>
      <c r="AI901" s="124"/>
      <c r="AJ901" s="108"/>
      <c r="AK901" s="106"/>
      <c r="AL901" s="106"/>
      <c r="AM901" s="122" t="s">
        <v>231</v>
      </c>
      <c r="AN901" s="124"/>
      <c r="AO901" s="122" t="s">
        <v>231</v>
      </c>
      <c r="AP901" s="124"/>
      <c r="AQ901" s="122" t="s">
        <v>231</v>
      </c>
      <c r="AR901" s="124"/>
      <c r="AS901" s="122" t="s">
        <v>231</v>
      </c>
      <c r="AT901" s="124" t="s">
        <v>525</v>
      </c>
      <c r="AU901" s="122" t="s">
        <v>231</v>
      </c>
      <c r="AV901" s="124"/>
      <c r="AW901" s="122" t="s">
        <v>228</v>
      </c>
      <c r="AX901" s="124"/>
      <c r="AY901" s="122" t="s">
        <v>231</v>
      </c>
      <c r="AZ901" s="124"/>
      <c r="BA901" s="146" t="s">
        <v>241</v>
      </c>
      <c r="BB901" s="124"/>
      <c r="BC901" s="146" t="s">
        <v>293</v>
      </c>
      <c r="BD901" s="124" t="s">
        <v>555</v>
      </c>
      <c r="BE901" s="112">
        <f t="shared" si="25"/>
        <v>0.6657142857</v>
      </c>
      <c r="BF901" s="122" t="s">
        <v>192</v>
      </c>
      <c r="BG901" s="160">
        <v>1.0</v>
      </c>
      <c r="BH901" s="122" t="s">
        <v>199</v>
      </c>
      <c r="BI901" s="160">
        <v>1.0</v>
      </c>
      <c r="BJ901" s="122" t="s">
        <v>205</v>
      </c>
      <c r="BK901" s="124">
        <v>0.5</v>
      </c>
      <c r="BL901" s="122" t="s">
        <v>209</v>
      </c>
      <c r="BM901" s="124">
        <v>1.0</v>
      </c>
      <c r="BN901" s="122" t="s">
        <v>217</v>
      </c>
      <c r="BO901" s="124">
        <v>0.66</v>
      </c>
      <c r="BP901" s="122" t="s">
        <v>211</v>
      </c>
      <c r="BQ901" s="124">
        <v>0.5</v>
      </c>
      <c r="BR901" s="122" t="s">
        <v>226</v>
      </c>
      <c r="BS901" s="124">
        <v>0.0</v>
      </c>
      <c r="BT901" s="112"/>
      <c r="BU901" s="168" t="s">
        <v>236</v>
      </c>
      <c r="BV901" s="168" t="s">
        <v>236</v>
      </c>
      <c r="BW901" s="112"/>
    </row>
    <row r="902">
      <c r="A902" s="66"/>
      <c r="B902" s="69">
        <v>13.0</v>
      </c>
      <c r="C902" s="115" t="s">
        <v>306</v>
      </c>
      <c r="D902" s="115" t="s">
        <v>342</v>
      </c>
      <c r="E902" s="76">
        <v>2014.0</v>
      </c>
      <c r="F902" s="76" t="s">
        <v>30</v>
      </c>
      <c r="G902" s="76" t="s">
        <v>378</v>
      </c>
      <c r="H902" s="76">
        <v>0.0</v>
      </c>
      <c r="I902" s="119" t="s">
        <v>414</v>
      </c>
      <c r="J902" s="119" t="s">
        <v>449</v>
      </c>
      <c r="K902" s="87" t="s">
        <v>39</v>
      </c>
      <c r="L902" s="66"/>
      <c r="M902" s="94"/>
      <c r="N902" s="224" t="s">
        <v>231</v>
      </c>
      <c r="O902" s="58"/>
      <c r="P902" s="124" t="s">
        <v>243</v>
      </c>
      <c r="Q902" s="16" t="s">
        <v>248</v>
      </c>
      <c r="R902" s="122" t="s">
        <v>241</v>
      </c>
      <c r="S902" s="124"/>
      <c r="T902" s="122" t="s">
        <v>231</v>
      </c>
      <c r="U902" s="124"/>
      <c r="V902" s="16" t="s">
        <v>258</v>
      </c>
      <c r="W902" s="106"/>
      <c r="X902" s="106"/>
      <c r="Y902" s="106"/>
      <c r="Z902" s="122" t="s">
        <v>231</v>
      </c>
      <c r="AA902" s="124"/>
      <c r="AB902" s="122" t="s">
        <v>231</v>
      </c>
      <c r="AC902" s="124" t="s">
        <v>471</v>
      </c>
      <c r="AD902" s="122" t="s">
        <v>241</v>
      </c>
      <c r="AE902" s="124"/>
      <c r="AF902" s="122" t="s">
        <v>241</v>
      </c>
      <c r="AG902" s="124"/>
      <c r="AH902" s="122" t="s">
        <v>241</v>
      </c>
      <c r="AI902" s="124"/>
      <c r="AJ902" s="108"/>
      <c r="AK902" s="106"/>
      <c r="AL902" s="106"/>
      <c r="AM902" s="122" t="s">
        <v>231</v>
      </c>
      <c r="AN902" s="124"/>
      <c r="AO902" s="122" t="s">
        <v>231</v>
      </c>
      <c r="AP902" s="124" t="s">
        <v>507</v>
      </c>
      <c r="AQ902" s="122" t="s">
        <v>231</v>
      </c>
      <c r="AR902" s="124"/>
      <c r="AS902" s="122" t="s">
        <v>231</v>
      </c>
      <c r="AT902" s="124" t="s">
        <v>526</v>
      </c>
      <c r="AU902" s="122" t="s">
        <v>231</v>
      </c>
      <c r="AV902" s="124"/>
      <c r="AW902" s="122" t="s">
        <v>231</v>
      </c>
      <c r="AX902" s="124"/>
      <c r="AY902" s="224" t="s">
        <v>231</v>
      </c>
      <c r="AZ902" s="58"/>
      <c r="BA902" s="146" t="s">
        <v>241</v>
      </c>
      <c r="BB902" s="124"/>
      <c r="BC902" s="146" t="s">
        <v>293</v>
      </c>
      <c r="BD902" s="124" t="s">
        <v>555</v>
      </c>
      <c r="BE902" s="112">
        <f t="shared" si="25"/>
        <v>0.5</v>
      </c>
      <c r="BF902" s="122" t="s">
        <v>192</v>
      </c>
      <c r="BG902" s="160">
        <v>1.0</v>
      </c>
      <c r="BH902" s="122" t="s">
        <v>200</v>
      </c>
      <c r="BI902" s="160">
        <v>0.5</v>
      </c>
      <c r="BJ902" s="122" t="s">
        <v>205</v>
      </c>
      <c r="BK902" s="124">
        <v>0.5</v>
      </c>
      <c r="BL902" s="122" t="s">
        <v>211</v>
      </c>
      <c r="BM902" s="124">
        <v>0.5</v>
      </c>
      <c r="BN902" s="122" t="s">
        <v>217</v>
      </c>
      <c r="BO902" s="124">
        <v>0.5</v>
      </c>
      <c r="BP902" s="122" t="s">
        <v>211</v>
      </c>
      <c r="BQ902" s="124">
        <v>0.5</v>
      </c>
      <c r="BR902" s="122" t="s">
        <v>226</v>
      </c>
      <c r="BS902" s="124">
        <v>0.0</v>
      </c>
      <c r="BT902" s="112"/>
      <c r="BU902" s="168" t="s">
        <v>237</v>
      </c>
      <c r="BV902" s="168" t="s">
        <v>236</v>
      </c>
      <c r="BW902" s="112"/>
    </row>
    <row r="903">
      <c r="A903" s="66"/>
      <c r="B903" s="69">
        <v>14.0</v>
      </c>
      <c r="C903" s="115" t="s">
        <v>307</v>
      </c>
      <c r="D903" s="115" t="s">
        <v>343</v>
      </c>
      <c r="E903" s="76">
        <v>2014.0</v>
      </c>
      <c r="F903" s="76" t="s">
        <v>30</v>
      </c>
      <c r="G903" s="76" t="s">
        <v>379</v>
      </c>
      <c r="H903" s="76">
        <v>0.0</v>
      </c>
      <c r="I903" s="119" t="s">
        <v>415</v>
      </c>
      <c r="J903" s="119" t="s">
        <v>450</v>
      </c>
      <c r="K903" s="87" t="s">
        <v>39</v>
      </c>
      <c r="L903" s="66"/>
      <c r="M903" s="94"/>
      <c r="N903" s="122" t="s">
        <v>231</v>
      </c>
      <c r="O903" s="124"/>
      <c r="P903" s="124" t="s">
        <v>243</v>
      </c>
      <c r="Q903" s="16" t="s">
        <v>249</v>
      </c>
      <c r="R903" s="122" t="s">
        <v>241</v>
      </c>
      <c r="S903" s="124"/>
      <c r="T903" s="122" t="s">
        <v>231</v>
      </c>
      <c r="U903" s="124"/>
      <c r="V903" s="16" t="s">
        <v>260</v>
      </c>
      <c r="W903" s="106"/>
      <c r="X903" s="106"/>
      <c r="Y903" s="106"/>
      <c r="Z903" s="122" t="s">
        <v>231</v>
      </c>
      <c r="AA903" s="124"/>
      <c r="AB903" s="122" t="s">
        <v>231</v>
      </c>
      <c r="AC903" s="124" t="s">
        <v>472</v>
      </c>
      <c r="AD903" s="122" t="s">
        <v>241</v>
      </c>
      <c r="AE903" s="124"/>
      <c r="AF903" s="122" t="s">
        <v>231</v>
      </c>
      <c r="AG903" s="124" t="s">
        <v>498</v>
      </c>
      <c r="AH903" s="122" t="s">
        <v>241</v>
      </c>
      <c r="AI903" s="124"/>
      <c r="AJ903" s="108"/>
      <c r="AK903" s="106"/>
      <c r="AL903" s="106"/>
      <c r="AM903" s="122" t="s">
        <v>231</v>
      </c>
      <c r="AN903" s="124"/>
      <c r="AO903" s="122" t="s">
        <v>241</v>
      </c>
      <c r="AP903" s="124"/>
      <c r="AQ903" s="122" t="s">
        <v>231</v>
      </c>
      <c r="AR903" s="124" t="s">
        <v>517</v>
      </c>
      <c r="AS903" s="122" t="s">
        <v>231</v>
      </c>
      <c r="AT903" s="124"/>
      <c r="AU903" s="122" t="s">
        <v>231</v>
      </c>
      <c r="AV903" s="124"/>
      <c r="AW903" s="122" t="s">
        <v>231</v>
      </c>
      <c r="AX903" s="124" t="s">
        <v>535</v>
      </c>
      <c r="AY903" s="122" t="s">
        <v>231</v>
      </c>
      <c r="AZ903" s="124"/>
      <c r="BA903" s="146" t="s">
        <v>241</v>
      </c>
      <c r="BB903" s="124"/>
      <c r="BC903" s="146" t="s">
        <v>292</v>
      </c>
      <c r="BD903" s="124"/>
      <c r="BE903" s="112">
        <f t="shared" si="25"/>
        <v>0.6185714286</v>
      </c>
      <c r="BF903" s="122" t="s">
        <v>192</v>
      </c>
      <c r="BG903" s="160">
        <v>1.0</v>
      </c>
      <c r="BH903" s="122" t="s">
        <v>200</v>
      </c>
      <c r="BI903" s="160">
        <v>0.5</v>
      </c>
      <c r="BJ903" s="122" t="s">
        <v>204</v>
      </c>
      <c r="BK903" s="124">
        <v>1.0</v>
      </c>
      <c r="BL903" s="122" t="s">
        <v>209</v>
      </c>
      <c r="BM903" s="124">
        <v>1.0</v>
      </c>
      <c r="BN903" s="122" t="s">
        <v>218</v>
      </c>
      <c r="BO903" s="124">
        <v>0.33</v>
      </c>
      <c r="BP903" s="122" t="s">
        <v>211</v>
      </c>
      <c r="BQ903" s="124">
        <v>0.5</v>
      </c>
      <c r="BR903" s="122" t="s">
        <v>226</v>
      </c>
      <c r="BS903" s="124">
        <v>0.0</v>
      </c>
      <c r="BT903" s="112"/>
      <c r="BU903" s="168" t="s">
        <v>237</v>
      </c>
      <c r="BV903" s="168" t="s">
        <v>236</v>
      </c>
      <c r="BW903" s="112"/>
    </row>
    <row r="904">
      <c r="A904" s="66"/>
      <c r="B904" s="69">
        <v>15.0</v>
      </c>
      <c r="C904" s="115" t="s">
        <v>308</v>
      </c>
      <c r="D904" s="115" t="s">
        <v>344</v>
      </c>
      <c r="E904" s="76">
        <v>2012.0</v>
      </c>
      <c r="F904" s="76" t="s">
        <v>30</v>
      </c>
      <c r="G904" s="76" t="s">
        <v>380</v>
      </c>
      <c r="H904" s="76">
        <v>2.0</v>
      </c>
      <c r="I904" s="119" t="s">
        <v>416</v>
      </c>
      <c r="J904" s="119" t="s">
        <v>451</v>
      </c>
      <c r="K904" s="87" t="s">
        <v>39</v>
      </c>
      <c r="L904" s="66"/>
      <c r="M904" s="94"/>
      <c r="N904" s="122" t="s">
        <v>231</v>
      </c>
      <c r="O904" s="124"/>
      <c r="P904" s="124" t="s">
        <v>243</v>
      </c>
      <c r="Q904" s="16" t="s">
        <v>250</v>
      </c>
      <c r="R904" s="122" t="s">
        <v>241</v>
      </c>
      <c r="S904" s="124"/>
      <c r="T904" s="122" t="s">
        <v>241</v>
      </c>
      <c r="U904" s="124" t="s">
        <v>459</v>
      </c>
      <c r="V904" s="16"/>
      <c r="W904" s="106"/>
      <c r="X904" s="106"/>
      <c r="Y904" s="106"/>
      <c r="Z904" s="122"/>
      <c r="AA904" s="124"/>
      <c r="AB904" s="122"/>
      <c r="AC904" s="124"/>
      <c r="AD904" s="122"/>
      <c r="AE904" s="124"/>
      <c r="AF904" s="122"/>
      <c r="AG904" s="124"/>
      <c r="AH904" s="122"/>
      <c r="AI904" s="124"/>
      <c r="AJ904" s="108"/>
      <c r="AK904" s="106"/>
      <c r="AL904" s="106"/>
      <c r="AM904" s="122"/>
      <c r="AN904" s="124"/>
      <c r="AO904" s="122"/>
      <c r="AP904" s="124"/>
      <c r="AQ904" s="122"/>
      <c r="AR904" s="124"/>
      <c r="AS904" s="122"/>
      <c r="AT904" s="124"/>
      <c r="AU904" s="122"/>
      <c r="AV904" s="124"/>
      <c r="AW904" s="122"/>
      <c r="AX904" s="124"/>
      <c r="AY904" s="122"/>
      <c r="AZ904" s="124"/>
      <c r="BA904" s="225"/>
      <c r="BB904" s="58"/>
      <c r="BC904" s="146"/>
      <c r="BD904" s="124"/>
      <c r="BE904" s="112">
        <f t="shared" si="25"/>
        <v>0</v>
      </c>
      <c r="BF904" s="122" t="s">
        <v>192</v>
      </c>
      <c r="BG904" s="160"/>
      <c r="BH904" s="122" t="s">
        <v>200</v>
      </c>
      <c r="BI904" s="160"/>
      <c r="BJ904" s="122"/>
      <c r="BK904" s="124"/>
      <c r="BL904" s="122"/>
      <c r="BM904" s="124"/>
      <c r="BN904" s="122"/>
      <c r="BO904" s="124"/>
      <c r="BP904" s="122"/>
      <c r="BQ904" s="124"/>
      <c r="BR904" s="122"/>
      <c r="BS904" s="124"/>
      <c r="BT904" s="112"/>
      <c r="BU904" s="168" t="s">
        <v>236</v>
      </c>
      <c r="BV904" s="7"/>
      <c r="BW904" s="112"/>
    </row>
    <row r="905">
      <c r="A905" s="66"/>
      <c r="B905" s="69">
        <v>16.0</v>
      </c>
      <c r="C905" s="115" t="s">
        <v>309</v>
      </c>
      <c r="D905" s="115" t="s">
        <v>345</v>
      </c>
      <c r="E905" s="76">
        <v>2014.0</v>
      </c>
      <c r="F905" s="76" t="s">
        <v>30</v>
      </c>
      <c r="G905" s="76" t="s">
        <v>381</v>
      </c>
      <c r="H905" s="76">
        <v>4.0</v>
      </c>
      <c r="I905" s="119" t="s">
        <v>417</v>
      </c>
      <c r="J905" s="119" t="s">
        <v>452</v>
      </c>
      <c r="K905" s="87" t="s">
        <v>39</v>
      </c>
      <c r="L905" s="66"/>
      <c r="M905" s="94"/>
      <c r="N905" s="122" t="s">
        <v>231</v>
      </c>
      <c r="O905" s="124"/>
      <c r="P905" s="124" t="s">
        <v>243</v>
      </c>
      <c r="Q905" s="16" t="s">
        <v>250</v>
      </c>
      <c r="R905" s="122" t="s">
        <v>241</v>
      </c>
      <c r="S905" s="124"/>
      <c r="T905" s="122" t="s">
        <v>241</v>
      </c>
      <c r="U905" s="124"/>
      <c r="V905" s="16"/>
      <c r="W905" s="106"/>
      <c r="X905" s="106"/>
      <c r="Y905" s="106"/>
      <c r="Z905" s="122"/>
      <c r="AA905" s="124"/>
      <c r="AB905" s="122"/>
      <c r="AC905" s="124"/>
      <c r="AD905" s="122"/>
      <c r="AE905" s="124"/>
      <c r="AF905" s="122"/>
      <c r="AG905" s="124"/>
      <c r="AH905" s="122"/>
      <c r="AI905" s="124"/>
      <c r="AJ905" s="108"/>
      <c r="AK905" s="106"/>
      <c r="AL905" s="106"/>
      <c r="AM905" s="122"/>
      <c r="AN905" s="124"/>
      <c r="AO905" s="122"/>
      <c r="AP905" s="124"/>
      <c r="AQ905" s="122"/>
      <c r="AR905" s="124"/>
      <c r="AS905" s="122"/>
      <c r="AT905" s="124"/>
      <c r="AU905" s="122"/>
      <c r="AV905" s="124"/>
      <c r="AW905" s="122"/>
      <c r="AX905" s="124"/>
      <c r="AY905" s="122"/>
      <c r="AZ905" s="124"/>
      <c r="BA905" s="146"/>
      <c r="BB905" s="124"/>
      <c r="BC905" s="146"/>
      <c r="BD905" s="124"/>
      <c r="BE905" s="112">
        <f t="shared" si="25"/>
        <v>0</v>
      </c>
      <c r="BF905" s="122" t="s">
        <v>192</v>
      </c>
      <c r="BG905" s="160"/>
      <c r="BH905" s="122" t="s">
        <v>199</v>
      </c>
      <c r="BI905" s="160"/>
      <c r="BJ905" s="122"/>
      <c r="BK905" s="124"/>
      <c r="BL905" s="122"/>
      <c r="BM905" s="124"/>
      <c r="BN905" s="122"/>
      <c r="BO905" s="124"/>
      <c r="BP905" s="122"/>
      <c r="BQ905" s="124"/>
      <c r="BR905" s="122"/>
      <c r="BS905" s="124"/>
      <c r="BT905" s="112"/>
      <c r="BU905" s="168" t="s">
        <v>236</v>
      </c>
      <c r="BV905" s="7"/>
      <c r="BW905" s="112"/>
    </row>
    <row r="906">
      <c r="A906" s="66"/>
      <c r="B906" s="69">
        <v>17.0</v>
      </c>
      <c r="C906" s="115" t="s">
        <v>310</v>
      </c>
      <c r="D906" s="115" t="s">
        <v>346</v>
      </c>
      <c r="E906" s="76">
        <v>2013.0</v>
      </c>
      <c r="F906" s="76" t="s">
        <v>30</v>
      </c>
      <c r="G906" s="76" t="s">
        <v>382</v>
      </c>
      <c r="H906" s="76">
        <v>2.0</v>
      </c>
      <c r="I906" s="119" t="s">
        <v>418</v>
      </c>
      <c r="J906" s="119" t="s">
        <v>453</v>
      </c>
      <c r="K906" s="87" t="s">
        <v>39</v>
      </c>
      <c r="L906" s="66"/>
      <c r="M906" s="94"/>
      <c r="N906" s="122" t="s">
        <v>231</v>
      </c>
      <c r="O906" s="124"/>
      <c r="P906" s="124" t="s">
        <v>243</v>
      </c>
      <c r="Q906" s="16" t="s">
        <v>250</v>
      </c>
      <c r="R906" s="224" t="s">
        <v>228</v>
      </c>
      <c r="S906" s="58"/>
      <c r="T906" s="122" t="s">
        <v>231</v>
      </c>
      <c r="U906" s="124"/>
      <c r="V906" s="16" t="s">
        <v>258</v>
      </c>
      <c r="W906" s="106"/>
      <c r="X906" s="106"/>
      <c r="Y906" s="106"/>
      <c r="Z906" s="122" t="s">
        <v>231</v>
      </c>
      <c r="AA906" s="124"/>
      <c r="AB906" s="122" t="s">
        <v>231</v>
      </c>
      <c r="AC906" s="124" t="s">
        <v>473</v>
      </c>
      <c r="AD906" s="122" t="s">
        <v>241</v>
      </c>
      <c r="AE906" s="124"/>
      <c r="AF906" s="122" t="s">
        <v>241</v>
      </c>
      <c r="AG906" s="124"/>
      <c r="AH906" s="122" t="s">
        <v>241</v>
      </c>
      <c r="AI906" s="124"/>
      <c r="AJ906" s="108"/>
      <c r="AK906" s="106"/>
      <c r="AL906" s="106"/>
      <c r="AM906" s="122" t="s">
        <v>231</v>
      </c>
      <c r="AN906" s="124"/>
      <c r="AO906" s="122" t="s">
        <v>231</v>
      </c>
      <c r="AP906" s="124"/>
      <c r="AQ906" s="122" t="s">
        <v>231</v>
      </c>
      <c r="AR906" s="124" t="s">
        <v>518</v>
      </c>
      <c r="AS906" s="122" t="s">
        <v>231</v>
      </c>
      <c r="AT906" s="124" t="s">
        <v>526</v>
      </c>
      <c r="AU906" s="122" t="s">
        <v>231</v>
      </c>
      <c r="AV906" s="124"/>
      <c r="AW906" s="122" t="s">
        <v>231</v>
      </c>
      <c r="AX906" s="124"/>
      <c r="AY906" s="122" t="s">
        <v>231</v>
      </c>
      <c r="AZ906" s="124"/>
      <c r="BA906" s="146" t="s">
        <v>231</v>
      </c>
      <c r="BB906" s="124" t="s">
        <v>546</v>
      </c>
      <c r="BC906" s="225" t="s">
        <v>293</v>
      </c>
      <c r="BD906" s="58"/>
      <c r="BE906" s="112">
        <f t="shared" si="25"/>
        <v>0.5471428571</v>
      </c>
      <c r="BF906" s="122" t="s">
        <v>192</v>
      </c>
      <c r="BG906" s="160">
        <v>1.0</v>
      </c>
      <c r="BH906" s="122" t="s">
        <v>199</v>
      </c>
      <c r="BI906" s="160">
        <v>1.0</v>
      </c>
      <c r="BJ906" s="122" t="s">
        <v>205</v>
      </c>
      <c r="BK906" s="124">
        <v>0.5</v>
      </c>
      <c r="BL906" s="146" t="s">
        <v>211</v>
      </c>
      <c r="BM906" s="124">
        <v>0.5</v>
      </c>
      <c r="BN906" s="122" t="s">
        <v>218</v>
      </c>
      <c r="BO906" s="124">
        <v>0.33</v>
      </c>
      <c r="BP906" s="122" t="s">
        <v>211</v>
      </c>
      <c r="BQ906" s="124">
        <v>0.5</v>
      </c>
      <c r="BR906" s="122" t="s">
        <v>226</v>
      </c>
      <c r="BS906" s="124">
        <v>0.0</v>
      </c>
      <c r="BT906" s="112"/>
      <c r="BU906" s="168" t="s">
        <v>237</v>
      </c>
      <c r="BV906" s="168" t="s">
        <v>237</v>
      </c>
      <c r="BW906" s="112"/>
    </row>
    <row r="907">
      <c r="A907" s="66"/>
      <c r="B907" s="69">
        <v>18.0</v>
      </c>
      <c r="C907" s="71" t="s">
        <v>311</v>
      </c>
      <c r="D907" s="10" t="s">
        <v>347</v>
      </c>
      <c r="E907" s="76">
        <v>2014.0</v>
      </c>
      <c r="F907" s="76" t="s">
        <v>30</v>
      </c>
      <c r="G907" s="76" t="s">
        <v>383</v>
      </c>
      <c r="H907" s="76">
        <v>0.0</v>
      </c>
      <c r="I907" s="119" t="s">
        <v>419</v>
      </c>
      <c r="J907" s="71"/>
      <c r="K907" s="87" t="s">
        <v>39</v>
      </c>
      <c r="L907" s="66"/>
      <c r="M907" s="94"/>
      <c r="N907" s="122" t="s">
        <v>231</v>
      </c>
      <c r="O907" s="124"/>
      <c r="P907" s="124" t="s">
        <v>243</v>
      </c>
      <c r="Q907" s="16" t="s">
        <v>250</v>
      </c>
      <c r="R907" s="122" t="s">
        <v>228</v>
      </c>
      <c r="S907" s="124"/>
      <c r="T907" s="122" t="s">
        <v>231</v>
      </c>
      <c r="U907" s="124"/>
      <c r="V907" s="16" t="s">
        <v>258</v>
      </c>
      <c r="W907" s="106"/>
      <c r="X907" s="106"/>
      <c r="Y907" s="106"/>
      <c r="Z907" s="122" t="s">
        <v>231</v>
      </c>
      <c r="AA907" s="124" t="s">
        <v>460</v>
      </c>
      <c r="AB907" s="122" t="s">
        <v>231</v>
      </c>
      <c r="AC907" s="124"/>
      <c r="AD907" s="122" t="s">
        <v>231</v>
      </c>
      <c r="AE907" s="124"/>
      <c r="AF907" s="122" t="s">
        <v>241</v>
      </c>
      <c r="AG907" s="124"/>
      <c r="AH907" s="122" t="s">
        <v>231</v>
      </c>
      <c r="AI907" s="124"/>
      <c r="AJ907" s="108"/>
      <c r="AK907" s="106"/>
      <c r="AL907" s="106"/>
      <c r="AM907" s="122" t="s">
        <v>231</v>
      </c>
      <c r="AN907" s="124"/>
      <c r="AO907" s="122" t="s">
        <v>231</v>
      </c>
      <c r="AP907" s="124"/>
      <c r="AQ907" s="122" t="s">
        <v>231</v>
      </c>
      <c r="AR907" s="124"/>
      <c r="AS907" s="122" t="s">
        <v>231</v>
      </c>
      <c r="AT907" s="124"/>
      <c r="AU907" s="122" t="s">
        <v>231</v>
      </c>
      <c r="AV907" s="124"/>
      <c r="AW907" s="122" t="s">
        <v>231</v>
      </c>
      <c r="AX907" s="124"/>
      <c r="AY907" s="122" t="s">
        <v>231</v>
      </c>
      <c r="AZ907" s="124"/>
      <c r="BA907" s="146" t="s">
        <v>231</v>
      </c>
      <c r="BB907" s="124" t="s">
        <v>547</v>
      </c>
      <c r="BC907" s="146" t="s">
        <v>290</v>
      </c>
      <c r="BD907" s="124" t="s">
        <v>460</v>
      </c>
      <c r="BE907" s="112">
        <f t="shared" si="25"/>
        <v>0.8571428571</v>
      </c>
      <c r="BF907" s="122" t="s">
        <v>192</v>
      </c>
      <c r="BG907" s="160">
        <v>1.0</v>
      </c>
      <c r="BH907" s="122" t="s">
        <v>200</v>
      </c>
      <c r="BI907" s="160">
        <v>0.5</v>
      </c>
      <c r="BJ907" s="122" t="s">
        <v>204</v>
      </c>
      <c r="BK907" s="124">
        <v>1.0</v>
      </c>
      <c r="BL907" s="146" t="s">
        <v>209</v>
      </c>
      <c r="BM907" s="124">
        <v>1.0</v>
      </c>
      <c r="BN907" s="122" t="s">
        <v>216</v>
      </c>
      <c r="BO907" s="124">
        <v>1.0</v>
      </c>
      <c r="BP907" s="122" t="s">
        <v>204</v>
      </c>
      <c r="BQ907" s="124">
        <v>1.0</v>
      </c>
      <c r="BR907" s="122" t="s">
        <v>211</v>
      </c>
      <c r="BS907" s="124">
        <v>0.5</v>
      </c>
      <c r="BT907" s="112"/>
      <c r="BU907" s="168" t="s">
        <v>236</v>
      </c>
      <c r="BV907" s="168" t="s">
        <v>237</v>
      </c>
      <c r="BW907" s="112"/>
    </row>
    <row r="908">
      <c r="A908" s="66"/>
      <c r="B908" s="69">
        <v>19.0</v>
      </c>
      <c r="C908" s="71" t="s">
        <v>312</v>
      </c>
      <c r="D908" s="10" t="s">
        <v>348</v>
      </c>
      <c r="E908" s="76">
        <v>2014.0</v>
      </c>
      <c r="F908" s="76" t="s">
        <v>30</v>
      </c>
      <c r="G908" s="76" t="s">
        <v>384</v>
      </c>
      <c r="H908" s="76">
        <v>0.0</v>
      </c>
      <c r="I908" s="119" t="s">
        <v>420</v>
      </c>
      <c r="J908" s="71"/>
      <c r="K908" s="87" t="s">
        <v>39</v>
      </c>
      <c r="L908" s="66"/>
      <c r="M908" s="94"/>
      <c r="N908" s="122" t="s">
        <v>231</v>
      </c>
      <c r="O908" s="124"/>
      <c r="P908" s="124" t="s">
        <v>243</v>
      </c>
      <c r="Q908" s="16" t="s">
        <v>249</v>
      </c>
      <c r="R908" s="122" t="s">
        <v>231</v>
      </c>
      <c r="S908" s="124" t="s">
        <v>456</v>
      </c>
      <c r="T908" s="224" t="s">
        <v>231</v>
      </c>
      <c r="U908" s="58"/>
      <c r="V908" s="16" t="s">
        <v>258</v>
      </c>
      <c r="W908" s="106"/>
      <c r="X908" s="106"/>
      <c r="Y908" s="106"/>
      <c r="Z908" s="122" t="s">
        <v>241</v>
      </c>
      <c r="AA908" s="124"/>
      <c r="AB908" s="122"/>
      <c r="AC908" s="124"/>
      <c r="AD908" s="122"/>
      <c r="AE908" s="124"/>
      <c r="AF908" s="122"/>
      <c r="AG908" s="124"/>
      <c r="AH908" s="122"/>
      <c r="AI908" s="124"/>
      <c r="AJ908" s="108"/>
      <c r="AK908" s="106"/>
      <c r="AL908" s="106"/>
      <c r="AM908" s="122" t="s">
        <v>231</v>
      </c>
      <c r="AN908" s="124" t="s">
        <v>504</v>
      </c>
      <c r="AO908" s="122" t="s">
        <v>231</v>
      </c>
      <c r="AP908" s="124" t="s">
        <v>508</v>
      </c>
      <c r="AQ908" s="122" t="s">
        <v>231</v>
      </c>
      <c r="AR908" s="124"/>
      <c r="AS908" s="122" t="s">
        <v>231</v>
      </c>
      <c r="AT908" s="124"/>
      <c r="AU908" s="122" t="s">
        <v>241</v>
      </c>
      <c r="AV908" s="124"/>
      <c r="AW908" s="122" t="s">
        <v>231</v>
      </c>
      <c r="AX908" s="124"/>
      <c r="AY908" s="122" t="s">
        <v>231</v>
      </c>
      <c r="AZ908" s="124"/>
      <c r="BA908" s="146" t="s">
        <v>231</v>
      </c>
      <c r="BB908" s="124"/>
      <c r="BC908" s="146" t="s">
        <v>293</v>
      </c>
      <c r="BD908" s="124"/>
      <c r="BE908" s="111">
        <f t="shared" si="25"/>
        <v>0.8571428571</v>
      </c>
      <c r="BF908" s="58"/>
      <c r="BG908" s="160">
        <v>1.0</v>
      </c>
      <c r="BH908" s="122" t="s">
        <v>200</v>
      </c>
      <c r="BI908" s="160">
        <v>0.5</v>
      </c>
      <c r="BJ908" s="122" t="s">
        <v>204</v>
      </c>
      <c r="BK908" s="124">
        <v>1.0</v>
      </c>
      <c r="BL908" s="146" t="s">
        <v>209</v>
      </c>
      <c r="BM908" s="124">
        <v>1.0</v>
      </c>
      <c r="BN908" s="122" t="s">
        <v>216</v>
      </c>
      <c r="BO908" s="124">
        <v>1.0</v>
      </c>
      <c r="BP908" s="122" t="s">
        <v>211</v>
      </c>
      <c r="BQ908" s="124">
        <v>0.5</v>
      </c>
      <c r="BR908" s="122" t="s">
        <v>225</v>
      </c>
      <c r="BS908" s="124">
        <v>1.0</v>
      </c>
      <c r="BT908" s="112"/>
      <c r="BU908" s="168" t="s">
        <v>237</v>
      </c>
      <c r="BV908" s="168" t="s">
        <v>237</v>
      </c>
      <c r="BW908" s="112"/>
      <c r="BX908" s="10" t="s">
        <v>561</v>
      </c>
    </row>
    <row r="909">
      <c r="A909" s="66"/>
      <c r="B909" s="69">
        <v>20.0</v>
      </c>
      <c r="C909" s="71" t="s">
        <v>313</v>
      </c>
      <c r="D909" s="115" t="s">
        <v>349</v>
      </c>
      <c r="E909" s="76">
        <v>2010.0</v>
      </c>
      <c r="F909" s="76" t="s">
        <v>30</v>
      </c>
      <c r="G909" s="76" t="s">
        <v>385</v>
      </c>
      <c r="H909" s="76">
        <v>7.0</v>
      </c>
      <c r="I909" s="119" t="s">
        <v>421</v>
      </c>
      <c r="J909" s="71"/>
      <c r="K909" s="87" t="s">
        <v>39</v>
      </c>
      <c r="L909" s="66"/>
      <c r="M909" s="94"/>
      <c r="N909" s="122" t="s">
        <v>231</v>
      </c>
      <c r="O909" s="124"/>
      <c r="P909" s="124" t="s">
        <v>243</v>
      </c>
      <c r="Q909" s="16" t="s">
        <v>250</v>
      </c>
      <c r="R909" s="122" t="s">
        <v>228</v>
      </c>
      <c r="S909" s="124"/>
      <c r="T909" s="122" t="s">
        <v>231</v>
      </c>
      <c r="U909" s="124"/>
      <c r="V909" s="16" t="s">
        <v>258</v>
      </c>
      <c r="W909" s="106"/>
      <c r="X909" s="106"/>
      <c r="Y909" s="106"/>
      <c r="Z909" s="122" t="s">
        <v>231</v>
      </c>
      <c r="AA909" s="124"/>
      <c r="AB909" s="122" t="s">
        <v>231</v>
      </c>
      <c r="AC909" s="124"/>
      <c r="AD909" s="122" t="s">
        <v>231</v>
      </c>
      <c r="AE909" s="124"/>
      <c r="AF909" s="122" t="s">
        <v>241</v>
      </c>
      <c r="AG909" s="124"/>
      <c r="AH909" s="122" t="s">
        <v>241</v>
      </c>
      <c r="AI909" s="124"/>
      <c r="AJ909" s="108"/>
      <c r="AK909" s="106"/>
      <c r="AL909" s="106"/>
      <c r="AM909" s="122" t="s">
        <v>231</v>
      </c>
      <c r="AN909" s="124"/>
      <c r="AO909" s="122" t="s">
        <v>241</v>
      </c>
      <c r="AP909" s="124"/>
      <c r="AQ909" s="122" t="s">
        <v>231</v>
      </c>
      <c r="AR909" s="124"/>
      <c r="AS909" s="122" t="s">
        <v>231</v>
      </c>
      <c r="AT909" s="124" t="s">
        <v>527</v>
      </c>
      <c r="AU909" s="122" t="s">
        <v>241</v>
      </c>
      <c r="AV909" s="124"/>
      <c r="AW909" s="122" t="s">
        <v>228</v>
      </c>
      <c r="AX909" s="124"/>
      <c r="AY909" s="122" t="s">
        <v>231</v>
      </c>
      <c r="AZ909" s="124"/>
      <c r="BA909" s="146" t="s">
        <v>241</v>
      </c>
      <c r="BB909" s="124"/>
      <c r="BC909" s="146" t="s">
        <v>293</v>
      </c>
      <c r="BD909" s="124"/>
      <c r="BE909" s="112">
        <f t="shared" si="25"/>
        <v>0.6185714286</v>
      </c>
      <c r="BF909" s="224" t="s">
        <v>192</v>
      </c>
      <c r="BG909" s="58"/>
      <c r="BH909" s="122" t="s">
        <v>199</v>
      </c>
      <c r="BI909" s="160">
        <v>1.0</v>
      </c>
      <c r="BJ909" s="122" t="s">
        <v>204</v>
      </c>
      <c r="BK909" s="124">
        <v>1.0</v>
      </c>
      <c r="BL909" s="146" t="s">
        <v>209</v>
      </c>
      <c r="BM909" s="124">
        <v>1.0</v>
      </c>
      <c r="BN909" s="122" t="s">
        <v>218</v>
      </c>
      <c r="BO909" s="124">
        <v>0.33</v>
      </c>
      <c r="BP909" s="122" t="s">
        <v>211</v>
      </c>
      <c r="BQ909" s="124">
        <v>0.5</v>
      </c>
      <c r="BR909" s="122" t="s">
        <v>211</v>
      </c>
      <c r="BS909" s="124">
        <v>0.5</v>
      </c>
      <c r="BT909" s="112"/>
      <c r="BU909" s="168" t="s">
        <v>236</v>
      </c>
      <c r="BV909" s="168" t="s">
        <v>237</v>
      </c>
      <c r="BW909" s="112"/>
    </row>
    <row r="910">
      <c r="A910" s="66"/>
      <c r="B910" s="69">
        <v>21.0</v>
      </c>
      <c r="C910" s="71" t="s">
        <v>314</v>
      </c>
      <c r="D910" s="71" t="s">
        <v>350</v>
      </c>
      <c r="E910" s="76">
        <v>2010.0</v>
      </c>
      <c r="F910" s="76" t="s">
        <v>30</v>
      </c>
      <c r="G910" s="76" t="s">
        <v>386</v>
      </c>
      <c r="H910" s="76">
        <v>11.0</v>
      </c>
      <c r="I910" s="119" t="s">
        <v>422</v>
      </c>
      <c r="J910" s="71"/>
      <c r="K910" s="87" t="s">
        <v>39</v>
      </c>
      <c r="L910" s="66"/>
      <c r="M910" s="94"/>
      <c r="N910" s="122" t="s">
        <v>231</v>
      </c>
      <c r="O910" s="124"/>
      <c r="P910" s="124" t="s">
        <v>243</v>
      </c>
      <c r="Q910" s="16" t="s">
        <v>248</v>
      </c>
      <c r="R910" s="122" t="s">
        <v>241</v>
      </c>
      <c r="S910" s="124" t="s">
        <v>457</v>
      </c>
      <c r="T910" s="122" t="s">
        <v>231</v>
      </c>
      <c r="U910" s="124"/>
      <c r="V910" s="16" t="s">
        <v>258</v>
      </c>
      <c r="W910" s="106"/>
      <c r="X910" s="106"/>
      <c r="Y910" s="106"/>
      <c r="Z910" s="122" t="s">
        <v>231</v>
      </c>
      <c r="AA910" s="124"/>
      <c r="AB910" s="122" t="s">
        <v>231</v>
      </c>
      <c r="AC910" s="124"/>
      <c r="AD910" s="122" t="s">
        <v>231</v>
      </c>
      <c r="AE910" s="124" t="s">
        <v>490</v>
      </c>
      <c r="AF910" s="122" t="s">
        <v>241</v>
      </c>
      <c r="AG910" s="124"/>
      <c r="AH910" s="122" t="s">
        <v>241</v>
      </c>
      <c r="AI910" s="124"/>
      <c r="AJ910" s="108"/>
      <c r="AK910" s="106"/>
      <c r="AL910" s="106"/>
      <c r="AM910" s="122" t="s">
        <v>231</v>
      </c>
      <c r="AN910" s="124"/>
      <c r="AO910" s="122" t="s">
        <v>231</v>
      </c>
      <c r="AP910" s="124"/>
      <c r="AQ910" s="122" t="s">
        <v>231</v>
      </c>
      <c r="AR910" s="124"/>
      <c r="AS910" s="122" t="s">
        <v>231</v>
      </c>
      <c r="AT910" s="124"/>
      <c r="AU910" s="122" t="s">
        <v>231</v>
      </c>
      <c r="AV910" s="124"/>
      <c r="AW910" s="122" t="s">
        <v>231</v>
      </c>
      <c r="AX910" s="124"/>
      <c r="AY910" s="122" t="s">
        <v>231</v>
      </c>
      <c r="AZ910" s="124"/>
      <c r="BA910" s="146" t="s">
        <v>241</v>
      </c>
      <c r="BB910" s="124"/>
      <c r="BC910" s="146" t="s">
        <v>291</v>
      </c>
      <c r="BD910" s="124"/>
      <c r="BE910" s="112">
        <f t="shared" si="25"/>
        <v>0.8571428571</v>
      </c>
      <c r="BF910" s="122" t="s">
        <v>192</v>
      </c>
      <c r="BG910" s="160">
        <v>1.0</v>
      </c>
      <c r="BH910" s="122" t="s">
        <v>199</v>
      </c>
      <c r="BI910" s="160">
        <v>1.0</v>
      </c>
      <c r="BJ910" s="122" t="s">
        <v>204</v>
      </c>
      <c r="BK910" s="124">
        <v>1.0</v>
      </c>
      <c r="BL910" s="146" t="s">
        <v>209</v>
      </c>
      <c r="BM910" s="124">
        <v>1.0</v>
      </c>
      <c r="BN910" s="122" t="s">
        <v>216</v>
      </c>
      <c r="BO910" s="124">
        <v>1.0</v>
      </c>
      <c r="BP910" s="122" t="s">
        <v>211</v>
      </c>
      <c r="BQ910" s="124">
        <v>0.5</v>
      </c>
      <c r="BR910" s="122" t="s">
        <v>211</v>
      </c>
      <c r="BS910" s="124">
        <v>0.5</v>
      </c>
      <c r="BT910" s="112"/>
      <c r="BU910" s="168" t="s">
        <v>236</v>
      </c>
      <c r="BV910" s="168" t="s">
        <v>237</v>
      </c>
      <c r="BW910" s="112"/>
    </row>
    <row r="911">
      <c r="A911" s="66"/>
      <c r="B911" s="69">
        <v>22.0</v>
      </c>
      <c r="C911" s="71" t="s">
        <v>315</v>
      </c>
      <c r="D911" s="71" t="s">
        <v>351</v>
      </c>
      <c r="E911" s="76">
        <v>2010.0</v>
      </c>
      <c r="F911" s="76" t="s">
        <v>30</v>
      </c>
      <c r="G911" s="76" t="s">
        <v>387</v>
      </c>
      <c r="H911" s="76">
        <v>6.0</v>
      </c>
      <c r="I911" s="119" t="s">
        <v>423</v>
      </c>
      <c r="J911" s="71"/>
      <c r="K911" s="87" t="s">
        <v>39</v>
      </c>
      <c r="L911" s="66"/>
      <c r="M911" s="94"/>
      <c r="N911" s="122" t="s">
        <v>231</v>
      </c>
      <c r="O911" s="124"/>
      <c r="P911" s="124" t="s">
        <v>243</v>
      </c>
      <c r="Q911" s="16" t="s">
        <v>250</v>
      </c>
      <c r="R911" s="122" t="s">
        <v>228</v>
      </c>
      <c r="S911" s="124"/>
      <c r="T911" s="122" t="s">
        <v>241</v>
      </c>
      <c r="U911" s="124"/>
      <c r="V911" s="16"/>
      <c r="W911" s="106"/>
      <c r="X911" s="106"/>
      <c r="Y911" s="106"/>
      <c r="Z911" s="122"/>
      <c r="AA911" s="124"/>
      <c r="AB911" s="122"/>
      <c r="AC911" s="124"/>
      <c r="AD911" s="122"/>
      <c r="AE911" s="124"/>
      <c r="AF911" s="122"/>
      <c r="AG911" s="124"/>
      <c r="AH911" s="122"/>
      <c r="AI911" s="124"/>
      <c r="AJ911" s="108"/>
      <c r="AK911" s="106"/>
      <c r="AL911" s="106"/>
      <c r="AM911" s="122"/>
      <c r="AN911" s="124"/>
      <c r="AO911" s="122"/>
      <c r="AP911" s="124"/>
      <c r="AQ911" s="122"/>
      <c r="AR911" s="124"/>
      <c r="AS911" s="122"/>
      <c r="AT911" s="124"/>
      <c r="AU911" s="122"/>
      <c r="AV911" s="124"/>
      <c r="AW911" s="122"/>
      <c r="AX911" s="124"/>
      <c r="AY911" s="122"/>
      <c r="AZ911" s="124"/>
      <c r="BA911" s="146"/>
      <c r="BB911" s="124"/>
      <c r="BC911" s="146"/>
      <c r="BD911" s="124"/>
      <c r="BE911" s="112">
        <f t="shared" si="25"/>
        <v>0</v>
      </c>
      <c r="BF911" s="122"/>
      <c r="BG911" s="160"/>
      <c r="BH911" s="224"/>
      <c r="BI911" s="58"/>
      <c r="BJ911" s="122"/>
      <c r="BK911" s="124"/>
      <c r="BL911" s="146"/>
      <c r="BM911" s="124"/>
      <c r="BN911" s="122"/>
      <c r="BO911" s="124"/>
      <c r="BP911" s="122"/>
      <c r="BQ911" s="124"/>
      <c r="BR911" s="122"/>
      <c r="BS911" s="124"/>
      <c r="BT911" s="112"/>
      <c r="BU911" s="7"/>
      <c r="BV911" s="7"/>
      <c r="BW911" s="112"/>
    </row>
    <row r="912">
      <c r="A912" s="66"/>
      <c r="B912" s="69">
        <v>23.0</v>
      </c>
      <c r="C912" s="71" t="s">
        <v>316</v>
      </c>
      <c r="D912" s="71" t="s">
        <v>352</v>
      </c>
      <c r="E912" s="76">
        <v>2009.0</v>
      </c>
      <c r="F912" s="76" t="s">
        <v>30</v>
      </c>
      <c r="G912" s="76" t="s">
        <v>388</v>
      </c>
      <c r="H912" s="76">
        <v>11.0</v>
      </c>
      <c r="I912" s="119" t="s">
        <v>424</v>
      </c>
      <c r="J912" s="71"/>
      <c r="K912" s="87" t="s">
        <v>39</v>
      </c>
      <c r="L912" s="66"/>
      <c r="M912" s="94"/>
      <c r="N912" s="122" t="s">
        <v>231</v>
      </c>
      <c r="O912" s="124"/>
      <c r="P912" s="124" t="s">
        <v>243</v>
      </c>
      <c r="Q912" s="16" t="s">
        <v>250</v>
      </c>
      <c r="R912" s="122" t="s">
        <v>228</v>
      </c>
      <c r="S912" s="124"/>
      <c r="T912" s="122" t="s">
        <v>231</v>
      </c>
      <c r="U912" s="124"/>
      <c r="V912" s="16" t="s">
        <v>260</v>
      </c>
      <c r="W912" s="106"/>
      <c r="X912" s="106"/>
      <c r="Y912" s="106"/>
      <c r="Z912" s="122" t="s">
        <v>231</v>
      </c>
      <c r="AA912" s="124"/>
      <c r="AB912" s="122" t="s">
        <v>231</v>
      </c>
      <c r="AC912" s="128" t="s">
        <v>474</v>
      </c>
      <c r="AD912" s="122" t="s">
        <v>231</v>
      </c>
      <c r="AE912" s="124"/>
      <c r="AF912" s="122" t="s">
        <v>231</v>
      </c>
      <c r="AG912" s="124"/>
      <c r="AH912" s="122" t="s">
        <v>231</v>
      </c>
      <c r="AI912" s="124"/>
      <c r="AJ912" s="108"/>
      <c r="AK912" s="106"/>
      <c r="AL912" s="106"/>
      <c r="AM912" s="122" t="s">
        <v>231</v>
      </c>
      <c r="AN912" s="124"/>
      <c r="AO912" s="122" t="s">
        <v>231</v>
      </c>
      <c r="AP912" s="124"/>
      <c r="AQ912" s="122" t="s">
        <v>231</v>
      </c>
      <c r="AR912" s="124"/>
      <c r="AS912" s="122" t="s">
        <v>231</v>
      </c>
      <c r="AT912" s="124" t="s">
        <v>528</v>
      </c>
      <c r="AU912" s="122" t="s">
        <v>231</v>
      </c>
      <c r="AV912" s="124"/>
      <c r="AW912" s="122" t="s">
        <v>231</v>
      </c>
      <c r="AX912" s="124" t="s">
        <v>536</v>
      </c>
      <c r="AY912" s="122" t="s">
        <v>231</v>
      </c>
      <c r="AZ912" s="124"/>
      <c r="BA912" s="146" t="s">
        <v>241</v>
      </c>
      <c r="BB912" s="124"/>
      <c r="BC912" s="146" t="s">
        <v>291</v>
      </c>
      <c r="BD912" s="124"/>
      <c r="BE912" s="112">
        <f t="shared" si="25"/>
        <v>0.9514285714</v>
      </c>
      <c r="BF912" s="122" t="s">
        <v>192</v>
      </c>
      <c r="BG912" s="160">
        <v>1.0</v>
      </c>
      <c r="BH912" s="122" t="s">
        <v>199</v>
      </c>
      <c r="BI912" s="160">
        <v>1.0</v>
      </c>
      <c r="BJ912" s="122" t="s">
        <v>204</v>
      </c>
      <c r="BK912" s="124">
        <v>1.0</v>
      </c>
      <c r="BL912" s="146" t="s">
        <v>209</v>
      </c>
      <c r="BM912" s="124">
        <v>1.0</v>
      </c>
      <c r="BN912" s="122" t="s">
        <v>217</v>
      </c>
      <c r="BO912" s="124">
        <v>0.66</v>
      </c>
      <c r="BP912" s="122" t="s">
        <v>204</v>
      </c>
      <c r="BQ912" s="124">
        <v>1.0</v>
      </c>
      <c r="BR912" s="122" t="s">
        <v>225</v>
      </c>
      <c r="BS912" s="124">
        <v>1.0</v>
      </c>
      <c r="BT912" s="112"/>
      <c r="BU912" s="7"/>
      <c r="BV912" s="7"/>
      <c r="BW912" s="112"/>
    </row>
    <row r="913">
      <c r="A913" s="66"/>
      <c r="B913" s="69">
        <v>24.0</v>
      </c>
      <c r="C913" s="71" t="s">
        <v>317</v>
      </c>
      <c r="D913" s="71" t="s">
        <v>353</v>
      </c>
      <c r="E913" s="76">
        <v>2010.0</v>
      </c>
      <c r="F913" s="76" t="s">
        <v>30</v>
      </c>
      <c r="G913" s="76" t="s">
        <v>389</v>
      </c>
      <c r="H913" s="76">
        <v>6.0</v>
      </c>
      <c r="I913" s="119" t="s">
        <v>425</v>
      </c>
      <c r="J913" s="71"/>
      <c r="K913" s="87" t="s">
        <v>39</v>
      </c>
      <c r="L913" s="66"/>
      <c r="M913" s="94"/>
      <c r="N913" s="122" t="s">
        <v>231</v>
      </c>
      <c r="O913" s="124"/>
      <c r="P913" s="124" t="s">
        <v>243</v>
      </c>
      <c r="Q913" s="16" t="s">
        <v>250</v>
      </c>
      <c r="R913" s="122" t="s">
        <v>228</v>
      </c>
      <c r="S913" s="124"/>
      <c r="T913" s="122" t="s">
        <v>231</v>
      </c>
      <c r="U913" s="124"/>
      <c r="V913" s="16" t="s">
        <v>258</v>
      </c>
      <c r="W913" s="106"/>
      <c r="X913" s="106"/>
      <c r="Y913" s="106"/>
      <c r="Z913" s="122" t="s">
        <v>241</v>
      </c>
      <c r="AA913" s="124"/>
      <c r="AB913" s="122"/>
      <c r="AC913" s="124"/>
      <c r="AD913" s="122"/>
      <c r="AE913" s="124"/>
      <c r="AF913" s="122"/>
      <c r="AG913" s="124"/>
      <c r="AH913" s="122"/>
      <c r="AI913" s="124"/>
      <c r="AJ913" s="108"/>
      <c r="AK913" s="106"/>
      <c r="AL913" s="106"/>
      <c r="AM913" s="122" t="s">
        <v>231</v>
      </c>
      <c r="AN913" s="124"/>
      <c r="AO913" s="122" t="s">
        <v>231</v>
      </c>
      <c r="AP913" s="124"/>
      <c r="AQ913" s="122" t="s">
        <v>231</v>
      </c>
      <c r="AR913" s="124" t="s">
        <v>519</v>
      </c>
      <c r="AS913" s="122" t="s">
        <v>231</v>
      </c>
      <c r="AT913" s="124" t="s">
        <v>530</v>
      </c>
      <c r="AU913" s="122" t="s">
        <v>231</v>
      </c>
      <c r="AV913" s="124"/>
      <c r="AW913" s="122" t="s">
        <v>231</v>
      </c>
      <c r="AX913" s="124"/>
      <c r="AY913" s="122" t="s">
        <v>231</v>
      </c>
      <c r="AZ913" s="124" t="s">
        <v>540</v>
      </c>
      <c r="BA913" s="146" t="s">
        <v>231</v>
      </c>
      <c r="BB913" s="124"/>
      <c r="BC913" s="146" t="s">
        <v>293</v>
      </c>
      <c r="BD913" s="124"/>
      <c r="BE913" s="112">
        <f t="shared" si="25"/>
        <v>0.8571428571</v>
      </c>
      <c r="BF913" s="122" t="s">
        <v>192</v>
      </c>
      <c r="BG913" s="160">
        <v>1.0</v>
      </c>
      <c r="BH913" s="122" t="s">
        <v>199</v>
      </c>
      <c r="BI913" s="160">
        <v>1.0</v>
      </c>
      <c r="BJ913" s="224" t="s">
        <v>204</v>
      </c>
      <c r="BK913" s="58"/>
      <c r="BL913" s="146" t="s">
        <v>209</v>
      </c>
      <c r="BM913" s="124">
        <v>1.0</v>
      </c>
      <c r="BN913" s="122" t="s">
        <v>216</v>
      </c>
      <c r="BO913" s="124">
        <v>1.0</v>
      </c>
      <c r="BP913" s="122" t="s">
        <v>204</v>
      </c>
      <c r="BQ913" s="124">
        <v>1.0</v>
      </c>
      <c r="BR913" s="122" t="s">
        <v>225</v>
      </c>
      <c r="BS913" s="124">
        <v>1.0</v>
      </c>
      <c r="BT913" s="112"/>
      <c r="BU913" s="168" t="s">
        <v>236</v>
      </c>
      <c r="BV913" s="168" t="s">
        <v>237</v>
      </c>
      <c r="BW913" s="112"/>
    </row>
    <row r="914">
      <c r="A914" s="66"/>
      <c r="B914" s="69">
        <v>25.0</v>
      </c>
      <c r="C914" s="71" t="s">
        <v>318</v>
      </c>
      <c r="D914" s="71" t="s">
        <v>354</v>
      </c>
      <c r="E914" s="76">
        <v>2010.0</v>
      </c>
      <c r="F914" s="76" t="s">
        <v>30</v>
      </c>
      <c r="G914" s="76" t="s">
        <v>390</v>
      </c>
      <c r="H914" s="76">
        <v>5.0</v>
      </c>
      <c r="I914" s="119" t="s">
        <v>426</v>
      </c>
      <c r="J914" s="71"/>
      <c r="K914" s="87" t="s">
        <v>39</v>
      </c>
      <c r="L914" s="66"/>
      <c r="M914" s="94"/>
      <c r="N914" s="122" t="s">
        <v>231</v>
      </c>
      <c r="O914" s="124"/>
      <c r="P914" s="124" t="s">
        <v>243</v>
      </c>
      <c r="Q914" s="16" t="s">
        <v>250</v>
      </c>
      <c r="R914" s="122" t="s">
        <v>231</v>
      </c>
      <c r="S914" s="124"/>
      <c r="T914" s="122" t="s">
        <v>231</v>
      </c>
      <c r="U914" s="124"/>
      <c r="V914" s="16" t="s">
        <v>258</v>
      </c>
      <c r="W914" s="106"/>
      <c r="X914" s="106"/>
      <c r="Y914" s="106"/>
      <c r="Z914" s="224" t="s">
        <v>231</v>
      </c>
      <c r="AA914" s="58"/>
      <c r="AB914" s="122" t="s">
        <v>241</v>
      </c>
      <c r="AC914" s="124"/>
      <c r="AD914" s="122" t="s">
        <v>231</v>
      </c>
      <c r="AE914" s="124"/>
      <c r="AF914" s="122" t="s">
        <v>241</v>
      </c>
      <c r="AG914" s="124"/>
      <c r="AH914" s="122" t="s">
        <v>241</v>
      </c>
      <c r="AI914" s="124"/>
      <c r="AJ914" s="108"/>
      <c r="AK914" s="106"/>
      <c r="AL914" s="106"/>
      <c r="AM914" s="122" t="s">
        <v>241</v>
      </c>
      <c r="AN914" s="124"/>
      <c r="AO914" s="122"/>
      <c r="AP914" s="124"/>
      <c r="AQ914" s="122"/>
      <c r="AR914" s="124"/>
      <c r="AS914" s="122"/>
      <c r="AT914" s="124"/>
      <c r="AU914" s="122" t="s">
        <v>231</v>
      </c>
      <c r="AV914" s="124"/>
      <c r="AW914" s="122" t="s">
        <v>231</v>
      </c>
      <c r="AX914" s="124"/>
      <c r="AY914" s="122" t="s">
        <v>231</v>
      </c>
      <c r="AZ914" s="124"/>
      <c r="BA914" s="146" t="s">
        <v>241</v>
      </c>
      <c r="BB914" s="124"/>
      <c r="BC914" s="146" t="s">
        <v>228</v>
      </c>
      <c r="BD914" s="124"/>
      <c r="BE914" s="112">
        <f t="shared" si="25"/>
        <v>0.5714285714</v>
      </c>
      <c r="BF914" s="122" t="s">
        <v>192</v>
      </c>
      <c r="BG914" s="160">
        <v>1.0</v>
      </c>
      <c r="BH914" s="122" t="s">
        <v>200</v>
      </c>
      <c r="BI914" s="160">
        <v>0.5</v>
      </c>
      <c r="BJ914" s="122" t="s">
        <v>204</v>
      </c>
      <c r="BK914" s="226">
        <v>1.0</v>
      </c>
      <c r="BL914" s="63"/>
      <c r="BM914" s="124">
        <v>1.0</v>
      </c>
      <c r="BN914" s="122" t="s">
        <v>219</v>
      </c>
      <c r="BO914" s="124">
        <v>0.0</v>
      </c>
      <c r="BP914" s="122" t="s">
        <v>211</v>
      </c>
      <c r="BQ914" s="124">
        <v>0.5</v>
      </c>
      <c r="BR914" s="122" t="s">
        <v>226</v>
      </c>
      <c r="BS914" s="124">
        <v>0.0</v>
      </c>
      <c r="BT914" s="112"/>
      <c r="BU914" s="168" t="s">
        <v>236</v>
      </c>
      <c r="BV914" s="168" t="s">
        <v>236</v>
      </c>
      <c r="BW914" s="112"/>
    </row>
    <row r="915">
      <c r="A915" s="66"/>
      <c r="B915" s="69">
        <v>26.0</v>
      </c>
      <c r="C915" s="71" t="s">
        <v>319</v>
      </c>
      <c r="D915" s="71" t="s">
        <v>355</v>
      </c>
      <c r="E915" s="76">
        <v>2009.0</v>
      </c>
      <c r="F915" s="76" t="s">
        <v>30</v>
      </c>
      <c r="G915" s="76" t="s">
        <v>391</v>
      </c>
      <c r="H915" s="76">
        <v>6.0</v>
      </c>
      <c r="I915" s="119" t="s">
        <v>427</v>
      </c>
      <c r="J915" s="71"/>
      <c r="K915" s="87" t="s">
        <v>39</v>
      </c>
      <c r="L915" s="66"/>
      <c r="M915" s="94"/>
      <c r="N915" s="122" t="s">
        <v>231</v>
      </c>
      <c r="O915" s="124"/>
      <c r="P915" s="124" t="s">
        <v>243</v>
      </c>
      <c r="Q915" s="16" t="s">
        <v>250</v>
      </c>
      <c r="R915" s="122" t="s">
        <v>228</v>
      </c>
      <c r="S915" s="124"/>
      <c r="T915" s="122" t="s">
        <v>231</v>
      </c>
      <c r="U915" s="124"/>
      <c r="V915" s="16" t="s">
        <v>258</v>
      </c>
      <c r="W915" s="106"/>
      <c r="X915" s="106"/>
      <c r="Y915" s="106"/>
      <c r="Z915" s="122" t="s">
        <v>231</v>
      </c>
      <c r="AA915" s="124"/>
      <c r="AB915" s="122" t="s">
        <v>231</v>
      </c>
      <c r="AC915" s="124"/>
      <c r="AD915" s="122" t="s">
        <v>231</v>
      </c>
      <c r="AE915" s="124"/>
      <c r="AF915" s="122" t="s">
        <v>241</v>
      </c>
      <c r="AG915" s="124"/>
      <c r="AH915" s="122" t="s">
        <v>241</v>
      </c>
      <c r="AI915" s="124"/>
      <c r="AJ915" s="108"/>
      <c r="AK915" s="106"/>
      <c r="AL915" s="106"/>
      <c r="AM915" s="122" t="s">
        <v>231</v>
      </c>
      <c r="AN915" s="124"/>
      <c r="AO915" s="122" t="s">
        <v>241</v>
      </c>
      <c r="AP915" s="124"/>
      <c r="AQ915" s="122" t="s">
        <v>231</v>
      </c>
      <c r="AR915" s="124"/>
      <c r="AS915" s="122" t="s">
        <v>231</v>
      </c>
      <c r="AT915" s="124"/>
      <c r="AU915" s="122" t="s">
        <v>231</v>
      </c>
      <c r="AV915" s="124"/>
      <c r="AW915" s="122" t="s">
        <v>231</v>
      </c>
      <c r="AX915" s="124"/>
      <c r="AY915" s="122" t="s">
        <v>231</v>
      </c>
      <c r="AZ915" s="124"/>
      <c r="BA915" s="146" t="s">
        <v>231</v>
      </c>
      <c r="BB915" s="124"/>
      <c r="BC915" s="146" t="s">
        <v>292</v>
      </c>
      <c r="BD915" s="124"/>
      <c r="BE915" s="112">
        <f t="shared" si="25"/>
        <v>0.5942857143</v>
      </c>
      <c r="BF915" s="122" t="s">
        <v>192</v>
      </c>
      <c r="BG915" s="160">
        <v>1.0</v>
      </c>
      <c r="BH915" s="122" t="s">
        <v>199</v>
      </c>
      <c r="BI915" s="160">
        <v>1.0</v>
      </c>
      <c r="BJ915" s="122" t="s">
        <v>205</v>
      </c>
      <c r="BK915" s="124">
        <v>0.5</v>
      </c>
      <c r="BL915" s="225" t="s">
        <v>209</v>
      </c>
      <c r="BM915" s="58"/>
      <c r="BN915" s="122" t="s">
        <v>217</v>
      </c>
      <c r="BO915" s="124">
        <v>0.66</v>
      </c>
      <c r="BP915" s="122" t="s">
        <v>211</v>
      </c>
      <c r="BQ915" s="124">
        <v>0.5</v>
      </c>
      <c r="BR915" s="122" t="s">
        <v>211</v>
      </c>
      <c r="BS915" s="124">
        <v>0.5</v>
      </c>
      <c r="BT915" s="112"/>
      <c r="BU915" s="168" t="s">
        <v>236</v>
      </c>
      <c r="BV915" s="168" t="s">
        <v>237</v>
      </c>
      <c r="BW915" s="112"/>
    </row>
    <row r="916">
      <c r="A916" s="66"/>
      <c r="B916" s="69">
        <v>27.0</v>
      </c>
      <c r="C916" s="71" t="s">
        <v>320</v>
      </c>
      <c r="D916" s="71" t="s">
        <v>356</v>
      </c>
      <c r="E916" s="76">
        <v>2009.0</v>
      </c>
      <c r="F916" s="76" t="s">
        <v>30</v>
      </c>
      <c r="G916" s="76" t="s">
        <v>392</v>
      </c>
      <c r="H916" s="76">
        <v>8.0</v>
      </c>
      <c r="I916" s="119" t="s">
        <v>428</v>
      </c>
      <c r="J916" s="71"/>
      <c r="K916" s="87" t="s">
        <v>39</v>
      </c>
      <c r="L916" s="66"/>
      <c r="M916" s="94"/>
      <c r="N916" s="122" t="s">
        <v>231</v>
      </c>
      <c r="O916" s="124"/>
      <c r="P916" s="124" t="s">
        <v>243</v>
      </c>
      <c r="Q916" s="16" t="s">
        <v>250</v>
      </c>
      <c r="R916" s="122" t="s">
        <v>228</v>
      </c>
      <c r="S916" s="124"/>
      <c r="T916" s="122" t="s">
        <v>231</v>
      </c>
      <c r="U916" s="124"/>
      <c r="V916" s="16" t="s">
        <v>258</v>
      </c>
      <c r="W916" s="106"/>
      <c r="X916" s="106"/>
      <c r="Y916" s="106"/>
      <c r="Z916" s="122" t="s">
        <v>231</v>
      </c>
      <c r="AA916" s="124"/>
      <c r="AB916" s="224" t="s">
        <v>231</v>
      </c>
      <c r="AC916" s="58"/>
      <c r="AD916" s="122" t="s">
        <v>231</v>
      </c>
      <c r="AE916" s="124"/>
      <c r="AF916" s="122" t="s">
        <v>241</v>
      </c>
      <c r="AG916" s="124"/>
      <c r="AH916" s="122" t="s">
        <v>241</v>
      </c>
      <c r="AI916" s="124"/>
      <c r="AJ916" s="108"/>
      <c r="AK916" s="106"/>
      <c r="AL916" s="106"/>
      <c r="AM916" s="122" t="s">
        <v>231</v>
      </c>
      <c r="AN916" s="124"/>
      <c r="AO916" s="122" t="s">
        <v>231</v>
      </c>
      <c r="AP916" s="124" t="s">
        <v>509</v>
      </c>
      <c r="AQ916" s="122" t="s">
        <v>231</v>
      </c>
      <c r="AR916" s="124"/>
      <c r="AS916" s="122" t="s">
        <v>231</v>
      </c>
      <c r="AT916" s="124"/>
      <c r="AU916" s="122" t="s">
        <v>231</v>
      </c>
      <c r="AV916" s="124"/>
      <c r="AW916" s="122" t="s">
        <v>231</v>
      </c>
      <c r="AX916" s="124"/>
      <c r="AY916" s="122" t="s">
        <v>231</v>
      </c>
      <c r="AZ916" s="124"/>
      <c r="BA916" s="146" t="s">
        <v>231</v>
      </c>
      <c r="BB916" s="124"/>
      <c r="BC916" s="146" t="s">
        <v>293</v>
      </c>
      <c r="BD916" s="124"/>
      <c r="BE916" s="112">
        <f t="shared" si="25"/>
        <v>1</v>
      </c>
      <c r="BF916" s="122" t="s">
        <v>192</v>
      </c>
      <c r="BG916" s="160">
        <v>1.0</v>
      </c>
      <c r="BH916" s="122" t="s">
        <v>199</v>
      </c>
      <c r="BI916" s="160">
        <v>1.0</v>
      </c>
      <c r="BJ916" s="122" t="s">
        <v>204</v>
      </c>
      <c r="BK916" s="124">
        <v>1.0</v>
      </c>
      <c r="BL916" s="146" t="s">
        <v>209</v>
      </c>
      <c r="BM916" s="226">
        <v>1.0</v>
      </c>
      <c r="BN916" s="63"/>
      <c r="BO916" s="124">
        <v>1.0</v>
      </c>
      <c r="BP916" s="122" t="s">
        <v>204</v>
      </c>
      <c r="BQ916" s="124">
        <v>1.0</v>
      </c>
      <c r="BR916" s="122" t="s">
        <v>225</v>
      </c>
      <c r="BS916" s="124">
        <v>1.0</v>
      </c>
      <c r="BT916" s="112"/>
      <c r="BU916" s="168" t="s">
        <v>236</v>
      </c>
      <c r="BV916" s="168" t="s">
        <v>236</v>
      </c>
      <c r="BW916" s="112"/>
    </row>
    <row r="917">
      <c r="A917" s="66"/>
      <c r="B917" s="69">
        <v>28.0</v>
      </c>
      <c r="C917" s="71" t="s">
        <v>321</v>
      </c>
      <c r="D917" s="71" t="s">
        <v>357</v>
      </c>
      <c r="E917" s="76">
        <v>2010.0</v>
      </c>
      <c r="F917" s="76" t="s">
        <v>30</v>
      </c>
      <c r="G917" s="76" t="s">
        <v>393</v>
      </c>
      <c r="H917" s="76">
        <v>11.0</v>
      </c>
      <c r="I917" s="119" t="s">
        <v>429</v>
      </c>
      <c r="J917" s="71"/>
      <c r="K917" s="87" t="s">
        <v>39</v>
      </c>
      <c r="L917" s="66"/>
      <c r="M917" s="94"/>
      <c r="N917" s="122" t="s">
        <v>231</v>
      </c>
      <c r="O917" s="124"/>
      <c r="P917" s="124" t="s">
        <v>243</v>
      </c>
      <c r="Q917" s="16" t="s">
        <v>250</v>
      </c>
      <c r="R917" s="122" t="s">
        <v>228</v>
      </c>
      <c r="S917" s="124"/>
      <c r="T917" s="122" t="s">
        <v>231</v>
      </c>
      <c r="U917" s="124"/>
      <c r="V917" s="16" t="s">
        <v>258</v>
      </c>
      <c r="W917" s="106"/>
      <c r="X917" s="106"/>
      <c r="Y917" s="106"/>
      <c r="Z917" s="122" t="s">
        <v>231</v>
      </c>
      <c r="AA917" s="124"/>
      <c r="AB917" s="122" t="s">
        <v>231</v>
      </c>
      <c r="AC917" s="124" t="s">
        <v>475</v>
      </c>
      <c r="AD917" s="122" t="s">
        <v>241</v>
      </c>
      <c r="AE917" s="124"/>
      <c r="AF917" s="122" t="s">
        <v>241</v>
      </c>
      <c r="AG917" s="124"/>
      <c r="AH917" s="122" t="s">
        <v>241</v>
      </c>
      <c r="AI917" s="124"/>
      <c r="AJ917" s="108"/>
      <c r="AK917" s="106"/>
      <c r="AL917" s="106"/>
      <c r="AM917" s="122" t="s">
        <v>231</v>
      </c>
      <c r="AN917" s="124"/>
      <c r="AO917" s="122" t="s">
        <v>231</v>
      </c>
      <c r="AP917" s="124" t="s">
        <v>510</v>
      </c>
      <c r="AQ917" s="122" t="s">
        <v>231</v>
      </c>
      <c r="AR917" s="124"/>
      <c r="AS917" s="122" t="s">
        <v>231</v>
      </c>
      <c r="AT917" s="124"/>
      <c r="AU917" s="122" t="s">
        <v>231</v>
      </c>
      <c r="AV917" s="124"/>
      <c r="AW917" s="122" t="s">
        <v>231</v>
      </c>
      <c r="AX917" s="124"/>
      <c r="AY917" s="122" t="s">
        <v>231</v>
      </c>
      <c r="AZ917" s="124"/>
      <c r="BA917" s="146" t="s">
        <v>231</v>
      </c>
      <c r="BB917" s="124"/>
      <c r="BC917" s="146" t="s">
        <v>293</v>
      </c>
      <c r="BD917" s="124"/>
      <c r="BE917" s="112">
        <f t="shared" si="25"/>
        <v>0.5714285714</v>
      </c>
      <c r="BF917" s="122" t="s">
        <v>192</v>
      </c>
      <c r="BG917" s="160">
        <v>1.0</v>
      </c>
      <c r="BH917" s="122" t="s">
        <v>199</v>
      </c>
      <c r="BI917" s="160">
        <v>1.0</v>
      </c>
      <c r="BJ917" s="122" t="s">
        <v>204</v>
      </c>
      <c r="BK917" s="124">
        <v>1.0</v>
      </c>
      <c r="BL917" s="146" t="s">
        <v>209</v>
      </c>
      <c r="BM917" s="124">
        <v>1.0</v>
      </c>
      <c r="BN917" s="224" t="s">
        <v>216</v>
      </c>
      <c r="BO917" s="58"/>
      <c r="BP917" s="122" t="s">
        <v>211</v>
      </c>
      <c r="BQ917" s="124">
        <v>0.0</v>
      </c>
      <c r="BR917" s="122" t="s">
        <v>226</v>
      </c>
      <c r="BS917" s="124">
        <v>0.0</v>
      </c>
      <c r="BT917" s="112"/>
      <c r="BU917" s="168" t="s">
        <v>236</v>
      </c>
      <c r="BV917" s="168" t="s">
        <v>236</v>
      </c>
      <c r="BW917" s="112"/>
    </row>
    <row r="918">
      <c r="A918" s="66"/>
      <c r="B918" s="69">
        <v>29.0</v>
      </c>
      <c r="C918" s="71" t="s">
        <v>322</v>
      </c>
      <c r="D918" s="71" t="s">
        <v>358</v>
      </c>
      <c r="E918" s="76">
        <v>2014.0</v>
      </c>
      <c r="F918" s="76" t="s">
        <v>30</v>
      </c>
      <c r="G918" s="76" t="s">
        <v>394</v>
      </c>
      <c r="H918" s="76">
        <v>0.0</v>
      </c>
      <c r="I918" s="119" t="s">
        <v>430</v>
      </c>
      <c r="J918" s="71"/>
      <c r="K918" s="87" t="s">
        <v>39</v>
      </c>
      <c r="L918" s="66"/>
      <c r="M918" s="94"/>
      <c r="N918" s="122" t="s">
        <v>231</v>
      </c>
      <c r="O918" s="124"/>
      <c r="P918" s="124" t="s">
        <v>243</v>
      </c>
      <c r="Q918" s="16" t="s">
        <v>250</v>
      </c>
      <c r="R918" s="122" t="s">
        <v>241</v>
      </c>
      <c r="S918" s="124"/>
      <c r="T918" s="122" t="s">
        <v>231</v>
      </c>
      <c r="U918" s="124"/>
      <c r="V918" s="16" t="s">
        <v>260</v>
      </c>
      <c r="W918" s="106"/>
      <c r="X918" s="106"/>
      <c r="Y918" s="106"/>
      <c r="Z918" s="122" t="s">
        <v>231</v>
      </c>
      <c r="AA918" s="124"/>
      <c r="AB918" s="122" t="s">
        <v>231</v>
      </c>
      <c r="AC918" s="124" t="s">
        <v>476</v>
      </c>
      <c r="AD918" s="224" t="s">
        <v>231</v>
      </c>
      <c r="AE918" s="58"/>
      <c r="AF918" s="122" t="s">
        <v>241</v>
      </c>
      <c r="AG918" s="124"/>
      <c r="AH918" s="122" t="s">
        <v>231</v>
      </c>
      <c r="AI918" s="124"/>
      <c r="AJ918" s="108"/>
      <c r="AK918" s="106"/>
      <c r="AL918" s="106"/>
      <c r="AM918" s="122" t="s">
        <v>231</v>
      </c>
      <c r="AN918" s="124"/>
      <c r="AO918" s="122" t="s">
        <v>231</v>
      </c>
      <c r="AP918" s="124"/>
      <c r="AQ918" s="122" t="s">
        <v>231</v>
      </c>
      <c r="AR918" s="124"/>
      <c r="AS918" s="122" t="s">
        <v>231</v>
      </c>
      <c r="AT918" s="124"/>
      <c r="AU918" s="122" t="s">
        <v>231</v>
      </c>
      <c r="AV918" s="124"/>
      <c r="AW918" s="122" t="s">
        <v>231</v>
      </c>
      <c r="AX918" s="124"/>
      <c r="AY918" s="122" t="s">
        <v>231</v>
      </c>
      <c r="AZ918" s="124"/>
      <c r="BA918" s="146" t="s">
        <v>231</v>
      </c>
      <c r="BB918" s="124"/>
      <c r="BC918" s="146" t="s">
        <v>293</v>
      </c>
      <c r="BD918" s="124"/>
      <c r="BE918" s="112">
        <f t="shared" si="25"/>
        <v>0.9285714286</v>
      </c>
      <c r="BF918" s="122" t="s">
        <v>192</v>
      </c>
      <c r="BG918" s="160">
        <v>1.0</v>
      </c>
      <c r="BH918" s="122" t="s">
        <v>200</v>
      </c>
      <c r="BI918" s="160">
        <v>0.5</v>
      </c>
      <c r="BJ918" s="122" t="s">
        <v>204</v>
      </c>
      <c r="BK918" s="124">
        <v>1.0</v>
      </c>
      <c r="BL918" s="146" t="s">
        <v>209</v>
      </c>
      <c r="BM918" s="124">
        <v>1.0</v>
      </c>
      <c r="BN918" s="122" t="s">
        <v>216</v>
      </c>
      <c r="BO918" s="226">
        <v>1.0</v>
      </c>
      <c r="BP918" s="63"/>
      <c r="BQ918" s="124">
        <v>1.0</v>
      </c>
      <c r="BR918" s="122" t="s">
        <v>225</v>
      </c>
      <c r="BS918" s="124">
        <v>1.0</v>
      </c>
      <c r="BT918" s="112"/>
      <c r="BU918" s="168" t="s">
        <v>236</v>
      </c>
      <c r="BV918" s="168" t="s">
        <v>236</v>
      </c>
      <c r="BW918" s="112"/>
    </row>
    <row r="919">
      <c r="A919" s="66"/>
      <c r="B919" s="69">
        <v>30.0</v>
      </c>
      <c r="C919" s="71" t="s">
        <v>323</v>
      </c>
      <c r="D919" s="71" t="s">
        <v>359</v>
      </c>
      <c r="E919" s="76">
        <v>2010.0</v>
      </c>
      <c r="F919" s="76" t="s">
        <v>30</v>
      </c>
      <c r="G919" s="76" t="s">
        <v>395</v>
      </c>
      <c r="H919" s="76">
        <v>14.0</v>
      </c>
      <c r="I919" s="119" t="s">
        <v>431</v>
      </c>
      <c r="J919" s="71"/>
      <c r="K919" s="87" t="s">
        <v>39</v>
      </c>
      <c r="L919" s="66"/>
      <c r="M919" s="94"/>
      <c r="N919" s="122" t="s">
        <v>231</v>
      </c>
      <c r="O919" s="124"/>
      <c r="P919" s="124" t="s">
        <v>243</v>
      </c>
      <c r="Q919" s="16" t="s">
        <v>250</v>
      </c>
      <c r="R919" s="122" t="s">
        <v>241</v>
      </c>
      <c r="S919" s="124"/>
      <c r="T919" s="122" t="s">
        <v>231</v>
      </c>
      <c r="U919" s="124"/>
      <c r="V919" s="16" t="s">
        <v>258</v>
      </c>
      <c r="W919" s="106"/>
      <c r="X919" s="106"/>
      <c r="Y919" s="106"/>
      <c r="Z919" s="122" t="s">
        <v>241</v>
      </c>
      <c r="AA919" s="124"/>
      <c r="AB919" s="122"/>
      <c r="AC919" s="124"/>
      <c r="AD919" s="122"/>
      <c r="AE919" s="124"/>
      <c r="AF919" s="122"/>
      <c r="AG919" s="124"/>
      <c r="AH919" s="122"/>
      <c r="AI919" s="124"/>
      <c r="AJ919" s="108"/>
      <c r="AK919" s="106"/>
      <c r="AL919" s="106"/>
      <c r="AM919" s="122" t="s">
        <v>231</v>
      </c>
      <c r="AN919" s="124"/>
      <c r="AO919" s="122" t="s">
        <v>231</v>
      </c>
      <c r="AP919" s="124"/>
      <c r="AQ919" s="122" t="s">
        <v>231</v>
      </c>
      <c r="AR919" s="124"/>
      <c r="AS919" s="122" t="s">
        <v>231</v>
      </c>
      <c r="AT919" s="124"/>
      <c r="AU919" s="122" t="s">
        <v>231</v>
      </c>
      <c r="AV919" s="124"/>
      <c r="AW919" s="122" t="s">
        <v>231</v>
      </c>
      <c r="AX919" s="124"/>
      <c r="AY919" s="122" t="s">
        <v>231</v>
      </c>
      <c r="AZ919" s="124"/>
      <c r="BA919" s="146" t="s">
        <v>231</v>
      </c>
      <c r="BB919" s="124"/>
      <c r="BC919" s="146" t="s">
        <v>228</v>
      </c>
      <c r="BD919" s="124" t="s">
        <v>556</v>
      </c>
      <c r="BE919" s="112">
        <f t="shared" si="25"/>
        <v>0.7857142857</v>
      </c>
      <c r="BF919" s="122" t="s">
        <v>192</v>
      </c>
      <c r="BG919" s="160">
        <v>1.0</v>
      </c>
      <c r="BH919" s="122" t="s">
        <v>199</v>
      </c>
      <c r="BI919" s="160">
        <v>1.0</v>
      </c>
      <c r="BJ919" s="122" t="s">
        <v>204</v>
      </c>
      <c r="BK919" s="124">
        <v>1.0</v>
      </c>
      <c r="BL919" s="146" t="s">
        <v>209</v>
      </c>
      <c r="BM919" s="124">
        <v>1.0</v>
      </c>
      <c r="BN919" s="122" t="s">
        <v>216</v>
      </c>
      <c r="BO919" s="124">
        <v>1.0</v>
      </c>
      <c r="BP919" s="224" t="s">
        <v>211</v>
      </c>
      <c r="BQ919" s="58"/>
      <c r="BR919" s="122" t="s">
        <v>211</v>
      </c>
      <c r="BS919" s="124">
        <v>0.5</v>
      </c>
      <c r="BT919" s="112"/>
      <c r="BU919" s="168" t="s">
        <v>237</v>
      </c>
      <c r="BV919" s="168" t="s">
        <v>236</v>
      </c>
      <c r="BW919" s="112"/>
    </row>
    <row r="920">
      <c r="A920" s="66"/>
      <c r="B920" s="69">
        <v>31.0</v>
      </c>
      <c r="C920" s="71" t="s">
        <v>324</v>
      </c>
      <c r="D920" s="115" t="s">
        <v>360</v>
      </c>
      <c r="E920" s="76">
        <v>2011.0</v>
      </c>
      <c r="F920" s="76" t="s">
        <v>30</v>
      </c>
      <c r="G920" s="76" t="s">
        <v>396</v>
      </c>
      <c r="H920" s="76">
        <v>22.0</v>
      </c>
      <c r="I920" s="119" t="s">
        <v>432</v>
      </c>
      <c r="J920" s="71"/>
      <c r="K920" s="87" t="s">
        <v>39</v>
      </c>
      <c r="L920" s="66"/>
      <c r="M920" s="94"/>
      <c r="N920" s="122" t="s">
        <v>231</v>
      </c>
      <c r="O920" s="124"/>
      <c r="P920" s="124" t="s">
        <v>243</v>
      </c>
      <c r="Q920" s="16" t="s">
        <v>248</v>
      </c>
      <c r="R920" s="122" t="s">
        <v>228</v>
      </c>
      <c r="S920" s="124"/>
      <c r="T920" s="122" t="s">
        <v>231</v>
      </c>
      <c r="U920" s="124"/>
      <c r="V920" s="16" t="s">
        <v>257</v>
      </c>
      <c r="W920" s="106"/>
      <c r="X920" s="106"/>
      <c r="Y920" s="106"/>
      <c r="Z920" s="122" t="s">
        <v>231</v>
      </c>
      <c r="AA920" s="124"/>
      <c r="AB920" s="122" t="s">
        <v>231</v>
      </c>
      <c r="AC920" s="124"/>
      <c r="AD920" s="122" t="s">
        <v>231</v>
      </c>
      <c r="AE920" s="124"/>
      <c r="AF920" s="224" t="s">
        <v>241</v>
      </c>
      <c r="AG920" s="58"/>
      <c r="AH920" s="122" t="s">
        <v>241</v>
      </c>
      <c r="AI920" s="124"/>
      <c r="AJ920" s="108"/>
      <c r="AK920" s="106"/>
      <c r="AL920" s="106"/>
      <c r="AM920" s="122" t="s">
        <v>231</v>
      </c>
      <c r="AN920" s="124"/>
      <c r="AO920" s="122" t="s">
        <v>231</v>
      </c>
      <c r="AP920" s="124"/>
      <c r="AQ920" s="122" t="s">
        <v>231</v>
      </c>
      <c r="AR920" s="124"/>
      <c r="AS920" s="122" t="s">
        <v>231</v>
      </c>
      <c r="AT920" s="124"/>
      <c r="AU920" s="122" t="s">
        <v>231</v>
      </c>
      <c r="AV920" s="124"/>
      <c r="AW920" s="122" t="s">
        <v>231</v>
      </c>
      <c r="AX920" s="124" t="s">
        <v>537</v>
      </c>
      <c r="AY920" s="122" t="s">
        <v>231</v>
      </c>
      <c r="AZ920" s="124"/>
      <c r="BA920" s="146" t="s">
        <v>231</v>
      </c>
      <c r="BB920" s="124" t="s">
        <v>548</v>
      </c>
      <c r="BC920" s="146" t="s">
        <v>291</v>
      </c>
      <c r="BD920" s="124" t="s">
        <v>557</v>
      </c>
      <c r="BE920" s="112">
        <f t="shared" si="25"/>
        <v>0.8085714286</v>
      </c>
      <c r="BF920" s="122" t="s">
        <v>192</v>
      </c>
      <c r="BG920" s="160">
        <v>1.0</v>
      </c>
      <c r="BH920" s="122" t="s">
        <v>199</v>
      </c>
      <c r="BI920" s="160">
        <v>1.0</v>
      </c>
      <c r="BJ920" s="122" t="s">
        <v>204</v>
      </c>
      <c r="BK920" s="124">
        <v>1.0</v>
      </c>
      <c r="BL920" s="146" t="s">
        <v>209</v>
      </c>
      <c r="BM920" s="124">
        <v>1.0</v>
      </c>
      <c r="BN920" s="122" t="s">
        <v>217</v>
      </c>
      <c r="BO920" s="124">
        <v>0.66</v>
      </c>
      <c r="BP920" s="122" t="s">
        <v>211</v>
      </c>
      <c r="BQ920" s="226">
        <v>0.5</v>
      </c>
      <c r="BR920" s="63"/>
      <c r="BS920" s="124">
        <v>0.5</v>
      </c>
      <c r="BT920" s="112"/>
      <c r="BU920" s="168" t="s">
        <v>236</v>
      </c>
      <c r="BV920" s="168" t="s">
        <v>236</v>
      </c>
      <c r="BW920" s="112"/>
    </row>
    <row r="921">
      <c r="A921" s="66"/>
      <c r="B921" s="69">
        <v>32.0</v>
      </c>
      <c r="C921" s="71" t="s">
        <v>325</v>
      </c>
      <c r="D921" s="115" t="s">
        <v>361</v>
      </c>
      <c r="E921" s="76">
        <v>2012.0</v>
      </c>
      <c r="F921" s="76" t="s">
        <v>30</v>
      </c>
      <c r="G921" s="76" t="s">
        <v>397</v>
      </c>
      <c r="H921" s="76">
        <v>5.0</v>
      </c>
      <c r="I921" s="119" t="s">
        <v>433</v>
      </c>
      <c r="J921" s="71"/>
      <c r="K921" s="87" t="s">
        <v>39</v>
      </c>
      <c r="L921" s="66"/>
      <c r="M921" s="94"/>
      <c r="N921" s="122" t="s">
        <v>231</v>
      </c>
      <c r="O921" s="124"/>
      <c r="P921" s="124" t="s">
        <v>243</v>
      </c>
      <c r="Q921" s="16" t="s">
        <v>250</v>
      </c>
      <c r="R921" s="122" t="s">
        <v>228</v>
      </c>
      <c r="S921" s="124"/>
      <c r="T921" s="122" t="s">
        <v>241</v>
      </c>
      <c r="U921" s="124"/>
      <c r="V921" s="16" t="s">
        <v>258</v>
      </c>
      <c r="W921" s="106"/>
      <c r="X921" s="106"/>
      <c r="Y921" s="106"/>
      <c r="Z921" s="122" t="s">
        <v>231</v>
      </c>
      <c r="AA921" s="124"/>
      <c r="AB921" s="122" t="s">
        <v>231</v>
      </c>
      <c r="AC921" s="124" t="s">
        <v>477</v>
      </c>
      <c r="AD921" s="122" t="s">
        <v>231</v>
      </c>
      <c r="AE921" s="124" t="s">
        <v>491</v>
      </c>
      <c r="AF921" s="122" t="s">
        <v>241</v>
      </c>
      <c r="AG921" s="124"/>
      <c r="AH921" s="122" t="s">
        <v>228</v>
      </c>
      <c r="AI921" s="124"/>
      <c r="AJ921" s="108"/>
      <c r="AK921" s="106"/>
      <c r="AL921" s="106"/>
      <c r="AM921" s="122" t="s">
        <v>231</v>
      </c>
      <c r="AN921" s="124"/>
      <c r="AO921" s="122" t="s">
        <v>231</v>
      </c>
      <c r="AP921" s="124" t="s">
        <v>511</v>
      </c>
      <c r="AQ921" s="122" t="s">
        <v>231</v>
      </c>
      <c r="AR921" s="124"/>
      <c r="AS921" s="122" t="s">
        <v>231</v>
      </c>
      <c r="AT921" s="124"/>
      <c r="AU921" s="122" t="s">
        <v>231</v>
      </c>
      <c r="AV921" s="124"/>
      <c r="AW921" s="122" t="s">
        <v>231</v>
      </c>
      <c r="AX921" s="124"/>
      <c r="AY921" s="122" t="s">
        <v>231</v>
      </c>
      <c r="AZ921" s="124"/>
      <c r="BA921" s="146" t="s">
        <v>241</v>
      </c>
      <c r="BB921" s="124"/>
      <c r="BC921" s="146" t="s">
        <v>290</v>
      </c>
      <c r="BD921" s="124" t="s">
        <v>558</v>
      </c>
      <c r="BE921" s="112">
        <f t="shared" si="25"/>
        <v>0.6185714286</v>
      </c>
      <c r="BF921" s="122" t="s">
        <v>192</v>
      </c>
      <c r="BG921" s="160">
        <v>1.0</v>
      </c>
      <c r="BH921" s="122" t="s">
        <v>200</v>
      </c>
      <c r="BI921" s="160">
        <v>0.5</v>
      </c>
      <c r="BJ921" s="122" t="s">
        <v>204</v>
      </c>
      <c r="BK921" s="124">
        <v>1.0</v>
      </c>
      <c r="BL921" s="146" t="s">
        <v>209</v>
      </c>
      <c r="BM921" s="124">
        <v>1.0</v>
      </c>
      <c r="BN921" s="122" t="s">
        <v>218</v>
      </c>
      <c r="BO921" s="124">
        <v>0.33</v>
      </c>
      <c r="BP921" s="122" t="s">
        <v>211</v>
      </c>
      <c r="BQ921" s="124">
        <v>0.5</v>
      </c>
      <c r="BR921" s="224" t="s">
        <v>211</v>
      </c>
      <c r="BS921" s="58"/>
      <c r="BT921" s="112"/>
      <c r="BU921" s="168" t="s">
        <v>237</v>
      </c>
      <c r="BV921" s="168" t="s">
        <v>236</v>
      </c>
      <c r="BW921" s="112"/>
    </row>
    <row r="922">
      <c r="A922" s="66"/>
      <c r="B922" s="69">
        <v>33.0</v>
      </c>
      <c r="C922" s="71" t="s">
        <v>326</v>
      </c>
      <c r="D922" s="115" t="s">
        <v>362</v>
      </c>
      <c r="E922" s="76">
        <v>2014.0</v>
      </c>
      <c r="F922" s="76" t="s">
        <v>30</v>
      </c>
      <c r="G922" s="76" t="s">
        <v>398</v>
      </c>
      <c r="H922" s="76">
        <v>5.0</v>
      </c>
      <c r="I922" s="119" t="s">
        <v>434</v>
      </c>
      <c r="J922" s="71"/>
      <c r="K922" s="87" t="s">
        <v>39</v>
      </c>
      <c r="L922" s="66"/>
      <c r="M922" s="94"/>
      <c r="N922" s="122" t="s">
        <v>231</v>
      </c>
      <c r="O922" s="124"/>
      <c r="P922" s="124" t="s">
        <v>243</v>
      </c>
      <c r="Q922" s="16" t="s">
        <v>248</v>
      </c>
      <c r="R922" s="122" t="s">
        <v>228</v>
      </c>
      <c r="S922" s="124"/>
      <c r="T922" s="122" t="s">
        <v>231</v>
      </c>
      <c r="U922" s="124"/>
      <c r="V922" s="16" t="s">
        <v>258</v>
      </c>
      <c r="W922" s="106"/>
      <c r="X922" s="106"/>
      <c r="Y922" s="106"/>
      <c r="Z922" s="122" t="s">
        <v>231</v>
      </c>
      <c r="AA922" s="124"/>
      <c r="AB922" s="122" t="s">
        <v>231</v>
      </c>
      <c r="AC922" s="124" t="s">
        <v>478</v>
      </c>
      <c r="AD922" s="122" t="s">
        <v>231</v>
      </c>
      <c r="AE922" s="124" t="s">
        <v>492</v>
      </c>
      <c r="AF922" s="122" t="s">
        <v>241</v>
      </c>
      <c r="AG922" s="124"/>
      <c r="AH922" s="224" t="s">
        <v>241</v>
      </c>
      <c r="AI922" s="58"/>
      <c r="AJ922" s="108"/>
      <c r="AK922" s="106"/>
      <c r="AL922" s="106"/>
      <c r="AM922" s="122" t="s">
        <v>241</v>
      </c>
      <c r="AN922" s="124"/>
      <c r="AO922" s="122"/>
      <c r="AP922" s="124"/>
      <c r="AQ922" s="122"/>
      <c r="AR922" s="124"/>
      <c r="AS922" s="122"/>
      <c r="AT922" s="124"/>
      <c r="AU922" s="122" t="s">
        <v>241</v>
      </c>
      <c r="AV922" s="124"/>
      <c r="AW922" s="122" t="s">
        <v>231</v>
      </c>
      <c r="AX922" s="124"/>
      <c r="AY922" s="122" t="s">
        <v>231</v>
      </c>
      <c r="AZ922" s="124"/>
      <c r="BA922" s="146" t="s">
        <v>241</v>
      </c>
      <c r="BB922" s="124"/>
      <c r="BC922" s="146" t="s">
        <v>228</v>
      </c>
      <c r="BD922" s="124"/>
      <c r="BE922" s="112">
        <f t="shared" si="25"/>
        <v>0.7614285714</v>
      </c>
      <c r="BF922" s="122" t="s">
        <v>192</v>
      </c>
      <c r="BG922" s="160">
        <v>1.0</v>
      </c>
      <c r="BH922" s="122" t="s">
        <v>199</v>
      </c>
      <c r="BI922" s="160">
        <v>1.0</v>
      </c>
      <c r="BJ922" s="122" t="s">
        <v>204</v>
      </c>
      <c r="BK922" s="124">
        <v>1.0</v>
      </c>
      <c r="BL922" s="146" t="s">
        <v>209</v>
      </c>
      <c r="BM922" s="124">
        <v>1.0</v>
      </c>
      <c r="BN922" s="122" t="s">
        <v>218</v>
      </c>
      <c r="BO922" s="124">
        <v>0.33</v>
      </c>
      <c r="BP922" s="122" t="s">
        <v>222</v>
      </c>
      <c r="BQ922" s="124">
        <v>0.0</v>
      </c>
      <c r="BR922" s="122" t="s">
        <v>225</v>
      </c>
      <c r="BS922" s="226">
        <v>1.0</v>
      </c>
      <c r="BT922" s="63"/>
      <c r="BU922" s="168" t="s">
        <v>236</v>
      </c>
      <c r="BV922" s="168" t="s">
        <v>236</v>
      </c>
      <c r="BW922" s="112"/>
    </row>
    <row r="923">
      <c r="A923" s="66"/>
      <c r="B923" s="69">
        <v>34.0</v>
      </c>
      <c r="C923" s="71" t="s">
        <v>327</v>
      </c>
      <c r="D923" s="115" t="s">
        <v>363</v>
      </c>
      <c r="E923" s="76">
        <v>2014.0</v>
      </c>
      <c r="F923" s="76" t="s">
        <v>30</v>
      </c>
      <c r="G923" s="76" t="s">
        <v>399</v>
      </c>
      <c r="H923" s="76">
        <v>4.0</v>
      </c>
      <c r="I923" s="119" t="s">
        <v>435</v>
      </c>
      <c r="J923" s="71"/>
      <c r="K923" s="87" t="s">
        <v>39</v>
      </c>
      <c r="L923" s="66"/>
      <c r="M923" s="94"/>
      <c r="N923" s="122" t="s">
        <v>231</v>
      </c>
      <c r="O923" s="124"/>
      <c r="P923" s="124" t="s">
        <v>243</v>
      </c>
      <c r="Q923" s="16" t="s">
        <v>248</v>
      </c>
      <c r="R923" s="122" t="s">
        <v>228</v>
      </c>
      <c r="S923" s="124"/>
      <c r="T923" s="122" t="s">
        <v>231</v>
      </c>
      <c r="U923" s="124"/>
      <c r="V923" s="16" t="s">
        <v>257</v>
      </c>
      <c r="W923" s="106"/>
      <c r="X923" s="106"/>
      <c r="Y923" s="106"/>
      <c r="Z923" s="122" t="s">
        <v>231</v>
      </c>
      <c r="AA923" s="124"/>
      <c r="AB923" s="122" t="s">
        <v>231</v>
      </c>
      <c r="AC923" s="124" t="s">
        <v>479</v>
      </c>
      <c r="AD923" s="122" t="s">
        <v>231</v>
      </c>
      <c r="AE923" s="124"/>
      <c r="AF923" s="122" t="s">
        <v>241</v>
      </c>
      <c r="AG923" s="124"/>
      <c r="AH923" s="122" t="s">
        <v>241</v>
      </c>
      <c r="AI923" s="124"/>
      <c r="AJ923" s="108"/>
      <c r="AK923" s="106"/>
      <c r="AL923" s="106"/>
      <c r="AM923" s="122" t="s">
        <v>231</v>
      </c>
      <c r="AN923" s="124"/>
      <c r="AO923" s="122" t="s">
        <v>231</v>
      </c>
      <c r="AP923" s="124" t="s">
        <v>512</v>
      </c>
      <c r="AQ923" s="122" t="s">
        <v>231</v>
      </c>
      <c r="AR923" s="124" t="s">
        <v>460</v>
      </c>
      <c r="AS923" s="122" t="s">
        <v>231</v>
      </c>
      <c r="AT923" s="124"/>
      <c r="AU923" s="122" t="s">
        <v>231</v>
      </c>
      <c r="AV923" s="124"/>
      <c r="AW923" s="122" t="s">
        <v>231</v>
      </c>
      <c r="AX923" s="124"/>
      <c r="AY923" s="122" t="s">
        <v>231</v>
      </c>
      <c r="AZ923" s="124"/>
      <c r="BA923" s="146" t="s">
        <v>231</v>
      </c>
      <c r="BB923" s="124" t="s">
        <v>549</v>
      </c>
      <c r="BC923" s="146" t="s">
        <v>290</v>
      </c>
      <c r="BD923" s="124"/>
      <c r="BE923" s="112">
        <f t="shared" si="25"/>
        <v>1</v>
      </c>
      <c r="BF923" s="122" t="s">
        <v>192</v>
      </c>
      <c r="BG923" s="160">
        <v>1.0</v>
      </c>
      <c r="BH923" s="122" t="s">
        <v>199</v>
      </c>
      <c r="BI923" s="160">
        <v>1.0</v>
      </c>
      <c r="BJ923" s="122" t="s">
        <v>204</v>
      </c>
      <c r="BK923" s="124">
        <v>1.0</v>
      </c>
      <c r="BL923" s="146" t="s">
        <v>209</v>
      </c>
      <c r="BM923" s="124">
        <v>1.0</v>
      </c>
      <c r="BN923" s="122" t="s">
        <v>216</v>
      </c>
      <c r="BO923" s="124">
        <v>1.0</v>
      </c>
      <c r="BP923" s="122" t="s">
        <v>204</v>
      </c>
      <c r="BQ923" s="124">
        <v>1.0</v>
      </c>
      <c r="BR923" s="122" t="s">
        <v>225</v>
      </c>
      <c r="BS923" s="124">
        <v>1.0</v>
      </c>
      <c r="BT923" s="112"/>
      <c r="BU923" s="168" t="s">
        <v>236</v>
      </c>
      <c r="BV923" s="168" t="s">
        <v>236</v>
      </c>
      <c r="BW923" s="112"/>
    </row>
    <row r="924">
      <c r="A924" s="66"/>
      <c r="B924" s="69">
        <v>35.0</v>
      </c>
      <c r="C924" s="71" t="s">
        <v>328</v>
      </c>
      <c r="D924" s="115" t="s">
        <v>364</v>
      </c>
      <c r="E924" s="76">
        <v>2014.0</v>
      </c>
      <c r="F924" s="76" t="s">
        <v>30</v>
      </c>
      <c r="G924" s="76" t="s">
        <v>400</v>
      </c>
      <c r="H924" s="76">
        <v>7.0</v>
      </c>
      <c r="I924" s="119" t="s">
        <v>436</v>
      </c>
      <c r="J924" s="71"/>
      <c r="K924" s="87" t="s">
        <v>39</v>
      </c>
      <c r="L924" s="66"/>
      <c r="M924" s="94"/>
      <c r="N924" s="122" t="s">
        <v>231</v>
      </c>
      <c r="O924" s="124"/>
      <c r="P924" s="124" t="s">
        <v>243</v>
      </c>
      <c r="Q924" s="16" t="s">
        <v>248</v>
      </c>
      <c r="R924" s="122" t="s">
        <v>228</v>
      </c>
      <c r="S924" s="124"/>
      <c r="T924" s="122" t="s">
        <v>231</v>
      </c>
      <c r="U924" s="124"/>
      <c r="V924" s="16" t="s">
        <v>257</v>
      </c>
      <c r="W924" s="106"/>
      <c r="X924" s="106"/>
      <c r="Y924" s="106"/>
      <c r="Z924" s="122" t="s">
        <v>231</v>
      </c>
      <c r="AA924" s="124"/>
      <c r="AB924" s="122" t="s">
        <v>231</v>
      </c>
      <c r="AC924" s="124" t="s">
        <v>480</v>
      </c>
      <c r="AD924" s="122" t="s">
        <v>231</v>
      </c>
      <c r="AE924" s="124"/>
      <c r="AF924" s="122" t="s">
        <v>231</v>
      </c>
      <c r="AG924" s="124"/>
      <c r="AH924" s="122" t="s">
        <v>231</v>
      </c>
      <c r="AI924" s="124"/>
      <c r="AJ924" s="108"/>
      <c r="AK924" s="106"/>
      <c r="AL924" s="106"/>
      <c r="AM924" s="122" t="s">
        <v>231</v>
      </c>
      <c r="AN924" s="124"/>
      <c r="AO924" s="122" t="s">
        <v>231</v>
      </c>
      <c r="AP924" s="124" t="s">
        <v>513</v>
      </c>
      <c r="AQ924" s="122" t="s">
        <v>231</v>
      </c>
      <c r="AR924" s="124"/>
      <c r="AS924" s="122" t="s">
        <v>231</v>
      </c>
      <c r="AT924" s="124"/>
      <c r="AU924" s="122" t="s">
        <v>231</v>
      </c>
      <c r="AV924" s="124"/>
      <c r="AW924" s="122" t="s">
        <v>231</v>
      </c>
      <c r="AX924" s="124"/>
      <c r="AY924" s="122" t="s">
        <v>231</v>
      </c>
      <c r="AZ924" s="124"/>
      <c r="BA924" s="146" t="s">
        <v>241</v>
      </c>
      <c r="BB924" s="124"/>
      <c r="BC924" s="146" t="s">
        <v>290</v>
      </c>
      <c r="BD924" s="124"/>
      <c r="BE924" s="112">
        <f t="shared" si="25"/>
        <v>1</v>
      </c>
      <c r="BF924" s="122" t="s">
        <v>192</v>
      </c>
      <c r="BG924" s="160">
        <v>1.0</v>
      </c>
      <c r="BH924" s="122" t="s">
        <v>199</v>
      </c>
      <c r="BI924" s="160">
        <v>1.0</v>
      </c>
      <c r="BJ924" s="122" t="s">
        <v>204</v>
      </c>
      <c r="BK924" s="124">
        <v>1.0</v>
      </c>
      <c r="BL924" s="146" t="s">
        <v>209</v>
      </c>
      <c r="BM924" s="124">
        <v>1.0</v>
      </c>
      <c r="BN924" s="122" t="s">
        <v>216</v>
      </c>
      <c r="BO924" s="124">
        <v>1.0</v>
      </c>
      <c r="BP924" s="122" t="s">
        <v>204</v>
      </c>
      <c r="BQ924" s="124">
        <v>1.0</v>
      </c>
      <c r="BR924" s="122" t="s">
        <v>225</v>
      </c>
      <c r="BS924" s="124">
        <v>1.0</v>
      </c>
      <c r="BT924" s="112"/>
      <c r="BU924" s="168" t="s">
        <v>236</v>
      </c>
      <c r="BV924" s="168" t="s">
        <v>236</v>
      </c>
      <c r="BW924" s="112"/>
    </row>
    <row r="925">
      <c r="A925" s="66"/>
      <c r="B925" s="69">
        <v>36.0</v>
      </c>
      <c r="C925" s="71" t="s">
        <v>329</v>
      </c>
      <c r="D925" s="115" t="s">
        <v>365</v>
      </c>
      <c r="E925" s="76">
        <v>2011.0</v>
      </c>
      <c r="F925" s="76" t="s">
        <v>30</v>
      </c>
      <c r="G925" s="76" t="s">
        <v>401</v>
      </c>
      <c r="H925" s="76">
        <v>5.0</v>
      </c>
      <c r="I925" s="119" t="s">
        <v>437</v>
      </c>
      <c r="J925" s="71"/>
      <c r="K925" s="87" t="s">
        <v>39</v>
      </c>
      <c r="L925" s="66"/>
      <c r="M925" s="94"/>
      <c r="N925" s="122" t="s">
        <v>231</v>
      </c>
      <c r="O925" s="124"/>
      <c r="P925" s="124" t="s">
        <v>243</v>
      </c>
      <c r="Q925" s="16" t="s">
        <v>250</v>
      </c>
      <c r="R925" s="122" t="s">
        <v>228</v>
      </c>
      <c r="S925" s="124"/>
      <c r="T925" s="122" t="s">
        <v>231</v>
      </c>
      <c r="U925" s="124"/>
      <c r="V925" s="16" t="s">
        <v>257</v>
      </c>
      <c r="W925" s="106"/>
      <c r="X925" s="106"/>
      <c r="Y925" s="106"/>
      <c r="Z925" s="122" t="s">
        <v>231</v>
      </c>
      <c r="AA925" s="124"/>
      <c r="AB925" s="122" t="s">
        <v>231</v>
      </c>
      <c r="AC925" s="124" t="s">
        <v>481</v>
      </c>
      <c r="AD925" s="122" t="s">
        <v>231</v>
      </c>
      <c r="AE925" s="124" t="s">
        <v>493</v>
      </c>
      <c r="AF925" s="122" t="s">
        <v>241</v>
      </c>
      <c r="AG925" s="124"/>
      <c r="AH925" s="122" t="s">
        <v>241</v>
      </c>
      <c r="AI925" s="124"/>
      <c r="AJ925" s="108"/>
      <c r="AK925" s="106"/>
      <c r="AL925" s="106"/>
      <c r="AM925" s="122" t="s">
        <v>231</v>
      </c>
      <c r="AN925" s="124"/>
      <c r="AO925" s="122" t="s">
        <v>231</v>
      </c>
      <c r="AP925" s="124" t="s">
        <v>514</v>
      </c>
      <c r="AQ925" s="122" t="s">
        <v>231</v>
      </c>
      <c r="AR925" s="124"/>
      <c r="AS925" s="122" t="s">
        <v>231</v>
      </c>
      <c r="AT925" s="124"/>
      <c r="AU925" s="122" t="s">
        <v>231</v>
      </c>
      <c r="AV925" s="124"/>
      <c r="AW925" s="122" t="s">
        <v>231</v>
      </c>
      <c r="AX925" s="124"/>
      <c r="AY925" s="122" t="s">
        <v>231</v>
      </c>
      <c r="AZ925" s="124"/>
      <c r="BA925" s="146" t="s">
        <v>241</v>
      </c>
      <c r="BB925" s="124"/>
      <c r="BC925" s="146" t="s">
        <v>293</v>
      </c>
      <c r="BD925" s="124"/>
      <c r="BE925" s="112">
        <f t="shared" si="25"/>
        <v>0.5942857143</v>
      </c>
      <c r="BF925" s="122" t="s">
        <v>192</v>
      </c>
      <c r="BG925" s="160">
        <v>1.0</v>
      </c>
      <c r="BH925" s="122" t="s">
        <v>200</v>
      </c>
      <c r="BI925" s="160">
        <v>0.5</v>
      </c>
      <c r="BJ925" s="122" t="s">
        <v>205</v>
      </c>
      <c r="BK925" s="124">
        <v>0.5</v>
      </c>
      <c r="BL925" s="146" t="s">
        <v>209</v>
      </c>
      <c r="BM925" s="124">
        <v>1.0</v>
      </c>
      <c r="BN925" s="122" t="s">
        <v>217</v>
      </c>
      <c r="BO925" s="124">
        <v>0.66</v>
      </c>
      <c r="BP925" s="122" t="s">
        <v>211</v>
      </c>
      <c r="BQ925" s="124">
        <v>0.5</v>
      </c>
      <c r="BR925" s="122" t="s">
        <v>226</v>
      </c>
      <c r="BS925" s="124">
        <v>0.0</v>
      </c>
      <c r="BT925" s="112"/>
      <c r="BU925" s="168" t="s">
        <v>236</v>
      </c>
      <c r="BV925" s="168" t="s">
        <v>236</v>
      </c>
      <c r="BW925" s="112"/>
    </row>
    <row r="926">
      <c r="A926" s="65" t="s">
        <v>182</v>
      </c>
      <c r="B926" s="68" t="s">
        <v>0</v>
      </c>
      <c r="C926" s="68" t="s">
        <v>183</v>
      </c>
      <c r="D926" s="68" t="s">
        <v>184</v>
      </c>
      <c r="E926" s="75" t="s">
        <v>185</v>
      </c>
      <c r="F926" s="75" t="s">
        <v>91</v>
      </c>
      <c r="G926" s="75" t="s">
        <v>189</v>
      </c>
      <c r="H926" s="75" t="s">
        <v>191</v>
      </c>
      <c r="I926" s="81" t="s">
        <v>193</v>
      </c>
      <c r="J926" s="81"/>
      <c r="K926" s="85" t="s">
        <v>197</v>
      </c>
      <c r="L926" s="65" t="s">
        <v>210</v>
      </c>
      <c r="M926" s="92" t="s">
        <v>3</v>
      </c>
      <c r="N926" s="121" t="s">
        <v>180</v>
      </c>
      <c r="O926" s="220"/>
      <c r="P926" s="19" t="s">
        <v>232</v>
      </c>
      <c r="Q926" s="19" t="s">
        <v>246</v>
      </c>
      <c r="R926" s="125" t="s">
        <v>251</v>
      </c>
      <c r="S926" s="221"/>
      <c r="T926" s="121" t="s">
        <v>253</v>
      </c>
      <c r="U926" s="220"/>
      <c r="V926" s="19" t="s">
        <v>255</v>
      </c>
      <c r="W926" s="104" t="s">
        <v>11</v>
      </c>
      <c r="X926" s="104" t="s">
        <v>13</v>
      </c>
      <c r="Y926" s="104" t="s">
        <v>20</v>
      </c>
      <c r="Z926" s="121" t="s">
        <v>261</v>
      </c>
      <c r="AA926" s="220"/>
      <c r="AB926" s="127" t="s">
        <v>263</v>
      </c>
      <c r="AC926" s="222"/>
      <c r="AD926" s="129" t="s">
        <v>265</v>
      </c>
      <c r="AE926" s="129"/>
      <c r="AF926" s="132" t="s">
        <v>267</v>
      </c>
      <c r="AG926" s="129"/>
      <c r="AH926" s="127" t="s">
        <v>269</v>
      </c>
      <c r="AI926" s="222"/>
      <c r="AJ926" s="104" t="s">
        <v>25</v>
      </c>
      <c r="AK926" s="109" t="s">
        <v>33</v>
      </c>
      <c r="AL926" s="109" t="s">
        <v>40</v>
      </c>
      <c r="AM926" s="133" t="s">
        <v>271</v>
      </c>
      <c r="AN926" s="40"/>
      <c r="AO926" s="127" t="s">
        <v>273</v>
      </c>
      <c r="AP926" s="222"/>
      <c r="AQ926" s="127" t="s">
        <v>275</v>
      </c>
      <c r="AR926" s="222"/>
      <c r="AS926" s="127" t="s">
        <v>277</v>
      </c>
      <c r="AT926" s="222"/>
      <c r="AU926" s="121" t="s">
        <v>279</v>
      </c>
      <c r="AV926" s="220"/>
      <c r="AW926" s="121" t="s">
        <v>281</v>
      </c>
      <c r="AX926" s="220"/>
      <c r="AY926" s="121" t="s">
        <v>284</v>
      </c>
      <c r="AZ926" s="220"/>
      <c r="BA926" s="127" t="s">
        <v>286</v>
      </c>
      <c r="BB926" s="222"/>
      <c r="BC926" s="148" t="s">
        <v>288</v>
      </c>
      <c r="BD926" s="223"/>
      <c r="BE926" s="111" t="s">
        <v>559</v>
      </c>
      <c r="BF926" s="156" t="s">
        <v>188</v>
      </c>
      <c r="BG926" s="84"/>
      <c r="BH926" s="161" t="s">
        <v>196</v>
      </c>
      <c r="BI926" s="84"/>
      <c r="BJ926" s="161" t="s">
        <v>202</v>
      </c>
      <c r="BK926" s="84"/>
      <c r="BL926" s="161" t="s">
        <v>207</v>
      </c>
      <c r="BM926" s="84"/>
      <c r="BN926" s="161" t="s">
        <v>214</v>
      </c>
      <c r="BO926" s="84"/>
      <c r="BP926" s="161" t="s">
        <v>220</v>
      </c>
      <c r="BQ926" s="84"/>
      <c r="BR926" s="161" t="s">
        <v>223</v>
      </c>
      <c r="BS926" s="84"/>
      <c r="BT926" s="111" t="s">
        <v>560</v>
      </c>
      <c r="BU926" s="167" t="s">
        <v>234</v>
      </c>
      <c r="BV926" s="167" t="s">
        <v>239</v>
      </c>
      <c r="BW926" s="111"/>
    </row>
    <row r="927">
      <c r="A927" s="66"/>
      <c r="B927" s="69">
        <v>1.0</v>
      </c>
      <c r="C927" s="113" t="s">
        <v>294</v>
      </c>
      <c r="D927" s="113" t="s">
        <v>330</v>
      </c>
      <c r="E927" s="76">
        <v>2013.0</v>
      </c>
      <c r="F927" s="76" t="s">
        <v>30</v>
      </c>
      <c r="G927" s="76" t="s">
        <v>366</v>
      </c>
      <c r="H927" s="76">
        <v>4.0</v>
      </c>
      <c r="I927" s="116" t="s">
        <v>402</v>
      </c>
      <c r="J927"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927" s="87" t="s">
        <v>39</v>
      </c>
      <c r="L927" s="66"/>
      <c r="M927" s="94"/>
      <c r="N927" s="122" t="s">
        <v>231</v>
      </c>
      <c r="O927" s="124"/>
      <c r="P927" s="124" t="s">
        <v>243</v>
      </c>
      <c r="Q927" s="113" t="s">
        <v>249</v>
      </c>
      <c r="R927" s="122" t="s">
        <v>241</v>
      </c>
      <c r="S927" s="124"/>
      <c r="T927" s="122" t="s">
        <v>231</v>
      </c>
      <c r="U927" s="124"/>
      <c r="V927" s="16" t="s">
        <v>258</v>
      </c>
      <c r="W927" s="106"/>
      <c r="X927" s="106"/>
      <c r="Y927" s="106"/>
      <c r="Z927" s="122" t="s">
        <v>231</v>
      </c>
      <c r="AA927" s="124"/>
      <c r="AB927" s="122" t="s">
        <v>231</v>
      </c>
      <c r="AC927" s="126" t="s">
        <v>461</v>
      </c>
      <c r="AD927" s="122" t="s">
        <v>231</v>
      </c>
      <c r="AE927" s="126" t="s">
        <v>482</v>
      </c>
      <c r="AF927" s="122" t="s">
        <v>231</v>
      </c>
      <c r="AG927" s="126" t="s">
        <v>494</v>
      </c>
      <c r="AH927" s="122" t="s">
        <v>241</v>
      </c>
      <c r="AI927" s="124"/>
      <c r="AJ927" s="108"/>
      <c r="AK927" s="106"/>
      <c r="AL927" s="106"/>
      <c r="AM927" s="224" t="s">
        <v>231</v>
      </c>
      <c r="AN927" s="58"/>
      <c r="AO927" s="122" t="s">
        <v>231</v>
      </c>
      <c r="AP927" s="134" t="s">
        <v>505</v>
      </c>
      <c r="AQ927" s="122" t="s">
        <v>231</v>
      </c>
      <c r="AR927" s="124"/>
      <c r="AS927" s="122" t="s">
        <v>241</v>
      </c>
      <c r="AT927" s="124"/>
      <c r="AU927" s="122" t="s">
        <v>231</v>
      </c>
      <c r="AV927" s="124"/>
      <c r="AW927" s="122" t="s">
        <v>231</v>
      </c>
      <c r="AX927" s="124"/>
      <c r="AY927" s="122" t="s">
        <v>231</v>
      </c>
      <c r="AZ927" s="124"/>
      <c r="BA927" s="146" t="s">
        <v>231</v>
      </c>
      <c r="BB927" s="147" t="s">
        <v>541</v>
      </c>
      <c r="BC927" s="146" t="s">
        <v>293</v>
      </c>
      <c r="BE927" s="112">
        <f t="shared" ref="BE927:BE962" si="26">SUM(BG927,BI927,BK927,BM927,BO927,BQ927,BS927)/7</f>
        <v>0.8085714286</v>
      </c>
      <c r="BF927" s="122" t="s">
        <v>192</v>
      </c>
      <c r="BG927" s="160">
        <v>1.0</v>
      </c>
      <c r="BH927" s="122" t="s">
        <v>199</v>
      </c>
      <c r="BI927" s="160">
        <v>1.0</v>
      </c>
      <c r="BJ927" s="122" t="s">
        <v>204</v>
      </c>
      <c r="BK927" s="124">
        <v>1.0</v>
      </c>
      <c r="BL927" s="122" t="s">
        <v>209</v>
      </c>
      <c r="BM927" s="124">
        <v>1.0</v>
      </c>
      <c r="BN927" s="122" t="s">
        <v>217</v>
      </c>
      <c r="BO927" s="124">
        <v>0.66</v>
      </c>
      <c r="BP927" s="122" t="s">
        <v>211</v>
      </c>
      <c r="BQ927" s="124">
        <v>0.5</v>
      </c>
      <c r="BR927" s="122" t="s">
        <v>211</v>
      </c>
      <c r="BS927" s="124">
        <v>0.5</v>
      </c>
      <c r="BT927" s="112"/>
      <c r="BU927" s="168" t="s">
        <v>236</v>
      </c>
      <c r="BV927" s="168" t="s">
        <v>237</v>
      </c>
      <c r="BW927" s="112"/>
    </row>
    <row r="928">
      <c r="A928" s="66"/>
      <c r="B928" s="69">
        <v>2.0</v>
      </c>
      <c r="C928" s="71" t="s">
        <v>295</v>
      </c>
      <c r="D928" s="71" t="s">
        <v>331</v>
      </c>
      <c r="E928" s="76">
        <v>2012.0</v>
      </c>
      <c r="F928" s="76" t="s">
        <v>30</v>
      </c>
      <c r="G928" s="76" t="s">
        <v>367</v>
      </c>
      <c r="H928" s="76">
        <v>14.0</v>
      </c>
      <c r="I928" s="116" t="s">
        <v>403</v>
      </c>
      <c r="J928" s="116" t="s">
        <v>438</v>
      </c>
      <c r="K928" s="87" t="s">
        <v>39</v>
      </c>
      <c r="L928" s="66"/>
      <c r="M928" s="94"/>
      <c r="N928" s="122" t="s">
        <v>231</v>
      </c>
      <c r="O928" s="124"/>
      <c r="P928" s="124" t="s">
        <v>243</v>
      </c>
      <c r="Q928" s="16" t="s">
        <v>250</v>
      </c>
      <c r="R928" s="122" t="s">
        <v>241</v>
      </c>
      <c r="S928" s="124"/>
      <c r="T928" s="122" t="s">
        <v>231</v>
      </c>
      <c r="U928" s="124"/>
      <c r="V928" s="16" t="s">
        <v>257</v>
      </c>
      <c r="W928" s="106"/>
      <c r="X928" s="106"/>
      <c r="Y928" s="106"/>
      <c r="Z928" s="122" t="s">
        <v>231</v>
      </c>
      <c r="AA928" s="124"/>
      <c r="AB928" s="122" t="s">
        <v>231</v>
      </c>
      <c r="AC928" s="126" t="s">
        <v>462</v>
      </c>
      <c r="AD928" s="122" t="s">
        <v>231</v>
      </c>
      <c r="AE928" s="126" t="s">
        <v>483</v>
      </c>
      <c r="AF928" s="122" t="s">
        <v>231</v>
      </c>
      <c r="AG928" s="126" t="s">
        <v>495</v>
      </c>
      <c r="AH928" s="122" t="s">
        <v>231</v>
      </c>
      <c r="AI928" s="124"/>
      <c r="AJ928" s="108"/>
      <c r="AK928" s="106"/>
      <c r="AL928" s="106"/>
      <c r="AM928" s="122" t="s">
        <v>231</v>
      </c>
      <c r="AN928" s="124"/>
      <c r="AO928" s="122" t="s">
        <v>231</v>
      </c>
      <c r="AP928" s="124"/>
      <c r="AQ928" s="122" t="s">
        <v>231</v>
      </c>
      <c r="AR928" s="124"/>
      <c r="AS928" s="122" t="s">
        <v>231</v>
      </c>
      <c r="AT928" s="124"/>
      <c r="AU928" s="122" t="s">
        <v>231</v>
      </c>
      <c r="AV928" s="124"/>
      <c r="AW928" s="122" t="s">
        <v>231</v>
      </c>
      <c r="AX928" s="124"/>
      <c r="AY928" s="122" t="s">
        <v>241</v>
      </c>
      <c r="AZ928" s="124"/>
      <c r="BA928" s="146" t="s">
        <v>228</v>
      </c>
      <c r="BB928" s="124"/>
      <c r="BC928" s="146" t="s">
        <v>293</v>
      </c>
      <c r="BD928" s="124"/>
      <c r="BE928" s="112">
        <f t="shared" si="26"/>
        <v>0.7371428571</v>
      </c>
      <c r="BF928" s="122" t="s">
        <v>192</v>
      </c>
      <c r="BG928" s="160">
        <v>1.0</v>
      </c>
      <c r="BH928" s="122" t="s">
        <v>199</v>
      </c>
      <c r="BI928" s="160">
        <v>1.0</v>
      </c>
      <c r="BJ928" s="122" t="s">
        <v>204</v>
      </c>
      <c r="BK928" s="124">
        <v>1.0</v>
      </c>
      <c r="BL928" s="122" t="s">
        <v>209</v>
      </c>
      <c r="BM928" s="124">
        <v>1.0</v>
      </c>
      <c r="BN928" s="122" t="s">
        <v>217</v>
      </c>
      <c r="BO928" s="124">
        <v>0.66</v>
      </c>
      <c r="BP928" s="122" t="s">
        <v>211</v>
      </c>
      <c r="BQ928" s="124">
        <v>0.5</v>
      </c>
      <c r="BR928" s="122" t="s">
        <v>226</v>
      </c>
      <c r="BS928" s="124">
        <v>0.0</v>
      </c>
      <c r="BT928" s="112"/>
      <c r="BU928" s="168" t="s">
        <v>236</v>
      </c>
      <c r="BV928" s="168" t="s">
        <v>237</v>
      </c>
      <c r="BW928" s="112"/>
    </row>
    <row r="929">
      <c r="A929" s="66"/>
      <c r="B929" s="69">
        <v>3.0</v>
      </c>
      <c r="C929" s="71" t="s">
        <v>296</v>
      </c>
      <c r="D929" s="71" t="s">
        <v>332</v>
      </c>
      <c r="E929" s="76">
        <v>2013.0</v>
      </c>
      <c r="F929" s="76" t="s">
        <v>30</v>
      </c>
      <c r="G929" s="76" t="s">
        <v>368</v>
      </c>
      <c r="H929" s="76">
        <v>7.0</v>
      </c>
      <c r="I929" s="116" t="s">
        <v>404</v>
      </c>
      <c r="J929" s="116" t="s">
        <v>439</v>
      </c>
      <c r="K929" s="87" t="s">
        <v>39</v>
      </c>
      <c r="L929" s="66"/>
      <c r="M929" s="94"/>
      <c r="N929" s="122" t="s">
        <v>231</v>
      </c>
      <c r="O929" s="124"/>
      <c r="P929" s="124" t="s">
        <v>243</v>
      </c>
      <c r="Q929" s="16" t="s">
        <v>250</v>
      </c>
      <c r="R929" s="122" t="s">
        <v>241</v>
      </c>
      <c r="S929" s="124"/>
      <c r="T929" s="122" t="s">
        <v>231</v>
      </c>
      <c r="U929" s="124"/>
      <c r="V929" s="16" t="s">
        <v>257</v>
      </c>
      <c r="W929" s="106"/>
      <c r="X929" s="106"/>
      <c r="Y929" s="106"/>
      <c r="Z929" s="122" t="s">
        <v>231</v>
      </c>
      <c r="AA929" s="124"/>
      <c r="AB929" s="122" t="s">
        <v>231</v>
      </c>
      <c r="AC929" s="126" t="s">
        <v>463</v>
      </c>
      <c r="AD929" s="122" t="s">
        <v>231</v>
      </c>
      <c r="AE929" s="126" t="s">
        <v>484</v>
      </c>
      <c r="AF929" s="122" t="s">
        <v>231</v>
      </c>
      <c r="AG929" s="126" t="s">
        <v>496</v>
      </c>
      <c r="AH929" s="122" t="s">
        <v>241</v>
      </c>
      <c r="AI929" s="124"/>
      <c r="AJ929" s="108"/>
      <c r="AK929" s="106"/>
      <c r="AL929" s="106"/>
      <c r="AM929" s="122" t="s">
        <v>241</v>
      </c>
      <c r="AN929" s="124"/>
      <c r="AO929" s="224"/>
      <c r="AP929" s="58"/>
      <c r="AQ929" s="122"/>
      <c r="AR929" s="124"/>
      <c r="AS929" s="122"/>
      <c r="AT929" s="124"/>
      <c r="AU929" s="122" t="s">
        <v>241</v>
      </c>
      <c r="AV929" s="124"/>
      <c r="AW929" s="122" t="s">
        <v>231</v>
      </c>
      <c r="AX929" s="124"/>
      <c r="AY929" s="122" t="s">
        <v>231</v>
      </c>
      <c r="AZ929" s="124"/>
      <c r="BA929" s="146" t="s">
        <v>241</v>
      </c>
      <c r="BB929" s="124"/>
      <c r="BC929" s="146" t="s">
        <v>228</v>
      </c>
      <c r="BD929" s="124"/>
      <c r="BE929" s="112">
        <f t="shared" si="26"/>
        <v>0.7614285714</v>
      </c>
      <c r="BF929" s="122" t="s">
        <v>192</v>
      </c>
      <c r="BG929" s="160">
        <v>1.0</v>
      </c>
      <c r="BH929" s="122" t="s">
        <v>199</v>
      </c>
      <c r="BI929" s="160">
        <v>1.0</v>
      </c>
      <c r="BJ929" s="122" t="s">
        <v>204</v>
      </c>
      <c r="BK929" s="124">
        <v>1.0</v>
      </c>
      <c r="BL929" s="122" t="s">
        <v>209</v>
      </c>
      <c r="BM929" s="124">
        <v>1.0</v>
      </c>
      <c r="BN929" s="122" t="s">
        <v>218</v>
      </c>
      <c r="BO929" s="124">
        <v>0.33</v>
      </c>
      <c r="BP929" s="122" t="s">
        <v>211</v>
      </c>
      <c r="BQ929" s="124">
        <v>0.5</v>
      </c>
      <c r="BR929" s="122" t="s">
        <v>211</v>
      </c>
      <c r="BS929" s="124">
        <v>0.5</v>
      </c>
      <c r="BT929" s="112"/>
      <c r="BU929" s="168" t="s">
        <v>236</v>
      </c>
      <c r="BV929" s="168" t="s">
        <v>237</v>
      </c>
      <c r="BW929" s="112"/>
    </row>
    <row r="930">
      <c r="A930" s="66"/>
      <c r="B930" s="69">
        <v>4.0</v>
      </c>
      <c r="C930" s="71" t="s">
        <v>297</v>
      </c>
      <c r="D930" s="71" t="s">
        <v>333</v>
      </c>
      <c r="E930" s="76">
        <v>2011.0</v>
      </c>
      <c r="F930" s="76" t="s">
        <v>30</v>
      </c>
      <c r="G930" s="76" t="s">
        <v>369</v>
      </c>
      <c r="H930" s="76">
        <v>12.0</v>
      </c>
      <c r="I930" s="116" t="s">
        <v>405</v>
      </c>
      <c r="J930" s="116" t="s">
        <v>440</v>
      </c>
      <c r="K930" s="87" t="s">
        <v>39</v>
      </c>
      <c r="L930" s="66"/>
      <c r="M930" s="94"/>
      <c r="N930" s="122" t="s">
        <v>231</v>
      </c>
      <c r="O930" s="124"/>
      <c r="P930" s="124" t="s">
        <v>243</v>
      </c>
      <c r="Q930" s="16" t="s">
        <v>249</v>
      </c>
      <c r="R930" s="122" t="s">
        <v>241</v>
      </c>
      <c r="S930" s="124"/>
      <c r="T930" s="122" t="s">
        <v>231</v>
      </c>
      <c r="U930" s="124"/>
      <c r="V930" s="16" t="s">
        <v>258</v>
      </c>
      <c r="W930" s="106"/>
      <c r="X930" s="106"/>
      <c r="Y930" s="106"/>
      <c r="Z930" s="122" t="s">
        <v>231</v>
      </c>
      <c r="AA930" s="124"/>
      <c r="AB930" s="122" t="s">
        <v>231</v>
      </c>
      <c r="AC930" s="126" t="s">
        <v>463</v>
      </c>
      <c r="AD930" s="122" t="s">
        <v>231</v>
      </c>
      <c r="AE930" s="126" t="s">
        <v>485</v>
      </c>
      <c r="AF930" s="122" t="s">
        <v>241</v>
      </c>
      <c r="AG930" s="124"/>
      <c r="AH930" s="122" t="s">
        <v>231</v>
      </c>
      <c r="AI930" s="126" t="s">
        <v>499</v>
      </c>
      <c r="AJ930" s="108"/>
      <c r="AK930" s="106"/>
      <c r="AL930" s="106"/>
      <c r="AM930" s="122" t="s">
        <v>241</v>
      </c>
      <c r="AN930" s="124"/>
      <c r="AO930" s="122"/>
      <c r="AP930" s="124"/>
      <c r="AQ930" s="122"/>
      <c r="AR930" s="124"/>
      <c r="AS930" s="122"/>
      <c r="AT930" s="124"/>
      <c r="AU930" s="122" t="s">
        <v>241</v>
      </c>
      <c r="AV930" s="124"/>
      <c r="AW930" s="122" t="s">
        <v>231</v>
      </c>
      <c r="AX930" s="124"/>
      <c r="AY930" s="122" t="s">
        <v>231</v>
      </c>
      <c r="AZ930" s="124"/>
      <c r="BA930" s="146" t="s">
        <v>241</v>
      </c>
      <c r="BB930" s="147" t="s">
        <v>542</v>
      </c>
      <c r="BC930" s="146" t="s">
        <v>228</v>
      </c>
      <c r="BD930" s="124"/>
      <c r="BE930" s="112">
        <f t="shared" si="26"/>
        <v>0.7371428571</v>
      </c>
      <c r="BF930" s="122" t="s">
        <v>192</v>
      </c>
      <c r="BG930" s="160">
        <v>1.0</v>
      </c>
      <c r="BH930" s="122" t="s">
        <v>199</v>
      </c>
      <c r="BI930" s="160">
        <v>1.0</v>
      </c>
      <c r="BJ930" s="122" t="s">
        <v>204</v>
      </c>
      <c r="BK930" s="124">
        <v>1.0</v>
      </c>
      <c r="BL930" s="122" t="s">
        <v>209</v>
      </c>
      <c r="BM930" s="124">
        <v>1.0</v>
      </c>
      <c r="BN930" s="122" t="s">
        <v>217</v>
      </c>
      <c r="BO930" s="124">
        <v>0.66</v>
      </c>
      <c r="BP930" s="122" t="s">
        <v>211</v>
      </c>
      <c r="BQ930" s="124">
        <v>0.5</v>
      </c>
      <c r="BR930" s="122" t="s">
        <v>226</v>
      </c>
      <c r="BS930" s="124">
        <v>0.0</v>
      </c>
      <c r="BT930" s="112"/>
      <c r="BU930" s="168" t="s">
        <v>236</v>
      </c>
      <c r="BV930" s="168" t="s">
        <v>237</v>
      </c>
      <c r="BW930" s="112"/>
    </row>
    <row r="931">
      <c r="A931" s="66"/>
      <c r="B931" s="69">
        <v>5.0</v>
      </c>
      <c r="C931" s="71" t="s">
        <v>298</v>
      </c>
      <c r="D931" s="71" t="s">
        <v>334</v>
      </c>
      <c r="E931" s="76">
        <v>2011.0</v>
      </c>
      <c r="F931" s="76" t="s">
        <v>30</v>
      </c>
      <c r="G931" s="76" t="s">
        <v>370</v>
      </c>
      <c r="H931" s="76">
        <v>14.0</v>
      </c>
      <c r="I931" s="117" t="s">
        <v>406</v>
      </c>
      <c r="J931" s="116" t="s">
        <v>441</v>
      </c>
      <c r="K931" s="87" t="s">
        <v>39</v>
      </c>
      <c r="L931" s="66"/>
      <c r="M931" s="94"/>
      <c r="N931" s="122" t="s">
        <v>231</v>
      </c>
      <c r="O931" s="124"/>
      <c r="P931" s="124" t="s">
        <v>243</v>
      </c>
      <c r="Q931" s="16" t="s">
        <v>250</v>
      </c>
      <c r="R931" s="122" t="s">
        <v>241</v>
      </c>
      <c r="S931" s="124"/>
      <c r="T931" s="122" t="s">
        <v>231</v>
      </c>
      <c r="U931" s="124"/>
      <c r="V931" s="16" t="s">
        <v>260</v>
      </c>
      <c r="W931" s="106"/>
      <c r="X931" s="106"/>
      <c r="Y931" s="106"/>
      <c r="Z931" s="122" t="s">
        <v>241</v>
      </c>
      <c r="AA931" s="124"/>
      <c r="AB931" s="122" t="s">
        <v>228</v>
      </c>
      <c r="AC931" s="124"/>
      <c r="AD931" s="122" t="s">
        <v>228</v>
      </c>
      <c r="AE931" s="124"/>
      <c r="AF931" s="122" t="s">
        <v>228</v>
      </c>
      <c r="AG931" s="124"/>
      <c r="AH931" s="122" t="s">
        <v>228</v>
      </c>
      <c r="AI931" s="124"/>
      <c r="AJ931" s="108"/>
      <c r="AK931" s="106"/>
      <c r="AL931" s="106"/>
      <c r="AM931" s="122" t="s">
        <v>241</v>
      </c>
      <c r="AN931" s="124"/>
      <c r="AO931" s="122"/>
      <c r="AP931" s="124"/>
      <c r="AQ931" s="224"/>
      <c r="AR931" s="58"/>
      <c r="AS931" s="122"/>
      <c r="AT931" s="124"/>
      <c r="AU931" s="122" t="s">
        <v>231</v>
      </c>
      <c r="AV931" s="124"/>
      <c r="AW931" s="122" t="s">
        <v>231</v>
      </c>
      <c r="AX931" s="124"/>
      <c r="AY931" s="122" t="s">
        <v>231</v>
      </c>
      <c r="AZ931" s="124"/>
      <c r="BA931" s="146" t="s">
        <v>241</v>
      </c>
      <c r="BB931" s="124"/>
      <c r="BC931" s="146" t="s">
        <v>228</v>
      </c>
      <c r="BD931" s="124"/>
      <c r="BE931" s="112">
        <f t="shared" si="26"/>
        <v>0.7614285714</v>
      </c>
      <c r="BF931" s="122" t="s">
        <v>192</v>
      </c>
      <c r="BG931" s="160">
        <v>1.0</v>
      </c>
      <c r="BH931" s="122" t="s">
        <v>199</v>
      </c>
      <c r="BI931" s="160">
        <v>1.0</v>
      </c>
      <c r="BJ931" s="122" t="s">
        <v>204</v>
      </c>
      <c r="BK931" s="124">
        <v>1.0</v>
      </c>
      <c r="BL931" s="122" t="s">
        <v>209</v>
      </c>
      <c r="BM931" s="124">
        <v>1.0</v>
      </c>
      <c r="BN931" s="122" t="s">
        <v>218</v>
      </c>
      <c r="BO931" s="124">
        <v>0.33</v>
      </c>
      <c r="BP931" s="122" t="s">
        <v>211</v>
      </c>
      <c r="BQ931" s="124">
        <v>0.5</v>
      </c>
      <c r="BR931" s="122" t="s">
        <v>211</v>
      </c>
      <c r="BS931" s="124">
        <v>0.5</v>
      </c>
      <c r="BT931" s="112"/>
      <c r="BU931" s="168" t="s">
        <v>236</v>
      </c>
      <c r="BV931" s="168" t="s">
        <v>237</v>
      </c>
      <c r="BW931" s="112"/>
    </row>
    <row r="932">
      <c r="A932" s="66"/>
      <c r="B932" s="69">
        <v>6.0</v>
      </c>
      <c r="C932" s="71" t="s">
        <v>299</v>
      </c>
      <c r="D932" s="71" t="s">
        <v>335</v>
      </c>
      <c r="E932" s="76">
        <v>2012.0</v>
      </c>
      <c r="F932" s="76" t="s">
        <v>30</v>
      </c>
      <c r="G932" s="76" t="s">
        <v>371</v>
      </c>
      <c r="H932" s="76">
        <v>3.0</v>
      </c>
      <c r="I932" s="117" t="s">
        <v>407</v>
      </c>
      <c r="J932" s="116" t="s">
        <v>442</v>
      </c>
      <c r="K932" s="87" t="s">
        <v>39</v>
      </c>
      <c r="L932" s="66"/>
      <c r="M932" s="94"/>
      <c r="N932" s="122" t="s">
        <v>231</v>
      </c>
      <c r="O932" s="124"/>
      <c r="P932" s="124" t="s">
        <v>243</v>
      </c>
      <c r="Q932" s="16" t="s">
        <v>249</v>
      </c>
      <c r="R932" s="122" t="s">
        <v>241</v>
      </c>
      <c r="S932" s="124"/>
      <c r="T932" s="122" t="s">
        <v>231</v>
      </c>
      <c r="U932" s="126" t="s">
        <v>458</v>
      </c>
      <c r="V932" s="16" t="s">
        <v>257</v>
      </c>
      <c r="W932" s="106"/>
      <c r="X932" s="106"/>
      <c r="Y932" s="106"/>
      <c r="Z932" s="122" t="s">
        <v>231</v>
      </c>
      <c r="AA932" s="124"/>
      <c r="AB932" s="122" t="s">
        <v>231</v>
      </c>
      <c r="AC932" s="126" t="s">
        <v>464</v>
      </c>
      <c r="AD932" s="122" t="s">
        <v>231</v>
      </c>
      <c r="AE932" s="130" t="s">
        <v>486</v>
      </c>
      <c r="AF932" s="122" t="s">
        <v>231</v>
      </c>
      <c r="AG932" s="126" t="s">
        <v>497</v>
      </c>
      <c r="AH932" s="122" t="s">
        <v>231</v>
      </c>
      <c r="AI932" s="126" t="s">
        <v>500</v>
      </c>
      <c r="AJ932" s="108"/>
      <c r="AK932" s="106"/>
      <c r="AL932" s="106"/>
      <c r="AM932" s="122" t="s">
        <v>231</v>
      </c>
      <c r="AN932" s="124"/>
      <c r="AO932" s="122" t="s">
        <v>231</v>
      </c>
      <c r="AP932" s="124"/>
      <c r="AQ932" s="122" t="s">
        <v>231</v>
      </c>
      <c r="AR932" s="124"/>
      <c r="AS932" s="122" t="s">
        <v>231</v>
      </c>
      <c r="AT932" s="124"/>
      <c r="AU932" s="122" t="s">
        <v>231</v>
      </c>
      <c r="AV932" s="124"/>
      <c r="AW932" s="122" t="s">
        <v>231</v>
      </c>
      <c r="AX932" s="124"/>
      <c r="AY932" s="122" t="s">
        <v>241</v>
      </c>
      <c r="AZ932" s="124"/>
      <c r="BA932" s="146" t="s">
        <v>228</v>
      </c>
      <c r="BB932" s="124"/>
      <c r="BC932" s="146" t="s">
        <v>290</v>
      </c>
      <c r="BD932" s="124"/>
      <c r="BE932" s="112">
        <f t="shared" si="26"/>
        <v>0.7371428571</v>
      </c>
      <c r="BF932" s="122" t="s">
        <v>192</v>
      </c>
      <c r="BG932" s="160">
        <v>1.0</v>
      </c>
      <c r="BH932" s="122" t="s">
        <v>200</v>
      </c>
      <c r="BI932" s="160">
        <v>0.5</v>
      </c>
      <c r="BJ932" s="122" t="s">
        <v>204</v>
      </c>
      <c r="BK932" s="124">
        <v>1.0</v>
      </c>
      <c r="BL932" s="122" t="s">
        <v>209</v>
      </c>
      <c r="BM932" s="124">
        <v>1.0</v>
      </c>
      <c r="BN932" s="122" t="s">
        <v>217</v>
      </c>
      <c r="BO932" s="124">
        <v>0.66</v>
      </c>
      <c r="BP932" s="122" t="s">
        <v>211</v>
      </c>
      <c r="BQ932" s="124">
        <v>0.5</v>
      </c>
      <c r="BR932" s="122" t="s">
        <v>211</v>
      </c>
      <c r="BS932" s="124">
        <v>0.5</v>
      </c>
      <c r="BT932" s="112"/>
      <c r="BU932" s="168" t="s">
        <v>236</v>
      </c>
      <c r="BV932" s="168" t="s">
        <v>237</v>
      </c>
      <c r="BW932" s="112"/>
    </row>
    <row r="933">
      <c r="A933" s="66"/>
      <c r="B933" s="69">
        <v>7.0</v>
      </c>
      <c r="C933" s="71" t="s">
        <v>300</v>
      </c>
      <c r="D933" s="71" t="s">
        <v>336</v>
      </c>
      <c r="E933" s="76">
        <v>2011.0</v>
      </c>
      <c r="F933" s="76" t="s">
        <v>30</v>
      </c>
      <c r="G933" s="76" t="s">
        <v>372</v>
      </c>
      <c r="H933" s="76">
        <v>21.0</v>
      </c>
      <c r="I933" s="118" t="s">
        <v>408</v>
      </c>
      <c r="J933" s="116" t="s">
        <v>443</v>
      </c>
      <c r="K933" s="87" t="s">
        <v>39</v>
      </c>
      <c r="L933" s="66"/>
      <c r="M933" s="94"/>
      <c r="N933" s="122" t="s">
        <v>231</v>
      </c>
      <c r="O933" s="124"/>
      <c r="P933" s="124" t="s">
        <v>243</v>
      </c>
      <c r="Q933" s="16" t="s">
        <v>250</v>
      </c>
      <c r="R933" s="122" t="s">
        <v>241</v>
      </c>
      <c r="S933" s="124"/>
      <c r="T933" s="122" t="s">
        <v>231</v>
      </c>
      <c r="U933" s="124"/>
      <c r="V933" s="16" t="s">
        <v>258</v>
      </c>
      <c r="W933" s="106"/>
      <c r="X933" s="106"/>
      <c r="Y933" s="106"/>
      <c r="Z933" s="122" t="s">
        <v>231</v>
      </c>
      <c r="AA933" s="124"/>
      <c r="AB933" s="122" t="s">
        <v>231</v>
      </c>
      <c r="AC933" s="126" t="s">
        <v>465</v>
      </c>
      <c r="AD933" s="122" t="s">
        <v>231</v>
      </c>
      <c r="AE933" s="131" t="s">
        <v>487</v>
      </c>
      <c r="AF933" s="122" t="s">
        <v>241</v>
      </c>
      <c r="AG933" s="124"/>
      <c r="AH933" s="122" t="s">
        <v>241</v>
      </c>
      <c r="AI933" s="124"/>
      <c r="AJ933" s="108"/>
      <c r="AK933" s="106"/>
      <c r="AL933" s="106"/>
      <c r="AM933" s="122" t="s">
        <v>241</v>
      </c>
      <c r="AN933" s="124"/>
      <c r="AO933" s="122"/>
      <c r="AP933" s="124"/>
      <c r="AQ933" s="122"/>
      <c r="AR933" s="124"/>
      <c r="AS933" s="224"/>
      <c r="AT933" s="58"/>
      <c r="AU933" s="122" t="s">
        <v>231</v>
      </c>
      <c r="AV933" s="124"/>
      <c r="AW933" s="122" t="s">
        <v>231</v>
      </c>
      <c r="AX933" s="124" t="s">
        <v>531</v>
      </c>
      <c r="AY933" s="122" t="s">
        <v>231</v>
      </c>
      <c r="AZ933" s="124"/>
      <c r="BA933" s="146" t="s">
        <v>241</v>
      </c>
      <c r="BB933" s="124"/>
      <c r="BC933" s="146" t="s">
        <v>228</v>
      </c>
      <c r="BD933" s="124"/>
      <c r="BE933" s="112">
        <f t="shared" si="26"/>
        <v>0.69</v>
      </c>
      <c r="BF933" s="122" t="s">
        <v>192</v>
      </c>
      <c r="BG933" s="160">
        <v>1.0</v>
      </c>
      <c r="BH933" s="122" t="s">
        <v>199</v>
      </c>
      <c r="BI933" s="160">
        <v>1.0</v>
      </c>
      <c r="BJ933" s="122" t="s">
        <v>204</v>
      </c>
      <c r="BK933" s="124">
        <v>1.0</v>
      </c>
      <c r="BL933" s="122" t="s">
        <v>209</v>
      </c>
      <c r="BM933" s="124">
        <v>1.0</v>
      </c>
      <c r="BN933" s="122" t="s">
        <v>218</v>
      </c>
      <c r="BO933" s="124">
        <v>0.33</v>
      </c>
      <c r="BP933" s="122" t="s">
        <v>211</v>
      </c>
      <c r="BQ933" s="124">
        <v>0.5</v>
      </c>
      <c r="BR933" s="122" t="s">
        <v>226</v>
      </c>
      <c r="BS933" s="124">
        <v>0.0</v>
      </c>
      <c r="BT933" s="112"/>
      <c r="BU933" s="168" t="s">
        <v>236</v>
      </c>
      <c r="BV933" s="168" t="s">
        <v>237</v>
      </c>
      <c r="BW933" s="112"/>
    </row>
    <row r="934">
      <c r="A934" s="66"/>
      <c r="B934" s="69">
        <v>8.0</v>
      </c>
      <c r="C934" s="71" t="s">
        <v>301</v>
      </c>
      <c r="D934" s="71" t="s">
        <v>337</v>
      </c>
      <c r="E934" s="76">
        <v>2014.0</v>
      </c>
      <c r="F934" s="76" t="s">
        <v>30</v>
      </c>
      <c r="G934" s="76" t="s">
        <v>373</v>
      </c>
      <c r="H934" s="76">
        <v>1.0</v>
      </c>
      <c r="I934" s="119" t="s">
        <v>409</v>
      </c>
      <c r="J934" s="119" t="s">
        <v>444</v>
      </c>
      <c r="K934" s="87" t="s">
        <v>39</v>
      </c>
      <c r="L934" s="66"/>
      <c r="M934" s="94"/>
      <c r="N934" s="122" t="s">
        <v>231</v>
      </c>
      <c r="O934" s="124"/>
      <c r="P934" s="124" t="s">
        <v>243</v>
      </c>
      <c r="Q934" s="16" t="s">
        <v>248</v>
      </c>
      <c r="R934" s="122" t="s">
        <v>241</v>
      </c>
      <c r="S934" s="124"/>
      <c r="T934" s="122" t="s">
        <v>231</v>
      </c>
      <c r="U934" s="124"/>
      <c r="V934" s="16" t="s">
        <v>258</v>
      </c>
      <c r="W934" s="106"/>
      <c r="X934" s="106"/>
      <c r="Y934" s="106"/>
      <c r="Z934" s="122" t="s">
        <v>231</v>
      </c>
      <c r="AA934" s="124"/>
      <c r="AB934" s="122" t="s">
        <v>231</v>
      </c>
      <c r="AC934" s="124" t="s">
        <v>466</v>
      </c>
      <c r="AD934" s="122" t="s">
        <v>231</v>
      </c>
      <c r="AE934" s="124" t="s">
        <v>488</v>
      </c>
      <c r="AF934" s="122" t="s">
        <v>231</v>
      </c>
      <c r="AG934" s="124"/>
      <c r="AH934" s="122" t="s">
        <v>241</v>
      </c>
      <c r="AI934" s="124"/>
      <c r="AJ934" s="108"/>
      <c r="AK934" s="106"/>
      <c r="AL934" s="106"/>
      <c r="AM934" s="122" t="s">
        <v>231</v>
      </c>
      <c r="AN934" s="124"/>
      <c r="AO934" s="122" t="s">
        <v>231</v>
      </c>
      <c r="AP934" s="124"/>
      <c r="AQ934" s="122" t="s">
        <v>231</v>
      </c>
      <c r="AR934" s="124" t="s">
        <v>515</v>
      </c>
      <c r="AS934" s="122" t="s">
        <v>231</v>
      </c>
      <c r="AT934" s="124" t="s">
        <v>523</v>
      </c>
      <c r="AU934" s="122" t="s">
        <v>231</v>
      </c>
      <c r="AV934" s="124"/>
      <c r="AW934" s="122" t="s">
        <v>231</v>
      </c>
      <c r="AX934" s="124" t="s">
        <v>532</v>
      </c>
      <c r="AY934" s="122" t="s">
        <v>231</v>
      </c>
      <c r="AZ934" s="124"/>
      <c r="BA934" s="146" t="s">
        <v>231</v>
      </c>
      <c r="BB934" s="124" t="s">
        <v>543</v>
      </c>
      <c r="BC934" s="146" t="s">
        <v>290</v>
      </c>
      <c r="BD934" s="124" t="s">
        <v>552</v>
      </c>
      <c r="BE934" s="112">
        <f t="shared" si="26"/>
        <v>0.9285714286</v>
      </c>
      <c r="BF934" s="122" t="s">
        <v>192</v>
      </c>
      <c r="BG934" s="160">
        <v>1.0</v>
      </c>
      <c r="BH934" s="122" t="s">
        <v>199</v>
      </c>
      <c r="BI934" s="160">
        <v>1.0</v>
      </c>
      <c r="BJ934" s="122" t="s">
        <v>204</v>
      </c>
      <c r="BK934" s="124">
        <v>1.0</v>
      </c>
      <c r="BL934" s="122" t="s">
        <v>209</v>
      </c>
      <c r="BM934" s="124">
        <v>1.0</v>
      </c>
      <c r="BN934" s="122" t="s">
        <v>216</v>
      </c>
      <c r="BO934" s="124">
        <v>1.0</v>
      </c>
      <c r="BP934" s="122" t="s">
        <v>204</v>
      </c>
      <c r="BQ934" s="124">
        <v>1.0</v>
      </c>
      <c r="BR934" s="122" t="s">
        <v>211</v>
      </c>
      <c r="BS934" s="124">
        <v>0.5</v>
      </c>
      <c r="BT934" s="112"/>
      <c r="BU934" s="168" t="s">
        <v>236</v>
      </c>
      <c r="BV934" s="168" t="s">
        <v>236</v>
      </c>
      <c r="BW934" s="112"/>
    </row>
    <row r="935">
      <c r="A935" s="66"/>
      <c r="B935" s="69">
        <v>9.0</v>
      </c>
      <c r="C935" s="115" t="s">
        <v>302</v>
      </c>
      <c r="D935" s="115" t="s">
        <v>338</v>
      </c>
      <c r="E935" s="76">
        <v>2014.0</v>
      </c>
      <c r="F935" s="76" t="s">
        <v>30</v>
      </c>
      <c r="G935" s="76" t="s">
        <v>374</v>
      </c>
      <c r="H935" s="76">
        <v>5.0</v>
      </c>
      <c r="I935" s="119" t="s">
        <v>410</v>
      </c>
      <c r="J935" s="119" t="s">
        <v>445</v>
      </c>
      <c r="K935" s="87" t="s">
        <v>39</v>
      </c>
      <c r="L935" s="66"/>
      <c r="M935" s="94"/>
      <c r="N935" s="122" t="s">
        <v>231</v>
      </c>
      <c r="O935" s="124"/>
      <c r="P935" s="124" t="s">
        <v>243</v>
      </c>
      <c r="Q935" s="16" t="s">
        <v>249</v>
      </c>
      <c r="R935" s="122" t="s">
        <v>231</v>
      </c>
      <c r="S935" s="124" t="s">
        <v>454</v>
      </c>
      <c r="T935" s="122" t="s">
        <v>231</v>
      </c>
      <c r="U935" s="124"/>
      <c r="V935" s="16" t="s">
        <v>258</v>
      </c>
      <c r="W935" s="106"/>
      <c r="X935" s="106"/>
      <c r="Y935" s="106"/>
      <c r="Z935" s="122" t="s">
        <v>231</v>
      </c>
      <c r="AA935" s="124"/>
      <c r="AB935" s="122" t="s">
        <v>231</v>
      </c>
      <c r="AC935" s="124" t="s">
        <v>467</v>
      </c>
      <c r="AD935" s="122" t="s">
        <v>241</v>
      </c>
      <c r="AE935" s="124"/>
      <c r="AF935" s="122" t="s">
        <v>241</v>
      </c>
      <c r="AG935" s="124"/>
      <c r="AH935" s="122" t="s">
        <v>231</v>
      </c>
      <c r="AI935" s="124" t="s">
        <v>501</v>
      </c>
      <c r="AJ935" s="108"/>
      <c r="AK935" s="106"/>
      <c r="AL935" s="106"/>
      <c r="AM935" s="122" t="s">
        <v>231</v>
      </c>
      <c r="AN935" s="124" t="s">
        <v>502</v>
      </c>
      <c r="AO935" s="122" t="s">
        <v>231</v>
      </c>
      <c r="AP935" s="124"/>
      <c r="AQ935" s="122" t="s">
        <v>231</v>
      </c>
      <c r="AR935" s="124"/>
      <c r="AS935" s="122" t="s">
        <v>231</v>
      </c>
      <c r="AT935" s="124" t="s">
        <v>524</v>
      </c>
      <c r="AU935" s="224" t="s">
        <v>231</v>
      </c>
      <c r="AV935" s="58"/>
      <c r="AW935" s="122" t="s">
        <v>231</v>
      </c>
      <c r="AX935" s="124" t="s">
        <v>533</v>
      </c>
      <c r="AY935" s="122" t="s">
        <v>231</v>
      </c>
      <c r="AZ935" s="124"/>
      <c r="BA935" s="146" t="s">
        <v>231</v>
      </c>
      <c r="BB935" s="124" t="s">
        <v>544</v>
      </c>
      <c r="BC935" s="146" t="s">
        <v>290</v>
      </c>
      <c r="BD935" s="124" t="s">
        <v>553</v>
      </c>
      <c r="BE935" s="112">
        <f t="shared" si="26"/>
        <v>0.88</v>
      </c>
      <c r="BF935" s="122" t="s">
        <v>192</v>
      </c>
      <c r="BG935" s="160">
        <v>1.0</v>
      </c>
      <c r="BH935" s="122" t="s">
        <v>199</v>
      </c>
      <c r="BI935" s="160">
        <v>1.0</v>
      </c>
      <c r="BJ935" s="122" t="s">
        <v>204</v>
      </c>
      <c r="BK935" s="124">
        <v>1.0</v>
      </c>
      <c r="BL935" s="122" t="s">
        <v>209</v>
      </c>
      <c r="BM935" s="124">
        <v>1.0</v>
      </c>
      <c r="BN935" s="122" t="s">
        <v>217</v>
      </c>
      <c r="BO935" s="124">
        <v>0.66</v>
      </c>
      <c r="BP935" s="122" t="s">
        <v>211</v>
      </c>
      <c r="BQ935" s="124">
        <v>0.5</v>
      </c>
      <c r="BR935" s="122" t="s">
        <v>225</v>
      </c>
      <c r="BS935" s="124">
        <v>1.0</v>
      </c>
      <c r="BT935" s="112"/>
      <c r="BU935" s="168" t="s">
        <v>236</v>
      </c>
      <c r="BV935" s="168" t="s">
        <v>237</v>
      </c>
      <c r="BW935" s="112"/>
    </row>
    <row r="936">
      <c r="A936" s="66"/>
      <c r="B936" s="69">
        <v>10.0</v>
      </c>
      <c r="C936" s="115" t="s">
        <v>303</v>
      </c>
      <c r="D936" s="115" t="s">
        <v>339</v>
      </c>
      <c r="E936" s="76">
        <v>2014.0</v>
      </c>
      <c r="F936" s="76" t="s">
        <v>30</v>
      </c>
      <c r="G936" s="76" t="s">
        <v>375</v>
      </c>
      <c r="H936" s="76">
        <v>4.0</v>
      </c>
      <c r="I936" s="119" t="s">
        <v>411</v>
      </c>
      <c r="J936" s="119" t="s">
        <v>446</v>
      </c>
      <c r="K936" s="87" t="s">
        <v>39</v>
      </c>
      <c r="L936" s="66"/>
      <c r="M936" s="94"/>
      <c r="N936" s="122" t="s">
        <v>231</v>
      </c>
      <c r="O936" s="124"/>
      <c r="P936" s="124" t="s">
        <v>245</v>
      </c>
      <c r="Q936" s="16" t="s">
        <v>250</v>
      </c>
      <c r="R936" s="122" t="s">
        <v>241</v>
      </c>
      <c r="S936" s="124"/>
      <c r="T936" s="122" t="s">
        <v>231</v>
      </c>
      <c r="U936" s="124"/>
      <c r="V936" s="16" t="s">
        <v>260</v>
      </c>
      <c r="W936" s="106"/>
      <c r="X936" s="106"/>
      <c r="Y936" s="106"/>
      <c r="Z936" s="122" t="s">
        <v>231</v>
      </c>
      <c r="AA936" s="124"/>
      <c r="AB936" s="122" t="s">
        <v>231</v>
      </c>
      <c r="AC936" s="124" t="s">
        <v>468</v>
      </c>
      <c r="AD936" s="122" t="s">
        <v>231</v>
      </c>
      <c r="AE936" s="124" t="s">
        <v>489</v>
      </c>
      <c r="AF936" s="122" t="s">
        <v>231</v>
      </c>
      <c r="AG936" s="124"/>
      <c r="AH936" s="122" t="s">
        <v>231</v>
      </c>
      <c r="AI936" s="124"/>
      <c r="AJ936" s="108"/>
      <c r="AK936" s="106"/>
      <c r="AL936" s="106"/>
      <c r="AM936" s="122" t="s">
        <v>231</v>
      </c>
      <c r="AN936" s="124"/>
      <c r="AO936" s="122" t="s">
        <v>231</v>
      </c>
      <c r="AP936" s="124"/>
      <c r="AQ936" s="122" t="s">
        <v>241</v>
      </c>
      <c r="AR936" s="124"/>
      <c r="AS936" s="122" t="s">
        <v>241</v>
      </c>
      <c r="AT936" s="124"/>
      <c r="AU936" s="122" t="s">
        <v>241</v>
      </c>
      <c r="AV936" s="124"/>
      <c r="AW936" s="122" t="s">
        <v>228</v>
      </c>
      <c r="AX936" s="124"/>
      <c r="AY936" s="122" t="s">
        <v>231</v>
      </c>
      <c r="AZ936" s="124"/>
      <c r="BA936" s="146" t="s">
        <v>241</v>
      </c>
      <c r="BB936" s="124"/>
      <c r="BC936" s="146" t="s">
        <v>228</v>
      </c>
      <c r="BD936" s="124"/>
      <c r="BE936" s="112">
        <f t="shared" si="26"/>
        <v>0.7371428571</v>
      </c>
      <c r="BF936" s="122" t="s">
        <v>192</v>
      </c>
      <c r="BG936" s="160">
        <v>1.0</v>
      </c>
      <c r="BH936" s="122" t="s">
        <v>199</v>
      </c>
      <c r="BI936" s="160">
        <v>1.0</v>
      </c>
      <c r="BJ936" s="122" t="s">
        <v>204</v>
      </c>
      <c r="BK936" s="124">
        <v>1.0</v>
      </c>
      <c r="BL936" s="122" t="s">
        <v>211</v>
      </c>
      <c r="BM936" s="124">
        <v>0.5</v>
      </c>
      <c r="BN936" s="122" t="s">
        <v>217</v>
      </c>
      <c r="BO936" s="124">
        <v>0.66</v>
      </c>
      <c r="BP936" s="122" t="s">
        <v>211</v>
      </c>
      <c r="BQ936" s="124">
        <v>0.5</v>
      </c>
      <c r="BR936" s="122" t="s">
        <v>211</v>
      </c>
      <c r="BS936" s="124">
        <v>0.5</v>
      </c>
      <c r="BT936" s="112"/>
      <c r="BU936" s="168" t="s">
        <v>237</v>
      </c>
      <c r="BV936" s="168" t="s">
        <v>236</v>
      </c>
      <c r="BW936" s="112"/>
    </row>
    <row r="937">
      <c r="A937" s="66"/>
      <c r="B937" s="69">
        <v>11.0</v>
      </c>
      <c r="C937" s="115" t="s">
        <v>304</v>
      </c>
      <c r="D937" s="115" t="s">
        <v>340</v>
      </c>
      <c r="E937" s="76">
        <v>2014.0</v>
      </c>
      <c r="F937" s="76" t="s">
        <v>30</v>
      </c>
      <c r="G937" s="76" t="s">
        <v>376</v>
      </c>
      <c r="H937" s="76">
        <v>0.0</v>
      </c>
      <c r="I937" s="119" t="s">
        <v>412</v>
      </c>
      <c r="J937" s="119" t="s">
        <v>447</v>
      </c>
      <c r="K937" s="87" t="s">
        <v>39</v>
      </c>
      <c r="L937" s="66"/>
      <c r="M937" s="94"/>
      <c r="N937" s="122" t="s">
        <v>231</v>
      </c>
      <c r="O937" s="124"/>
      <c r="P937" s="124" t="s">
        <v>243</v>
      </c>
      <c r="Q937" s="16" t="s">
        <v>248</v>
      </c>
      <c r="R937" s="122" t="s">
        <v>241</v>
      </c>
      <c r="S937" s="124"/>
      <c r="T937" s="122" t="s">
        <v>231</v>
      </c>
      <c r="U937" s="124"/>
      <c r="V937" s="16" t="s">
        <v>257</v>
      </c>
      <c r="W937" s="106"/>
      <c r="X937" s="106"/>
      <c r="Y937" s="106"/>
      <c r="Z937" s="122" t="s">
        <v>231</v>
      </c>
      <c r="AA937" s="124"/>
      <c r="AB937" s="122" t="s">
        <v>231</v>
      </c>
      <c r="AC937" s="124" t="s">
        <v>469</v>
      </c>
      <c r="AD937" s="122" t="s">
        <v>231</v>
      </c>
      <c r="AE937" s="124"/>
      <c r="AF937" s="122" t="s">
        <v>241</v>
      </c>
      <c r="AG937" s="124"/>
      <c r="AH937" s="122" t="s">
        <v>241</v>
      </c>
      <c r="AI937" s="124"/>
      <c r="AJ937" s="108"/>
      <c r="AK937" s="106"/>
      <c r="AL937" s="106"/>
      <c r="AM937" s="122" t="s">
        <v>231</v>
      </c>
      <c r="AN937" s="124" t="s">
        <v>503</v>
      </c>
      <c r="AO937" s="122" t="s">
        <v>231</v>
      </c>
      <c r="AP937" s="124" t="s">
        <v>506</v>
      </c>
      <c r="AQ937" s="122" t="s">
        <v>231</v>
      </c>
      <c r="AR937" s="124" t="s">
        <v>516</v>
      </c>
      <c r="AS937" s="122" t="s">
        <v>231</v>
      </c>
      <c r="AT937" s="124"/>
      <c r="AU937" s="122" t="s">
        <v>231</v>
      </c>
      <c r="AV937" s="124"/>
      <c r="AW937" s="224" t="s">
        <v>231</v>
      </c>
      <c r="AX937" s="58"/>
      <c r="AY937" s="122" t="s">
        <v>231</v>
      </c>
      <c r="AZ937" s="124"/>
      <c r="BA937" s="146" t="s">
        <v>241</v>
      </c>
      <c r="BB937" s="124" t="s">
        <v>545</v>
      </c>
      <c r="BC937" s="146" t="s">
        <v>291</v>
      </c>
      <c r="BD937" s="124" t="s">
        <v>554</v>
      </c>
      <c r="BE937" s="112">
        <f t="shared" si="26"/>
        <v>0.8085714286</v>
      </c>
      <c r="BF937" s="122" t="s">
        <v>192</v>
      </c>
      <c r="BG937" s="160">
        <v>1.0</v>
      </c>
      <c r="BH937" s="122" t="s">
        <v>200</v>
      </c>
      <c r="BI937" s="160">
        <v>0.5</v>
      </c>
      <c r="BJ937" s="122" t="s">
        <v>204</v>
      </c>
      <c r="BK937" s="124">
        <v>1.0</v>
      </c>
      <c r="BL937" s="122" t="s">
        <v>209</v>
      </c>
      <c r="BM937" s="124">
        <v>1.0</v>
      </c>
      <c r="BN937" s="122" t="s">
        <v>217</v>
      </c>
      <c r="BO937" s="124">
        <v>0.66</v>
      </c>
      <c r="BP937" s="122" t="s">
        <v>211</v>
      </c>
      <c r="BQ937" s="124">
        <v>0.5</v>
      </c>
      <c r="BR937" s="122" t="s">
        <v>225</v>
      </c>
      <c r="BS937" s="124">
        <v>1.0</v>
      </c>
      <c r="BT937" s="112"/>
      <c r="BU937" s="168" t="s">
        <v>236</v>
      </c>
      <c r="BV937" s="168" t="s">
        <v>236</v>
      </c>
      <c r="BW937" s="112"/>
    </row>
    <row r="938">
      <c r="A938" s="66"/>
      <c r="B938" s="69">
        <v>12.0</v>
      </c>
      <c r="C938" s="115" t="s">
        <v>305</v>
      </c>
      <c r="D938" s="115" t="s">
        <v>341</v>
      </c>
      <c r="E938" s="76">
        <v>2013.0</v>
      </c>
      <c r="F938" s="76" t="s">
        <v>30</v>
      </c>
      <c r="G938" s="76" t="s">
        <v>377</v>
      </c>
      <c r="H938" s="76">
        <v>6.0</v>
      </c>
      <c r="I938" s="119" t="s">
        <v>413</v>
      </c>
      <c r="J938" s="119" t="s">
        <v>448</v>
      </c>
      <c r="K938" s="87" t="s">
        <v>39</v>
      </c>
      <c r="L938" s="66"/>
      <c r="M938" s="94"/>
      <c r="N938" s="122" t="s">
        <v>231</v>
      </c>
      <c r="O938" s="124"/>
      <c r="P938" s="124" t="s">
        <v>243</v>
      </c>
      <c r="Q938" s="16" t="s">
        <v>249</v>
      </c>
      <c r="R938" s="122" t="s">
        <v>231</v>
      </c>
      <c r="S938" s="124" t="s">
        <v>455</v>
      </c>
      <c r="T938" s="122" t="s">
        <v>231</v>
      </c>
      <c r="U938" s="124"/>
      <c r="V938" s="16" t="s">
        <v>257</v>
      </c>
      <c r="W938" s="106"/>
      <c r="X938" s="106"/>
      <c r="Y938" s="106"/>
      <c r="Z938" s="122" t="s">
        <v>231</v>
      </c>
      <c r="AA938" s="124"/>
      <c r="AB938" s="122" t="s">
        <v>231</v>
      </c>
      <c r="AC938" s="124" t="s">
        <v>470</v>
      </c>
      <c r="AD938" s="122" t="s">
        <v>241</v>
      </c>
      <c r="AE938" s="124"/>
      <c r="AF938" s="122" t="s">
        <v>241</v>
      </c>
      <c r="AG938" s="124"/>
      <c r="AH938" s="122" t="s">
        <v>241</v>
      </c>
      <c r="AI938" s="124"/>
      <c r="AJ938" s="108"/>
      <c r="AK938" s="106"/>
      <c r="AL938" s="106"/>
      <c r="AM938" s="122" t="s">
        <v>231</v>
      </c>
      <c r="AN938" s="124"/>
      <c r="AO938" s="122" t="s">
        <v>231</v>
      </c>
      <c r="AP938" s="124"/>
      <c r="AQ938" s="122" t="s">
        <v>231</v>
      </c>
      <c r="AR938" s="124"/>
      <c r="AS938" s="122" t="s">
        <v>231</v>
      </c>
      <c r="AT938" s="124" t="s">
        <v>525</v>
      </c>
      <c r="AU938" s="122" t="s">
        <v>231</v>
      </c>
      <c r="AV938" s="124"/>
      <c r="AW938" s="122" t="s">
        <v>228</v>
      </c>
      <c r="AX938" s="124"/>
      <c r="AY938" s="122" t="s">
        <v>231</v>
      </c>
      <c r="AZ938" s="124"/>
      <c r="BA938" s="146" t="s">
        <v>241</v>
      </c>
      <c r="BB938" s="124"/>
      <c r="BC938" s="146" t="s">
        <v>293</v>
      </c>
      <c r="BD938" s="124" t="s">
        <v>555</v>
      </c>
      <c r="BE938" s="112">
        <f t="shared" si="26"/>
        <v>0.6657142857</v>
      </c>
      <c r="BF938" s="122" t="s">
        <v>192</v>
      </c>
      <c r="BG938" s="160">
        <v>1.0</v>
      </c>
      <c r="BH938" s="122" t="s">
        <v>199</v>
      </c>
      <c r="BI938" s="160">
        <v>1.0</v>
      </c>
      <c r="BJ938" s="122" t="s">
        <v>205</v>
      </c>
      <c r="BK938" s="124">
        <v>0.5</v>
      </c>
      <c r="BL938" s="122" t="s">
        <v>209</v>
      </c>
      <c r="BM938" s="124">
        <v>1.0</v>
      </c>
      <c r="BN938" s="122" t="s">
        <v>217</v>
      </c>
      <c r="BO938" s="124">
        <v>0.66</v>
      </c>
      <c r="BP938" s="122" t="s">
        <v>211</v>
      </c>
      <c r="BQ938" s="124">
        <v>0.5</v>
      </c>
      <c r="BR938" s="122" t="s">
        <v>226</v>
      </c>
      <c r="BS938" s="124">
        <v>0.0</v>
      </c>
      <c r="BT938" s="112"/>
      <c r="BU938" s="168" t="s">
        <v>236</v>
      </c>
      <c r="BV938" s="168" t="s">
        <v>236</v>
      </c>
      <c r="BW938" s="112"/>
    </row>
    <row r="939">
      <c r="A939" s="66"/>
      <c r="B939" s="69">
        <v>13.0</v>
      </c>
      <c r="C939" s="115" t="s">
        <v>306</v>
      </c>
      <c r="D939" s="115" t="s">
        <v>342</v>
      </c>
      <c r="E939" s="76">
        <v>2014.0</v>
      </c>
      <c r="F939" s="76" t="s">
        <v>30</v>
      </c>
      <c r="G939" s="76" t="s">
        <v>378</v>
      </c>
      <c r="H939" s="76">
        <v>0.0</v>
      </c>
      <c r="I939" s="119" t="s">
        <v>414</v>
      </c>
      <c r="J939" s="119" t="s">
        <v>449</v>
      </c>
      <c r="K939" s="87" t="s">
        <v>39</v>
      </c>
      <c r="L939" s="66"/>
      <c r="M939" s="94"/>
      <c r="N939" s="224" t="s">
        <v>231</v>
      </c>
      <c r="O939" s="58"/>
      <c r="P939" s="124" t="s">
        <v>243</v>
      </c>
      <c r="Q939" s="16" t="s">
        <v>248</v>
      </c>
      <c r="R939" s="122" t="s">
        <v>241</v>
      </c>
      <c r="S939" s="124"/>
      <c r="T939" s="122" t="s">
        <v>231</v>
      </c>
      <c r="U939" s="124"/>
      <c r="V939" s="16" t="s">
        <v>258</v>
      </c>
      <c r="W939" s="106"/>
      <c r="X939" s="106"/>
      <c r="Y939" s="106"/>
      <c r="Z939" s="122" t="s">
        <v>231</v>
      </c>
      <c r="AA939" s="124"/>
      <c r="AB939" s="122" t="s">
        <v>231</v>
      </c>
      <c r="AC939" s="124" t="s">
        <v>471</v>
      </c>
      <c r="AD939" s="122" t="s">
        <v>241</v>
      </c>
      <c r="AE939" s="124"/>
      <c r="AF939" s="122" t="s">
        <v>241</v>
      </c>
      <c r="AG939" s="124"/>
      <c r="AH939" s="122" t="s">
        <v>241</v>
      </c>
      <c r="AI939" s="124"/>
      <c r="AJ939" s="108"/>
      <c r="AK939" s="106"/>
      <c r="AL939" s="106"/>
      <c r="AM939" s="122" t="s">
        <v>231</v>
      </c>
      <c r="AN939" s="124"/>
      <c r="AO939" s="122" t="s">
        <v>231</v>
      </c>
      <c r="AP939" s="124" t="s">
        <v>507</v>
      </c>
      <c r="AQ939" s="122" t="s">
        <v>231</v>
      </c>
      <c r="AR939" s="124"/>
      <c r="AS939" s="122" t="s">
        <v>231</v>
      </c>
      <c r="AT939" s="124" t="s">
        <v>526</v>
      </c>
      <c r="AU939" s="122" t="s">
        <v>231</v>
      </c>
      <c r="AV939" s="124"/>
      <c r="AW939" s="122" t="s">
        <v>231</v>
      </c>
      <c r="AX939" s="124"/>
      <c r="AY939" s="224" t="s">
        <v>231</v>
      </c>
      <c r="AZ939" s="58"/>
      <c r="BA939" s="146" t="s">
        <v>241</v>
      </c>
      <c r="BB939" s="124"/>
      <c r="BC939" s="146" t="s">
        <v>293</v>
      </c>
      <c r="BD939" s="124" t="s">
        <v>555</v>
      </c>
      <c r="BE939" s="112">
        <f t="shared" si="26"/>
        <v>0.5</v>
      </c>
      <c r="BF939" s="122" t="s">
        <v>192</v>
      </c>
      <c r="BG939" s="160">
        <v>1.0</v>
      </c>
      <c r="BH939" s="122" t="s">
        <v>200</v>
      </c>
      <c r="BI939" s="160">
        <v>0.5</v>
      </c>
      <c r="BJ939" s="122" t="s">
        <v>205</v>
      </c>
      <c r="BK939" s="124">
        <v>0.5</v>
      </c>
      <c r="BL939" s="122" t="s">
        <v>211</v>
      </c>
      <c r="BM939" s="124">
        <v>0.5</v>
      </c>
      <c r="BN939" s="122" t="s">
        <v>217</v>
      </c>
      <c r="BO939" s="124">
        <v>0.5</v>
      </c>
      <c r="BP939" s="122" t="s">
        <v>211</v>
      </c>
      <c r="BQ939" s="124">
        <v>0.5</v>
      </c>
      <c r="BR939" s="122" t="s">
        <v>226</v>
      </c>
      <c r="BS939" s="124">
        <v>0.0</v>
      </c>
      <c r="BT939" s="112"/>
      <c r="BU939" s="168" t="s">
        <v>237</v>
      </c>
      <c r="BV939" s="168" t="s">
        <v>236</v>
      </c>
      <c r="BW939" s="112"/>
    </row>
    <row r="940">
      <c r="A940" s="66"/>
      <c r="B940" s="69">
        <v>14.0</v>
      </c>
      <c r="C940" s="115" t="s">
        <v>307</v>
      </c>
      <c r="D940" s="115" t="s">
        <v>343</v>
      </c>
      <c r="E940" s="76">
        <v>2014.0</v>
      </c>
      <c r="F940" s="76" t="s">
        <v>30</v>
      </c>
      <c r="G940" s="76" t="s">
        <v>379</v>
      </c>
      <c r="H940" s="76">
        <v>0.0</v>
      </c>
      <c r="I940" s="119" t="s">
        <v>415</v>
      </c>
      <c r="J940" s="119" t="s">
        <v>450</v>
      </c>
      <c r="K940" s="87" t="s">
        <v>39</v>
      </c>
      <c r="L940" s="66"/>
      <c r="M940" s="94"/>
      <c r="N940" s="122" t="s">
        <v>231</v>
      </c>
      <c r="O940" s="124"/>
      <c r="P940" s="124" t="s">
        <v>243</v>
      </c>
      <c r="Q940" s="16" t="s">
        <v>249</v>
      </c>
      <c r="R940" s="122" t="s">
        <v>241</v>
      </c>
      <c r="S940" s="124"/>
      <c r="T940" s="122" t="s">
        <v>231</v>
      </c>
      <c r="U940" s="124"/>
      <c r="V940" s="16" t="s">
        <v>260</v>
      </c>
      <c r="W940" s="106"/>
      <c r="X940" s="106"/>
      <c r="Y940" s="106"/>
      <c r="Z940" s="122" t="s">
        <v>231</v>
      </c>
      <c r="AA940" s="124"/>
      <c r="AB940" s="122" t="s">
        <v>231</v>
      </c>
      <c r="AC940" s="124" t="s">
        <v>472</v>
      </c>
      <c r="AD940" s="122" t="s">
        <v>241</v>
      </c>
      <c r="AE940" s="124"/>
      <c r="AF940" s="122" t="s">
        <v>231</v>
      </c>
      <c r="AG940" s="124" t="s">
        <v>498</v>
      </c>
      <c r="AH940" s="122" t="s">
        <v>241</v>
      </c>
      <c r="AI940" s="124"/>
      <c r="AJ940" s="108"/>
      <c r="AK940" s="106"/>
      <c r="AL940" s="106"/>
      <c r="AM940" s="122" t="s">
        <v>231</v>
      </c>
      <c r="AN940" s="124"/>
      <c r="AO940" s="122" t="s">
        <v>241</v>
      </c>
      <c r="AP940" s="124"/>
      <c r="AQ940" s="122" t="s">
        <v>231</v>
      </c>
      <c r="AR940" s="124" t="s">
        <v>517</v>
      </c>
      <c r="AS940" s="122" t="s">
        <v>231</v>
      </c>
      <c r="AT940" s="124"/>
      <c r="AU940" s="122" t="s">
        <v>231</v>
      </c>
      <c r="AV940" s="124"/>
      <c r="AW940" s="122" t="s">
        <v>231</v>
      </c>
      <c r="AX940" s="124" t="s">
        <v>535</v>
      </c>
      <c r="AY940" s="122" t="s">
        <v>231</v>
      </c>
      <c r="AZ940" s="124"/>
      <c r="BA940" s="146" t="s">
        <v>241</v>
      </c>
      <c r="BB940" s="124"/>
      <c r="BC940" s="146" t="s">
        <v>292</v>
      </c>
      <c r="BD940" s="124"/>
      <c r="BE940" s="112">
        <f t="shared" si="26"/>
        <v>0.6185714286</v>
      </c>
      <c r="BF940" s="122" t="s">
        <v>192</v>
      </c>
      <c r="BG940" s="160">
        <v>1.0</v>
      </c>
      <c r="BH940" s="122" t="s">
        <v>200</v>
      </c>
      <c r="BI940" s="160">
        <v>0.5</v>
      </c>
      <c r="BJ940" s="122" t="s">
        <v>204</v>
      </c>
      <c r="BK940" s="124">
        <v>1.0</v>
      </c>
      <c r="BL940" s="122" t="s">
        <v>209</v>
      </c>
      <c r="BM940" s="124">
        <v>1.0</v>
      </c>
      <c r="BN940" s="122" t="s">
        <v>218</v>
      </c>
      <c r="BO940" s="124">
        <v>0.33</v>
      </c>
      <c r="BP940" s="122" t="s">
        <v>211</v>
      </c>
      <c r="BQ940" s="124">
        <v>0.5</v>
      </c>
      <c r="BR940" s="122" t="s">
        <v>226</v>
      </c>
      <c r="BS940" s="124">
        <v>0.0</v>
      </c>
      <c r="BT940" s="112"/>
      <c r="BU940" s="168" t="s">
        <v>237</v>
      </c>
      <c r="BV940" s="168" t="s">
        <v>236</v>
      </c>
      <c r="BW940" s="112"/>
    </row>
    <row r="941">
      <c r="A941" s="66"/>
      <c r="B941" s="69">
        <v>15.0</v>
      </c>
      <c r="C941" s="115" t="s">
        <v>308</v>
      </c>
      <c r="D941" s="115" t="s">
        <v>344</v>
      </c>
      <c r="E941" s="76">
        <v>2012.0</v>
      </c>
      <c r="F941" s="76" t="s">
        <v>30</v>
      </c>
      <c r="G941" s="76" t="s">
        <v>380</v>
      </c>
      <c r="H941" s="76">
        <v>2.0</v>
      </c>
      <c r="I941" s="119" t="s">
        <v>416</v>
      </c>
      <c r="J941" s="119" t="s">
        <v>451</v>
      </c>
      <c r="K941" s="87" t="s">
        <v>39</v>
      </c>
      <c r="L941" s="66"/>
      <c r="M941" s="94"/>
      <c r="N941" s="122" t="s">
        <v>231</v>
      </c>
      <c r="O941" s="124"/>
      <c r="P941" s="124" t="s">
        <v>243</v>
      </c>
      <c r="Q941" s="16" t="s">
        <v>250</v>
      </c>
      <c r="R941" s="122" t="s">
        <v>241</v>
      </c>
      <c r="S941" s="124"/>
      <c r="T941" s="122" t="s">
        <v>241</v>
      </c>
      <c r="U941" s="124" t="s">
        <v>459</v>
      </c>
      <c r="V941" s="16"/>
      <c r="W941" s="106"/>
      <c r="X941" s="106"/>
      <c r="Y941" s="106"/>
      <c r="Z941" s="122"/>
      <c r="AA941" s="124"/>
      <c r="AB941" s="122"/>
      <c r="AC941" s="124"/>
      <c r="AD941" s="122"/>
      <c r="AE941" s="124"/>
      <c r="AF941" s="122"/>
      <c r="AG941" s="124"/>
      <c r="AH941" s="122"/>
      <c r="AI941" s="124"/>
      <c r="AJ941" s="108"/>
      <c r="AK941" s="106"/>
      <c r="AL941" s="106"/>
      <c r="AM941" s="122"/>
      <c r="AN941" s="124"/>
      <c r="AO941" s="122"/>
      <c r="AP941" s="124"/>
      <c r="AQ941" s="122"/>
      <c r="AR941" s="124"/>
      <c r="AS941" s="122"/>
      <c r="AT941" s="124"/>
      <c r="AU941" s="122"/>
      <c r="AV941" s="124"/>
      <c r="AW941" s="122"/>
      <c r="AX941" s="124"/>
      <c r="AY941" s="122"/>
      <c r="AZ941" s="124"/>
      <c r="BA941" s="225"/>
      <c r="BB941" s="58"/>
      <c r="BC941" s="146"/>
      <c r="BD941" s="124"/>
      <c r="BE941" s="112">
        <f t="shared" si="26"/>
        <v>0</v>
      </c>
      <c r="BF941" s="122" t="s">
        <v>192</v>
      </c>
      <c r="BG941" s="160"/>
      <c r="BH941" s="122" t="s">
        <v>200</v>
      </c>
      <c r="BI941" s="160"/>
      <c r="BJ941" s="122"/>
      <c r="BK941" s="124"/>
      <c r="BL941" s="122"/>
      <c r="BM941" s="124"/>
      <c r="BN941" s="122"/>
      <c r="BO941" s="124"/>
      <c r="BP941" s="122"/>
      <c r="BQ941" s="124"/>
      <c r="BR941" s="122"/>
      <c r="BS941" s="124"/>
      <c r="BT941" s="112"/>
      <c r="BU941" s="168" t="s">
        <v>236</v>
      </c>
      <c r="BV941" s="7"/>
      <c r="BW941" s="112"/>
    </row>
    <row r="942">
      <c r="A942" s="66"/>
      <c r="B942" s="69">
        <v>16.0</v>
      </c>
      <c r="C942" s="115" t="s">
        <v>309</v>
      </c>
      <c r="D942" s="115" t="s">
        <v>345</v>
      </c>
      <c r="E942" s="76">
        <v>2014.0</v>
      </c>
      <c r="F942" s="76" t="s">
        <v>30</v>
      </c>
      <c r="G942" s="76" t="s">
        <v>381</v>
      </c>
      <c r="H942" s="76">
        <v>4.0</v>
      </c>
      <c r="I942" s="119" t="s">
        <v>417</v>
      </c>
      <c r="J942" s="119" t="s">
        <v>452</v>
      </c>
      <c r="K942" s="87" t="s">
        <v>39</v>
      </c>
      <c r="L942" s="66"/>
      <c r="M942" s="94"/>
      <c r="N942" s="122" t="s">
        <v>231</v>
      </c>
      <c r="O942" s="124"/>
      <c r="P942" s="124" t="s">
        <v>243</v>
      </c>
      <c r="Q942" s="16" t="s">
        <v>250</v>
      </c>
      <c r="R942" s="122" t="s">
        <v>241</v>
      </c>
      <c r="S942" s="124"/>
      <c r="T942" s="122" t="s">
        <v>241</v>
      </c>
      <c r="U942" s="124"/>
      <c r="V942" s="16"/>
      <c r="W942" s="106"/>
      <c r="X942" s="106"/>
      <c r="Y942" s="106"/>
      <c r="Z942" s="122"/>
      <c r="AA942" s="124"/>
      <c r="AB942" s="122"/>
      <c r="AC942" s="124"/>
      <c r="AD942" s="122"/>
      <c r="AE942" s="124"/>
      <c r="AF942" s="122"/>
      <c r="AG942" s="124"/>
      <c r="AH942" s="122"/>
      <c r="AI942" s="124"/>
      <c r="AJ942" s="108"/>
      <c r="AK942" s="106"/>
      <c r="AL942" s="106"/>
      <c r="AM942" s="122"/>
      <c r="AN942" s="124"/>
      <c r="AO942" s="122"/>
      <c r="AP942" s="124"/>
      <c r="AQ942" s="122"/>
      <c r="AR942" s="124"/>
      <c r="AS942" s="122"/>
      <c r="AT942" s="124"/>
      <c r="AU942" s="122"/>
      <c r="AV942" s="124"/>
      <c r="AW942" s="122"/>
      <c r="AX942" s="124"/>
      <c r="AY942" s="122"/>
      <c r="AZ942" s="124"/>
      <c r="BA942" s="146"/>
      <c r="BB942" s="124"/>
      <c r="BC942" s="146"/>
      <c r="BD942" s="124"/>
      <c r="BE942" s="112">
        <f t="shared" si="26"/>
        <v>0</v>
      </c>
      <c r="BF942" s="122" t="s">
        <v>192</v>
      </c>
      <c r="BG942" s="160"/>
      <c r="BH942" s="122" t="s">
        <v>199</v>
      </c>
      <c r="BI942" s="160"/>
      <c r="BJ942" s="122"/>
      <c r="BK942" s="124"/>
      <c r="BL942" s="122"/>
      <c r="BM942" s="124"/>
      <c r="BN942" s="122"/>
      <c r="BO942" s="124"/>
      <c r="BP942" s="122"/>
      <c r="BQ942" s="124"/>
      <c r="BR942" s="122"/>
      <c r="BS942" s="124"/>
      <c r="BT942" s="112"/>
      <c r="BU942" s="168" t="s">
        <v>236</v>
      </c>
      <c r="BV942" s="7"/>
      <c r="BW942" s="112"/>
    </row>
    <row r="943">
      <c r="A943" s="66"/>
      <c r="B943" s="69">
        <v>17.0</v>
      </c>
      <c r="C943" s="115" t="s">
        <v>310</v>
      </c>
      <c r="D943" s="115" t="s">
        <v>346</v>
      </c>
      <c r="E943" s="76">
        <v>2013.0</v>
      </c>
      <c r="F943" s="76" t="s">
        <v>30</v>
      </c>
      <c r="G943" s="76" t="s">
        <v>382</v>
      </c>
      <c r="H943" s="76">
        <v>2.0</v>
      </c>
      <c r="I943" s="119" t="s">
        <v>418</v>
      </c>
      <c r="J943" s="119" t="s">
        <v>453</v>
      </c>
      <c r="K943" s="87" t="s">
        <v>39</v>
      </c>
      <c r="L943" s="66"/>
      <c r="M943" s="94"/>
      <c r="N943" s="122" t="s">
        <v>231</v>
      </c>
      <c r="O943" s="124"/>
      <c r="P943" s="124" t="s">
        <v>243</v>
      </c>
      <c r="Q943" s="16" t="s">
        <v>250</v>
      </c>
      <c r="R943" s="224" t="s">
        <v>228</v>
      </c>
      <c r="S943" s="58"/>
      <c r="T943" s="122" t="s">
        <v>231</v>
      </c>
      <c r="U943" s="124"/>
      <c r="V943" s="16" t="s">
        <v>258</v>
      </c>
      <c r="W943" s="106"/>
      <c r="X943" s="106"/>
      <c r="Y943" s="106"/>
      <c r="Z943" s="122" t="s">
        <v>231</v>
      </c>
      <c r="AA943" s="124"/>
      <c r="AB943" s="122" t="s">
        <v>231</v>
      </c>
      <c r="AC943" s="124" t="s">
        <v>473</v>
      </c>
      <c r="AD943" s="122" t="s">
        <v>241</v>
      </c>
      <c r="AE943" s="124"/>
      <c r="AF943" s="122" t="s">
        <v>241</v>
      </c>
      <c r="AG943" s="124"/>
      <c r="AH943" s="122" t="s">
        <v>241</v>
      </c>
      <c r="AI943" s="124"/>
      <c r="AJ943" s="108"/>
      <c r="AK943" s="106"/>
      <c r="AL943" s="106"/>
      <c r="AM943" s="122" t="s">
        <v>231</v>
      </c>
      <c r="AN943" s="124"/>
      <c r="AO943" s="122" t="s">
        <v>231</v>
      </c>
      <c r="AP943" s="124"/>
      <c r="AQ943" s="122" t="s">
        <v>231</v>
      </c>
      <c r="AR943" s="124" t="s">
        <v>518</v>
      </c>
      <c r="AS943" s="122" t="s">
        <v>231</v>
      </c>
      <c r="AT943" s="124" t="s">
        <v>526</v>
      </c>
      <c r="AU943" s="122" t="s">
        <v>231</v>
      </c>
      <c r="AV943" s="124"/>
      <c r="AW943" s="122" t="s">
        <v>231</v>
      </c>
      <c r="AX943" s="124"/>
      <c r="AY943" s="122" t="s">
        <v>231</v>
      </c>
      <c r="AZ943" s="124"/>
      <c r="BA943" s="146" t="s">
        <v>231</v>
      </c>
      <c r="BB943" s="124" t="s">
        <v>546</v>
      </c>
      <c r="BC943" s="225" t="s">
        <v>293</v>
      </c>
      <c r="BD943" s="58"/>
      <c r="BE943" s="112">
        <f t="shared" si="26"/>
        <v>0.5471428571</v>
      </c>
      <c r="BF943" s="122" t="s">
        <v>192</v>
      </c>
      <c r="BG943" s="160">
        <v>1.0</v>
      </c>
      <c r="BH943" s="122" t="s">
        <v>199</v>
      </c>
      <c r="BI943" s="160">
        <v>1.0</v>
      </c>
      <c r="BJ943" s="122" t="s">
        <v>205</v>
      </c>
      <c r="BK943" s="124">
        <v>0.5</v>
      </c>
      <c r="BL943" s="146" t="s">
        <v>211</v>
      </c>
      <c r="BM943" s="124">
        <v>0.5</v>
      </c>
      <c r="BN943" s="122" t="s">
        <v>218</v>
      </c>
      <c r="BO943" s="124">
        <v>0.33</v>
      </c>
      <c r="BP943" s="122" t="s">
        <v>211</v>
      </c>
      <c r="BQ943" s="124">
        <v>0.5</v>
      </c>
      <c r="BR943" s="122" t="s">
        <v>226</v>
      </c>
      <c r="BS943" s="124">
        <v>0.0</v>
      </c>
      <c r="BT943" s="112"/>
      <c r="BU943" s="168" t="s">
        <v>237</v>
      </c>
      <c r="BV943" s="168" t="s">
        <v>237</v>
      </c>
      <c r="BW943" s="112"/>
    </row>
    <row r="944">
      <c r="A944" s="66"/>
      <c r="B944" s="69">
        <v>18.0</v>
      </c>
      <c r="C944" s="71" t="s">
        <v>311</v>
      </c>
      <c r="D944" s="10" t="s">
        <v>347</v>
      </c>
      <c r="E944" s="76">
        <v>2014.0</v>
      </c>
      <c r="F944" s="76" t="s">
        <v>30</v>
      </c>
      <c r="G944" s="76" t="s">
        <v>383</v>
      </c>
      <c r="H944" s="76">
        <v>0.0</v>
      </c>
      <c r="I944" s="119" t="s">
        <v>419</v>
      </c>
      <c r="J944" s="71"/>
      <c r="K944" s="87" t="s">
        <v>39</v>
      </c>
      <c r="L944" s="66"/>
      <c r="M944" s="94"/>
      <c r="N944" s="122" t="s">
        <v>231</v>
      </c>
      <c r="O944" s="124"/>
      <c r="P944" s="124" t="s">
        <v>243</v>
      </c>
      <c r="Q944" s="16" t="s">
        <v>250</v>
      </c>
      <c r="R944" s="122" t="s">
        <v>228</v>
      </c>
      <c r="S944" s="124"/>
      <c r="T944" s="122" t="s">
        <v>231</v>
      </c>
      <c r="U944" s="124"/>
      <c r="V944" s="16" t="s">
        <v>258</v>
      </c>
      <c r="W944" s="106"/>
      <c r="X944" s="106"/>
      <c r="Y944" s="106"/>
      <c r="Z944" s="122" t="s">
        <v>231</v>
      </c>
      <c r="AA944" s="124" t="s">
        <v>460</v>
      </c>
      <c r="AB944" s="122" t="s">
        <v>231</v>
      </c>
      <c r="AC944" s="124"/>
      <c r="AD944" s="122" t="s">
        <v>231</v>
      </c>
      <c r="AE944" s="124"/>
      <c r="AF944" s="122" t="s">
        <v>241</v>
      </c>
      <c r="AG944" s="124"/>
      <c r="AH944" s="122" t="s">
        <v>231</v>
      </c>
      <c r="AI944" s="124"/>
      <c r="AJ944" s="108"/>
      <c r="AK944" s="106"/>
      <c r="AL944" s="106"/>
      <c r="AM944" s="122" t="s">
        <v>231</v>
      </c>
      <c r="AN944" s="124"/>
      <c r="AO944" s="122" t="s">
        <v>231</v>
      </c>
      <c r="AP944" s="124"/>
      <c r="AQ944" s="122" t="s">
        <v>231</v>
      </c>
      <c r="AR944" s="124"/>
      <c r="AS944" s="122" t="s">
        <v>231</v>
      </c>
      <c r="AT944" s="124"/>
      <c r="AU944" s="122" t="s">
        <v>231</v>
      </c>
      <c r="AV944" s="124"/>
      <c r="AW944" s="122" t="s">
        <v>231</v>
      </c>
      <c r="AX944" s="124"/>
      <c r="AY944" s="122" t="s">
        <v>231</v>
      </c>
      <c r="AZ944" s="124"/>
      <c r="BA944" s="146" t="s">
        <v>231</v>
      </c>
      <c r="BB944" s="124" t="s">
        <v>547</v>
      </c>
      <c r="BC944" s="146" t="s">
        <v>290</v>
      </c>
      <c r="BD944" s="124" t="s">
        <v>460</v>
      </c>
      <c r="BE944" s="112">
        <f t="shared" si="26"/>
        <v>0.8571428571</v>
      </c>
      <c r="BF944" s="122" t="s">
        <v>192</v>
      </c>
      <c r="BG944" s="160">
        <v>1.0</v>
      </c>
      <c r="BH944" s="122" t="s">
        <v>200</v>
      </c>
      <c r="BI944" s="160">
        <v>0.5</v>
      </c>
      <c r="BJ944" s="122" t="s">
        <v>204</v>
      </c>
      <c r="BK944" s="124">
        <v>1.0</v>
      </c>
      <c r="BL944" s="146" t="s">
        <v>209</v>
      </c>
      <c r="BM944" s="124">
        <v>1.0</v>
      </c>
      <c r="BN944" s="122" t="s">
        <v>216</v>
      </c>
      <c r="BO944" s="124">
        <v>1.0</v>
      </c>
      <c r="BP944" s="122" t="s">
        <v>204</v>
      </c>
      <c r="BQ944" s="124">
        <v>1.0</v>
      </c>
      <c r="BR944" s="122" t="s">
        <v>211</v>
      </c>
      <c r="BS944" s="124">
        <v>0.5</v>
      </c>
      <c r="BT944" s="112"/>
      <c r="BU944" s="168" t="s">
        <v>236</v>
      </c>
      <c r="BV944" s="168" t="s">
        <v>237</v>
      </c>
      <c r="BW944" s="112"/>
    </row>
    <row r="945">
      <c r="A945" s="66"/>
      <c r="B945" s="69">
        <v>19.0</v>
      </c>
      <c r="C945" s="71" t="s">
        <v>312</v>
      </c>
      <c r="D945" s="10" t="s">
        <v>348</v>
      </c>
      <c r="E945" s="76">
        <v>2014.0</v>
      </c>
      <c r="F945" s="76" t="s">
        <v>30</v>
      </c>
      <c r="G945" s="76" t="s">
        <v>384</v>
      </c>
      <c r="H945" s="76">
        <v>0.0</v>
      </c>
      <c r="I945" s="119" t="s">
        <v>420</v>
      </c>
      <c r="J945" s="71"/>
      <c r="K945" s="87" t="s">
        <v>39</v>
      </c>
      <c r="L945" s="66"/>
      <c r="M945" s="94"/>
      <c r="N945" s="122" t="s">
        <v>231</v>
      </c>
      <c r="O945" s="124"/>
      <c r="P945" s="124" t="s">
        <v>243</v>
      </c>
      <c r="Q945" s="16" t="s">
        <v>249</v>
      </c>
      <c r="R945" s="122" t="s">
        <v>231</v>
      </c>
      <c r="S945" s="124" t="s">
        <v>456</v>
      </c>
      <c r="T945" s="224" t="s">
        <v>231</v>
      </c>
      <c r="U945" s="58"/>
      <c r="V945" s="16" t="s">
        <v>258</v>
      </c>
      <c r="W945" s="106"/>
      <c r="X945" s="106"/>
      <c r="Y945" s="106"/>
      <c r="Z945" s="122" t="s">
        <v>241</v>
      </c>
      <c r="AA945" s="124"/>
      <c r="AB945" s="122"/>
      <c r="AC945" s="124"/>
      <c r="AD945" s="122"/>
      <c r="AE945" s="124"/>
      <c r="AF945" s="122"/>
      <c r="AG945" s="124"/>
      <c r="AH945" s="122"/>
      <c r="AI945" s="124"/>
      <c r="AJ945" s="108"/>
      <c r="AK945" s="106"/>
      <c r="AL945" s="106"/>
      <c r="AM945" s="122" t="s">
        <v>231</v>
      </c>
      <c r="AN945" s="124" t="s">
        <v>504</v>
      </c>
      <c r="AO945" s="122" t="s">
        <v>231</v>
      </c>
      <c r="AP945" s="124" t="s">
        <v>508</v>
      </c>
      <c r="AQ945" s="122" t="s">
        <v>231</v>
      </c>
      <c r="AR945" s="124"/>
      <c r="AS945" s="122" t="s">
        <v>231</v>
      </c>
      <c r="AT945" s="124"/>
      <c r="AU945" s="122" t="s">
        <v>241</v>
      </c>
      <c r="AV945" s="124"/>
      <c r="AW945" s="122" t="s">
        <v>231</v>
      </c>
      <c r="AX945" s="124"/>
      <c r="AY945" s="122" t="s">
        <v>231</v>
      </c>
      <c r="AZ945" s="124"/>
      <c r="BA945" s="146" t="s">
        <v>231</v>
      </c>
      <c r="BB945" s="124"/>
      <c r="BC945" s="146" t="s">
        <v>293</v>
      </c>
      <c r="BD945" s="124"/>
      <c r="BE945" s="111">
        <f t="shared" si="26"/>
        <v>0.8571428571</v>
      </c>
      <c r="BF945" s="58"/>
      <c r="BG945" s="160">
        <v>1.0</v>
      </c>
      <c r="BH945" s="122" t="s">
        <v>200</v>
      </c>
      <c r="BI945" s="160">
        <v>0.5</v>
      </c>
      <c r="BJ945" s="122" t="s">
        <v>204</v>
      </c>
      <c r="BK945" s="124">
        <v>1.0</v>
      </c>
      <c r="BL945" s="146" t="s">
        <v>209</v>
      </c>
      <c r="BM945" s="124">
        <v>1.0</v>
      </c>
      <c r="BN945" s="122" t="s">
        <v>216</v>
      </c>
      <c r="BO945" s="124">
        <v>1.0</v>
      </c>
      <c r="BP945" s="122" t="s">
        <v>211</v>
      </c>
      <c r="BQ945" s="124">
        <v>0.5</v>
      </c>
      <c r="BR945" s="122" t="s">
        <v>225</v>
      </c>
      <c r="BS945" s="124">
        <v>1.0</v>
      </c>
      <c r="BT945" s="112"/>
      <c r="BU945" s="168" t="s">
        <v>237</v>
      </c>
      <c r="BV945" s="168" t="s">
        <v>237</v>
      </c>
      <c r="BW945" s="112"/>
      <c r="BX945" s="10" t="s">
        <v>561</v>
      </c>
    </row>
    <row r="946">
      <c r="A946" s="66"/>
      <c r="B946" s="69">
        <v>20.0</v>
      </c>
      <c r="C946" s="71" t="s">
        <v>313</v>
      </c>
      <c r="D946" s="115" t="s">
        <v>349</v>
      </c>
      <c r="E946" s="76">
        <v>2010.0</v>
      </c>
      <c r="F946" s="76" t="s">
        <v>30</v>
      </c>
      <c r="G946" s="76" t="s">
        <v>385</v>
      </c>
      <c r="H946" s="76">
        <v>7.0</v>
      </c>
      <c r="I946" s="119" t="s">
        <v>421</v>
      </c>
      <c r="J946" s="71"/>
      <c r="K946" s="87" t="s">
        <v>39</v>
      </c>
      <c r="L946" s="66"/>
      <c r="M946" s="94"/>
      <c r="N946" s="122" t="s">
        <v>231</v>
      </c>
      <c r="O946" s="124"/>
      <c r="P946" s="124" t="s">
        <v>243</v>
      </c>
      <c r="Q946" s="16" t="s">
        <v>250</v>
      </c>
      <c r="R946" s="122" t="s">
        <v>228</v>
      </c>
      <c r="S946" s="124"/>
      <c r="T946" s="122" t="s">
        <v>231</v>
      </c>
      <c r="U946" s="124"/>
      <c r="V946" s="16" t="s">
        <v>258</v>
      </c>
      <c r="W946" s="106"/>
      <c r="X946" s="106"/>
      <c r="Y946" s="106"/>
      <c r="Z946" s="122" t="s">
        <v>231</v>
      </c>
      <c r="AA946" s="124"/>
      <c r="AB946" s="122" t="s">
        <v>231</v>
      </c>
      <c r="AC946" s="124"/>
      <c r="AD946" s="122" t="s">
        <v>231</v>
      </c>
      <c r="AE946" s="124"/>
      <c r="AF946" s="122" t="s">
        <v>241</v>
      </c>
      <c r="AG946" s="124"/>
      <c r="AH946" s="122" t="s">
        <v>241</v>
      </c>
      <c r="AI946" s="124"/>
      <c r="AJ946" s="108"/>
      <c r="AK946" s="106"/>
      <c r="AL946" s="106"/>
      <c r="AM946" s="122" t="s">
        <v>231</v>
      </c>
      <c r="AN946" s="124"/>
      <c r="AO946" s="122" t="s">
        <v>241</v>
      </c>
      <c r="AP946" s="124"/>
      <c r="AQ946" s="122" t="s">
        <v>231</v>
      </c>
      <c r="AR946" s="124"/>
      <c r="AS946" s="122" t="s">
        <v>231</v>
      </c>
      <c r="AT946" s="124" t="s">
        <v>527</v>
      </c>
      <c r="AU946" s="122" t="s">
        <v>241</v>
      </c>
      <c r="AV946" s="124"/>
      <c r="AW946" s="122" t="s">
        <v>228</v>
      </c>
      <c r="AX946" s="124"/>
      <c r="AY946" s="122" t="s">
        <v>231</v>
      </c>
      <c r="AZ946" s="124"/>
      <c r="BA946" s="146" t="s">
        <v>241</v>
      </c>
      <c r="BB946" s="124"/>
      <c r="BC946" s="146" t="s">
        <v>293</v>
      </c>
      <c r="BD946" s="124"/>
      <c r="BE946" s="112">
        <f t="shared" si="26"/>
        <v>0.6185714286</v>
      </c>
      <c r="BF946" s="224" t="s">
        <v>192</v>
      </c>
      <c r="BG946" s="58"/>
      <c r="BH946" s="122" t="s">
        <v>199</v>
      </c>
      <c r="BI946" s="160">
        <v>1.0</v>
      </c>
      <c r="BJ946" s="122" t="s">
        <v>204</v>
      </c>
      <c r="BK946" s="124">
        <v>1.0</v>
      </c>
      <c r="BL946" s="146" t="s">
        <v>209</v>
      </c>
      <c r="BM946" s="124">
        <v>1.0</v>
      </c>
      <c r="BN946" s="122" t="s">
        <v>218</v>
      </c>
      <c r="BO946" s="124">
        <v>0.33</v>
      </c>
      <c r="BP946" s="122" t="s">
        <v>211</v>
      </c>
      <c r="BQ946" s="124">
        <v>0.5</v>
      </c>
      <c r="BR946" s="122" t="s">
        <v>211</v>
      </c>
      <c r="BS946" s="124">
        <v>0.5</v>
      </c>
      <c r="BT946" s="112"/>
      <c r="BU946" s="168" t="s">
        <v>236</v>
      </c>
      <c r="BV946" s="168" t="s">
        <v>237</v>
      </c>
      <c r="BW946" s="112"/>
    </row>
    <row r="947">
      <c r="A947" s="66"/>
      <c r="B947" s="69">
        <v>21.0</v>
      </c>
      <c r="C947" s="71" t="s">
        <v>314</v>
      </c>
      <c r="D947" s="71" t="s">
        <v>350</v>
      </c>
      <c r="E947" s="76">
        <v>2010.0</v>
      </c>
      <c r="F947" s="76" t="s">
        <v>30</v>
      </c>
      <c r="G947" s="76" t="s">
        <v>386</v>
      </c>
      <c r="H947" s="76">
        <v>11.0</v>
      </c>
      <c r="I947" s="119" t="s">
        <v>422</v>
      </c>
      <c r="J947" s="71"/>
      <c r="K947" s="87" t="s">
        <v>39</v>
      </c>
      <c r="L947" s="66"/>
      <c r="M947" s="94"/>
      <c r="N947" s="122" t="s">
        <v>231</v>
      </c>
      <c r="O947" s="124"/>
      <c r="P947" s="124" t="s">
        <v>243</v>
      </c>
      <c r="Q947" s="16" t="s">
        <v>248</v>
      </c>
      <c r="R947" s="122" t="s">
        <v>241</v>
      </c>
      <c r="S947" s="124" t="s">
        <v>457</v>
      </c>
      <c r="T947" s="122" t="s">
        <v>231</v>
      </c>
      <c r="U947" s="124"/>
      <c r="V947" s="16" t="s">
        <v>258</v>
      </c>
      <c r="W947" s="106"/>
      <c r="X947" s="106"/>
      <c r="Y947" s="106"/>
      <c r="Z947" s="122" t="s">
        <v>231</v>
      </c>
      <c r="AA947" s="124"/>
      <c r="AB947" s="122" t="s">
        <v>231</v>
      </c>
      <c r="AC947" s="124"/>
      <c r="AD947" s="122" t="s">
        <v>231</v>
      </c>
      <c r="AE947" s="124" t="s">
        <v>490</v>
      </c>
      <c r="AF947" s="122" t="s">
        <v>241</v>
      </c>
      <c r="AG947" s="124"/>
      <c r="AH947" s="122" t="s">
        <v>241</v>
      </c>
      <c r="AI947" s="124"/>
      <c r="AJ947" s="108"/>
      <c r="AK947" s="106"/>
      <c r="AL947" s="106"/>
      <c r="AM947" s="122" t="s">
        <v>231</v>
      </c>
      <c r="AN947" s="124"/>
      <c r="AO947" s="122" t="s">
        <v>231</v>
      </c>
      <c r="AP947" s="124"/>
      <c r="AQ947" s="122" t="s">
        <v>231</v>
      </c>
      <c r="AR947" s="124"/>
      <c r="AS947" s="122" t="s">
        <v>231</v>
      </c>
      <c r="AT947" s="124"/>
      <c r="AU947" s="122" t="s">
        <v>231</v>
      </c>
      <c r="AV947" s="124"/>
      <c r="AW947" s="122" t="s">
        <v>231</v>
      </c>
      <c r="AX947" s="124"/>
      <c r="AY947" s="122" t="s">
        <v>231</v>
      </c>
      <c r="AZ947" s="124"/>
      <c r="BA947" s="146" t="s">
        <v>241</v>
      </c>
      <c r="BB947" s="124"/>
      <c r="BC947" s="146" t="s">
        <v>291</v>
      </c>
      <c r="BD947" s="124"/>
      <c r="BE947" s="112">
        <f t="shared" si="26"/>
        <v>0.8571428571</v>
      </c>
      <c r="BF947" s="122" t="s">
        <v>192</v>
      </c>
      <c r="BG947" s="160">
        <v>1.0</v>
      </c>
      <c r="BH947" s="122" t="s">
        <v>199</v>
      </c>
      <c r="BI947" s="160">
        <v>1.0</v>
      </c>
      <c r="BJ947" s="122" t="s">
        <v>204</v>
      </c>
      <c r="BK947" s="124">
        <v>1.0</v>
      </c>
      <c r="BL947" s="146" t="s">
        <v>209</v>
      </c>
      <c r="BM947" s="124">
        <v>1.0</v>
      </c>
      <c r="BN947" s="122" t="s">
        <v>216</v>
      </c>
      <c r="BO947" s="124">
        <v>1.0</v>
      </c>
      <c r="BP947" s="122" t="s">
        <v>211</v>
      </c>
      <c r="BQ947" s="124">
        <v>0.5</v>
      </c>
      <c r="BR947" s="122" t="s">
        <v>211</v>
      </c>
      <c r="BS947" s="124">
        <v>0.5</v>
      </c>
      <c r="BT947" s="112"/>
      <c r="BU947" s="168" t="s">
        <v>236</v>
      </c>
      <c r="BV947" s="168" t="s">
        <v>237</v>
      </c>
      <c r="BW947" s="112"/>
    </row>
    <row r="948">
      <c r="A948" s="66"/>
      <c r="B948" s="69">
        <v>22.0</v>
      </c>
      <c r="C948" s="71" t="s">
        <v>315</v>
      </c>
      <c r="D948" s="71" t="s">
        <v>351</v>
      </c>
      <c r="E948" s="76">
        <v>2010.0</v>
      </c>
      <c r="F948" s="76" t="s">
        <v>30</v>
      </c>
      <c r="G948" s="76" t="s">
        <v>387</v>
      </c>
      <c r="H948" s="76">
        <v>6.0</v>
      </c>
      <c r="I948" s="119" t="s">
        <v>423</v>
      </c>
      <c r="J948" s="71"/>
      <c r="K948" s="87" t="s">
        <v>39</v>
      </c>
      <c r="L948" s="66"/>
      <c r="M948" s="94"/>
      <c r="N948" s="122" t="s">
        <v>231</v>
      </c>
      <c r="O948" s="124"/>
      <c r="P948" s="124" t="s">
        <v>243</v>
      </c>
      <c r="Q948" s="16" t="s">
        <v>250</v>
      </c>
      <c r="R948" s="122" t="s">
        <v>228</v>
      </c>
      <c r="S948" s="124"/>
      <c r="T948" s="122" t="s">
        <v>241</v>
      </c>
      <c r="U948" s="124"/>
      <c r="V948" s="16"/>
      <c r="W948" s="106"/>
      <c r="X948" s="106"/>
      <c r="Y948" s="106"/>
      <c r="Z948" s="122"/>
      <c r="AA948" s="124"/>
      <c r="AB948" s="122"/>
      <c r="AC948" s="124"/>
      <c r="AD948" s="122"/>
      <c r="AE948" s="124"/>
      <c r="AF948" s="122"/>
      <c r="AG948" s="124"/>
      <c r="AH948" s="122"/>
      <c r="AI948" s="124"/>
      <c r="AJ948" s="108"/>
      <c r="AK948" s="106"/>
      <c r="AL948" s="106"/>
      <c r="AM948" s="122"/>
      <c r="AN948" s="124"/>
      <c r="AO948" s="122"/>
      <c r="AP948" s="124"/>
      <c r="AQ948" s="122"/>
      <c r="AR948" s="124"/>
      <c r="AS948" s="122"/>
      <c r="AT948" s="124"/>
      <c r="AU948" s="122"/>
      <c r="AV948" s="124"/>
      <c r="AW948" s="122"/>
      <c r="AX948" s="124"/>
      <c r="AY948" s="122"/>
      <c r="AZ948" s="124"/>
      <c r="BA948" s="146"/>
      <c r="BB948" s="124"/>
      <c r="BC948" s="146"/>
      <c r="BD948" s="124"/>
      <c r="BE948" s="112">
        <f t="shared" si="26"/>
        <v>0</v>
      </c>
      <c r="BF948" s="122"/>
      <c r="BG948" s="160"/>
      <c r="BH948" s="224"/>
      <c r="BI948" s="58"/>
      <c r="BJ948" s="122"/>
      <c r="BK948" s="124"/>
      <c r="BL948" s="146"/>
      <c r="BM948" s="124"/>
      <c r="BN948" s="122"/>
      <c r="BO948" s="124"/>
      <c r="BP948" s="122"/>
      <c r="BQ948" s="124"/>
      <c r="BR948" s="122"/>
      <c r="BS948" s="124"/>
      <c r="BT948" s="112"/>
      <c r="BU948" s="7"/>
      <c r="BV948" s="7"/>
      <c r="BW948" s="112"/>
    </row>
    <row r="949">
      <c r="A949" s="66"/>
      <c r="B949" s="69">
        <v>23.0</v>
      </c>
      <c r="C949" s="71" t="s">
        <v>316</v>
      </c>
      <c r="D949" s="71" t="s">
        <v>352</v>
      </c>
      <c r="E949" s="76">
        <v>2009.0</v>
      </c>
      <c r="F949" s="76" t="s">
        <v>30</v>
      </c>
      <c r="G949" s="76" t="s">
        <v>388</v>
      </c>
      <c r="H949" s="76">
        <v>11.0</v>
      </c>
      <c r="I949" s="119" t="s">
        <v>424</v>
      </c>
      <c r="J949" s="71"/>
      <c r="K949" s="87" t="s">
        <v>39</v>
      </c>
      <c r="L949" s="66"/>
      <c r="M949" s="94"/>
      <c r="N949" s="122" t="s">
        <v>231</v>
      </c>
      <c r="O949" s="124"/>
      <c r="P949" s="124" t="s">
        <v>243</v>
      </c>
      <c r="Q949" s="16" t="s">
        <v>250</v>
      </c>
      <c r="R949" s="122" t="s">
        <v>228</v>
      </c>
      <c r="S949" s="124"/>
      <c r="T949" s="122" t="s">
        <v>231</v>
      </c>
      <c r="U949" s="124"/>
      <c r="V949" s="16" t="s">
        <v>260</v>
      </c>
      <c r="W949" s="106"/>
      <c r="X949" s="106"/>
      <c r="Y949" s="106"/>
      <c r="Z949" s="122" t="s">
        <v>231</v>
      </c>
      <c r="AA949" s="124"/>
      <c r="AB949" s="122" t="s">
        <v>231</v>
      </c>
      <c r="AC949" s="128" t="s">
        <v>474</v>
      </c>
      <c r="AD949" s="122" t="s">
        <v>231</v>
      </c>
      <c r="AE949" s="124"/>
      <c r="AF949" s="122" t="s">
        <v>231</v>
      </c>
      <c r="AG949" s="124"/>
      <c r="AH949" s="122" t="s">
        <v>231</v>
      </c>
      <c r="AI949" s="124"/>
      <c r="AJ949" s="108"/>
      <c r="AK949" s="106"/>
      <c r="AL949" s="106"/>
      <c r="AM949" s="122" t="s">
        <v>231</v>
      </c>
      <c r="AN949" s="124"/>
      <c r="AO949" s="122" t="s">
        <v>231</v>
      </c>
      <c r="AP949" s="124"/>
      <c r="AQ949" s="122" t="s">
        <v>231</v>
      </c>
      <c r="AR949" s="124"/>
      <c r="AS949" s="122" t="s">
        <v>231</v>
      </c>
      <c r="AT949" s="124" t="s">
        <v>528</v>
      </c>
      <c r="AU949" s="122" t="s">
        <v>231</v>
      </c>
      <c r="AV949" s="124"/>
      <c r="AW949" s="122" t="s">
        <v>231</v>
      </c>
      <c r="AX949" s="124" t="s">
        <v>536</v>
      </c>
      <c r="AY949" s="122" t="s">
        <v>231</v>
      </c>
      <c r="AZ949" s="124"/>
      <c r="BA949" s="146" t="s">
        <v>241</v>
      </c>
      <c r="BB949" s="124"/>
      <c r="BC949" s="146" t="s">
        <v>291</v>
      </c>
      <c r="BD949" s="124"/>
      <c r="BE949" s="112">
        <f t="shared" si="26"/>
        <v>0.9514285714</v>
      </c>
      <c r="BF949" s="122" t="s">
        <v>192</v>
      </c>
      <c r="BG949" s="160">
        <v>1.0</v>
      </c>
      <c r="BH949" s="122" t="s">
        <v>199</v>
      </c>
      <c r="BI949" s="160">
        <v>1.0</v>
      </c>
      <c r="BJ949" s="122" t="s">
        <v>204</v>
      </c>
      <c r="BK949" s="124">
        <v>1.0</v>
      </c>
      <c r="BL949" s="146" t="s">
        <v>209</v>
      </c>
      <c r="BM949" s="124">
        <v>1.0</v>
      </c>
      <c r="BN949" s="122" t="s">
        <v>217</v>
      </c>
      <c r="BO949" s="124">
        <v>0.66</v>
      </c>
      <c r="BP949" s="122" t="s">
        <v>204</v>
      </c>
      <c r="BQ949" s="124">
        <v>1.0</v>
      </c>
      <c r="BR949" s="122" t="s">
        <v>225</v>
      </c>
      <c r="BS949" s="124">
        <v>1.0</v>
      </c>
      <c r="BT949" s="112"/>
      <c r="BU949" s="7"/>
      <c r="BV949" s="7"/>
      <c r="BW949" s="112"/>
    </row>
    <row r="950">
      <c r="A950" s="66"/>
      <c r="B950" s="69">
        <v>24.0</v>
      </c>
      <c r="C950" s="71" t="s">
        <v>317</v>
      </c>
      <c r="D950" s="71" t="s">
        <v>353</v>
      </c>
      <c r="E950" s="76">
        <v>2010.0</v>
      </c>
      <c r="F950" s="76" t="s">
        <v>30</v>
      </c>
      <c r="G950" s="76" t="s">
        <v>389</v>
      </c>
      <c r="H950" s="76">
        <v>6.0</v>
      </c>
      <c r="I950" s="119" t="s">
        <v>425</v>
      </c>
      <c r="J950" s="71"/>
      <c r="K950" s="87" t="s">
        <v>39</v>
      </c>
      <c r="L950" s="66"/>
      <c r="M950" s="94"/>
      <c r="N950" s="122" t="s">
        <v>231</v>
      </c>
      <c r="O950" s="124"/>
      <c r="P950" s="124" t="s">
        <v>243</v>
      </c>
      <c r="Q950" s="16" t="s">
        <v>250</v>
      </c>
      <c r="R950" s="122" t="s">
        <v>228</v>
      </c>
      <c r="S950" s="124"/>
      <c r="T950" s="122" t="s">
        <v>231</v>
      </c>
      <c r="U950" s="124"/>
      <c r="V950" s="16" t="s">
        <v>258</v>
      </c>
      <c r="W950" s="106"/>
      <c r="X950" s="106"/>
      <c r="Y950" s="106"/>
      <c r="Z950" s="122" t="s">
        <v>241</v>
      </c>
      <c r="AA950" s="124"/>
      <c r="AB950" s="122"/>
      <c r="AC950" s="124"/>
      <c r="AD950" s="122"/>
      <c r="AE950" s="124"/>
      <c r="AF950" s="122"/>
      <c r="AG950" s="124"/>
      <c r="AH950" s="122"/>
      <c r="AI950" s="124"/>
      <c r="AJ950" s="108"/>
      <c r="AK950" s="106"/>
      <c r="AL950" s="106"/>
      <c r="AM950" s="122" t="s">
        <v>231</v>
      </c>
      <c r="AN950" s="124"/>
      <c r="AO950" s="122" t="s">
        <v>231</v>
      </c>
      <c r="AP950" s="124"/>
      <c r="AQ950" s="122" t="s">
        <v>231</v>
      </c>
      <c r="AR950" s="124" t="s">
        <v>519</v>
      </c>
      <c r="AS950" s="122" t="s">
        <v>231</v>
      </c>
      <c r="AT950" s="124" t="s">
        <v>530</v>
      </c>
      <c r="AU950" s="122" t="s">
        <v>231</v>
      </c>
      <c r="AV950" s="124"/>
      <c r="AW950" s="122" t="s">
        <v>231</v>
      </c>
      <c r="AX950" s="124"/>
      <c r="AY950" s="122" t="s">
        <v>231</v>
      </c>
      <c r="AZ950" s="124" t="s">
        <v>540</v>
      </c>
      <c r="BA950" s="146" t="s">
        <v>231</v>
      </c>
      <c r="BB950" s="124"/>
      <c r="BC950" s="146" t="s">
        <v>293</v>
      </c>
      <c r="BD950" s="124"/>
      <c r="BE950" s="112">
        <f t="shared" si="26"/>
        <v>0.8571428571</v>
      </c>
      <c r="BF950" s="122" t="s">
        <v>192</v>
      </c>
      <c r="BG950" s="160">
        <v>1.0</v>
      </c>
      <c r="BH950" s="122" t="s">
        <v>199</v>
      </c>
      <c r="BI950" s="160">
        <v>1.0</v>
      </c>
      <c r="BJ950" s="224" t="s">
        <v>204</v>
      </c>
      <c r="BK950" s="58"/>
      <c r="BL950" s="146" t="s">
        <v>209</v>
      </c>
      <c r="BM950" s="124">
        <v>1.0</v>
      </c>
      <c r="BN950" s="122" t="s">
        <v>216</v>
      </c>
      <c r="BO950" s="124">
        <v>1.0</v>
      </c>
      <c r="BP950" s="122" t="s">
        <v>204</v>
      </c>
      <c r="BQ950" s="124">
        <v>1.0</v>
      </c>
      <c r="BR950" s="122" t="s">
        <v>225</v>
      </c>
      <c r="BS950" s="124">
        <v>1.0</v>
      </c>
      <c r="BT950" s="112"/>
      <c r="BU950" s="168" t="s">
        <v>236</v>
      </c>
      <c r="BV950" s="168" t="s">
        <v>237</v>
      </c>
      <c r="BW950" s="112"/>
    </row>
    <row r="951">
      <c r="A951" s="66"/>
      <c r="B951" s="69">
        <v>25.0</v>
      </c>
      <c r="C951" s="71" t="s">
        <v>318</v>
      </c>
      <c r="D951" s="71" t="s">
        <v>354</v>
      </c>
      <c r="E951" s="76">
        <v>2010.0</v>
      </c>
      <c r="F951" s="76" t="s">
        <v>30</v>
      </c>
      <c r="G951" s="76" t="s">
        <v>390</v>
      </c>
      <c r="H951" s="76">
        <v>5.0</v>
      </c>
      <c r="I951" s="119" t="s">
        <v>426</v>
      </c>
      <c r="J951" s="71"/>
      <c r="K951" s="87" t="s">
        <v>39</v>
      </c>
      <c r="L951" s="66"/>
      <c r="M951" s="94"/>
      <c r="N951" s="122" t="s">
        <v>231</v>
      </c>
      <c r="O951" s="124"/>
      <c r="P951" s="124" t="s">
        <v>243</v>
      </c>
      <c r="Q951" s="16" t="s">
        <v>250</v>
      </c>
      <c r="R951" s="122" t="s">
        <v>231</v>
      </c>
      <c r="S951" s="124"/>
      <c r="T951" s="122" t="s">
        <v>231</v>
      </c>
      <c r="U951" s="124"/>
      <c r="V951" s="16" t="s">
        <v>258</v>
      </c>
      <c r="W951" s="106"/>
      <c r="X951" s="106"/>
      <c r="Y951" s="106"/>
      <c r="Z951" s="224" t="s">
        <v>231</v>
      </c>
      <c r="AA951" s="58"/>
      <c r="AB951" s="122" t="s">
        <v>241</v>
      </c>
      <c r="AC951" s="124"/>
      <c r="AD951" s="122" t="s">
        <v>231</v>
      </c>
      <c r="AE951" s="124"/>
      <c r="AF951" s="122" t="s">
        <v>241</v>
      </c>
      <c r="AG951" s="124"/>
      <c r="AH951" s="122" t="s">
        <v>241</v>
      </c>
      <c r="AI951" s="124"/>
      <c r="AJ951" s="108"/>
      <c r="AK951" s="106"/>
      <c r="AL951" s="106"/>
      <c r="AM951" s="122" t="s">
        <v>241</v>
      </c>
      <c r="AN951" s="124"/>
      <c r="AO951" s="122"/>
      <c r="AP951" s="124"/>
      <c r="AQ951" s="122"/>
      <c r="AR951" s="124"/>
      <c r="AS951" s="122"/>
      <c r="AT951" s="124"/>
      <c r="AU951" s="122" t="s">
        <v>231</v>
      </c>
      <c r="AV951" s="124"/>
      <c r="AW951" s="122" t="s">
        <v>231</v>
      </c>
      <c r="AX951" s="124"/>
      <c r="AY951" s="122" t="s">
        <v>231</v>
      </c>
      <c r="AZ951" s="124"/>
      <c r="BA951" s="146" t="s">
        <v>241</v>
      </c>
      <c r="BB951" s="124"/>
      <c r="BC951" s="146" t="s">
        <v>228</v>
      </c>
      <c r="BD951" s="124"/>
      <c r="BE951" s="112">
        <f t="shared" si="26"/>
        <v>0.5714285714</v>
      </c>
      <c r="BF951" s="122" t="s">
        <v>192</v>
      </c>
      <c r="BG951" s="160">
        <v>1.0</v>
      </c>
      <c r="BH951" s="122" t="s">
        <v>200</v>
      </c>
      <c r="BI951" s="160">
        <v>0.5</v>
      </c>
      <c r="BJ951" s="122" t="s">
        <v>204</v>
      </c>
      <c r="BK951" s="226">
        <v>1.0</v>
      </c>
      <c r="BL951" s="63"/>
      <c r="BM951" s="124">
        <v>1.0</v>
      </c>
      <c r="BN951" s="122" t="s">
        <v>219</v>
      </c>
      <c r="BO951" s="124">
        <v>0.0</v>
      </c>
      <c r="BP951" s="122" t="s">
        <v>211</v>
      </c>
      <c r="BQ951" s="124">
        <v>0.5</v>
      </c>
      <c r="BR951" s="122" t="s">
        <v>226</v>
      </c>
      <c r="BS951" s="124">
        <v>0.0</v>
      </c>
      <c r="BT951" s="112"/>
      <c r="BU951" s="168" t="s">
        <v>236</v>
      </c>
      <c r="BV951" s="168" t="s">
        <v>236</v>
      </c>
      <c r="BW951" s="112"/>
    </row>
    <row r="952">
      <c r="A952" s="66"/>
      <c r="B952" s="69">
        <v>26.0</v>
      </c>
      <c r="C952" s="71" t="s">
        <v>319</v>
      </c>
      <c r="D952" s="71" t="s">
        <v>355</v>
      </c>
      <c r="E952" s="76">
        <v>2009.0</v>
      </c>
      <c r="F952" s="76" t="s">
        <v>30</v>
      </c>
      <c r="G952" s="76" t="s">
        <v>391</v>
      </c>
      <c r="H952" s="76">
        <v>6.0</v>
      </c>
      <c r="I952" s="119" t="s">
        <v>427</v>
      </c>
      <c r="J952" s="71"/>
      <c r="K952" s="87" t="s">
        <v>39</v>
      </c>
      <c r="L952" s="66"/>
      <c r="M952" s="94"/>
      <c r="N952" s="122" t="s">
        <v>231</v>
      </c>
      <c r="O952" s="124"/>
      <c r="P952" s="124" t="s">
        <v>243</v>
      </c>
      <c r="Q952" s="16" t="s">
        <v>250</v>
      </c>
      <c r="R952" s="122" t="s">
        <v>228</v>
      </c>
      <c r="S952" s="124"/>
      <c r="T952" s="122" t="s">
        <v>231</v>
      </c>
      <c r="U952" s="124"/>
      <c r="V952" s="16" t="s">
        <v>258</v>
      </c>
      <c r="W952" s="106"/>
      <c r="X952" s="106"/>
      <c r="Y952" s="106"/>
      <c r="Z952" s="122" t="s">
        <v>231</v>
      </c>
      <c r="AA952" s="124"/>
      <c r="AB952" s="122" t="s">
        <v>231</v>
      </c>
      <c r="AC952" s="124"/>
      <c r="AD952" s="122" t="s">
        <v>231</v>
      </c>
      <c r="AE952" s="124"/>
      <c r="AF952" s="122" t="s">
        <v>241</v>
      </c>
      <c r="AG952" s="124"/>
      <c r="AH952" s="122" t="s">
        <v>241</v>
      </c>
      <c r="AI952" s="124"/>
      <c r="AJ952" s="108"/>
      <c r="AK952" s="106"/>
      <c r="AL952" s="106"/>
      <c r="AM952" s="122" t="s">
        <v>231</v>
      </c>
      <c r="AN952" s="124"/>
      <c r="AO952" s="122" t="s">
        <v>241</v>
      </c>
      <c r="AP952" s="124"/>
      <c r="AQ952" s="122" t="s">
        <v>231</v>
      </c>
      <c r="AR952" s="124"/>
      <c r="AS952" s="122" t="s">
        <v>231</v>
      </c>
      <c r="AT952" s="124"/>
      <c r="AU952" s="122" t="s">
        <v>231</v>
      </c>
      <c r="AV952" s="124"/>
      <c r="AW952" s="122" t="s">
        <v>231</v>
      </c>
      <c r="AX952" s="124"/>
      <c r="AY952" s="122" t="s">
        <v>231</v>
      </c>
      <c r="AZ952" s="124"/>
      <c r="BA952" s="146" t="s">
        <v>231</v>
      </c>
      <c r="BB952" s="124"/>
      <c r="BC952" s="146" t="s">
        <v>292</v>
      </c>
      <c r="BD952" s="124"/>
      <c r="BE952" s="112">
        <f t="shared" si="26"/>
        <v>0.5942857143</v>
      </c>
      <c r="BF952" s="122" t="s">
        <v>192</v>
      </c>
      <c r="BG952" s="160">
        <v>1.0</v>
      </c>
      <c r="BH952" s="122" t="s">
        <v>199</v>
      </c>
      <c r="BI952" s="160">
        <v>1.0</v>
      </c>
      <c r="BJ952" s="122" t="s">
        <v>205</v>
      </c>
      <c r="BK952" s="124">
        <v>0.5</v>
      </c>
      <c r="BL952" s="225" t="s">
        <v>209</v>
      </c>
      <c r="BM952" s="58"/>
      <c r="BN952" s="122" t="s">
        <v>217</v>
      </c>
      <c r="BO952" s="124">
        <v>0.66</v>
      </c>
      <c r="BP952" s="122" t="s">
        <v>211</v>
      </c>
      <c r="BQ952" s="124">
        <v>0.5</v>
      </c>
      <c r="BR952" s="122" t="s">
        <v>211</v>
      </c>
      <c r="BS952" s="124">
        <v>0.5</v>
      </c>
      <c r="BT952" s="112"/>
      <c r="BU952" s="168" t="s">
        <v>236</v>
      </c>
      <c r="BV952" s="168" t="s">
        <v>237</v>
      </c>
      <c r="BW952" s="112"/>
    </row>
    <row r="953">
      <c r="A953" s="66"/>
      <c r="B953" s="69">
        <v>27.0</v>
      </c>
      <c r="C953" s="71" t="s">
        <v>320</v>
      </c>
      <c r="D953" s="71" t="s">
        <v>356</v>
      </c>
      <c r="E953" s="76">
        <v>2009.0</v>
      </c>
      <c r="F953" s="76" t="s">
        <v>30</v>
      </c>
      <c r="G953" s="76" t="s">
        <v>392</v>
      </c>
      <c r="H953" s="76">
        <v>8.0</v>
      </c>
      <c r="I953" s="119" t="s">
        <v>428</v>
      </c>
      <c r="J953" s="71"/>
      <c r="K953" s="87" t="s">
        <v>39</v>
      </c>
      <c r="L953" s="66"/>
      <c r="M953" s="94"/>
      <c r="N953" s="122" t="s">
        <v>231</v>
      </c>
      <c r="O953" s="124"/>
      <c r="P953" s="124" t="s">
        <v>243</v>
      </c>
      <c r="Q953" s="16" t="s">
        <v>250</v>
      </c>
      <c r="R953" s="122" t="s">
        <v>228</v>
      </c>
      <c r="S953" s="124"/>
      <c r="T953" s="122" t="s">
        <v>231</v>
      </c>
      <c r="U953" s="124"/>
      <c r="V953" s="16" t="s">
        <v>258</v>
      </c>
      <c r="W953" s="106"/>
      <c r="X953" s="106"/>
      <c r="Y953" s="106"/>
      <c r="Z953" s="122" t="s">
        <v>231</v>
      </c>
      <c r="AA953" s="124"/>
      <c r="AB953" s="224" t="s">
        <v>231</v>
      </c>
      <c r="AC953" s="58"/>
      <c r="AD953" s="122" t="s">
        <v>231</v>
      </c>
      <c r="AE953" s="124"/>
      <c r="AF953" s="122" t="s">
        <v>241</v>
      </c>
      <c r="AG953" s="124"/>
      <c r="AH953" s="122" t="s">
        <v>241</v>
      </c>
      <c r="AI953" s="124"/>
      <c r="AJ953" s="108"/>
      <c r="AK953" s="106"/>
      <c r="AL953" s="106"/>
      <c r="AM953" s="122" t="s">
        <v>231</v>
      </c>
      <c r="AN953" s="124"/>
      <c r="AO953" s="122" t="s">
        <v>231</v>
      </c>
      <c r="AP953" s="124" t="s">
        <v>509</v>
      </c>
      <c r="AQ953" s="122" t="s">
        <v>231</v>
      </c>
      <c r="AR953" s="124"/>
      <c r="AS953" s="122" t="s">
        <v>231</v>
      </c>
      <c r="AT953" s="124"/>
      <c r="AU953" s="122" t="s">
        <v>231</v>
      </c>
      <c r="AV953" s="124"/>
      <c r="AW953" s="122" t="s">
        <v>231</v>
      </c>
      <c r="AX953" s="124"/>
      <c r="AY953" s="122" t="s">
        <v>231</v>
      </c>
      <c r="AZ953" s="124"/>
      <c r="BA953" s="146" t="s">
        <v>231</v>
      </c>
      <c r="BB953" s="124"/>
      <c r="BC953" s="146" t="s">
        <v>293</v>
      </c>
      <c r="BD953" s="124"/>
      <c r="BE953" s="112">
        <f t="shared" si="26"/>
        <v>1</v>
      </c>
      <c r="BF953" s="122" t="s">
        <v>192</v>
      </c>
      <c r="BG953" s="160">
        <v>1.0</v>
      </c>
      <c r="BH953" s="122" t="s">
        <v>199</v>
      </c>
      <c r="BI953" s="160">
        <v>1.0</v>
      </c>
      <c r="BJ953" s="122" t="s">
        <v>204</v>
      </c>
      <c r="BK953" s="124">
        <v>1.0</v>
      </c>
      <c r="BL953" s="146" t="s">
        <v>209</v>
      </c>
      <c r="BM953" s="226">
        <v>1.0</v>
      </c>
      <c r="BN953" s="63"/>
      <c r="BO953" s="124">
        <v>1.0</v>
      </c>
      <c r="BP953" s="122" t="s">
        <v>204</v>
      </c>
      <c r="BQ953" s="124">
        <v>1.0</v>
      </c>
      <c r="BR953" s="122" t="s">
        <v>225</v>
      </c>
      <c r="BS953" s="124">
        <v>1.0</v>
      </c>
      <c r="BT953" s="112"/>
      <c r="BU953" s="168" t="s">
        <v>236</v>
      </c>
      <c r="BV953" s="168" t="s">
        <v>236</v>
      </c>
      <c r="BW953" s="112"/>
    </row>
    <row r="954">
      <c r="A954" s="66"/>
      <c r="B954" s="69">
        <v>28.0</v>
      </c>
      <c r="C954" s="71" t="s">
        <v>321</v>
      </c>
      <c r="D954" s="71" t="s">
        <v>357</v>
      </c>
      <c r="E954" s="76">
        <v>2010.0</v>
      </c>
      <c r="F954" s="76" t="s">
        <v>30</v>
      </c>
      <c r="G954" s="76" t="s">
        <v>393</v>
      </c>
      <c r="H954" s="76">
        <v>11.0</v>
      </c>
      <c r="I954" s="119" t="s">
        <v>429</v>
      </c>
      <c r="J954" s="71"/>
      <c r="K954" s="87" t="s">
        <v>39</v>
      </c>
      <c r="L954" s="66"/>
      <c r="M954" s="94"/>
      <c r="N954" s="122" t="s">
        <v>231</v>
      </c>
      <c r="O954" s="124"/>
      <c r="P954" s="124" t="s">
        <v>243</v>
      </c>
      <c r="Q954" s="16" t="s">
        <v>250</v>
      </c>
      <c r="R954" s="122" t="s">
        <v>228</v>
      </c>
      <c r="S954" s="124"/>
      <c r="T954" s="122" t="s">
        <v>231</v>
      </c>
      <c r="U954" s="124"/>
      <c r="V954" s="16" t="s">
        <v>258</v>
      </c>
      <c r="W954" s="106"/>
      <c r="X954" s="106"/>
      <c r="Y954" s="106"/>
      <c r="Z954" s="122" t="s">
        <v>231</v>
      </c>
      <c r="AA954" s="124"/>
      <c r="AB954" s="122" t="s">
        <v>231</v>
      </c>
      <c r="AC954" s="124" t="s">
        <v>475</v>
      </c>
      <c r="AD954" s="122" t="s">
        <v>241</v>
      </c>
      <c r="AE954" s="124"/>
      <c r="AF954" s="122" t="s">
        <v>241</v>
      </c>
      <c r="AG954" s="124"/>
      <c r="AH954" s="122" t="s">
        <v>241</v>
      </c>
      <c r="AI954" s="124"/>
      <c r="AJ954" s="108"/>
      <c r="AK954" s="106"/>
      <c r="AL954" s="106"/>
      <c r="AM954" s="122" t="s">
        <v>231</v>
      </c>
      <c r="AN954" s="124"/>
      <c r="AO954" s="122" t="s">
        <v>231</v>
      </c>
      <c r="AP954" s="124" t="s">
        <v>510</v>
      </c>
      <c r="AQ954" s="122" t="s">
        <v>231</v>
      </c>
      <c r="AR954" s="124"/>
      <c r="AS954" s="122" t="s">
        <v>231</v>
      </c>
      <c r="AT954" s="124"/>
      <c r="AU954" s="122" t="s">
        <v>231</v>
      </c>
      <c r="AV954" s="124"/>
      <c r="AW954" s="122" t="s">
        <v>231</v>
      </c>
      <c r="AX954" s="124"/>
      <c r="AY954" s="122" t="s">
        <v>231</v>
      </c>
      <c r="AZ954" s="124"/>
      <c r="BA954" s="146" t="s">
        <v>231</v>
      </c>
      <c r="BB954" s="124"/>
      <c r="BC954" s="146" t="s">
        <v>293</v>
      </c>
      <c r="BD954" s="124"/>
      <c r="BE954" s="112">
        <f t="shared" si="26"/>
        <v>0.5714285714</v>
      </c>
      <c r="BF954" s="122" t="s">
        <v>192</v>
      </c>
      <c r="BG954" s="160">
        <v>1.0</v>
      </c>
      <c r="BH954" s="122" t="s">
        <v>199</v>
      </c>
      <c r="BI954" s="160">
        <v>1.0</v>
      </c>
      <c r="BJ954" s="122" t="s">
        <v>204</v>
      </c>
      <c r="BK954" s="124">
        <v>1.0</v>
      </c>
      <c r="BL954" s="146" t="s">
        <v>209</v>
      </c>
      <c r="BM954" s="124">
        <v>1.0</v>
      </c>
      <c r="BN954" s="224" t="s">
        <v>216</v>
      </c>
      <c r="BO954" s="58"/>
      <c r="BP954" s="122" t="s">
        <v>211</v>
      </c>
      <c r="BQ954" s="124">
        <v>0.0</v>
      </c>
      <c r="BR954" s="122" t="s">
        <v>226</v>
      </c>
      <c r="BS954" s="124">
        <v>0.0</v>
      </c>
      <c r="BT954" s="112"/>
      <c r="BU954" s="168" t="s">
        <v>236</v>
      </c>
      <c r="BV954" s="168" t="s">
        <v>236</v>
      </c>
      <c r="BW954" s="112"/>
    </row>
    <row r="955">
      <c r="A955" s="66"/>
      <c r="B955" s="69">
        <v>29.0</v>
      </c>
      <c r="C955" s="71" t="s">
        <v>322</v>
      </c>
      <c r="D955" s="71" t="s">
        <v>358</v>
      </c>
      <c r="E955" s="76">
        <v>2014.0</v>
      </c>
      <c r="F955" s="76" t="s">
        <v>30</v>
      </c>
      <c r="G955" s="76" t="s">
        <v>394</v>
      </c>
      <c r="H955" s="76">
        <v>0.0</v>
      </c>
      <c r="I955" s="119" t="s">
        <v>430</v>
      </c>
      <c r="J955" s="71"/>
      <c r="K955" s="87" t="s">
        <v>39</v>
      </c>
      <c r="L955" s="66"/>
      <c r="M955" s="94"/>
      <c r="N955" s="122" t="s">
        <v>231</v>
      </c>
      <c r="O955" s="124"/>
      <c r="P955" s="124" t="s">
        <v>243</v>
      </c>
      <c r="Q955" s="16" t="s">
        <v>250</v>
      </c>
      <c r="R955" s="122" t="s">
        <v>241</v>
      </c>
      <c r="S955" s="124"/>
      <c r="T955" s="122" t="s">
        <v>231</v>
      </c>
      <c r="U955" s="124"/>
      <c r="V955" s="16" t="s">
        <v>260</v>
      </c>
      <c r="W955" s="106"/>
      <c r="X955" s="106"/>
      <c r="Y955" s="106"/>
      <c r="Z955" s="122" t="s">
        <v>231</v>
      </c>
      <c r="AA955" s="124"/>
      <c r="AB955" s="122" t="s">
        <v>231</v>
      </c>
      <c r="AC955" s="124" t="s">
        <v>476</v>
      </c>
      <c r="AD955" s="224" t="s">
        <v>231</v>
      </c>
      <c r="AE955" s="58"/>
      <c r="AF955" s="122" t="s">
        <v>241</v>
      </c>
      <c r="AG955" s="124"/>
      <c r="AH955" s="122" t="s">
        <v>231</v>
      </c>
      <c r="AI955" s="124"/>
      <c r="AJ955" s="108"/>
      <c r="AK955" s="106"/>
      <c r="AL955" s="106"/>
      <c r="AM955" s="122" t="s">
        <v>231</v>
      </c>
      <c r="AN955" s="124"/>
      <c r="AO955" s="122" t="s">
        <v>231</v>
      </c>
      <c r="AP955" s="124"/>
      <c r="AQ955" s="122" t="s">
        <v>231</v>
      </c>
      <c r="AR955" s="124"/>
      <c r="AS955" s="122" t="s">
        <v>231</v>
      </c>
      <c r="AT955" s="124"/>
      <c r="AU955" s="122" t="s">
        <v>231</v>
      </c>
      <c r="AV955" s="124"/>
      <c r="AW955" s="122" t="s">
        <v>231</v>
      </c>
      <c r="AX955" s="124"/>
      <c r="AY955" s="122" t="s">
        <v>231</v>
      </c>
      <c r="AZ955" s="124"/>
      <c r="BA955" s="146" t="s">
        <v>231</v>
      </c>
      <c r="BB955" s="124"/>
      <c r="BC955" s="146" t="s">
        <v>293</v>
      </c>
      <c r="BD955" s="124"/>
      <c r="BE955" s="112">
        <f t="shared" si="26"/>
        <v>0.9285714286</v>
      </c>
      <c r="BF955" s="122" t="s">
        <v>192</v>
      </c>
      <c r="BG955" s="160">
        <v>1.0</v>
      </c>
      <c r="BH955" s="122" t="s">
        <v>200</v>
      </c>
      <c r="BI955" s="160">
        <v>0.5</v>
      </c>
      <c r="BJ955" s="122" t="s">
        <v>204</v>
      </c>
      <c r="BK955" s="124">
        <v>1.0</v>
      </c>
      <c r="BL955" s="146" t="s">
        <v>209</v>
      </c>
      <c r="BM955" s="124">
        <v>1.0</v>
      </c>
      <c r="BN955" s="122" t="s">
        <v>216</v>
      </c>
      <c r="BO955" s="226">
        <v>1.0</v>
      </c>
      <c r="BP955" s="63"/>
      <c r="BQ955" s="124">
        <v>1.0</v>
      </c>
      <c r="BR955" s="122" t="s">
        <v>225</v>
      </c>
      <c r="BS955" s="124">
        <v>1.0</v>
      </c>
      <c r="BT955" s="112"/>
      <c r="BU955" s="168" t="s">
        <v>236</v>
      </c>
      <c r="BV955" s="168" t="s">
        <v>236</v>
      </c>
      <c r="BW955" s="112"/>
    </row>
    <row r="956">
      <c r="A956" s="66"/>
      <c r="B956" s="69">
        <v>30.0</v>
      </c>
      <c r="C956" s="71" t="s">
        <v>323</v>
      </c>
      <c r="D956" s="71" t="s">
        <v>359</v>
      </c>
      <c r="E956" s="76">
        <v>2010.0</v>
      </c>
      <c r="F956" s="76" t="s">
        <v>30</v>
      </c>
      <c r="G956" s="76" t="s">
        <v>395</v>
      </c>
      <c r="H956" s="76">
        <v>14.0</v>
      </c>
      <c r="I956" s="119" t="s">
        <v>431</v>
      </c>
      <c r="J956" s="71"/>
      <c r="K956" s="87" t="s">
        <v>39</v>
      </c>
      <c r="L956" s="66"/>
      <c r="M956" s="94"/>
      <c r="N956" s="122" t="s">
        <v>231</v>
      </c>
      <c r="O956" s="124"/>
      <c r="P956" s="124" t="s">
        <v>243</v>
      </c>
      <c r="Q956" s="16" t="s">
        <v>250</v>
      </c>
      <c r="R956" s="122" t="s">
        <v>241</v>
      </c>
      <c r="S956" s="124"/>
      <c r="T956" s="122" t="s">
        <v>231</v>
      </c>
      <c r="U956" s="124"/>
      <c r="V956" s="16" t="s">
        <v>258</v>
      </c>
      <c r="W956" s="106"/>
      <c r="X956" s="106"/>
      <c r="Y956" s="106"/>
      <c r="Z956" s="122" t="s">
        <v>241</v>
      </c>
      <c r="AA956" s="124"/>
      <c r="AB956" s="122"/>
      <c r="AC956" s="124"/>
      <c r="AD956" s="122"/>
      <c r="AE956" s="124"/>
      <c r="AF956" s="122"/>
      <c r="AG956" s="124"/>
      <c r="AH956" s="122"/>
      <c r="AI956" s="124"/>
      <c r="AJ956" s="108"/>
      <c r="AK956" s="106"/>
      <c r="AL956" s="106"/>
      <c r="AM956" s="122" t="s">
        <v>231</v>
      </c>
      <c r="AN956" s="124"/>
      <c r="AO956" s="122" t="s">
        <v>231</v>
      </c>
      <c r="AP956" s="124"/>
      <c r="AQ956" s="122" t="s">
        <v>231</v>
      </c>
      <c r="AR956" s="124"/>
      <c r="AS956" s="122" t="s">
        <v>231</v>
      </c>
      <c r="AT956" s="124"/>
      <c r="AU956" s="122" t="s">
        <v>231</v>
      </c>
      <c r="AV956" s="124"/>
      <c r="AW956" s="122" t="s">
        <v>231</v>
      </c>
      <c r="AX956" s="124"/>
      <c r="AY956" s="122" t="s">
        <v>231</v>
      </c>
      <c r="AZ956" s="124"/>
      <c r="BA956" s="146" t="s">
        <v>231</v>
      </c>
      <c r="BB956" s="124"/>
      <c r="BC956" s="146" t="s">
        <v>228</v>
      </c>
      <c r="BD956" s="124" t="s">
        <v>556</v>
      </c>
      <c r="BE956" s="112">
        <f t="shared" si="26"/>
        <v>0.7857142857</v>
      </c>
      <c r="BF956" s="122" t="s">
        <v>192</v>
      </c>
      <c r="BG956" s="160">
        <v>1.0</v>
      </c>
      <c r="BH956" s="122" t="s">
        <v>199</v>
      </c>
      <c r="BI956" s="160">
        <v>1.0</v>
      </c>
      <c r="BJ956" s="122" t="s">
        <v>204</v>
      </c>
      <c r="BK956" s="124">
        <v>1.0</v>
      </c>
      <c r="BL956" s="146" t="s">
        <v>209</v>
      </c>
      <c r="BM956" s="124">
        <v>1.0</v>
      </c>
      <c r="BN956" s="122" t="s">
        <v>216</v>
      </c>
      <c r="BO956" s="124">
        <v>1.0</v>
      </c>
      <c r="BP956" s="224" t="s">
        <v>211</v>
      </c>
      <c r="BQ956" s="58"/>
      <c r="BR956" s="122" t="s">
        <v>211</v>
      </c>
      <c r="BS956" s="124">
        <v>0.5</v>
      </c>
      <c r="BT956" s="112"/>
      <c r="BU956" s="168" t="s">
        <v>237</v>
      </c>
      <c r="BV956" s="168" t="s">
        <v>236</v>
      </c>
      <c r="BW956" s="112"/>
    </row>
    <row r="957">
      <c r="A957" s="66"/>
      <c r="B957" s="69">
        <v>31.0</v>
      </c>
      <c r="C957" s="71" t="s">
        <v>324</v>
      </c>
      <c r="D957" s="115" t="s">
        <v>360</v>
      </c>
      <c r="E957" s="76">
        <v>2011.0</v>
      </c>
      <c r="F957" s="76" t="s">
        <v>30</v>
      </c>
      <c r="G957" s="76" t="s">
        <v>396</v>
      </c>
      <c r="H957" s="76">
        <v>22.0</v>
      </c>
      <c r="I957" s="119" t="s">
        <v>432</v>
      </c>
      <c r="J957" s="71"/>
      <c r="K957" s="87" t="s">
        <v>39</v>
      </c>
      <c r="L957" s="66"/>
      <c r="M957" s="94"/>
      <c r="N957" s="122" t="s">
        <v>231</v>
      </c>
      <c r="O957" s="124"/>
      <c r="P957" s="124" t="s">
        <v>243</v>
      </c>
      <c r="Q957" s="16" t="s">
        <v>248</v>
      </c>
      <c r="R957" s="122" t="s">
        <v>228</v>
      </c>
      <c r="S957" s="124"/>
      <c r="T957" s="122" t="s">
        <v>231</v>
      </c>
      <c r="U957" s="124"/>
      <c r="V957" s="16" t="s">
        <v>257</v>
      </c>
      <c r="W957" s="106"/>
      <c r="X957" s="106"/>
      <c r="Y957" s="106"/>
      <c r="Z957" s="122" t="s">
        <v>231</v>
      </c>
      <c r="AA957" s="124"/>
      <c r="AB957" s="122" t="s">
        <v>231</v>
      </c>
      <c r="AC957" s="124"/>
      <c r="AD957" s="122" t="s">
        <v>231</v>
      </c>
      <c r="AE957" s="124"/>
      <c r="AF957" s="224" t="s">
        <v>241</v>
      </c>
      <c r="AG957" s="58"/>
      <c r="AH957" s="122" t="s">
        <v>241</v>
      </c>
      <c r="AI957" s="124"/>
      <c r="AJ957" s="108"/>
      <c r="AK957" s="106"/>
      <c r="AL957" s="106"/>
      <c r="AM957" s="122" t="s">
        <v>231</v>
      </c>
      <c r="AN957" s="124"/>
      <c r="AO957" s="122" t="s">
        <v>231</v>
      </c>
      <c r="AP957" s="124"/>
      <c r="AQ957" s="122" t="s">
        <v>231</v>
      </c>
      <c r="AR957" s="124"/>
      <c r="AS957" s="122" t="s">
        <v>231</v>
      </c>
      <c r="AT957" s="124"/>
      <c r="AU957" s="122" t="s">
        <v>231</v>
      </c>
      <c r="AV957" s="124"/>
      <c r="AW957" s="122" t="s">
        <v>231</v>
      </c>
      <c r="AX957" s="124" t="s">
        <v>537</v>
      </c>
      <c r="AY957" s="122" t="s">
        <v>231</v>
      </c>
      <c r="AZ957" s="124"/>
      <c r="BA957" s="146" t="s">
        <v>231</v>
      </c>
      <c r="BB957" s="124" t="s">
        <v>548</v>
      </c>
      <c r="BC957" s="146" t="s">
        <v>291</v>
      </c>
      <c r="BD957" s="124" t="s">
        <v>557</v>
      </c>
      <c r="BE957" s="112">
        <f t="shared" si="26"/>
        <v>0.8085714286</v>
      </c>
      <c r="BF957" s="122" t="s">
        <v>192</v>
      </c>
      <c r="BG957" s="160">
        <v>1.0</v>
      </c>
      <c r="BH957" s="122" t="s">
        <v>199</v>
      </c>
      <c r="BI957" s="160">
        <v>1.0</v>
      </c>
      <c r="BJ957" s="122" t="s">
        <v>204</v>
      </c>
      <c r="BK957" s="124">
        <v>1.0</v>
      </c>
      <c r="BL957" s="146" t="s">
        <v>209</v>
      </c>
      <c r="BM957" s="124">
        <v>1.0</v>
      </c>
      <c r="BN957" s="122" t="s">
        <v>217</v>
      </c>
      <c r="BO957" s="124">
        <v>0.66</v>
      </c>
      <c r="BP957" s="122" t="s">
        <v>211</v>
      </c>
      <c r="BQ957" s="226">
        <v>0.5</v>
      </c>
      <c r="BR957" s="63"/>
      <c r="BS957" s="124">
        <v>0.5</v>
      </c>
      <c r="BT957" s="112"/>
      <c r="BU957" s="168" t="s">
        <v>236</v>
      </c>
      <c r="BV957" s="168" t="s">
        <v>236</v>
      </c>
      <c r="BW957" s="112"/>
    </row>
    <row r="958">
      <c r="A958" s="66"/>
      <c r="B958" s="69">
        <v>32.0</v>
      </c>
      <c r="C958" s="71" t="s">
        <v>325</v>
      </c>
      <c r="D958" s="115" t="s">
        <v>361</v>
      </c>
      <c r="E958" s="76">
        <v>2012.0</v>
      </c>
      <c r="F958" s="76" t="s">
        <v>30</v>
      </c>
      <c r="G958" s="76" t="s">
        <v>397</v>
      </c>
      <c r="H958" s="76">
        <v>5.0</v>
      </c>
      <c r="I958" s="119" t="s">
        <v>433</v>
      </c>
      <c r="J958" s="71"/>
      <c r="K958" s="87" t="s">
        <v>39</v>
      </c>
      <c r="L958" s="66"/>
      <c r="M958" s="94"/>
      <c r="N958" s="122" t="s">
        <v>231</v>
      </c>
      <c r="O958" s="124"/>
      <c r="P958" s="124" t="s">
        <v>243</v>
      </c>
      <c r="Q958" s="16" t="s">
        <v>250</v>
      </c>
      <c r="R958" s="122" t="s">
        <v>228</v>
      </c>
      <c r="S958" s="124"/>
      <c r="T958" s="122" t="s">
        <v>241</v>
      </c>
      <c r="U958" s="124"/>
      <c r="V958" s="16" t="s">
        <v>258</v>
      </c>
      <c r="W958" s="106"/>
      <c r="X958" s="106"/>
      <c r="Y958" s="106"/>
      <c r="Z958" s="122" t="s">
        <v>231</v>
      </c>
      <c r="AA958" s="124"/>
      <c r="AB958" s="122" t="s">
        <v>231</v>
      </c>
      <c r="AC958" s="124" t="s">
        <v>477</v>
      </c>
      <c r="AD958" s="122" t="s">
        <v>231</v>
      </c>
      <c r="AE958" s="124" t="s">
        <v>491</v>
      </c>
      <c r="AF958" s="122" t="s">
        <v>241</v>
      </c>
      <c r="AG958" s="124"/>
      <c r="AH958" s="122" t="s">
        <v>228</v>
      </c>
      <c r="AI958" s="124"/>
      <c r="AJ958" s="108"/>
      <c r="AK958" s="106"/>
      <c r="AL958" s="106"/>
      <c r="AM958" s="122" t="s">
        <v>231</v>
      </c>
      <c r="AN958" s="124"/>
      <c r="AO958" s="122" t="s">
        <v>231</v>
      </c>
      <c r="AP958" s="124" t="s">
        <v>511</v>
      </c>
      <c r="AQ958" s="122" t="s">
        <v>231</v>
      </c>
      <c r="AR958" s="124"/>
      <c r="AS958" s="122" t="s">
        <v>231</v>
      </c>
      <c r="AT958" s="124"/>
      <c r="AU958" s="122" t="s">
        <v>231</v>
      </c>
      <c r="AV958" s="124"/>
      <c r="AW958" s="122" t="s">
        <v>231</v>
      </c>
      <c r="AX958" s="124"/>
      <c r="AY958" s="122" t="s">
        <v>231</v>
      </c>
      <c r="AZ958" s="124"/>
      <c r="BA958" s="146" t="s">
        <v>241</v>
      </c>
      <c r="BB958" s="124"/>
      <c r="BC958" s="146" t="s">
        <v>290</v>
      </c>
      <c r="BD958" s="124" t="s">
        <v>558</v>
      </c>
      <c r="BE958" s="112">
        <f t="shared" si="26"/>
        <v>0.6185714286</v>
      </c>
      <c r="BF958" s="122" t="s">
        <v>192</v>
      </c>
      <c r="BG958" s="160">
        <v>1.0</v>
      </c>
      <c r="BH958" s="122" t="s">
        <v>200</v>
      </c>
      <c r="BI958" s="160">
        <v>0.5</v>
      </c>
      <c r="BJ958" s="122" t="s">
        <v>204</v>
      </c>
      <c r="BK958" s="124">
        <v>1.0</v>
      </c>
      <c r="BL958" s="146" t="s">
        <v>209</v>
      </c>
      <c r="BM958" s="124">
        <v>1.0</v>
      </c>
      <c r="BN958" s="122" t="s">
        <v>218</v>
      </c>
      <c r="BO958" s="124">
        <v>0.33</v>
      </c>
      <c r="BP958" s="122" t="s">
        <v>211</v>
      </c>
      <c r="BQ958" s="124">
        <v>0.5</v>
      </c>
      <c r="BR958" s="224" t="s">
        <v>211</v>
      </c>
      <c r="BS958" s="58"/>
      <c r="BT958" s="112"/>
      <c r="BU958" s="168" t="s">
        <v>237</v>
      </c>
      <c r="BV958" s="168" t="s">
        <v>236</v>
      </c>
      <c r="BW958" s="112"/>
    </row>
    <row r="959">
      <c r="A959" s="66"/>
      <c r="B959" s="69">
        <v>33.0</v>
      </c>
      <c r="C959" s="71" t="s">
        <v>326</v>
      </c>
      <c r="D959" s="115" t="s">
        <v>362</v>
      </c>
      <c r="E959" s="76">
        <v>2014.0</v>
      </c>
      <c r="F959" s="76" t="s">
        <v>30</v>
      </c>
      <c r="G959" s="76" t="s">
        <v>398</v>
      </c>
      <c r="H959" s="76">
        <v>5.0</v>
      </c>
      <c r="I959" s="119" t="s">
        <v>434</v>
      </c>
      <c r="J959" s="71"/>
      <c r="K959" s="87" t="s">
        <v>39</v>
      </c>
      <c r="L959" s="66"/>
      <c r="M959" s="94"/>
      <c r="N959" s="122" t="s">
        <v>231</v>
      </c>
      <c r="O959" s="124"/>
      <c r="P959" s="124" t="s">
        <v>243</v>
      </c>
      <c r="Q959" s="16" t="s">
        <v>248</v>
      </c>
      <c r="R959" s="122" t="s">
        <v>228</v>
      </c>
      <c r="S959" s="124"/>
      <c r="T959" s="122" t="s">
        <v>231</v>
      </c>
      <c r="U959" s="124"/>
      <c r="V959" s="16" t="s">
        <v>258</v>
      </c>
      <c r="W959" s="106"/>
      <c r="X959" s="106"/>
      <c r="Y959" s="106"/>
      <c r="Z959" s="122" t="s">
        <v>231</v>
      </c>
      <c r="AA959" s="124"/>
      <c r="AB959" s="122" t="s">
        <v>231</v>
      </c>
      <c r="AC959" s="124" t="s">
        <v>478</v>
      </c>
      <c r="AD959" s="122" t="s">
        <v>231</v>
      </c>
      <c r="AE959" s="124" t="s">
        <v>492</v>
      </c>
      <c r="AF959" s="122" t="s">
        <v>241</v>
      </c>
      <c r="AG959" s="124"/>
      <c r="AH959" s="224" t="s">
        <v>241</v>
      </c>
      <c r="AI959" s="58"/>
      <c r="AJ959" s="108"/>
      <c r="AK959" s="106"/>
      <c r="AL959" s="106"/>
      <c r="AM959" s="122" t="s">
        <v>241</v>
      </c>
      <c r="AN959" s="124"/>
      <c r="AO959" s="122"/>
      <c r="AP959" s="124"/>
      <c r="AQ959" s="122"/>
      <c r="AR959" s="124"/>
      <c r="AS959" s="122"/>
      <c r="AT959" s="124"/>
      <c r="AU959" s="122" t="s">
        <v>241</v>
      </c>
      <c r="AV959" s="124"/>
      <c r="AW959" s="122" t="s">
        <v>231</v>
      </c>
      <c r="AX959" s="124"/>
      <c r="AY959" s="122" t="s">
        <v>231</v>
      </c>
      <c r="AZ959" s="124"/>
      <c r="BA959" s="146" t="s">
        <v>241</v>
      </c>
      <c r="BB959" s="124"/>
      <c r="BC959" s="146" t="s">
        <v>228</v>
      </c>
      <c r="BD959" s="124"/>
      <c r="BE959" s="112">
        <f t="shared" si="26"/>
        <v>0.7614285714</v>
      </c>
      <c r="BF959" s="122" t="s">
        <v>192</v>
      </c>
      <c r="BG959" s="160">
        <v>1.0</v>
      </c>
      <c r="BH959" s="122" t="s">
        <v>199</v>
      </c>
      <c r="BI959" s="160">
        <v>1.0</v>
      </c>
      <c r="BJ959" s="122" t="s">
        <v>204</v>
      </c>
      <c r="BK959" s="124">
        <v>1.0</v>
      </c>
      <c r="BL959" s="146" t="s">
        <v>209</v>
      </c>
      <c r="BM959" s="124">
        <v>1.0</v>
      </c>
      <c r="BN959" s="122" t="s">
        <v>218</v>
      </c>
      <c r="BO959" s="124">
        <v>0.33</v>
      </c>
      <c r="BP959" s="122" t="s">
        <v>222</v>
      </c>
      <c r="BQ959" s="124">
        <v>0.0</v>
      </c>
      <c r="BR959" s="122" t="s">
        <v>225</v>
      </c>
      <c r="BS959" s="226">
        <v>1.0</v>
      </c>
      <c r="BT959" s="63"/>
      <c r="BU959" s="168" t="s">
        <v>236</v>
      </c>
      <c r="BV959" s="168" t="s">
        <v>236</v>
      </c>
      <c r="BW959" s="112"/>
    </row>
    <row r="960">
      <c r="A960" s="66"/>
      <c r="B960" s="69">
        <v>34.0</v>
      </c>
      <c r="C960" s="71" t="s">
        <v>327</v>
      </c>
      <c r="D960" s="115" t="s">
        <v>363</v>
      </c>
      <c r="E960" s="76">
        <v>2014.0</v>
      </c>
      <c r="F960" s="76" t="s">
        <v>30</v>
      </c>
      <c r="G960" s="76" t="s">
        <v>399</v>
      </c>
      <c r="H960" s="76">
        <v>4.0</v>
      </c>
      <c r="I960" s="119" t="s">
        <v>435</v>
      </c>
      <c r="J960" s="71"/>
      <c r="K960" s="87" t="s">
        <v>39</v>
      </c>
      <c r="L960" s="66"/>
      <c r="M960" s="94"/>
      <c r="N960" s="122" t="s">
        <v>231</v>
      </c>
      <c r="O960" s="124"/>
      <c r="P960" s="124" t="s">
        <v>243</v>
      </c>
      <c r="Q960" s="16" t="s">
        <v>248</v>
      </c>
      <c r="R960" s="122" t="s">
        <v>228</v>
      </c>
      <c r="S960" s="124"/>
      <c r="T960" s="122" t="s">
        <v>231</v>
      </c>
      <c r="U960" s="124"/>
      <c r="V960" s="16" t="s">
        <v>257</v>
      </c>
      <c r="W960" s="106"/>
      <c r="X960" s="106"/>
      <c r="Y960" s="106"/>
      <c r="Z960" s="122" t="s">
        <v>231</v>
      </c>
      <c r="AA960" s="124"/>
      <c r="AB960" s="122" t="s">
        <v>231</v>
      </c>
      <c r="AC960" s="124" t="s">
        <v>479</v>
      </c>
      <c r="AD960" s="122" t="s">
        <v>231</v>
      </c>
      <c r="AE960" s="124"/>
      <c r="AF960" s="122" t="s">
        <v>241</v>
      </c>
      <c r="AG960" s="124"/>
      <c r="AH960" s="122" t="s">
        <v>241</v>
      </c>
      <c r="AI960" s="124"/>
      <c r="AJ960" s="108"/>
      <c r="AK960" s="106"/>
      <c r="AL960" s="106"/>
      <c r="AM960" s="122" t="s">
        <v>231</v>
      </c>
      <c r="AN960" s="124"/>
      <c r="AO960" s="122" t="s">
        <v>231</v>
      </c>
      <c r="AP960" s="124" t="s">
        <v>512</v>
      </c>
      <c r="AQ960" s="122" t="s">
        <v>231</v>
      </c>
      <c r="AR960" s="124" t="s">
        <v>460</v>
      </c>
      <c r="AS960" s="122" t="s">
        <v>231</v>
      </c>
      <c r="AT960" s="124"/>
      <c r="AU960" s="122" t="s">
        <v>231</v>
      </c>
      <c r="AV960" s="124"/>
      <c r="AW960" s="122" t="s">
        <v>231</v>
      </c>
      <c r="AX960" s="124"/>
      <c r="AY960" s="122" t="s">
        <v>231</v>
      </c>
      <c r="AZ960" s="124"/>
      <c r="BA960" s="146" t="s">
        <v>231</v>
      </c>
      <c r="BB960" s="124" t="s">
        <v>549</v>
      </c>
      <c r="BC960" s="146" t="s">
        <v>290</v>
      </c>
      <c r="BD960" s="124"/>
      <c r="BE960" s="112">
        <f t="shared" si="26"/>
        <v>1</v>
      </c>
      <c r="BF960" s="122" t="s">
        <v>192</v>
      </c>
      <c r="BG960" s="160">
        <v>1.0</v>
      </c>
      <c r="BH960" s="122" t="s">
        <v>199</v>
      </c>
      <c r="BI960" s="160">
        <v>1.0</v>
      </c>
      <c r="BJ960" s="122" t="s">
        <v>204</v>
      </c>
      <c r="BK960" s="124">
        <v>1.0</v>
      </c>
      <c r="BL960" s="146" t="s">
        <v>209</v>
      </c>
      <c r="BM960" s="124">
        <v>1.0</v>
      </c>
      <c r="BN960" s="122" t="s">
        <v>216</v>
      </c>
      <c r="BO960" s="124">
        <v>1.0</v>
      </c>
      <c r="BP960" s="122" t="s">
        <v>204</v>
      </c>
      <c r="BQ960" s="124">
        <v>1.0</v>
      </c>
      <c r="BR960" s="122" t="s">
        <v>225</v>
      </c>
      <c r="BS960" s="124">
        <v>1.0</v>
      </c>
      <c r="BT960" s="112"/>
      <c r="BU960" s="168" t="s">
        <v>236</v>
      </c>
      <c r="BV960" s="168" t="s">
        <v>236</v>
      </c>
      <c r="BW960" s="112"/>
    </row>
    <row r="961">
      <c r="A961" s="66"/>
      <c r="B961" s="69">
        <v>35.0</v>
      </c>
      <c r="C961" s="71" t="s">
        <v>328</v>
      </c>
      <c r="D961" s="115" t="s">
        <v>364</v>
      </c>
      <c r="E961" s="76">
        <v>2014.0</v>
      </c>
      <c r="F961" s="76" t="s">
        <v>30</v>
      </c>
      <c r="G961" s="76" t="s">
        <v>400</v>
      </c>
      <c r="H961" s="76">
        <v>7.0</v>
      </c>
      <c r="I961" s="119" t="s">
        <v>436</v>
      </c>
      <c r="J961" s="71"/>
      <c r="K961" s="87" t="s">
        <v>39</v>
      </c>
      <c r="L961" s="66"/>
      <c r="M961" s="94"/>
      <c r="N961" s="122" t="s">
        <v>231</v>
      </c>
      <c r="O961" s="124"/>
      <c r="P961" s="124" t="s">
        <v>243</v>
      </c>
      <c r="Q961" s="16" t="s">
        <v>248</v>
      </c>
      <c r="R961" s="122" t="s">
        <v>228</v>
      </c>
      <c r="S961" s="124"/>
      <c r="T961" s="122" t="s">
        <v>231</v>
      </c>
      <c r="U961" s="124"/>
      <c r="V961" s="16" t="s">
        <v>257</v>
      </c>
      <c r="W961" s="106"/>
      <c r="X961" s="106"/>
      <c r="Y961" s="106"/>
      <c r="Z961" s="122" t="s">
        <v>231</v>
      </c>
      <c r="AA961" s="124"/>
      <c r="AB961" s="122" t="s">
        <v>231</v>
      </c>
      <c r="AC961" s="124" t="s">
        <v>480</v>
      </c>
      <c r="AD961" s="122" t="s">
        <v>231</v>
      </c>
      <c r="AE961" s="124"/>
      <c r="AF961" s="122" t="s">
        <v>231</v>
      </c>
      <c r="AG961" s="124"/>
      <c r="AH961" s="122" t="s">
        <v>231</v>
      </c>
      <c r="AI961" s="124"/>
      <c r="AJ961" s="108"/>
      <c r="AK961" s="106"/>
      <c r="AL961" s="106"/>
      <c r="AM961" s="122" t="s">
        <v>231</v>
      </c>
      <c r="AN961" s="124"/>
      <c r="AO961" s="122" t="s">
        <v>231</v>
      </c>
      <c r="AP961" s="124" t="s">
        <v>513</v>
      </c>
      <c r="AQ961" s="122" t="s">
        <v>231</v>
      </c>
      <c r="AR961" s="124"/>
      <c r="AS961" s="122" t="s">
        <v>231</v>
      </c>
      <c r="AT961" s="124"/>
      <c r="AU961" s="122" t="s">
        <v>231</v>
      </c>
      <c r="AV961" s="124"/>
      <c r="AW961" s="122" t="s">
        <v>231</v>
      </c>
      <c r="AX961" s="124"/>
      <c r="AY961" s="122" t="s">
        <v>231</v>
      </c>
      <c r="AZ961" s="124"/>
      <c r="BA961" s="146" t="s">
        <v>241</v>
      </c>
      <c r="BB961" s="124"/>
      <c r="BC961" s="146" t="s">
        <v>290</v>
      </c>
      <c r="BD961" s="124"/>
      <c r="BE961" s="112">
        <f t="shared" si="26"/>
        <v>1</v>
      </c>
      <c r="BF961" s="122" t="s">
        <v>192</v>
      </c>
      <c r="BG961" s="160">
        <v>1.0</v>
      </c>
      <c r="BH961" s="122" t="s">
        <v>199</v>
      </c>
      <c r="BI961" s="160">
        <v>1.0</v>
      </c>
      <c r="BJ961" s="122" t="s">
        <v>204</v>
      </c>
      <c r="BK961" s="124">
        <v>1.0</v>
      </c>
      <c r="BL961" s="146" t="s">
        <v>209</v>
      </c>
      <c r="BM961" s="124">
        <v>1.0</v>
      </c>
      <c r="BN961" s="122" t="s">
        <v>216</v>
      </c>
      <c r="BO961" s="124">
        <v>1.0</v>
      </c>
      <c r="BP961" s="122" t="s">
        <v>204</v>
      </c>
      <c r="BQ961" s="124">
        <v>1.0</v>
      </c>
      <c r="BR961" s="122" t="s">
        <v>225</v>
      </c>
      <c r="BS961" s="124">
        <v>1.0</v>
      </c>
      <c r="BT961" s="112"/>
      <c r="BU961" s="168" t="s">
        <v>236</v>
      </c>
      <c r="BV961" s="168" t="s">
        <v>236</v>
      </c>
      <c r="BW961" s="112"/>
    </row>
    <row r="962">
      <c r="A962" s="66"/>
      <c r="B962" s="69">
        <v>36.0</v>
      </c>
      <c r="C962" s="71" t="s">
        <v>329</v>
      </c>
      <c r="D962" s="115" t="s">
        <v>365</v>
      </c>
      <c r="E962" s="76">
        <v>2011.0</v>
      </c>
      <c r="F962" s="76" t="s">
        <v>30</v>
      </c>
      <c r="G962" s="76" t="s">
        <v>401</v>
      </c>
      <c r="H962" s="76">
        <v>5.0</v>
      </c>
      <c r="I962" s="119" t="s">
        <v>437</v>
      </c>
      <c r="J962" s="71"/>
      <c r="K962" s="87" t="s">
        <v>39</v>
      </c>
      <c r="L962" s="66"/>
      <c r="M962" s="94"/>
      <c r="N962" s="122" t="s">
        <v>231</v>
      </c>
      <c r="O962" s="124"/>
      <c r="P962" s="124" t="s">
        <v>243</v>
      </c>
      <c r="Q962" s="16" t="s">
        <v>250</v>
      </c>
      <c r="R962" s="122" t="s">
        <v>228</v>
      </c>
      <c r="S962" s="124"/>
      <c r="T962" s="122" t="s">
        <v>231</v>
      </c>
      <c r="U962" s="124"/>
      <c r="V962" s="16" t="s">
        <v>257</v>
      </c>
      <c r="W962" s="106"/>
      <c r="X962" s="106"/>
      <c r="Y962" s="106"/>
      <c r="Z962" s="122" t="s">
        <v>231</v>
      </c>
      <c r="AA962" s="124"/>
      <c r="AB962" s="122" t="s">
        <v>231</v>
      </c>
      <c r="AC962" s="124" t="s">
        <v>481</v>
      </c>
      <c r="AD962" s="122" t="s">
        <v>231</v>
      </c>
      <c r="AE962" s="124" t="s">
        <v>493</v>
      </c>
      <c r="AF962" s="122" t="s">
        <v>241</v>
      </c>
      <c r="AG962" s="124"/>
      <c r="AH962" s="122" t="s">
        <v>241</v>
      </c>
      <c r="AI962" s="124"/>
      <c r="AJ962" s="108"/>
      <c r="AK962" s="106"/>
      <c r="AL962" s="106"/>
      <c r="AM962" s="122" t="s">
        <v>231</v>
      </c>
      <c r="AN962" s="124"/>
      <c r="AO962" s="122" t="s">
        <v>231</v>
      </c>
      <c r="AP962" s="124" t="s">
        <v>514</v>
      </c>
      <c r="AQ962" s="122" t="s">
        <v>231</v>
      </c>
      <c r="AR962" s="124"/>
      <c r="AS962" s="122" t="s">
        <v>231</v>
      </c>
      <c r="AT962" s="124"/>
      <c r="AU962" s="122" t="s">
        <v>231</v>
      </c>
      <c r="AV962" s="124"/>
      <c r="AW962" s="122" t="s">
        <v>231</v>
      </c>
      <c r="AX962" s="124"/>
      <c r="AY962" s="122" t="s">
        <v>231</v>
      </c>
      <c r="AZ962" s="124"/>
      <c r="BA962" s="146" t="s">
        <v>241</v>
      </c>
      <c r="BB962" s="124"/>
      <c r="BC962" s="146" t="s">
        <v>293</v>
      </c>
      <c r="BD962" s="124"/>
      <c r="BE962" s="112">
        <f t="shared" si="26"/>
        <v>0.5942857143</v>
      </c>
      <c r="BF962" s="122" t="s">
        <v>192</v>
      </c>
      <c r="BG962" s="160">
        <v>1.0</v>
      </c>
      <c r="BH962" s="122" t="s">
        <v>200</v>
      </c>
      <c r="BI962" s="160">
        <v>0.5</v>
      </c>
      <c r="BJ962" s="122" t="s">
        <v>205</v>
      </c>
      <c r="BK962" s="124">
        <v>0.5</v>
      </c>
      <c r="BL962" s="146" t="s">
        <v>209</v>
      </c>
      <c r="BM962" s="124">
        <v>1.0</v>
      </c>
      <c r="BN962" s="122" t="s">
        <v>217</v>
      </c>
      <c r="BO962" s="124">
        <v>0.66</v>
      </c>
      <c r="BP962" s="122" t="s">
        <v>211</v>
      </c>
      <c r="BQ962" s="124">
        <v>0.5</v>
      </c>
      <c r="BR962" s="122" t="s">
        <v>226</v>
      </c>
      <c r="BS962" s="124">
        <v>0.0</v>
      </c>
      <c r="BT962" s="112"/>
      <c r="BU962" s="168" t="s">
        <v>236</v>
      </c>
      <c r="BV962" s="168" t="s">
        <v>236</v>
      </c>
      <c r="BW962" s="112"/>
    </row>
    <row r="963">
      <c r="A963" s="65" t="s">
        <v>182</v>
      </c>
      <c r="B963" s="68" t="s">
        <v>0</v>
      </c>
      <c r="C963" s="68" t="s">
        <v>183</v>
      </c>
      <c r="D963" s="68" t="s">
        <v>184</v>
      </c>
      <c r="E963" s="75" t="s">
        <v>185</v>
      </c>
      <c r="F963" s="75" t="s">
        <v>91</v>
      </c>
      <c r="G963" s="75" t="s">
        <v>189</v>
      </c>
      <c r="H963" s="75" t="s">
        <v>191</v>
      </c>
      <c r="I963" s="81" t="s">
        <v>193</v>
      </c>
      <c r="J963" s="81"/>
      <c r="K963" s="85" t="s">
        <v>197</v>
      </c>
      <c r="L963" s="65" t="s">
        <v>210</v>
      </c>
      <c r="M963" s="92" t="s">
        <v>3</v>
      </c>
      <c r="N963" s="121" t="s">
        <v>180</v>
      </c>
      <c r="O963" s="220"/>
      <c r="P963" s="19" t="s">
        <v>232</v>
      </c>
      <c r="Q963" s="19" t="s">
        <v>246</v>
      </c>
      <c r="R963" s="125" t="s">
        <v>251</v>
      </c>
      <c r="S963" s="221"/>
      <c r="T963" s="121" t="s">
        <v>253</v>
      </c>
      <c r="U963" s="220"/>
      <c r="V963" s="19" t="s">
        <v>255</v>
      </c>
      <c r="W963" s="104" t="s">
        <v>11</v>
      </c>
      <c r="X963" s="104" t="s">
        <v>13</v>
      </c>
      <c r="Y963" s="104" t="s">
        <v>20</v>
      </c>
      <c r="Z963" s="121" t="s">
        <v>261</v>
      </c>
      <c r="AA963" s="220"/>
      <c r="AB963" s="127" t="s">
        <v>263</v>
      </c>
      <c r="AC963" s="222"/>
      <c r="AD963" s="129" t="s">
        <v>265</v>
      </c>
      <c r="AE963" s="129"/>
      <c r="AF963" s="132" t="s">
        <v>267</v>
      </c>
      <c r="AG963" s="129"/>
      <c r="AH963" s="127" t="s">
        <v>269</v>
      </c>
      <c r="AI963" s="222"/>
      <c r="AJ963" s="104" t="s">
        <v>25</v>
      </c>
      <c r="AK963" s="109" t="s">
        <v>33</v>
      </c>
      <c r="AL963" s="109" t="s">
        <v>40</v>
      </c>
      <c r="AM963" s="133" t="s">
        <v>271</v>
      </c>
      <c r="AN963" s="40"/>
      <c r="AO963" s="127" t="s">
        <v>273</v>
      </c>
      <c r="AP963" s="222"/>
      <c r="AQ963" s="127" t="s">
        <v>275</v>
      </c>
      <c r="AR963" s="222"/>
      <c r="AS963" s="127" t="s">
        <v>277</v>
      </c>
      <c r="AT963" s="222"/>
      <c r="AU963" s="121" t="s">
        <v>279</v>
      </c>
      <c r="AV963" s="220"/>
      <c r="AW963" s="121" t="s">
        <v>281</v>
      </c>
      <c r="AX963" s="220"/>
      <c r="AY963" s="121" t="s">
        <v>284</v>
      </c>
      <c r="AZ963" s="220"/>
      <c r="BA963" s="127" t="s">
        <v>286</v>
      </c>
      <c r="BB963" s="222"/>
      <c r="BC963" s="148" t="s">
        <v>288</v>
      </c>
      <c r="BD963" s="223"/>
      <c r="BE963" s="111" t="s">
        <v>559</v>
      </c>
      <c r="BF963" s="156" t="s">
        <v>188</v>
      </c>
      <c r="BG963" s="84"/>
      <c r="BH963" s="161" t="s">
        <v>196</v>
      </c>
      <c r="BI963" s="84"/>
      <c r="BJ963" s="161" t="s">
        <v>202</v>
      </c>
      <c r="BK963" s="84"/>
      <c r="BL963" s="161" t="s">
        <v>207</v>
      </c>
      <c r="BM963" s="84"/>
      <c r="BN963" s="161" t="s">
        <v>214</v>
      </c>
      <c r="BO963" s="84"/>
      <c r="BP963" s="161" t="s">
        <v>220</v>
      </c>
      <c r="BQ963" s="84"/>
      <c r="BR963" s="161" t="s">
        <v>223</v>
      </c>
      <c r="BS963" s="84"/>
      <c r="BT963" s="111" t="s">
        <v>560</v>
      </c>
      <c r="BU963" s="167" t="s">
        <v>234</v>
      </c>
      <c r="BV963" s="167" t="s">
        <v>239</v>
      </c>
      <c r="BW963" s="111"/>
    </row>
    <row r="964">
      <c r="A964" s="66"/>
      <c r="B964" s="69">
        <v>1.0</v>
      </c>
      <c r="C964" s="113" t="s">
        <v>294</v>
      </c>
      <c r="D964" s="113" t="s">
        <v>330</v>
      </c>
      <c r="E964" s="76">
        <v>2013.0</v>
      </c>
      <c r="F964" s="76" t="s">
        <v>30</v>
      </c>
      <c r="G964" s="76" t="s">
        <v>366</v>
      </c>
      <c r="H964" s="76">
        <v>4.0</v>
      </c>
      <c r="I964" s="116" t="s">
        <v>402</v>
      </c>
      <c r="J964"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K964" s="87" t="s">
        <v>39</v>
      </c>
      <c r="L964" s="66"/>
      <c r="M964" s="94"/>
      <c r="N964" s="122" t="s">
        <v>231</v>
      </c>
      <c r="O964" s="124"/>
      <c r="P964" s="124" t="s">
        <v>243</v>
      </c>
      <c r="Q964" s="113" t="s">
        <v>249</v>
      </c>
      <c r="R964" s="122" t="s">
        <v>241</v>
      </c>
      <c r="S964" s="124"/>
      <c r="T964" s="122" t="s">
        <v>231</v>
      </c>
      <c r="U964" s="124"/>
      <c r="V964" s="16" t="s">
        <v>258</v>
      </c>
      <c r="W964" s="106"/>
      <c r="X964" s="106"/>
      <c r="Y964" s="106"/>
      <c r="Z964" s="122" t="s">
        <v>231</v>
      </c>
      <c r="AA964" s="124"/>
      <c r="AB964" s="122" t="s">
        <v>231</v>
      </c>
      <c r="AC964" s="126" t="s">
        <v>461</v>
      </c>
      <c r="AD964" s="122" t="s">
        <v>231</v>
      </c>
      <c r="AE964" s="126" t="s">
        <v>482</v>
      </c>
      <c r="AF964" s="122" t="s">
        <v>231</v>
      </c>
      <c r="AG964" s="126" t="s">
        <v>494</v>
      </c>
      <c r="AH964" s="122" t="s">
        <v>241</v>
      </c>
      <c r="AI964" s="124"/>
      <c r="AJ964" s="108"/>
      <c r="AK964" s="106"/>
      <c r="AL964" s="106"/>
      <c r="AM964" s="224" t="s">
        <v>231</v>
      </c>
      <c r="AN964" s="58"/>
      <c r="AO964" s="122" t="s">
        <v>231</v>
      </c>
      <c r="AP964" s="134" t="s">
        <v>505</v>
      </c>
      <c r="AQ964" s="122" t="s">
        <v>231</v>
      </c>
      <c r="AR964" s="124"/>
      <c r="AS964" s="122" t="s">
        <v>241</v>
      </c>
      <c r="AT964" s="124"/>
      <c r="AU964" s="122" t="s">
        <v>231</v>
      </c>
      <c r="AV964" s="124"/>
      <c r="AW964" s="122" t="s">
        <v>231</v>
      </c>
      <c r="AX964" s="124"/>
      <c r="AY964" s="122" t="s">
        <v>231</v>
      </c>
      <c r="AZ964" s="124"/>
      <c r="BA964" s="146" t="s">
        <v>231</v>
      </c>
      <c r="BB964" s="147" t="s">
        <v>541</v>
      </c>
      <c r="BC964" s="146" t="s">
        <v>293</v>
      </c>
      <c r="BE964" s="112">
        <f t="shared" ref="BE964:BE999" si="27">SUM(BG964,BI964,BK964,BM964,BO964,BQ964,BS964)/7</f>
        <v>0.8085714286</v>
      </c>
      <c r="BF964" s="122" t="s">
        <v>192</v>
      </c>
      <c r="BG964" s="160">
        <v>1.0</v>
      </c>
      <c r="BH964" s="122" t="s">
        <v>199</v>
      </c>
      <c r="BI964" s="160">
        <v>1.0</v>
      </c>
      <c r="BJ964" s="122" t="s">
        <v>204</v>
      </c>
      <c r="BK964" s="124">
        <v>1.0</v>
      </c>
      <c r="BL964" s="122" t="s">
        <v>209</v>
      </c>
      <c r="BM964" s="124">
        <v>1.0</v>
      </c>
      <c r="BN964" s="122" t="s">
        <v>217</v>
      </c>
      <c r="BO964" s="124">
        <v>0.66</v>
      </c>
      <c r="BP964" s="122" t="s">
        <v>211</v>
      </c>
      <c r="BQ964" s="124">
        <v>0.5</v>
      </c>
      <c r="BR964" s="122" t="s">
        <v>211</v>
      </c>
      <c r="BS964" s="124">
        <v>0.5</v>
      </c>
      <c r="BT964" s="112"/>
      <c r="BU964" s="168" t="s">
        <v>236</v>
      </c>
      <c r="BV964" s="168" t="s">
        <v>237</v>
      </c>
      <c r="BW964" s="112"/>
    </row>
    <row r="965">
      <c r="A965" s="66"/>
      <c r="B965" s="69">
        <v>2.0</v>
      </c>
      <c r="C965" s="71" t="s">
        <v>295</v>
      </c>
      <c r="D965" s="71" t="s">
        <v>331</v>
      </c>
      <c r="E965" s="76">
        <v>2012.0</v>
      </c>
      <c r="F965" s="76" t="s">
        <v>30</v>
      </c>
      <c r="G965" s="76" t="s">
        <v>367</v>
      </c>
      <c r="H965" s="76">
        <v>14.0</v>
      </c>
      <c r="I965" s="116" t="s">
        <v>403</v>
      </c>
      <c r="J965" s="116" t="s">
        <v>438</v>
      </c>
      <c r="K965" s="87" t="s">
        <v>39</v>
      </c>
      <c r="L965" s="66"/>
      <c r="M965" s="94"/>
      <c r="N965" s="122" t="s">
        <v>231</v>
      </c>
      <c r="O965" s="124"/>
      <c r="P965" s="124" t="s">
        <v>243</v>
      </c>
      <c r="Q965" s="16" t="s">
        <v>250</v>
      </c>
      <c r="R965" s="122" t="s">
        <v>241</v>
      </c>
      <c r="S965" s="124"/>
      <c r="T965" s="122" t="s">
        <v>231</v>
      </c>
      <c r="U965" s="124"/>
      <c r="V965" s="16" t="s">
        <v>257</v>
      </c>
      <c r="W965" s="106"/>
      <c r="X965" s="106"/>
      <c r="Y965" s="106"/>
      <c r="Z965" s="122" t="s">
        <v>231</v>
      </c>
      <c r="AA965" s="124"/>
      <c r="AB965" s="122" t="s">
        <v>231</v>
      </c>
      <c r="AC965" s="126" t="s">
        <v>462</v>
      </c>
      <c r="AD965" s="122" t="s">
        <v>231</v>
      </c>
      <c r="AE965" s="126" t="s">
        <v>483</v>
      </c>
      <c r="AF965" s="122" t="s">
        <v>231</v>
      </c>
      <c r="AG965" s="126" t="s">
        <v>495</v>
      </c>
      <c r="AH965" s="122" t="s">
        <v>231</v>
      </c>
      <c r="AI965" s="124"/>
      <c r="AJ965" s="108"/>
      <c r="AK965" s="106"/>
      <c r="AL965" s="106"/>
      <c r="AM965" s="122" t="s">
        <v>231</v>
      </c>
      <c r="AN965" s="124"/>
      <c r="AO965" s="122" t="s">
        <v>231</v>
      </c>
      <c r="AP965" s="124"/>
      <c r="AQ965" s="122" t="s">
        <v>231</v>
      </c>
      <c r="AR965" s="124"/>
      <c r="AS965" s="122" t="s">
        <v>231</v>
      </c>
      <c r="AT965" s="124"/>
      <c r="AU965" s="122" t="s">
        <v>231</v>
      </c>
      <c r="AV965" s="124"/>
      <c r="AW965" s="122" t="s">
        <v>231</v>
      </c>
      <c r="AX965" s="124"/>
      <c r="AY965" s="122" t="s">
        <v>241</v>
      </c>
      <c r="AZ965" s="124"/>
      <c r="BA965" s="146" t="s">
        <v>228</v>
      </c>
      <c r="BB965" s="124"/>
      <c r="BC965" s="146" t="s">
        <v>293</v>
      </c>
      <c r="BD965" s="124"/>
      <c r="BE965" s="112">
        <f t="shared" si="27"/>
        <v>0.7371428571</v>
      </c>
      <c r="BF965" s="122" t="s">
        <v>192</v>
      </c>
      <c r="BG965" s="160">
        <v>1.0</v>
      </c>
      <c r="BH965" s="122" t="s">
        <v>199</v>
      </c>
      <c r="BI965" s="160">
        <v>1.0</v>
      </c>
      <c r="BJ965" s="122" t="s">
        <v>204</v>
      </c>
      <c r="BK965" s="124">
        <v>1.0</v>
      </c>
      <c r="BL965" s="122" t="s">
        <v>209</v>
      </c>
      <c r="BM965" s="124">
        <v>1.0</v>
      </c>
      <c r="BN965" s="122" t="s">
        <v>217</v>
      </c>
      <c r="BO965" s="124">
        <v>0.66</v>
      </c>
      <c r="BP965" s="122" t="s">
        <v>211</v>
      </c>
      <c r="BQ965" s="124">
        <v>0.5</v>
      </c>
      <c r="BR965" s="122" t="s">
        <v>226</v>
      </c>
      <c r="BS965" s="124">
        <v>0.0</v>
      </c>
      <c r="BT965" s="112"/>
      <c r="BU965" s="168" t="s">
        <v>236</v>
      </c>
      <c r="BV965" s="168" t="s">
        <v>237</v>
      </c>
      <c r="BW965" s="112"/>
    </row>
    <row r="966">
      <c r="A966" s="66"/>
      <c r="B966" s="69">
        <v>3.0</v>
      </c>
      <c r="C966" s="71" t="s">
        <v>296</v>
      </c>
      <c r="D966" s="71" t="s">
        <v>332</v>
      </c>
      <c r="E966" s="76">
        <v>2013.0</v>
      </c>
      <c r="F966" s="76" t="s">
        <v>30</v>
      </c>
      <c r="G966" s="76" t="s">
        <v>368</v>
      </c>
      <c r="H966" s="76">
        <v>7.0</v>
      </c>
      <c r="I966" s="116" t="s">
        <v>404</v>
      </c>
      <c r="J966" s="116" t="s">
        <v>439</v>
      </c>
      <c r="K966" s="87" t="s">
        <v>39</v>
      </c>
      <c r="L966" s="66"/>
      <c r="M966" s="94"/>
      <c r="N966" s="122" t="s">
        <v>231</v>
      </c>
      <c r="O966" s="124"/>
      <c r="P966" s="124" t="s">
        <v>243</v>
      </c>
      <c r="Q966" s="16" t="s">
        <v>250</v>
      </c>
      <c r="R966" s="122" t="s">
        <v>241</v>
      </c>
      <c r="S966" s="124"/>
      <c r="T966" s="122" t="s">
        <v>231</v>
      </c>
      <c r="U966" s="124"/>
      <c r="V966" s="16" t="s">
        <v>257</v>
      </c>
      <c r="W966" s="106"/>
      <c r="X966" s="106"/>
      <c r="Y966" s="106"/>
      <c r="Z966" s="122" t="s">
        <v>231</v>
      </c>
      <c r="AA966" s="124"/>
      <c r="AB966" s="122" t="s">
        <v>231</v>
      </c>
      <c r="AC966" s="126" t="s">
        <v>463</v>
      </c>
      <c r="AD966" s="122" t="s">
        <v>231</v>
      </c>
      <c r="AE966" s="126" t="s">
        <v>484</v>
      </c>
      <c r="AF966" s="122" t="s">
        <v>231</v>
      </c>
      <c r="AG966" s="126" t="s">
        <v>496</v>
      </c>
      <c r="AH966" s="122" t="s">
        <v>241</v>
      </c>
      <c r="AI966" s="124"/>
      <c r="AJ966" s="108"/>
      <c r="AK966" s="106"/>
      <c r="AL966" s="106"/>
      <c r="AM966" s="122" t="s">
        <v>241</v>
      </c>
      <c r="AN966" s="124"/>
      <c r="AO966" s="224"/>
      <c r="AP966" s="58"/>
      <c r="AQ966" s="122"/>
      <c r="AR966" s="124"/>
      <c r="AS966" s="122"/>
      <c r="AT966" s="124"/>
      <c r="AU966" s="122" t="s">
        <v>241</v>
      </c>
      <c r="AV966" s="124"/>
      <c r="AW966" s="122" t="s">
        <v>231</v>
      </c>
      <c r="AX966" s="124"/>
      <c r="AY966" s="122" t="s">
        <v>231</v>
      </c>
      <c r="AZ966" s="124"/>
      <c r="BA966" s="146" t="s">
        <v>241</v>
      </c>
      <c r="BB966" s="124"/>
      <c r="BC966" s="146" t="s">
        <v>228</v>
      </c>
      <c r="BD966" s="124"/>
      <c r="BE966" s="112">
        <f t="shared" si="27"/>
        <v>0.7614285714</v>
      </c>
      <c r="BF966" s="122" t="s">
        <v>192</v>
      </c>
      <c r="BG966" s="160">
        <v>1.0</v>
      </c>
      <c r="BH966" s="122" t="s">
        <v>199</v>
      </c>
      <c r="BI966" s="160">
        <v>1.0</v>
      </c>
      <c r="BJ966" s="122" t="s">
        <v>204</v>
      </c>
      <c r="BK966" s="124">
        <v>1.0</v>
      </c>
      <c r="BL966" s="122" t="s">
        <v>209</v>
      </c>
      <c r="BM966" s="124">
        <v>1.0</v>
      </c>
      <c r="BN966" s="122" t="s">
        <v>218</v>
      </c>
      <c r="BO966" s="124">
        <v>0.33</v>
      </c>
      <c r="BP966" s="122" t="s">
        <v>211</v>
      </c>
      <c r="BQ966" s="124">
        <v>0.5</v>
      </c>
      <c r="BR966" s="122" t="s">
        <v>211</v>
      </c>
      <c r="BS966" s="124">
        <v>0.5</v>
      </c>
      <c r="BT966" s="112"/>
      <c r="BU966" s="168" t="s">
        <v>236</v>
      </c>
      <c r="BV966" s="168" t="s">
        <v>237</v>
      </c>
      <c r="BW966" s="112"/>
    </row>
    <row r="967">
      <c r="A967" s="66"/>
      <c r="B967" s="69">
        <v>4.0</v>
      </c>
      <c r="C967" s="71" t="s">
        <v>297</v>
      </c>
      <c r="D967" s="71" t="s">
        <v>333</v>
      </c>
      <c r="E967" s="76">
        <v>2011.0</v>
      </c>
      <c r="F967" s="76" t="s">
        <v>30</v>
      </c>
      <c r="G967" s="76" t="s">
        <v>369</v>
      </c>
      <c r="H967" s="76">
        <v>12.0</v>
      </c>
      <c r="I967" s="116" t="s">
        <v>405</v>
      </c>
      <c r="J967" s="116" t="s">
        <v>440</v>
      </c>
      <c r="K967" s="87" t="s">
        <v>39</v>
      </c>
      <c r="L967" s="66"/>
      <c r="M967" s="94"/>
      <c r="N967" s="122" t="s">
        <v>231</v>
      </c>
      <c r="O967" s="124"/>
      <c r="P967" s="124" t="s">
        <v>243</v>
      </c>
      <c r="Q967" s="16" t="s">
        <v>249</v>
      </c>
      <c r="R967" s="122" t="s">
        <v>241</v>
      </c>
      <c r="S967" s="124"/>
      <c r="T967" s="122" t="s">
        <v>231</v>
      </c>
      <c r="U967" s="124"/>
      <c r="V967" s="16" t="s">
        <v>258</v>
      </c>
      <c r="W967" s="106"/>
      <c r="X967" s="106"/>
      <c r="Y967" s="106"/>
      <c r="Z967" s="122" t="s">
        <v>231</v>
      </c>
      <c r="AA967" s="124"/>
      <c r="AB967" s="122" t="s">
        <v>231</v>
      </c>
      <c r="AC967" s="126" t="s">
        <v>463</v>
      </c>
      <c r="AD967" s="122" t="s">
        <v>231</v>
      </c>
      <c r="AE967" s="126" t="s">
        <v>485</v>
      </c>
      <c r="AF967" s="122" t="s">
        <v>241</v>
      </c>
      <c r="AG967" s="124"/>
      <c r="AH967" s="122" t="s">
        <v>231</v>
      </c>
      <c r="AI967" s="126" t="s">
        <v>499</v>
      </c>
      <c r="AJ967" s="108"/>
      <c r="AK967" s="106"/>
      <c r="AL967" s="106"/>
      <c r="AM967" s="122" t="s">
        <v>241</v>
      </c>
      <c r="AN967" s="124"/>
      <c r="AO967" s="122"/>
      <c r="AP967" s="124"/>
      <c r="AQ967" s="122"/>
      <c r="AR967" s="124"/>
      <c r="AS967" s="122"/>
      <c r="AT967" s="124"/>
      <c r="AU967" s="122" t="s">
        <v>241</v>
      </c>
      <c r="AV967" s="124"/>
      <c r="AW967" s="122" t="s">
        <v>231</v>
      </c>
      <c r="AX967" s="124"/>
      <c r="AY967" s="122" t="s">
        <v>231</v>
      </c>
      <c r="AZ967" s="124"/>
      <c r="BA967" s="146" t="s">
        <v>241</v>
      </c>
      <c r="BB967" s="147" t="s">
        <v>542</v>
      </c>
      <c r="BC967" s="146" t="s">
        <v>228</v>
      </c>
      <c r="BD967" s="124"/>
      <c r="BE967" s="112">
        <f t="shared" si="27"/>
        <v>0.7371428571</v>
      </c>
      <c r="BF967" s="122" t="s">
        <v>192</v>
      </c>
      <c r="BG967" s="160">
        <v>1.0</v>
      </c>
      <c r="BH967" s="122" t="s">
        <v>199</v>
      </c>
      <c r="BI967" s="160">
        <v>1.0</v>
      </c>
      <c r="BJ967" s="122" t="s">
        <v>204</v>
      </c>
      <c r="BK967" s="124">
        <v>1.0</v>
      </c>
      <c r="BL967" s="122" t="s">
        <v>209</v>
      </c>
      <c r="BM967" s="124">
        <v>1.0</v>
      </c>
      <c r="BN967" s="122" t="s">
        <v>217</v>
      </c>
      <c r="BO967" s="124">
        <v>0.66</v>
      </c>
      <c r="BP967" s="122" t="s">
        <v>211</v>
      </c>
      <c r="BQ967" s="124">
        <v>0.5</v>
      </c>
      <c r="BR967" s="122" t="s">
        <v>226</v>
      </c>
      <c r="BS967" s="124">
        <v>0.0</v>
      </c>
      <c r="BT967" s="112"/>
      <c r="BU967" s="168" t="s">
        <v>236</v>
      </c>
      <c r="BV967" s="168" t="s">
        <v>237</v>
      </c>
      <c r="BW967" s="112"/>
    </row>
    <row r="968">
      <c r="A968" s="66"/>
      <c r="B968" s="69">
        <v>5.0</v>
      </c>
      <c r="C968" s="71" t="s">
        <v>298</v>
      </c>
      <c r="D968" s="71" t="s">
        <v>334</v>
      </c>
      <c r="E968" s="76">
        <v>2011.0</v>
      </c>
      <c r="F968" s="76" t="s">
        <v>30</v>
      </c>
      <c r="G968" s="76" t="s">
        <v>370</v>
      </c>
      <c r="H968" s="76">
        <v>14.0</v>
      </c>
      <c r="I968" s="117" t="s">
        <v>406</v>
      </c>
      <c r="J968" s="116" t="s">
        <v>441</v>
      </c>
      <c r="K968" s="87" t="s">
        <v>39</v>
      </c>
      <c r="L968" s="66"/>
      <c r="M968" s="94"/>
      <c r="N968" s="122" t="s">
        <v>231</v>
      </c>
      <c r="O968" s="124"/>
      <c r="P968" s="124" t="s">
        <v>243</v>
      </c>
      <c r="Q968" s="16" t="s">
        <v>250</v>
      </c>
      <c r="R968" s="122" t="s">
        <v>241</v>
      </c>
      <c r="S968" s="124"/>
      <c r="T968" s="122" t="s">
        <v>231</v>
      </c>
      <c r="U968" s="124"/>
      <c r="V968" s="16" t="s">
        <v>260</v>
      </c>
      <c r="W968" s="106"/>
      <c r="X968" s="106"/>
      <c r="Y968" s="106"/>
      <c r="Z968" s="122" t="s">
        <v>241</v>
      </c>
      <c r="AA968" s="124"/>
      <c r="AB968" s="122" t="s">
        <v>228</v>
      </c>
      <c r="AC968" s="124"/>
      <c r="AD968" s="122" t="s">
        <v>228</v>
      </c>
      <c r="AE968" s="124"/>
      <c r="AF968" s="122" t="s">
        <v>228</v>
      </c>
      <c r="AG968" s="124"/>
      <c r="AH968" s="122" t="s">
        <v>228</v>
      </c>
      <c r="AI968" s="124"/>
      <c r="AJ968" s="108"/>
      <c r="AK968" s="106"/>
      <c r="AL968" s="106"/>
      <c r="AM968" s="122" t="s">
        <v>241</v>
      </c>
      <c r="AN968" s="124"/>
      <c r="AO968" s="122"/>
      <c r="AP968" s="124"/>
      <c r="AQ968" s="224"/>
      <c r="AR968" s="58"/>
      <c r="AS968" s="122"/>
      <c r="AT968" s="124"/>
      <c r="AU968" s="122" t="s">
        <v>231</v>
      </c>
      <c r="AV968" s="124"/>
      <c r="AW968" s="122" t="s">
        <v>231</v>
      </c>
      <c r="AX968" s="124"/>
      <c r="AY968" s="122" t="s">
        <v>231</v>
      </c>
      <c r="AZ968" s="124"/>
      <c r="BA968" s="146" t="s">
        <v>241</v>
      </c>
      <c r="BB968" s="124"/>
      <c r="BC968" s="146" t="s">
        <v>228</v>
      </c>
      <c r="BD968" s="124"/>
      <c r="BE968" s="112">
        <f t="shared" si="27"/>
        <v>0.7614285714</v>
      </c>
      <c r="BF968" s="122" t="s">
        <v>192</v>
      </c>
      <c r="BG968" s="160">
        <v>1.0</v>
      </c>
      <c r="BH968" s="122" t="s">
        <v>199</v>
      </c>
      <c r="BI968" s="160">
        <v>1.0</v>
      </c>
      <c r="BJ968" s="122" t="s">
        <v>204</v>
      </c>
      <c r="BK968" s="124">
        <v>1.0</v>
      </c>
      <c r="BL968" s="122" t="s">
        <v>209</v>
      </c>
      <c r="BM968" s="124">
        <v>1.0</v>
      </c>
      <c r="BN968" s="122" t="s">
        <v>218</v>
      </c>
      <c r="BO968" s="124">
        <v>0.33</v>
      </c>
      <c r="BP968" s="122" t="s">
        <v>211</v>
      </c>
      <c r="BQ968" s="124">
        <v>0.5</v>
      </c>
      <c r="BR968" s="122" t="s">
        <v>211</v>
      </c>
      <c r="BS968" s="124">
        <v>0.5</v>
      </c>
      <c r="BT968" s="112"/>
      <c r="BU968" s="168" t="s">
        <v>236</v>
      </c>
      <c r="BV968" s="168" t="s">
        <v>237</v>
      </c>
      <c r="BW968" s="112"/>
    </row>
    <row r="969">
      <c r="A969" s="66"/>
      <c r="B969" s="69">
        <v>6.0</v>
      </c>
      <c r="C969" s="71" t="s">
        <v>299</v>
      </c>
      <c r="D969" s="71" t="s">
        <v>335</v>
      </c>
      <c r="E969" s="76">
        <v>2012.0</v>
      </c>
      <c r="F969" s="76" t="s">
        <v>30</v>
      </c>
      <c r="G969" s="76" t="s">
        <v>371</v>
      </c>
      <c r="H969" s="76">
        <v>3.0</v>
      </c>
      <c r="I969" s="117" t="s">
        <v>407</v>
      </c>
      <c r="J969" s="116" t="s">
        <v>442</v>
      </c>
      <c r="K969" s="87" t="s">
        <v>39</v>
      </c>
      <c r="L969" s="66"/>
      <c r="M969" s="94"/>
      <c r="N969" s="122" t="s">
        <v>231</v>
      </c>
      <c r="O969" s="124"/>
      <c r="P969" s="124" t="s">
        <v>243</v>
      </c>
      <c r="Q969" s="16" t="s">
        <v>249</v>
      </c>
      <c r="R969" s="122" t="s">
        <v>241</v>
      </c>
      <c r="S969" s="124"/>
      <c r="T969" s="122" t="s">
        <v>231</v>
      </c>
      <c r="U969" s="126" t="s">
        <v>458</v>
      </c>
      <c r="V969" s="16" t="s">
        <v>257</v>
      </c>
      <c r="W969" s="106"/>
      <c r="X969" s="106"/>
      <c r="Y969" s="106"/>
      <c r="Z969" s="122" t="s">
        <v>231</v>
      </c>
      <c r="AA969" s="124"/>
      <c r="AB969" s="122" t="s">
        <v>231</v>
      </c>
      <c r="AC969" s="126" t="s">
        <v>464</v>
      </c>
      <c r="AD969" s="122" t="s">
        <v>231</v>
      </c>
      <c r="AE969" s="130" t="s">
        <v>486</v>
      </c>
      <c r="AF969" s="122" t="s">
        <v>231</v>
      </c>
      <c r="AG969" s="126" t="s">
        <v>497</v>
      </c>
      <c r="AH969" s="122" t="s">
        <v>231</v>
      </c>
      <c r="AI969" s="126" t="s">
        <v>500</v>
      </c>
      <c r="AJ969" s="108"/>
      <c r="AK969" s="106"/>
      <c r="AL969" s="106"/>
      <c r="AM969" s="122" t="s">
        <v>231</v>
      </c>
      <c r="AN969" s="124"/>
      <c r="AO969" s="122" t="s">
        <v>231</v>
      </c>
      <c r="AP969" s="124"/>
      <c r="AQ969" s="122" t="s">
        <v>231</v>
      </c>
      <c r="AR969" s="124"/>
      <c r="AS969" s="122" t="s">
        <v>231</v>
      </c>
      <c r="AT969" s="124"/>
      <c r="AU969" s="122" t="s">
        <v>231</v>
      </c>
      <c r="AV969" s="124"/>
      <c r="AW969" s="122" t="s">
        <v>231</v>
      </c>
      <c r="AX969" s="124"/>
      <c r="AY969" s="122" t="s">
        <v>241</v>
      </c>
      <c r="AZ969" s="124"/>
      <c r="BA969" s="146" t="s">
        <v>228</v>
      </c>
      <c r="BB969" s="124"/>
      <c r="BC969" s="146" t="s">
        <v>290</v>
      </c>
      <c r="BD969" s="124"/>
      <c r="BE969" s="112">
        <f t="shared" si="27"/>
        <v>0.7371428571</v>
      </c>
      <c r="BF969" s="122" t="s">
        <v>192</v>
      </c>
      <c r="BG969" s="160">
        <v>1.0</v>
      </c>
      <c r="BH969" s="122" t="s">
        <v>200</v>
      </c>
      <c r="BI969" s="160">
        <v>0.5</v>
      </c>
      <c r="BJ969" s="122" t="s">
        <v>204</v>
      </c>
      <c r="BK969" s="124">
        <v>1.0</v>
      </c>
      <c r="BL969" s="122" t="s">
        <v>209</v>
      </c>
      <c r="BM969" s="124">
        <v>1.0</v>
      </c>
      <c r="BN969" s="122" t="s">
        <v>217</v>
      </c>
      <c r="BO969" s="124">
        <v>0.66</v>
      </c>
      <c r="BP969" s="122" t="s">
        <v>211</v>
      </c>
      <c r="BQ969" s="124">
        <v>0.5</v>
      </c>
      <c r="BR969" s="122" t="s">
        <v>211</v>
      </c>
      <c r="BS969" s="124">
        <v>0.5</v>
      </c>
      <c r="BT969" s="112"/>
      <c r="BU969" s="168" t="s">
        <v>236</v>
      </c>
      <c r="BV969" s="168" t="s">
        <v>237</v>
      </c>
      <c r="BW969" s="112"/>
    </row>
    <row r="970">
      <c r="A970" s="66"/>
      <c r="B970" s="69">
        <v>7.0</v>
      </c>
      <c r="C970" s="71" t="s">
        <v>300</v>
      </c>
      <c r="D970" s="71" t="s">
        <v>336</v>
      </c>
      <c r="E970" s="76">
        <v>2011.0</v>
      </c>
      <c r="F970" s="76" t="s">
        <v>30</v>
      </c>
      <c r="G970" s="76" t="s">
        <v>372</v>
      </c>
      <c r="H970" s="76">
        <v>21.0</v>
      </c>
      <c r="I970" s="118" t="s">
        <v>408</v>
      </c>
      <c r="J970" s="116" t="s">
        <v>443</v>
      </c>
      <c r="K970" s="87" t="s">
        <v>39</v>
      </c>
      <c r="L970" s="66"/>
      <c r="M970" s="94"/>
      <c r="N970" s="122" t="s">
        <v>231</v>
      </c>
      <c r="O970" s="124"/>
      <c r="P970" s="124" t="s">
        <v>243</v>
      </c>
      <c r="Q970" s="16" t="s">
        <v>250</v>
      </c>
      <c r="R970" s="122" t="s">
        <v>241</v>
      </c>
      <c r="S970" s="124"/>
      <c r="T970" s="122" t="s">
        <v>231</v>
      </c>
      <c r="U970" s="124"/>
      <c r="V970" s="16" t="s">
        <v>258</v>
      </c>
      <c r="W970" s="106"/>
      <c r="X970" s="106"/>
      <c r="Y970" s="106"/>
      <c r="Z970" s="122" t="s">
        <v>231</v>
      </c>
      <c r="AA970" s="124"/>
      <c r="AB970" s="122" t="s">
        <v>231</v>
      </c>
      <c r="AC970" s="126" t="s">
        <v>465</v>
      </c>
      <c r="AD970" s="122" t="s">
        <v>231</v>
      </c>
      <c r="AE970" s="131" t="s">
        <v>487</v>
      </c>
      <c r="AF970" s="122" t="s">
        <v>241</v>
      </c>
      <c r="AG970" s="124"/>
      <c r="AH970" s="122" t="s">
        <v>241</v>
      </c>
      <c r="AI970" s="124"/>
      <c r="AJ970" s="108"/>
      <c r="AK970" s="106"/>
      <c r="AL970" s="106"/>
      <c r="AM970" s="122" t="s">
        <v>241</v>
      </c>
      <c r="AN970" s="124"/>
      <c r="AO970" s="122"/>
      <c r="AP970" s="124"/>
      <c r="AQ970" s="122"/>
      <c r="AR970" s="124"/>
      <c r="AS970" s="224"/>
      <c r="AT970" s="58"/>
      <c r="AU970" s="122" t="s">
        <v>231</v>
      </c>
      <c r="AV970" s="124"/>
      <c r="AW970" s="122" t="s">
        <v>231</v>
      </c>
      <c r="AX970" s="124" t="s">
        <v>531</v>
      </c>
      <c r="AY970" s="122" t="s">
        <v>231</v>
      </c>
      <c r="AZ970" s="124"/>
      <c r="BA970" s="146" t="s">
        <v>241</v>
      </c>
      <c r="BB970" s="124"/>
      <c r="BC970" s="146" t="s">
        <v>228</v>
      </c>
      <c r="BD970" s="124"/>
      <c r="BE970" s="112">
        <f t="shared" si="27"/>
        <v>0.69</v>
      </c>
      <c r="BF970" s="122" t="s">
        <v>192</v>
      </c>
      <c r="BG970" s="160">
        <v>1.0</v>
      </c>
      <c r="BH970" s="122" t="s">
        <v>199</v>
      </c>
      <c r="BI970" s="160">
        <v>1.0</v>
      </c>
      <c r="BJ970" s="122" t="s">
        <v>204</v>
      </c>
      <c r="BK970" s="124">
        <v>1.0</v>
      </c>
      <c r="BL970" s="122" t="s">
        <v>209</v>
      </c>
      <c r="BM970" s="124">
        <v>1.0</v>
      </c>
      <c r="BN970" s="122" t="s">
        <v>218</v>
      </c>
      <c r="BO970" s="124">
        <v>0.33</v>
      </c>
      <c r="BP970" s="122" t="s">
        <v>211</v>
      </c>
      <c r="BQ970" s="124">
        <v>0.5</v>
      </c>
      <c r="BR970" s="122" t="s">
        <v>226</v>
      </c>
      <c r="BS970" s="124">
        <v>0.0</v>
      </c>
      <c r="BT970" s="112"/>
      <c r="BU970" s="168" t="s">
        <v>236</v>
      </c>
      <c r="BV970" s="168" t="s">
        <v>237</v>
      </c>
      <c r="BW970" s="112"/>
    </row>
    <row r="971">
      <c r="A971" s="66"/>
      <c r="B971" s="69">
        <v>8.0</v>
      </c>
      <c r="C971" s="71" t="s">
        <v>301</v>
      </c>
      <c r="D971" s="71" t="s">
        <v>337</v>
      </c>
      <c r="E971" s="76">
        <v>2014.0</v>
      </c>
      <c r="F971" s="76" t="s">
        <v>30</v>
      </c>
      <c r="G971" s="76" t="s">
        <v>373</v>
      </c>
      <c r="H971" s="76">
        <v>1.0</v>
      </c>
      <c r="I971" s="119" t="s">
        <v>409</v>
      </c>
      <c r="J971" s="119" t="s">
        <v>444</v>
      </c>
      <c r="K971" s="87" t="s">
        <v>39</v>
      </c>
      <c r="L971" s="66"/>
      <c r="M971" s="94"/>
      <c r="N971" s="122" t="s">
        <v>231</v>
      </c>
      <c r="O971" s="124"/>
      <c r="P971" s="124" t="s">
        <v>243</v>
      </c>
      <c r="Q971" s="16" t="s">
        <v>248</v>
      </c>
      <c r="R971" s="122" t="s">
        <v>241</v>
      </c>
      <c r="S971" s="124"/>
      <c r="T971" s="122" t="s">
        <v>231</v>
      </c>
      <c r="U971" s="124"/>
      <c r="V971" s="16" t="s">
        <v>258</v>
      </c>
      <c r="W971" s="106"/>
      <c r="X971" s="106"/>
      <c r="Y971" s="106"/>
      <c r="Z971" s="122" t="s">
        <v>231</v>
      </c>
      <c r="AA971" s="124"/>
      <c r="AB971" s="122" t="s">
        <v>231</v>
      </c>
      <c r="AC971" s="124" t="s">
        <v>466</v>
      </c>
      <c r="AD971" s="122" t="s">
        <v>231</v>
      </c>
      <c r="AE971" s="124" t="s">
        <v>488</v>
      </c>
      <c r="AF971" s="122" t="s">
        <v>231</v>
      </c>
      <c r="AG971" s="124"/>
      <c r="AH971" s="122" t="s">
        <v>241</v>
      </c>
      <c r="AI971" s="124"/>
      <c r="AJ971" s="108"/>
      <c r="AK971" s="106"/>
      <c r="AL971" s="106"/>
      <c r="AM971" s="122" t="s">
        <v>231</v>
      </c>
      <c r="AN971" s="124"/>
      <c r="AO971" s="122" t="s">
        <v>231</v>
      </c>
      <c r="AP971" s="124"/>
      <c r="AQ971" s="122" t="s">
        <v>231</v>
      </c>
      <c r="AR971" s="124" t="s">
        <v>515</v>
      </c>
      <c r="AS971" s="122" t="s">
        <v>231</v>
      </c>
      <c r="AT971" s="124" t="s">
        <v>523</v>
      </c>
      <c r="AU971" s="122" t="s">
        <v>231</v>
      </c>
      <c r="AV971" s="124"/>
      <c r="AW971" s="122" t="s">
        <v>231</v>
      </c>
      <c r="AX971" s="124" t="s">
        <v>532</v>
      </c>
      <c r="AY971" s="122" t="s">
        <v>231</v>
      </c>
      <c r="AZ971" s="124"/>
      <c r="BA971" s="146" t="s">
        <v>231</v>
      </c>
      <c r="BB971" s="124" t="s">
        <v>543</v>
      </c>
      <c r="BC971" s="146" t="s">
        <v>290</v>
      </c>
      <c r="BD971" s="124" t="s">
        <v>552</v>
      </c>
      <c r="BE971" s="112">
        <f t="shared" si="27"/>
        <v>0.9285714286</v>
      </c>
      <c r="BF971" s="122" t="s">
        <v>192</v>
      </c>
      <c r="BG971" s="160">
        <v>1.0</v>
      </c>
      <c r="BH971" s="122" t="s">
        <v>199</v>
      </c>
      <c r="BI971" s="160">
        <v>1.0</v>
      </c>
      <c r="BJ971" s="122" t="s">
        <v>204</v>
      </c>
      <c r="BK971" s="124">
        <v>1.0</v>
      </c>
      <c r="BL971" s="122" t="s">
        <v>209</v>
      </c>
      <c r="BM971" s="124">
        <v>1.0</v>
      </c>
      <c r="BN971" s="122" t="s">
        <v>216</v>
      </c>
      <c r="BO971" s="124">
        <v>1.0</v>
      </c>
      <c r="BP971" s="122" t="s">
        <v>204</v>
      </c>
      <c r="BQ971" s="124">
        <v>1.0</v>
      </c>
      <c r="BR971" s="122" t="s">
        <v>211</v>
      </c>
      <c r="BS971" s="124">
        <v>0.5</v>
      </c>
      <c r="BT971" s="112"/>
      <c r="BU971" s="168" t="s">
        <v>236</v>
      </c>
      <c r="BV971" s="168" t="s">
        <v>236</v>
      </c>
      <c r="BW971" s="112"/>
    </row>
    <row r="972">
      <c r="A972" s="66"/>
      <c r="B972" s="69">
        <v>9.0</v>
      </c>
      <c r="C972" s="115" t="s">
        <v>302</v>
      </c>
      <c r="D972" s="115" t="s">
        <v>338</v>
      </c>
      <c r="E972" s="76">
        <v>2014.0</v>
      </c>
      <c r="F972" s="76" t="s">
        <v>30</v>
      </c>
      <c r="G972" s="76" t="s">
        <v>374</v>
      </c>
      <c r="H972" s="76">
        <v>5.0</v>
      </c>
      <c r="I972" s="119" t="s">
        <v>410</v>
      </c>
      <c r="J972" s="119" t="s">
        <v>445</v>
      </c>
      <c r="K972" s="87" t="s">
        <v>39</v>
      </c>
      <c r="L972" s="66"/>
      <c r="M972" s="94"/>
      <c r="N972" s="122" t="s">
        <v>231</v>
      </c>
      <c r="O972" s="124"/>
      <c r="P972" s="124" t="s">
        <v>243</v>
      </c>
      <c r="Q972" s="16" t="s">
        <v>249</v>
      </c>
      <c r="R972" s="122" t="s">
        <v>231</v>
      </c>
      <c r="S972" s="124" t="s">
        <v>454</v>
      </c>
      <c r="T972" s="122" t="s">
        <v>231</v>
      </c>
      <c r="U972" s="124"/>
      <c r="V972" s="16" t="s">
        <v>258</v>
      </c>
      <c r="W972" s="106"/>
      <c r="X972" s="106"/>
      <c r="Y972" s="106"/>
      <c r="Z972" s="122" t="s">
        <v>231</v>
      </c>
      <c r="AA972" s="124"/>
      <c r="AB972" s="122" t="s">
        <v>231</v>
      </c>
      <c r="AC972" s="124" t="s">
        <v>467</v>
      </c>
      <c r="AD972" s="122" t="s">
        <v>241</v>
      </c>
      <c r="AE972" s="124"/>
      <c r="AF972" s="122" t="s">
        <v>241</v>
      </c>
      <c r="AG972" s="124"/>
      <c r="AH972" s="122" t="s">
        <v>231</v>
      </c>
      <c r="AI972" s="124" t="s">
        <v>501</v>
      </c>
      <c r="AJ972" s="108"/>
      <c r="AK972" s="106"/>
      <c r="AL972" s="106"/>
      <c r="AM972" s="122" t="s">
        <v>231</v>
      </c>
      <c r="AN972" s="124" t="s">
        <v>502</v>
      </c>
      <c r="AO972" s="122" t="s">
        <v>231</v>
      </c>
      <c r="AP972" s="124"/>
      <c r="AQ972" s="122" t="s">
        <v>231</v>
      </c>
      <c r="AR972" s="124"/>
      <c r="AS972" s="122" t="s">
        <v>231</v>
      </c>
      <c r="AT972" s="124" t="s">
        <v>524</v>
      </c>
      <c r="AU972" s="224" t="s">
        <v>231</v>
      </c>
      <c r="AV972" s="58"/>
      <c r="AW972" s="122" t="s">
        <v>231</v>
      </c>
      <c r="AX972" s="124" t="s">
        <v>533</v>
      </c>
      <c r="AY972" s="122" t="s">
        <v>231</v>
      </c>
      <c r="AZ972" s="124"/>
      <c r="BA972" s="146" t="s">
        <v>231</v>
      </c>
      <c r="BB972" s="124" t="s">
        <v>544</v>
      </c>
      <c r="BC972" s="146" t="s">
        <v>290</v>
      </c>
      <c r="BD972" s="124" t="s">
        <v>553</v>
      </c>
      <c r="BE972" s="112">
        <f t="shared" si="27"/>
        <v>0.88</v>
      </c>
      <c r="BF972" s="122" t="s">
        <v>192</v>
      </c>
      <c r="BG972" s="160">
        <v>1.0</v>
      </c>
      <c r="BH972" s="122" t="s">
        <v>199</v>
      </c>
      <c r="BI972" s="160">
        <v>1.0</v>
      </c>
      <c r="BJ972" s="122" t="s">
        <v>204</v>
      </c>
      <c r="BK972" s="124">
        <v>1.0</v>
      </c>
      <c r="BL972" s="122" t="s">
        <v>209</v>
      </c>
      <c r="BM972" s="124">
        <v>1.0</v>
      </c>
      <c r="BN972" s="122" t="s">
        <v>217</v>
      </c>
      <c r="BO972" s="124">
        <v>0.66</v>
      </c>
      <c r="BP972" s="122" t="s">
        <v>211</v>
      </c>
      <c r="BQ972" s="124">
        <v>0.5</v>
      </c>
      <c r="BR972" s="122" t="s">
        <v>225</v>
      </c>
      <c r="BS972" s="124">
        <v>1.0</v>
      </c>
      <c r="BT972" s="112"/>
      <c r="BU972" s="168" t="s">
        <v>236</v>
      </c>
      <c r="BV972" s="168" t="s">
        <v>237</v>
      </c>
      <c r="BW972" s="112"/>
    </row>
    <row r="973">
      <c r="A973" s="66"/>
      <c r="B973" s="69">
        <v>10.0</v>
      </c>
      <c r="C973" s="115" t="s">
        <v>303</v>
      </c>
      <c r="D973" s="115" t="s">
        <v>339</v>
      </c>
      <c r="E973" s="76">
        <v>2014.0</v>
      </c>
      <c r="F973" s="76" t="s">
        <v>30</v>
      </c>
      <c r="G973" s="76" t="s">
        <v>375</v>
      </c>
      <c r="H973" s="76">
        <v>4.0</v>
      </c>
      <c r="I973" s="119" t="s">
        <v>411</v>
      </c>
      <c r="J973" s="119" t="s">
        <v>446</v>
      </c>
      <c r="K973" s="87" t="s">
        <v>39</v>
      </c>
      <c r="L973" s="66"/>
      <c r="M973" s="94"/>
      <c r="N973" s="122" t="s">
        <v>231</v>
      </c>
      <c r="O973" s="124"/>
      <c r="P973" s="124" t="s">
        <v>245</v>
      </c>
      <c r="Q973" s="16" t="s">
        <v>250</v>
      </c>
      <c r="R973" s="122" t="s">
        <v>241</v>
      </c>
      <c r="S973" s="124"/>
      <c r="T973" s="122" t="s">
        <v>231</v>
      </c>
      <c r="U973" s="124"/>
      <c r="V973" s="16" t="s">
        <v>260</v>
      </c>
      <c r="W973" s="106"/>
      <c r="X973" s="106"/>
      <c r="Y973" s="106"/>
      <c r="Z973" s="122" t="s">
        <v>231</v>
      </c>
      <c r="AA973" s="124"/>
      <c r="AB973" s="122" t="s">
        <v>231</v>
      </c>
      <c r="AC973" s="124" t="s">
        <v>468</v>
      </c>
      <c r="AD973" s="122" t="s">
        <v>231</v>
      </c>
      <c r="AE973" s="124" t="s">
        <v>489</v>
      </c>
      <c r="AF973" s="122" t="s">
        <v>231</v>
      </c>
      <c r="AG973" s="124"/>
      <c r="AH973" s="122" t="s">
        <v>231</v>
      </c>
      <c r="AI973" s="124"/>
      <c r="AJ973" s="108"/>
      <c r="AK973" s="106"/>
      <c r="AL973" s="106"/>
      <c r="AM973" s="122" t="s">
        <v>231</v>
      </c>
      <c r="AN973" s="124"/>
      <c r="AO973" s="122" t="s">
        <v>231</v>
      </c>
      <c r="AP973" s="124"/>
      <c r="AQ973" s="122" t="s">
        <v>241</v>
      </c>
      <c r="AR973" s="124"/>
      <c r="AS973" s="122" t="s">
        <v>241</v>
      </c>
      <c r="AT973" s="124"/>
      <c r="AU973" s="122" t="s">
        <v>241</v>
      </c>
      <c r="AV973" s="124"/>
      <c r="AW973" s="122" t="s">
        <v>228</v>
      </c>
      <c r="AX973" s="124"/>
      <c r="AY973" s="122" t="s">
        <v>231</v>
      </c>
      <c r="AZ973" s="124"/>
      <c r="BA973" s="146" t="s">
        <v>241</v>
      </c>
      <c r="BB973" s="124"/>
      <c r="BC973" s="146" t="s">
        <v>228</v>
      </c>
      <c r="BD973" s="124"/>
      <c r="BE973" s="112">
        <f t="shared" si="27"/>
        <v>0.7371428571</v>
      </c>
      <c r="BF973" s="122" t="s">
        <v>192</v>
      </c>
      <c r="BG973" s="160">
        <v>1.0</v>
      </c>
      <c r="BH973" s="122" t="s">
        <v>199</v>
      </c>
      <c r="BI973" s="160">
        <v>1.0</v>
      </c>
      <c r="BJ973" s="122" t="s">
        <v>204</v>
      </c>
      <c r="BK973" s="124">
        <v>1.0</v>
      </c>
      <c r="BL973" s="122" t="s">
        <v>211</v>
      </c>
      <c r="BM973" s="124">
        <v>0.5</v>
      </c>
      <c r="BN973" s="122" t="s">
        <v>217</v>
      </c>
      <c r="BO973" s="124">
        <v>0.66</v>
      </c>
      <c r="BP973" s="122" t="s">
        <v>211</v>
      </c>
      <c r="BQ973" s="124">
        <v>0.5</v>
      </c>
      <c r="BR973" s="122" t="s">
        <v>211</v>
      </c>
      <c r="BS973" s="124">
        <v>0.5</v>
      </c>
      <c r="BT973" s="112"/>
      <c r="BU973" s="168" t="s">
        <v>237</v>
      </c>
      <c r="BV973" s="168" t="s">
        <v>236</v>
      </c>
      <c r="BW973" s="112"/>
    </row>
    <row r="974">
      <c r="A974" s="66"/>
      <c r="B974" s="69">
        <v>11.0</v>
      </c>
      <c r="C974" s="115" t="s">
        <v>304</v>
      </c>
      <c r="D974" s="115" t="s">
        <v>340</v>
      </c>
      <c r="E974" s="76">
        <v>2014.0</v>
      </c>
      <c r="F974" s="76" t="s">
        <v>30</v>
      </c>
      <c r="G974" s="76" t="s">
        <v>376</v>
      </c>
      <c r="H974" s="76">
        <v>0.0</v>
      </c>
      <c r="I974" s="119" t="s">
        <v>412</v>
      </c>
      <c r="J974" s="119" t="s">
        <v>447</v>
      </c>
      <c r="K974" s="87" t="s">
        <v>39</v>
      </c>
      <c r="L974" s="66"/>
      <c r="M974" s="94"/>
      <c r="N974" s="122" t="s">
        <v>231</v>
      </c>
      <c r="O974" s="124"/>
      <c r="P974" s="124" t="s">
        <v>243</v>
      </c>
      <c r="Q974" s="16" t="s">
        <v>248</v>
      </c>
      <c r="R974" s="122" t="s">
        <v>241</v>
      </c>
      <c r="S974" s="124"/>
      <c r="T974" s="122" t="s">
        <v>231</v>
      </c>
      <c r="U974" s="124"/>
      <c r="V974" s="16" t="s">
        <v>257</v>
      </c>
      <c r="W974" s="106"/>
      <c r="X974" s="106"/>
      <c r="Y974" s="106"/>
      <c r="Z974" s="122" t="s">
        <v>231</v>
      </c>
      <c r="AA974" s="124"/>
      <c r="AB974" s="122" t="s">
        <v>231</v>
      </c>
      <c r="AC974" s="124" t="s">
        <v>469</v>
      </c>
      <c r="AD974" s="122" t="s">
        <v>231</v>
      </c>
      <c r="AE974" s="124"/>
      <c r="AF974" s="122" t="s">
        <v>241</v>
      </c>
      <c r="AG974" s="124"/>
      <c r="AH974" s="122" t="s">
        <v>241</v>
      </c>
      <c r="AI974" s="124"/>
      <c r="AJ974" s="108"/>
      <c r="AK974" s="106"/>
      <c r="AL974" s="106"/>
      <c r="AM974" s="122" t="s">
        <v>231</v>
      </c>
      <c r="AN974" s="124" t="s">
        <v>503</v>
      </c>
      <c r="AO974" s="122" t="s">
        <v>231</v>
      </c>
      <c r="AP974" s="124" t="s">
        <v>506</v>
      </c>
      <c r="AQ974" s="122" t="s">
        <v>231</v>
      </c>
      <c r="AR974" s="124" t="s">
        <v>516</v>
      </c>
      <c r="AS974" s="122" t="s">
        <v>231</v>
      </c>
      <c r="AT974" s="124"/>
      <c r="AU974" s="122" t="s">
        <v>231</v>
      </c>
      <c r="AV974" s="124"/>
      <c r="AW974" s="224" t="s">
        <v>231</v>
      </c>
      <c r="AX974" s="58"/>
      <c r="AY974" s="122" t="s">
        <v>231</v>
      </c>
      <c r="AZ974" s="124"/>
      <c r="BA974" s="146" t="s">
        <v>241</v>
      </c>
      <c r="BB974" s="124" t="s">
        <v>545</v>
      </c>
      <c r="BC974" s="146" t="s">
        <v>291</v>
      </c>
      <c r="BD974" s="124" t="s">
        <v>554</v>
      </c>
      <c r="BE974" s="112">
        <f t="shared" si="27"/>
        <v>0.8085714286</v>
      </c>
      <c r="BF974" s="122" t="s">
        <v>192</v>
      </c>
      <c r="BG974" s="160">
        <v>1.0</v>
      </c>
      <c r="BH974" s="122" t="s">
        <v>200</v>
      </c>
      <c r="BI974" s="160">
        <v>0.5</v>
      </c>
      <c r="BJ974" s="122" t="s">
        <v>204</v>
      </c>
      <c r="BK974" s="124">
        <v>1.0</v>
      </c>
      <c r="BL974" s="122" t="s">
        <v>209</v>
      </c>
      <c r="BM974" s="124">
        <v>1.0</v>
      </c>
      <c r="BN974" s="122" t="s">
        <v>217</v>
      </c>
      <c r="BO974" s="124">
        <v>0.66</v>
      </c>
      <c r="BP974" s="122" t="s">
        <v>211</v>
      </c>
      <c r="BQ974" s="124">
        <v>0.5</v>
      </c>
      <c r="BR974" s="122" t="s">
        <v>225</v>
      </c>
      <c r="BS974" s="124">
        <v>1.0</v>
      </c>
      <c r="BT974" s="112"/>
      <c r="BU974" s="168" t="s">
        <v>236</v>
      </c>
      <c r="BV974" s="168" t="s">
        <v>236</v>
      </c>
      <c r="BW974" s="112"/>
    </row>
    <row r="975">
      <c r="A975" s="66"/>
      <c r="B975" s="69">
        <v>12.0</v>
      </c>
      <c r="C975" s="115" t="s">
        <v>305</v>
      </c>
      <c r="D975" s="115" t="s">
        <v>341</v>
      </c>
      <c r="E975" s="76">
        <v>2013.0</v>
      </c>
      <c r="F975" s="76" t="s">
        <v>30</v>
      </c>
      <c r="G975" s="76" t="s">
        <v>377</v>
      </c>
      <c r="H975" s="76">
        <v>6.0</v>
      </c>
      <c r="I975" s="119" t="s">
        <v>413</v>
      </c>
      <c r="J975" s="119" t="s">
        <v>448</v>
      </c>
      <c r="K975" s="87" t="s">
        <v>39</v>
      </c>
      <c r="L975" s="66"/>
      <c r="M975" s="94"/>
      <c r="N975" s="122" t="s">
        <v>231</v>
      </c>
      <c r="O975" s="124"/>
      <c r="P975" s="124" t="s">
        <v>243</v>
      </c>
      <c r="Q975" s="16" t="s">
        <v>249</v>
      </c>
      <c r="R975" s="122" t="s">
        <v>231</v>
      </c>
      <c r="S975" s="124" t="s">
        <v>455</v>
      </c>
      <c r="T975" s="122" t="s">
        <v>231</v>
      </c>
      <c r="U975" s="124"/>
      <c r="V975" s="16" t="s">
        <v>257</v>
      </c>
      <c r="W975" s="106"/>
      <c r="X975" s="106"/>
      <c r="Y975" s="106"/>
      <c r="Z975" s="122" t="s">
        <v>231</v>
      </c>
      <c r="AA975" s="124"/>
      <c r="AB975" s="122" t="s">
        <v>231</v>
      </c>
      <c r="AC975" s="124" t="s">
        <v>470</v>
      </c>
      <c r="AD975" s="122" t="s">
        <v>241</v>
      </c>
      <c r="AE975" s="124"/>
      <c r="AF975" s="122" t="s">
        <v>241</v>
      </c>
      <c r="AG975" s="124"/>
      <c r="AH975" s="122" t="s">
        <v>241</v>
      </c>
      <c r="AI975" s="124"/>
      <c r="AJ975" s="108"/>
      <c r="AK975" s="106"/>
      <c r="AL975" s="106"/>
      <c r="AM975" s="122" t="s">
        <v>231</v>
      </c>
      <c r="AN975" s="124"/>
      <c r="AO975" s="122" t="s">
        <v>231</v>
      </c>
      <c r="AP975" s="124"/>
      <c r="AQ975" s="122" t="s">
        <v>231</v>
      </c>
      <c r="AR975" s="124"/>
      <c r="AS975" s="122" t="s">
        <v>231</v>
      </c>
      <c r="AT975" s="124" t="s">
        <v>525</v>
      </c>
      <c r="AU975" s="122" t="s">
        <v>231</v>
      </c>
      <c r="AV975" s="124"/>
      <c r="AW975" s="122" t="s">
        <v>228</v>
      </c>
      <c r="AX975" s="124"/>
      <c r="AY975" s="122" t="s">
        <v>231</v>
      </c>
      <c r="AZ975" s="124"/>
      <c r="BA975" s="146" t="s">
        <v>241</v>
      </c>
      <c r="BB975" s="124"/>
      <c r="BC975" s="146" t="s">
        <v>293</v>
      </c>
      <c r="BD975" s="124" t="s">
        <v>555</v>
      </c>
      <c r="BE975" s="112">
        <f t="shared" si="27"/>
        <v>0.6657142857</v>
      </c>
      <c r="BF975" s="122" t="s">
        <v>192</v>
      </c>
      <c r="BG975" s="160">
        <v>1.0</v>
      </c>
      <c r="BH975" s="122" t="s">
        <v>199</v>
      </c>
      <c r="BI975" s="160">
        <v>1.0</v>
      </c>
      <c r="BJ975" s="122" t="s">
        <v>205</v>
      </c>
      <c r="BK975" s="124">
        <v>0.5</v>
      </c>
      <c r="BL975" s="122" t="s">
        <v>209</v>
      </c>
      <c r="BM975" s="124">
        <v>1.0</v>
      </c>
      <c r="BN975" s="122" t="s">
        <v>217</v>
      </c>
      <c r="BO975" s="124">
        <v>0.66</v>
      </c>
      <c r="BP975" s="122" t="s">
        <v>211</v>
      </c>
      <c r="BQ975" s="124">
        <v>0.5</v>
      </c>
      <c r="BR975" s="122" t="s">
        <v>226</v>
      </c>
      <c r="BS975" s="124">
        <v>0.0</v>
      </c>
      <c r="BT975" s="112"/>
      <c r="BU975" s="168" t="s">
        <v>236</v>
      </c>
      <c r="BV975" s="168" t="s">
        <v>236</v>
      </c>
      <c r="BW975" s="112"/>
    </row>
    <row r="976">
      <c r="A976" s="66"/>
      <c r="B976" s="69">
        <v>13.0</v>
      </c>
      <c r="C976" s="115" t="s">
        <v>306</v>
      </c>
      <c r="D976" s="115" t="s">
        <v>342</v>
      </c>
      <c r="E976" s="76">
        <v>2014.0</v>
      </c>
      <c r="F976" s="76" t="s">
        <v>30</v>
      </c>
      <c r="G976" s="76" t="s">
        <v>378</v>
      </c>
      <c r="H976" s="76">
        <v>0.0</v>
      </c>
      <c r="I976" s="119" t="s">
        <v>414</v>
      </c>
      <c r="J976" s="119" t="s">
        <v>449</v>
      </c>
      <c r="K976" s="87" t="s">
        <v>39</v>
      </c>
      <c r="L976" s="66"/>
      <c r="M976" s="94"/>
      <c r="N976" s="224" t="s">
        <v>231</v>
      </c>
      <c r="O976" s="58"/>
      <c r="P976" s="124" t="s">
        <v>243</v>
      </c>
      <c r="Q976" s="16" t="s">
        <v>248</v>
      </c>
      <c r="R976" s="122" t="s">
        <v>241</v>
      </c>
      <c r="S976" s="124"/>
      <c r="T976" s="122" t="s">
        <v>231</v>
      </c>
      <c r="U976" s="124"/>
      <c r="V976" s="16" t="s">
        <v>258</v>
      </c>
      <c r="W976" s="106"/>
      <c r="X976" s="106"/>
      <c r="Y976" s="106"/>
      <c r="Z976" s="122" t="s">
        <v>231</v>
      </c>
      <c r="AA976" s="124"/>
      <c r="AB976" s="122" t="s">
        <v>231</v>
      </c>
      <c r="AC976" s="124" t="s">
        <v>471</v>
      </c>
      <c r="AD976" s="122" t="s">
        <v>241</v>
      </c>
      <c r="AE976" s="124"/>
      <c r="AF976" s="122" t="s">
        <v>241</v>
      </c>
      <c r="AG976" s="124"/>
      <c r="AH976" s="122" t="s">
        <v>241</v>
      </c>
      <c r="AI976" s="124"/>
      <c r="AJ976" s="108"/>
      <c r="AK976" s="106"/>
      <c r="AL976" s="106"/>
      <c r="AM976" s="122" t="s">
        <v>231</v>
      </c>
      <c r="AN976" s="124"/>
      <c r="AO976" s="122" t="s">
        <v>231</v>
      </c>
      <c r="AP976" s="124" t="s">
        <v>507</v>
      </c>
      <c r="AQ976" s="122" t="s">
        <v>231</v>
      </c>
      <c r="AR976" s="124"/>
      <c r="AS976" s="122" t="s">
        <v>231</v>
      </c>
      <c r="AT976" s="124" t="s">
        <v>526</v>
      </c>
      <c r="AU976" s="122" t="s">
        <v>231</v>
      </c>
      <c r="AV976" s="124"/>
      <c r="AW976" s="122" t="s">
        <v>231</v>
      </c>
      <c r="AX976" s="124"/>
      <c r="AY976" s="224" t="s">
        <v>231</v>
      </c>
      <c r="AZ976" s="58"/>
      <c r="BA976" s="146" t="s">
        <v>241</v>
      </c>
      <c r="BB976" s="124"/>
      <c r="BC976" s="146" t="s">
        <v>293</v>
      </c>
      <c r="BD976" s="124" t="s">
        <v>555</v>
      </c>
      <c r="BE976" s="112">
        <f t="shared" si="27"/>
        <v>0.5</v>
      </c>
      <c r="BF976" s="122" t="s">
        <v>192</v>
      </c>
      <c r="BG976" s="160">
        <v>1.0</v>
      </c>
      <c r="BH976" s="122" t="s">
        <v>200</v>
      </c>
      <c r="BI976" s="160">
        <v>0.5</v>
      </c>
      <c r="BJ976" s="122" t="s">
        <v>205</v>
      </c>
      <c r="BK976" s="124">
        <v>0.5</v>
      </c>
      <c r="BL976" s="122" t="s">
        <v>211</v>
      </c>
      <c r="BM976" s="124">
        <v>0.5</v>
      </c>
      <c r="BN976" s="122" t="s">
        <v>217</v>
      </c>
      <c r="BO976" s="124">
        <v>0.5</v>
      </c>
      <c r="BP976" s="122" t="s">
        <v>211</v>
      </c>
      <c r="BQ976" s="124">
        <v>0.5</v>
      </c>
      <c r="BR976" s="122" t="s">
        <v>226</v>
      </c>
      <c r="BS976" s="124">
        <v>0.0</v>
      </c>
      <c r="BT976" s="112"/>
      <c r="BU976" s="168" t="s">
        <v>237</v>
      </c>
      <c r="BV976" s="168" t="s">
        <v>236</v>
      </c>
      <c r="BW976" s="112"/>
    </row>
    <row r="977">
      <c r="A977" s="66"/>
      <c r="B977" s="69">
        <v>14.0</v>
      </c>
      <c r="C977" s="115" t="s">
        <v>307</v>
      </c>
      <c r="D977" s="115" t="s">
        <v>343</v>
      </c>
      <c r="E977" s="76">
        <v>2014.0</v>
      </c>
      <c r="F977" s="76" t="s">
        <v>30</v>
      </c>
      <c r="G977" s="76" t="s">
        <v>379</v>
      </c>
      <c r="H977" s="76">
        <v>0.0</v>
      </c>
      <c r="I977" s="119" t="s">
        <v>415</v>
      </c>
      <c r="J977" s="119" t="s">
        <v>450</v>
      </c>
      <c r="K977" s="87" t="s">
        <v>39</v>
      </c>
      <c r="L977" s="66"/>
      <c r="M977" s="94"/>
      <c r="N977" s="122" t="s">
        <v>231</v>
      </c>
      <c r="O977" s="124"/>
      <c r="P977" s="124" t="s">
        <v>243</v>
      </c>
      <c r="Q977" s="16" t="s">
        <v>249</v>
      </c>
      <c r="R977" s="122" t="s">
        <v>241</v>
      </c>
      <c r="S977" s="124"/>
      <c r="T977" s="122" t="s">
        <v>231</v>
      </c>
      <c r="U977" s="124"/>
      <c r="V977" s="16" t="s">
        <v>260</v>
      </c>
      <c r="W977" s="106"/>
      <c r="X977" s="106"/>
      <c r="Y977" s="106"/>
      <c r="Z977" s="122" t="s">
        <v>231</v>
      </c>
      <c r="AA977" s="124"/>
      <c r="AB977" s="122" t="s">
        <v>231</v>
      </c>
      <c r="AC977" s="124" t="s">
        <v>472</v>
      </c>
      <c r="AD977" s="122" t="s">
        <v>241</v>
      </c>
      <c r="AE977" s="124"/>
      <c r="AF977" s="122" t="s">
        <v>231</v>
      </c>
      <c r="AG977" s="124" t="s">
        <v>498</v>
      </c>
      <c r="AH977" s="122" t="s">
        <v>241</v>
      </c>
      <c r="AI977" s="124"/>
      <c r="AJ977" s="108"/>
      <c r="AK977" s="106"/>
      <c r="AL977" s="106"/>
      <c r="AM977" s="122" t="s">
        <v>231</v>
      </c>
      <c r="AN977" s="124"/>
      <c r="AO977" s="122" t="s">
        <v>241</v>
      </c>
      <c r="AP977" s="124"/>
      <c r="AQ977" s="122" t="s">
        <v>231</v>
      </c>
      <c r="AR977" s="124" t="s">
        <v>517</v>
      </c>
      <c r="AS977" s="122" t="s">
        <v>231</v>
      </c>
      <c r="AT977" s="124"/>
      <c r="AU977" s="122" t="s">
        <v>231</v>
      </c>
      <c r="AV977" s="124"/>
      <c r="AW977" s="122" t="s">
        <v>231</v>
      </c>
      <c r="AX977" s="124" t="s">
        <v>535</v>
      </c>
      <c r="AY977" s="122" t="s">
        <v>231</v>
      </c>
      <c r="AZ977" s="124"/>
      <c r="BA977" s="146" t="s">
        <v>241</v>
      </c>
      <c r="BB977" s="124"/>
      <c r="BC977" s="146" t="s">
        <v>292</v>
      </c>
      <c r="BD977" s="124"/>
      <c r="BE977" s="112">
        <f t="shared" si="27"/>
        <v>0.6185714286</v>
      </c>
      <c r="BF977" s="122" t="s">
        <v>192</v>
      </c>
      <c r="BG977" s="160">
        <v>1.0</v>
      </c>
      <c r="BH977" s="122" t="s">
        <v>200</v>
      </c>
      <c r="BI977" s="160">
        <v>0.5</v>
      </c>
      <c r="BJ977" s="122" t="s">
        <v>204</v>
      </c>
      <c r="BK977" s="124">
        <v>1.0</v>
      </c>
      <c r="BL977" s="122" t="s">
        <v>209</v>
      </c>
      <c r="BM977" s="124">
        <v>1.0</v>
      </c>
      <c r="BN977" s="122" t="s">
        <v>218</v>
      </c>
      <c r="BO977" s="124">
        <v>0.33</v>
      </c>
      <c r="BP977" s="122" t="s">
        <v>211</v>
      </c>
      <c r="BQ977" s="124">
        <v>0.5</v>
      </c>
      <c r="BR977" s="122" t="s">
        <v>226</v>
      </c>
      <c r="BS977" s="124">
        <v>0.0</v>
      </c>
      <c r="BT977" s="112"/>
      <c r="BU977" s="168" t="s">
        <v>237</v>
      </c>
      <c r="BV977" s="168" t="s">
        <v>236</v>
      </c>
      <c r="BW977" s="112"/>
    </row>
    <row r="978">
      <c r="A978" s="66"/>
      <c r="B978" s="69">
        <v>15.0</v>
      </c>
      <c r="C978" s="115" t="s">
        <v>308</v>
      </c>
      <c r="D978" s="115" t="s">
        <v>344</v>
      </c>
      <c r="E978" s="76">
        <v>2012.0</v>
      </c>
      <c r="F978" s="76" t="s">
        <v>30</v>
      </c>
      <c r="G978" s="76" t="s">
        <v>380</v>
      </c>
      <c r="H978" s="76">
        <v>2.0</v>
      </c>
      <c r="I978" s="119" t="s">
        <v>416</v>
      </c>
      <c r="J978" s="119" t="s">
        <v>451</v>
      </c>
      <c r="K978" s="87" t="s">
        <v>39</v>
      </c>
      <c r="L978" s="66"/>
      <c r="M978" s="94"/>
      <c r="N978" s="122" t="s">
        <v>231</v>
      </c>
      <c r="O978" s="124"/>
      <c r="P978" s="124" t="s">
        <v>243</v>
      </c>
      <c r="Q978" s="16" t="s">
        <v>250</v>
      </c>
      <c r="R978" s="122" t="s">
        <v>241</v>
      </c>
      <c r="S978" s="124"/>
      <c r="T978" s="122" t="s">
        <v>241</v>
      </c>
      <c r="U978" s="124" t="s">
        <v>459</v>
      </c>
      <c r="V978" s="16"/>
      <c r="W978" s="106"/>
      <c r="X978" s="106"/>
      <c r="Y978" s="106"/>
      <c r="Z978" s="122"/>
      <c r="AA978" s="124"/>
      <c r="AB978" s="122"/>
      <c r="AC978" s="124"/>
      <c r="AD978" s="122"/>
      <c r="AE978" s="124"/>
      <c r="AF978" s="122"/>
      <c r="AG978" s="124"/>
      <c r="AH978" s="122"/>
      <c r="AI978" s="124"/>
      <c r="AJ978" s="108"/>
      <c r="AK978" s="106"/>
      <c r="AL978" s="106"/>
      <c r="AM978" s="122"/>
      <c r="AN978" s="124"/>
      <c r="AO978" s="122"/>
      <c r="AP978" s="124"/>
      <c r="AQ978" s="122"/>
      <c r="AR978" s="124"/>
      <c r="AS978" s="122"/>
      <c r="AT978" s="124"/>
      <c r="AU978" s="122"/>
      <c r="AV978" s="124"/>
      <c r="AW978" s="122"/>
      <c r="AX978" s="124"/>
      <c r="AY978" s="122"/>
      <c r="AZ978" s="124"/>
      <c r="BA978" s="225"/>
      <c r="BB978" s="58"/>
      <c r="BC978" s="146"/>
      <c r="BD978" s="124"/>
      <c r="BE978" s="112">
        <f t="shared" si="27"/>
        <v>0</v>
      </c>
      <c r="BF978" s="122" t="s">
        <v>192</v>
      </c>
      <c r="BG978" s="160"/>
      <c r="BH978" s="122" t="s">
        <v>200</v>
      </c>
      <c r="BI978" s="160"/>
      <c r="BJ978" s="122"/>
      <c r="BK978" s="124"/>
      <c r="BL978" s="122"/>
      <c r="BM978" s="124"/>
      <c r="BN978" s="122"/>
      <c r="BO978" s="124"/>
      <c r="BP978" s="122"/>
      <c r="BQ978" s="124"/>
      <c r="BR978" s="122"/>
      <c r="BS978" s="124"/>
      <c r="BT978" s="112"/>
      <c r="BU978" s="168" t="s">
        <v>236</v>
      </c>
      <c r="BV978" s="7"/>
      <c r="BW978" s="112"/>
    </row>
    <row r="979">
      <c r="A979" s="66"/>
      <c r="B979" s="69">
        <v>16.0</v>
      </c>
      <c r="C979" s="115" t="s">
        <v>309</v>
      </c>
      <c r="D979" s="115" t="s">
        <v>345</v>
      </c>
      <c r="E979" s="76">
        <v>2014.0</v>
      </c>
      <c r="F979" s="76" t="s">
        <v>30</v>
      </c>
      <c r="G979" s="76" t="s">
        <v>381</v>
      </c>
      <c r="H979" s="76">
        <v>4.0</v>
      </c>
      <c r="I979" s="119" t="s">
        <v>417</v>
      </c>
      <c r="J979" s="119" t="s">
        <v>452</v>
      </c>
      <c r="K979" s="87" t="s">
        <v>39</v>
      </c>
      <c r="L979" s="66"/>
      <c r="M979" s="94"/>
      <c r="N979" s="122" t="s">
        <v>231</v>
      </c>
      <c r="O979" s="124"/>
      <c r="P979" s="124" t="s">
        <v>243</v>
      </c>
      <c r="Q979" s="16" t="s">
        <v>250</v>
      </c>
      <c r="R979" s="122" t="s">
        <v>241</v>
      </c>
      <c r="S979" s="124"/>
      <c r="T979" s="122" t="s">
        <v>241</v>
      </c>
      <c r="U979" s="124"/>
      <c r="V979" s="16"/>
      <c r="W979" s="106"/>
      <c r="X979" s="106"/>
      <c r="Y979" s="106"/>
      <c r="Z979" s="122"/>
      <c r="AA979" s="124"/>
      <c r="AB979" s="122"/>
      <c r="AC979" s="124"/>
      <c r="AD979" s="122"/>
      <c r="AE979" s="124"/>
      <c r="AF979" s="122"/>
      <c r="AG979" s="124"/>
      <c r="AH979" s="122"/>
      <c r="AI979" s="124"/>
      <c r="AJ979" s="108"/>
      <c r="AK979" s="106"/>
      <c r="AL979" s="106"/>
      <c r="AM979" s="122"/>
      <c r="AN979" s="124"/>
      <c r="AO979" s="122"/>
      <c r="AP979" s="124"/>
      <c r="AQ979" s="122"/>
      <c r="AR979" s="124"/>
      <c r="AS979" s="122"/>
      <c r="AT979" s="124"/>
      <c r="AU979" s="122"/>
      <c r="AV979" s="124"/>
      <c r="AW979" s="122"/>
      <c r="AX979" s="124"/>
      <c r="AY979" s="122"/>
      <c r="AZ979" s="124"/>
      <c r="BA979" s="146"/>
      <c r="BB979" s="124"/>
      <c r="BC979" s="146"/>
      <c r="BD979" s="124"/>
      <c r="BE979" s="112">
        <f t="shared" si="27"/>
        <v>0</v>
      </c>
      <c r="BF979" s="122" t="s">
        <v>192</v>
      </c>
      <c r="BG979" s="160"/>
      <c r="BH979" s="122" t="s">
        <v>199</v>
      </c>
      <c r="BI979" s="160"/>
      <c r="BJ979" s="122"/>
      <c r="BK979" s="124"/>
      <c r="BL979" s="122"/>
      <c r="BM979" s="124"/>
      <c r="BN979" s="122"/>
      <c r="BO979" s="124"/>
      <c r="BP979" s="122"/>
      <c r="BQ979" s="124"/>
      <c r="BR979" s="122"/>
      <c r="BS979" s="124"/>
      <c r="BT979" s="112"/>
      <c r="BU979" s="168" t="s">
        <v>236</v>
      </c>
      <c r="BV979" s="7"/>
      <c r="BW979" s="112"/>
    </row>
    <row r="980">
      <c r="A980" s="66"/>
      <c r="B980" s="69">
        <v>17.0</v>
      </c>
      <c r="C980" s="115" t="s">
        <v>310</v>
      </c>
      <c r="D980" s="115" t="s">
        <v>346</v>
      </c>
      <c r="E980" s="76">
        <v>2013.0</v>
      </c>
      <c r="F980" s="76" t="s">
        <v>30</v>
      </c>
      <c r="G980" s="76" t="s">
        <v>382</v>
      </c>
      <c r="H980" s="76">
        <v>2.0</v>
      </c>
      <c r="I980" s="119" t="s">
        <v>418</v>
      </c>
      <c r="J980" s="119" t="s">
        <v>453</v>
      </c>
      <c r="K980" s="87" t="s">
        <v>39</v>
      </c>
      <c r="L980" s="66"/>
      <c r="M980" s="94"/>
      <c r="N980" s="122" t="s">
        <v>231</v>
      </c>
      <c r="O980" s="124"/>
      <c r="P980" s="124" t="s">
        <v>243</v>
      </c>
      <c r="Q980" s="16" t="s">
        <v>250</v>
      </c>
      <c r="R980" s="224" t="s">
        <v>228</v>
      </c>
      <c r="S980" s="58"/>
      <c r="T980" s="122" t="s">
        <v>231</v>
      </c>
      <c r="U980" s="124"/>
      <c r="V980" s="16" t="s">
        <v>258</v>
      </c>
      <c r="W980" s="106"/>
      <c r="X980" s="106"/>
      <c r="Y980" s="106"/>
      <c r="Z980" s="122" t="s">
        <v>231</v>
      </c>
      <c r="AA980" s="124"/>
      <c r="AB980" s="122" t="s">
        <v>231</v>
      </c>
      <c r="AC980" s="124" t="s">
        <v>473</v>
      </c>
      <c r="AD980" s="122" t="s">
        <v>241</v>
      </c>
      <c r="AE980" s="124"/>
      <c r="AF980" s="122" t="s">
        <v>241</v>
      </c>
      <c r="AG980" s="124"/>
      <c r="AH980" s="122" t="s">
        <v>241</v>
      </c>
      <c r="AI980" s="124"/>
      <c r="AJ980" s="108"/>
      <c r="AK980" s="106"/>
      <c r="AL980" s="106"/>
      <c r="AM980" s="122" t="s">
        <v>231</v>
      </c>
      <c r="AN980" s="124"/>
      <c r="AO980" s="122" t="s">
        <v>231</v>
      </c>
      <c r="AP980" s="124"/>
      <c r="AQ980" s="122" t="s">
        <v>231</v>
      </c>
      <c r="AR980" s="124" t="s">
        <v>518</v>
      </c>
      <c r="AS980" s="122" t="s">
        <v>231</v>
      </c>
      <c r="AT980" s="124" t="s">
        <v>526</v>
      </c>
      <c r="AU980" s="122" t="s">
        <v>231</v>
      </c>
      <c r="AV980" s="124"/>
      <c r="AW980" s="122" t="s">
        <v>231</v>
      </c>
      <c r="AX980" s="124"/>
      <c r="AY980" s="122" t="s">
        <v>231</v>
      </c>
      <c r="AZ980" s="124"/>
      <c r="BA980" s="146" t="s">
        <v>231</v>
      </c>
      <c r="BB980" s="124" t="s">
        <v>546</v>
      </c>
      <c r="BC980" s="225" t="s">
        <v>293</v>
      </c>
      <c r="BD980" s="58"/>
      <c r="BE980" s="112">
        <f t="shared" si="27"/>
        <v>0.5471428571</v>
      </c>
      <c r="BF980" s="122" t="s">
        <v>192</v>
      </c>
      <c r="BG980" s="160">
        <v>1.0</v>
      </c>
      <c r="BH980" s="122" t="s">
        <v>199</v>
      </c>
      <c r="BI980" s="160">
        <v>1.0</v>
      </c>
      <c r="BJ980" s="122" t="s">
        <v>205</v>
      </c>
      <c r="BK980" s="124">
        <v>0.5</v>
      </c>
      <c r="BL980" s="146" t="s">
        <v>211</v>
      </c>
      <c r="BM980" s="124">
        <v>0.5</v>
      </c>
      <c r="BN980" s="122" t="s">
        <v>218</v>
      </c>
      <c r="BO980" s="124">
        <v>0.33</v>
      </c>
      <c r="BP980" s="122" t="s">
        <v>211</v>
      </c>
      <c r="BQ980" s="124">
        <v>0.5</v>
      </c>
      <c r="BR980" s="122" t="s">
        <v>226</v>
      </c>
      <c r="BS980" s="124">
        <v>0.0</v>
      </c>
      <c r="BT980" s="112"/>
      <c r="BU980" s="168" t="s">
        <v>237</v>
      </c>
      <c r="BV980" s="168" t="s">
        <v>237</v>
      </c>
      <c r="BW980" s="112"/>
    </row>
    <row r="981">
      <c r="A981" s="66"/>
      <c r="B981" s="69">
        <v>18.0</v>
      </c>
      <c r="C981" s="71" t="s">
        <v>311</v>
      </c>
      <c r="D981" s="10" t="s">
        <v>347</v>
      </c>
      <c r="E981" s="76">
        <v>2014.0</v>
      </c>
      <c r="F981" s="76" t="s">
        <v>30</v>
      </c>
      <c r="G981" s="76" t="s">
        <v>383</v>
      </c>
      <c r="H981" s="76">
        <v>0.0</v>
      </c>
      <c r="I981" s="119" t="s">
        <v>419</v>
      </c>
      <c r="J981" s="71"/>
      <c r="K981" s="87" t="s">
        <v>39</v>
      </c>
      <c r="L981" s="66"/>
      <c r="M981" s="94"/>
      <c r="N981" s="122" t="s">
        <v>231</v>
      </c>
      <c r="O981" s="124"/>
      <c r="P981" s="124" t="s">
        <v>243</v>
      </c>
      <c r="Q981" s="16" t="s">
        <v>250</v>
      </c>
      <c r="R981" s="122" t="s">
        <v>228</v>
      </c>
      <c r="S981" s="124"/>
      <c r="T981" s="122" t="s">
        <v>231</v>
      </c>
      <c r="U981" s="124"/>
      <c r="V981" s="16" t="s">
        <v>258</v>
      </c>
      <c r="W981" s="106"/>
      <c r="X981" s="106"/>
      <c r="Y981" s="106"/>
      <c r="Z981" s="122" t="s">
        <v>231</v>
      </c>
      <c r="AA981" s="124" t="s">
        <v>460</v>
      </c>
      <c r="AB981" s="122" t="s">
        <v>231</v>
      </c>
      <c r="AC981" s="124"/>
      <c r="AD981" s="122" t="s">
        <v>231</v>
      </c>
      <c r="AE981" s="124"/>
      <c r="AF981" s="122" t="s">
        <v>241</v>
      </c>
      <c r="AG981" s="124"/>
      <c r="AH981" s="122" t="s">
        <v>231</v>
      </c>
      <c r="AI981" s="124"/>
      <c r="AJ981" s="108"/>
      <c r="AK981" s="106"/>
      <c r="AL981" s="106"/>
      <c r="AM981" s="122" t="s">
        <v>231</v>
      </c>
      <c r="AN981" s="124"/>
      <c r="AO981" s="122" t="s">
        <v>231</v>
      </c>
      <c r="AP981" s="124"/>
      <c r="AQ981" s="122" t="s">
        <v>231</v>
      </c>
      <c r="AR981" s="124"/>
      <c r="AS981" s="122" t="s">
        <v>231</v>
      </c>
      <c r="AT981" s="124"/>
      <c r="AU981" s="122" t="s">
        <v>231</v>
      </c>
      <c r="AV981" s="124"/>
      <c r="AW981" s="122" t="s">
        <v>231</v>
      </c>
      <c r="AX981" s="124"/>
      <c r="AY981" s="122" t="s">
        <v>231</v>
      </c>
      <c r="AZ981" s="124"/>
      <c r="BA981" s="146" t="s">
        <v>231</v>
      </c>
      <c r="BB981" s="124" t="s">
        <v>547</v>
      </c>
      <c r="BC981" s="146" t="s">
        <v>290</v>
      </c>
      <c r="BD981" s="124" t="s">
        <v>460</v>
      </c>
      <c r="BE981" s="112">
        <f t="shared" si="27"/>
        <v>0.8571428571</v>
      </c>
      <c r="BF981" s="122" t="s">
        <v>192</v>
      </c>
      <c r="BG981" s="160">
        <v>1.0</v>
      </c>
      <c r="BH981" s="122" t="s">
        <v>200</v>
      </c>
      <c r="BI981" s="160">
        <v>0.5</v>
      </c>
      <c r="BJ981" s="122" t="s">
        <v>204</v>
      </c>
      <c r="BK981" s="124">
        <v>1.0</v>
      </c>
      <c r="BL981" s="146" t="s">
        <v>209</v>
      </c>
      <c r="BM981" s="124">
        <v>1.0</v>
      </c>
      <c r="BN981" s="122" t="s">
        <v>216</v>
      </c>
      <c r="BO981" s="124">
        <v>1.0</v>
      </c>
      <c r="BP981" s="122" t="s">
        <v>204</v>
      </c>
      <c r="BQ981" s="124">
        <v>1.0</v>
      </c>
      <c r="BR981" s="122" t="s">
        <v>211</v>
      </c>
      <c r="BS981" s="124">
        <v>0.5</v>
      </c>
      <c r="BT981" s="112"/>
      <c r="BU981" s="168" t="s">
        <v>236</v>
      </c>
      <c r="BV981" s="168" t="s">
        <v>237</v>
      </c>
      <c r="BW981" s="112"/>
    </row>
    <row r="982">
      <c r="A982" s="66"/>
      <c r="B982" s="69">
        <v>19.0</v>
      </c>
      <c r="C982" s="71" t="s">
        <v>312</v>
      </c>
      <c r="D982" s="10" t="s">
        <v>348</v>
      </c>
      <c r="E982" s="76">
        <v>2014.0</v>
      </c>
      <c r="F982" s="76" t="s">
        <v>30</v>
      </c>
      <c r="G982" s="76" t="s">
        <v>384</v>
      </c>
      <c r="H982" s="76">
        <v>0.0</v>
      </c>
      <c r="I982" s="119" t="s">
        <v>420</v>
      </c>
      <c r="J982" s="71"/>
      <c r="K982" s="87" t="s">
        <v>39</v>
      </c>
      <c r="L982" s="66"/>
      <c r="M982" s="94"/>
      <c r="N982" s="122" t="s">
        <v>231</v>
      </c>
      <c r="O982" s="124"/>
      <c r="P982" s="124" t="s">
        <v>243</v>
      </c>
      <c r="Q982" s="16" t="s">
        <v>249</v>
      </c>
      <c r="R982" s="122" t="s">
        <v>231</v>
      </c>
      <c r="S982" s="124" t="s">
        <v>456</v>
      </c>
      <c r="T982" s="224" t="s">
        <v>231</v>
      </c>
      <c r="U982" s="58"/>
      <c r="V982" s="16" t="s">
        <v>258</v>
      </c>
      <c r="W982" s="106"/>
      <c r="X982" s="106"/>
      <c r="Y982" s="106"/>
      <c r="Z982" s="122" t="s">
        <v>241</v>
      </c>
      <c r="AA982" s="124"/>
      <c r="AB982" s="122"/>
      <c r="AC982" s="124"/>
      <c r="AD982" s="122"/>
      <c r="AE982" s="124"/>
      <c r="AF982" s="122"/>
      <c r="AG982" s="124"/>
      <c r="AH982" s="122"/>
      <c r="AI982" s="124"/>
      <c r="AJ982" s="108"/>
      <c r="AK982" s="106"/>
      <c r="AL982" s="106"/>
      <c r="AM982" s="122" t="s">
        <v>231</v>
      </c>
      <c r="AN982" s="124" t="s">
        <v>504</v>
      </c>
      <c r="AO982" s="122" t="s">
        <v>231</v>
      </c>
      <c r="AP982" s="124" t="s">
        <v>508</v>
      </c>
      <c r="AQ982" s="122" t="s">
        <v>231</v>
      </c>
      <c r="AR982" s="124"/>
      <c r="AS982" s="122" t="s">
        <v>231</v>
      </c>
      <c r="AT982" s="124"/>
      <c r="AU982" s="122" t="s">
        <v>241</v>
      </c>
      <c r="AV982" s="124"/>
      <c r="AW982" s="122" t="s">
        <v>231</v>
      </c>
      <c r="AX982" s="124"/>
      <c r="AY982" s="122" t="s">
        <v>231</v>
      </c>
      <c r="AZ982" s="124"/>
      <c r="BA982" s="146" t="s">
        <v>231</v>
      </c>
      <c r="BB982" s="124"/>
      <c r="BC982" s="146" t="s">
        <v>293</v>
      </c>
      <c r="BD982" s="124"/>
      <c r="BE982" s="111">
        <f t="shared" si="27"/>
        <v>0.8571428571</v>
      </c>
      <c r="BF982" s="58"/>
      <c r="BG982" s="160">
        <v>1.0</v>
      </c>
      <c r="BH982" s="122" t="s">
        <v>200</v>
      </c>
      <c r="BI982" s="160">
        <v>0.5</v>
      </c>
      <c r="BJ982" s="122" t="s">
        <v>204</v>
      </c>
      <c r="BK982" s="124">
        <v>1.0</v>
      </c>
      <c r="BL982" s="146" t="s">
        <v>209</v>
      </c>
      <c r="BM982" s="124">
        <v>1.0</v>
      </c>
      <c r="BN982" s="122" t="s">
        <v>216</v>
      </c>
      <c r="BO982" s="124">
        <v>1.0</v>
      </c>
      <c r="BP982" s="122" t="s">
        <v>211</v>
      </c>
      <c r="BQ982" s="124">
        <v>0.5</v>
      </c>
      <c r="BR982" s="122" t="s">
        <v>225</v>
      </c>
      <c r="BS982" s="124">
        <v>1.0</v>
      </c>
      <c r="BT982" s="112"/>
      <c r="BU982" s="168" t="s">
        <v>237</v>
      </c>
      <c r="BV982" s="168" t="s">
        <v>237</v>
      </c>
      <c r="BW982" s="112"/>
      <c r="BX982" s="10" t="s">
        <v>561</v>
      </c>
    </row>
    <row r="983">
      <c r="A983" s="66"/>
      <c r="B983" s="69">
        <v>20.0</v>
      </c>
      <c r="C983" s="71" t="s">
        <v>313</v>
      </c>
      <c r="D983" s="115" t="s">
        <v>349</v>
      </c>
      <c r="E983" s="76">
        <v>2010.0</v>
      </c>
      <c r="F983" s="76" t="s">
        <v>30</v>
      </c>
      <c r="G983" s="76" t="s">
        <v>385</v>
      </c>
      <c r="H983" s="76">
        <v>7.0</v>
      </c>
      <c r="I983" s="119" t="s">
        <v>421</v>
      </c>
      <c r="J983" s="71"/>
      <c r="K983" s="87" t="s">
        <v>39</v>
      </c>
      <c r="L983" s="66"/>
      <c r="M983" s="94"/>
      <c r="N983" s="122" t="s">
        <v>231</v>
      </c>
      <c r="O983" s="124"/>
      <c r="P983" s="124" t="s">
        <v>243</v>
      </c>
      <c r="Q983" s="16" t="s">
        <v>250</v>
      </c>
      <c r="R983" s="122" t="s">
        <v>228</v>
      </c>
      <c r="S983" s="124"/>
      <c r="T983" s="122" t="s">
        <v>231</v>
      </c>
      <c r="U983" s="124"/>
      <c r="V983" s="16" t="s">
        <v>258</v>
      </c>
      <c r="W983" s="106"/>
      <c r="X983" s="106"/>
      <c r="Y983" s="106"/>
      <c r="Z983" s="122" t="s">
        <v>231</v>
      </c>
      <c r="AA983" s="124"/>
      <c r="AB983" s="122" t="s">
        <v>231</v>
      </c>
      <c r="AC983" s="124"/>
      <c r="AD983" s="122" t="s">
        <v>231</v>
      </c>
      <c r="AE983" s="124"/>
      <c r="AF983" s="122" t="s">
        <v>241</v>
      </c>
      <c r="AG983" s="124"/>
      <c r="AH983" s="122" t="s">
        <v>241</v>
      </c>
      <c r="AI983" s="124"/>
      <c r="AJ983" s="108"/>
      <c r="AK983" s="106"/>
      <c r="AL983" s="106"/>
      <c r="AM983" s="122" t="s">
        <v>231</v>
      </c>
      <c r="AN983" s="124"/>
      <c r="AO983" s="122" t="s">
        <v>241</v>
      </c>
      <c r="AP983" s="124"/>
      <c r="AQ983" s="122" t="s">
        <v>231</v>
      </c>
      <c r="AR983" s="124"/>
      <c r="AS983" s="122" t="s">
        <v>231</v>
      </c>
      <c r="AT983" s="124" t="s">
        <v>527</v>
      </c>
      <c r="AU983" s="122" t="s">
        <v>241</v>
      </c>
      <c r="AV983" s="124"/>
      <c r="AW983" s="122" t="s">
        <v>228</v>
      </c>
      <c r="AX983" s="124"/>
      <c r="AY983" s="122" t="s">
        <v>231</v>
      </c>
      <c r="AZ983" s="124"/>
      <c r="BA983" s="146" t="s">
        <v>241</v>
      </c>
      <c r="BB983" s="124"/>
      <c r="BC983" s="146" t="s">
        <v>293</v>
      </c>
      <c r="BD983" s="124"/>
      <c r="BE983" s="112">
        <f t="shared" si="27"/>
        <v>0.6185714286</v>
      </c>
      <c r="BF983" s="224" t="s">
        <v>192</v>
      </c>
      <c r="BG983" s="58"/>
      <c r="BH983" s="122" t="s">
        <v>199</v>
      </c>
      <c r="BI983" s="160">
        <v>1.0</v>
      </c>
      <c r="BJ983" s="122" t="s">
        <v>204</v>
      </c>
      <c r="BK983" s="124">
        <v>1.0</v>
      </c>
      <c r="BL983" s="146" t="s">
        <v>209</v>
      </c>
      <c r="BM983" s="124">
        <v>1.0</v>
      </c>
      <c r="BN983" s="122" t="s">
        <v>218</v>
      </c>
      <c r="BO983" s="124">
        <v>0.33</v>
      </c>
      <c r="BP983" s="122" t="s">
        <v>211</v>
      </c>
      <c r="BQ983" s="124">
        <v>0.5</v>
      </c>
      <c r="BR983" s="122" t="s">
        <v>211</v>
      </c>
      <c r="BS983" s="124">
        <v>0.5</v>
      </c>
      <c r="BT983" s="112"/>
      <c r="BU983" s="168" t="s">
        <v>236</v>
      </c>
      <c r="BV983" s="168" t="s">
        <v>237</v>
      </c>
      <c r="BW983" s="112"/>
    </row>
    <row r="984">
      <c r="A984" s="66"/>
      <c r="B984" s="69">
        <v>21.0</v>
      </c>
      <c r="C984" s="71" t="s">
        <v>314</v>
      </c>
      <c r="D984" s="71" t="s">
        <v>350</v>
      </c>
      <c r="E984" s="76">
        <v>2010.0</v>
      </c>
      <c r="F984" s="76" t="s">
        <v>30</v>
      </c>
      <c r="G984" s="76" t="s">
        <v>386</v>
      </c>
      <c r="H984" s="76">
        <v>11.0</v>
      </c>
      <c r="I984" s="119" t="s">
        <v>422</v>
      </c>
      <c r="J984" s="71"/>
      <c r="K984" s="87" t="s">
        <v>39</v>
      </c>
      <c r="L984" s="66"/>
      <c r="M984" s="94"/>
      <c r="N984" s="122" t="s">
        <v>231</v>
      </c>
      <c r="O984" s="124"/>
      <c r="P984" s="124" t="s">
        <v>243</v>
      </c>
      <c r="Q984" s="16" t="s">
        <v>248</v>
      </c>
      <c r="R984" s="122" t="s">
        <v>241</v>
      </c>
      <c r="S984" s="124" t="s">
        <v>457</v>
      </c>
      <c r="T984" s="122" t="s">
        <v>231</v>
      </c>
      <c r="U984" s="124"/>
      <c r="V984" s="16" t="s">
        <v>258</v>
      </c>
      <c r="W984" s="106"/>
      <c r="X984" s="106"/>
      <c r="Y984" s="106"/>
      <c r="Z984" s="122" t="s">
        <v>231</v>
      </c>
      <c r="AA984" s="124"/>
      <c r="AB984" s="122" t="s">
        <v>231</v>
      </c>
      <c r="AC984" s="124"/>
      <c r="AD984" s="122" t="s">
        <v>231</v>
      </c>
      <c r="AE984" s="124" t="s">
        <v>490</v>
      </c>
      <c r="AF984" s="122" t="s">
        <v>241</v>
      </c>
      <c r="AG984" s="124"/>
      <c r="AH984" s="122" t="s">
        <v>241</v>
      </c>
      <c r="AI984" s="124"/>
      <c r="AJ984" s="108"/>
      <c r="AK984" s="106"/>
      <c r="AL984" s="106"/>
      <c r="AM984" s="122" t="s">
        <v>231</v>
      </c>
      <c r="AN984" s="124"/>
      <c r="AO984" s="122" t="s">
        <v>231</v>
      </c>
      <c r="AP984" s="124"/>
      <c r="AQ984" s="122" t="s">
        <v>231</v>
      </c>
      <c r="AR984" s="124"/>
      <c r="AS984" s="122" t="s">
        <v>231</v>
      </c>
      <c r="AT984" s="124"/>
      <c r="AU984" s="122" t="s">
        <v>231</v>
      </c>
      <c r="AV984" s="124"/>
      <c r="AW984" s="122" t="s">
        <v>231</v>
      </c>
      <c r="AX984" s="124"/>
      <c r="AY984" s="122" t="s">
        <v>231</v>
      </c>
      <c r="AZ984" s="124"/>
      <c r="BA984" s="146" t="s">
        <v>241</v>
      </c>
      <c r="BB984" s="124"/>
      <c r="BC984" s="146" t="s">
        <v>291</v>
      </c>
      <c r="BD984" s="124"/>
      <c r="BE984" s="112">
        <f t="shared" si="27"/>
        <v>0.8571428571</v>
      </c>
      <c r="BF984" s="122" t="s">
        <v>192</v>
      </c>
      <c r="BG984" s="160">
        <v>1.0</v>
      </c>
      <c r="BH984" s="122" t="s">
        <v>199</v>
      </c>
      <c r="BI984" s="160">
        <v>1.0</v>
      </c>
      <c r="BJ984" s="122" t="s">
        <v>204</v>
      </c>
      <c r="BK984" s="124">
        <v>1.0</v>
      </c>
      <c r="BL984" s="146" t="s">
        <v>209</v>
      </c>
      <c r="BM984" s="124">
        <v>1.0</v>
      </c>
      <c r="BN984" s="122" t="s">
        <v>216</v>
      </c>
      <c r="BO984" s="124">
        <v>1.0</v>
      </c>
      <c r="BP984" s="122" t="s">
        <v>211</v>
      </c>
      <c r="BQ984" s="124">
        <v>0.5</v>
      </c>
      <c r="BR984" s="122" t="s">
        <v>211</v>
      </c>
      <c r="BS984" s="124">
        <v>0.5</v>
      </c>
      <c r="BT984" s="112"/>
      <c r="BU984" s="168" t="s">
        <v>236</v>
      </c>
      <c r="BV984" s="168" t="s">
        <v>237</v>
      </c>
      <c r="BW984" s="112"/>
    </row>
    <row r="985">
      <c r="A985" s="66"/>
      <c r="B985" s="69">
        <v>22.0</v>
      </c>
      <c r="C985" s="71" t="s">
        <v>315</v>
      </c>
      <c r="D985" s="71" t="s">
        <v>351</v>
      </c>
      <c r="E985" s="76">
        <v>2010.0</v>
      </c>
      <c r="F985" s="76" t="s">
        <v>30</v>
      </c>
      <c r="G985" s="76" t="s">
        <v>387</v>
      </c>
      <c r="H985" s="76">
        <v>6.0</v>
      </c>
      <c r="I985" s="119" t="s">
        <v>423</v>
      </c>
      <c r="J985" s="71"/>
      <c r="K985" s="87" t="s">
        <v>39</v>
      </c>
      <c r="L985" s="66"/>
      <c r="M985" s="94"/>
      <c r="N985" s="122" t="s">
        <v>231</v>
      </c>
      <c r="O985" s="124"/>
      <c r="P985" s="124" t="s">
        <v>243</v>
      </c>
      <c r="Q985" s="16" t="s">
        <v>250</v>
      </c>
      <c r="R985" s="122" t="s">
        <v>228</v>
      </c>
      <c r="S985" s="124"/>
      <c r="T985" s="122" t="s">
        <v>241</v>
      </c>
      <c r="U985" s="124"/>
      <c r="V985" s="16"/>
      <c r="W985" s="106"/>
      <c r="X985" s="106"/>
      <c r="Y985" s="106"/>
      <c r="Z985" s="122"/>
      <c r="AA985" s="124"/>
      <c r="AB985" s="122"/>
      <c r="AC985" s="124"/>
      <c r="AD985" s="122"/>
      <c r="AE985" s="124"/>
      <c r="AF985" s="122"/>
      <c r="AG985" s="124"/>
      <c r="AH985" s="122"/>
      <c r="AI985" s="124"/>
      <c r="AJ985" s="108"/>
      <c r="AK985" s="106"/>
      <c r="AL985" s="106"/>
      <c r="AM985" s="122"/>
      <c r="AN985" s="124"/>
      <c r="AO985" s="122"/>
      <c r="AP985" s="124"/>
      <c r="AQ985" s="122"/>
      <c r="AR985" s="124"/>
      <c r="AS985" s="122"/>
      <c r="AT985" s="124"/>
      <c r="AU985" s="122"/>
      <c r="AV985" s="124"/>
      <c r="AW985" s="122"/>
      <c r="AX985" s="124"/>
      <c r="AY985" s="122"/>
      <c r="AZ985" s="124"/>
      <c r="BA985" s="146"/>
      <c r="BB985" s="124"/>
      <c r="BC985" s="146"/>
      <c r="BD985" s="124"/>
      <c r="BE985" s="112">
        <f t="shared" si="27"/>
        <v>0</v>
      </c>
      <c r="BF985" s="122"/>
      <c r="BG985" s="160"/>
      <c r="BH985" s="224"/>
      <c r="BI985" s="58"/>
      <c r="BJ985" s="122"/>
      <c r="BK985" s="124"/>
      <c r="BL985" s="146"/>
      <c r="BM985" s="124"/>
      <c r="BN985" s="122"/>
      <c r="BO985" s="124"/>
      <c r="BP985" s="122"/>
      <c r="BQ985" s="124"/>
      <c r="BR985" s="122"/>
      <c r="BS985" s="124"/>
      <c r="BT985" s="112"/>
      <c r="BU985" s="7"/>
      <c r="BV985" s="7"/>
      <c r="BW985" s="112"/>
    </row>
    <row r="986">
      <c r="A986" s="66"/>
      <c r="B986" s="69">
        <v>23.0</v>
      </c>
      <c r="C986" s="71" t="s">
        <v>316</v>
      </c>
      <c r="D986" s="71" t="s">
        <v>352</v>
      </c>
      <c r="E986" s="76">
        <v>2009.0</v>
      </c>
      <c r="F986" s="76" t="s">
        <v>30</v>
      </c>
      <c r="G986" s="76" t="s">
        <v>388</v>
      </c>
      <c r="H986" s="76">
        <v>11.0</v>
      </c>
      <c r="I986" s="119" t="s">
        <v>424</v>
      </c>
      <c r="J986" s="71"/>
      <c r="K986" s="87" t="s">
        <v>39</v>
      </c>
      <c r="L986" s="66"/>
      <c r="M986" s="94"/>
      <c r="N986" s="122" t="s">
        <v>231</v>
      </c>
      <c r="O986" s="124"/>
      <c r="P986" s="124" t="s">
        <v>243</v>
      </c>
      <c r="Q986" s="16" t="s">
        <v>250</v>
      </c>
      <c r="R986" s="122" t="s">
        <v>228</v>
      </c>
      <c r="S986" s="124"/>
      <c r="T986" s="122" t="s">
        <v>231</v>
      </c>
      <c r="U986" s="124"/>
      <c r="V986" s="16" t="s">
        <v>260</v>
      </c>
      <c r="W986" s="106"/>
      <c r="X986" s="106"/>
      <c r="Y986" s="106"/>
      <c r="Z986" s="122" t="s">
        <v>231</v>
      </c>
      <c r="AA986" s="124"/>
      <c r="AB986" s="122" t="s">
        <v>231</v>
      </c>
      <c r="AC986" s="128" t="s">
        <v>474</v>
      </c>
      <c r="AD986" s="122" t="s">
        <v>231</v>
      </c>
      <c r="AE986" s="124"/>
      <c r="AF986" s="122" t="s">
        <v>231</v>
      </c>
      <c r="AG986" s="124"/>
      <c r="AH986" s="122" t="s">
        <v>231</v>
      </c>
      <c r="AI986" s="124"/>
      <c r="AJ986" s="108"/>
      <c r="AK986" s="106"/>
      <c r="AL986" s="106"/>
      <c r="AM986" s="122" t="s">
        <v>231</v>
      </c>
      <c r="AN986" s="124"/>
      <c r="AO986" s="122" t="s">
        <v>231</v>
      </c>
      <c r="AP986" s="124"/>
      <c r="AQ986" s="122" t="s">
        <v>231</v>
      </c>
      <c r="AR986" s="124"/>
      <c r="AS986" s="122" t="s">
        <v>231</v>
      </c>
      <c r="AT986" s="124" t="s">
        <v>528</v>
      </c>
      <c r="AU986" s="122" t="s">
        <v>231</v>
      </c>
      <c r="AV986" s="124"/>
      <c r="AW986" s="122" t="s">
        <v>231</v>
      </c>
      <c r="AX986" s="124" t="s">
        <v>536</v>
      </c>
      <c r="AY986" s="122" t="s">
        <v>231</v>
      </c>
      <c r="AZ986" s="124"/>
      <c r="BA986" s="146" t="s">
        <v>241</v>
      </c>
      <c r="BB986" s="124"/>
      <c r="BC986" s="146" t="s">
        <v>291</v>
      </c>
      <c r="BD986" s="124"/>
      <c r="BE986" s="112">
        <f t="shared" si="27"/>
        <v>0.9514285714</v>
      </c>
      <c r="BF986" s="122" t="s">
        <v>192</v>
      </c>
      <c r="BG986" s="160">
        <v>1.0</v>
      </c>
      <c r="BH986" s="122" t="s">
        <v>199</v>
      </c>
      <c r="BI986" s="160">
        <v>1.0</v>
      </c>
      <c r="BJ986" s="122" t="s">
        <v>204</v>
      </c>
      <c r="BK986" s="124">
        <v>1.0</v>
      </c>
      <c r="BL986" s="146" t="s">
        <v>209</v>
      </c>
      <c r="BM986" s="124">
        <v>1.0</v>
      </c>
      <c r="BN986" s="122" t="s">
        <v>217</v>
      </c>
      <c r="BO986" s="124">
        <v>0.66</v>
      </c>
      <c r="BP986" s="122" t="s">
        <v>204</v>
      </c>
      <c r="BQ986" s="124">
        <v>1.0</v>
      </c>
      <c r="BR986" s="122" t="s">
        <v>225</v>
      </c>
      <c r="BS986" s="124">
        <v>1.0</v>
      </c>
      <c r="BT986" s="112"/>
      <c r="BU986" s="7"/>
      <c r="BV986" s="7"/>
      <c r="BW986" s="112"/>
    </row>
    <row r="987">
      <c r="A987" s="66"/>
      <c r="B987" s="69">
        <v>24.0</v>
      </c>
      <c r="C987" s="71" t="s">
        <v>317</v>
      </c>
      <c r="D987" s="71" t="s">
        <v>353</v>
      </c>
      <c r="E987" s="76">
        <v>2010.0</v>
      </c>
      <c r="F987" s="76" t="s">
        <v>30</v>
      </c>
      <c r="G987" s="76" t="s">
        <v>389</v>
      </c>
      <c r="H987" s="76">
        <v>6.0</v>
      </c>
      <c r="I987" s="119" t="s">
        <v>425</v>
      </c>
      <c r="J987" s="71"/>
      <c r="K987" s="87" t="s">
        <v>39</v>
      </c>
      <c r="L987" s="66"/>
      <c r="M987" s="94"/>
      <c r="N987" s="122" t="s">
        <v>231</v>
      </c>
      <c r="O987" s="124"/>
      <c r="P987" s="124" t="s">
        <v>243</v>
      </c>
      <c r="Q987" s="16" t="s">
        <v>250</v>
      </c>
      <c r="R987" s="122" t="s">
        <v>228</v>
      </c>
      <c r="S987" s="124"/>
      <c r="T987" s="122" t="s">
        <v>231</v>
      </c>
      <c r="U987" s="124"/>
      <c r="V987" s="16" t="s">
        <v>258</v>
      </c>
      <c r="W987" s="106"/>
      <c r="X987" s="106"/>
      <c r="Y987" s="106"/>
      <c r="Z987" s="122" t="s">
        <v>241</v>
      </c>
      <c r="AA987" s="124"/>
      <c r="AB987" s="122"/>
      <c r="AC987" s="124"/>
      <c r="AD987" s="122"/>
      <c r="AE987" s="124"/>
      <c r="AF987" s="122"/>
      <c r="AG987" s="124"/>
      <c r="AH987" s="122"/>
      <c r="AI987" s="124"/>
      <c r="AJ987" s="108"/>
      <c r="AK987" s="106"/>
      <c r="AL987" s="106"/>
      <c r="AM987" s="122" t="s">
        <v>231</v>
      </c>
      <c r="AN987" s="124"/>
      <c r="AO987" s="122" t="s">
        <v>231</v>
      </c>
      <c r="AP987" s="124"/>
      <c r="AQ987" s="122" t="s">
        <v>231</v>
      </c>
      <c r="AR987" s="124" t="s">
        <v>519</v>
      </c>
      <c r="AS987" s="122" t="s">
        <v>231</v>
      </c>
      <c r="AT987" s="124" t="s">
        <v>530</v>
      </c>
      <c r="AU987" s="122" t="s">
        <v>231</v>
      </c>
      <c r="AV987" s="124"/>
      <c r="AW987" s="122" t="s">
        <v>231</v>
      </c>
      <c r="AX987" s="124"/>
      <c r="AY987" s="122" t="s">
        <v>231</v>
      </c>
      <c r="AZ987" s="124" t="s">
        <v>540</v>
      </c>
      <c r="BA987" s="146" t="s">
        <v>231</v>
      </c>
      <c r="BB987" s="124"/>
      <c r="BC987" s="146" t="s">
        <v>293</v>
      </c>
      <c r="BD987" s="124"/>
      <c r="BE987" s="112">
        <f t="shared" si="27"/>
        <v>0.8571428571</v>
      </c>
      <c r="BF987" s="122" t="s">
        <v>192</v>
      </c>
      <c r="BG987" s="160">
        <v>1.0</v>
      </c>
      <c r="BH987" s="122" t="s">
        <v>199</v>
      </c>
      <c r="BI987" s="160">
        <v>1.0</v>
      </c>
      <c r="BJ987" s="224" t="s">
        <v>204</v>
      </c>
      <c r="BK987" s="58"/>
      <c r="BL987" s="146" t="s">
        <v>209</v>
      </c>
      <c r="BM987" s="124">
        <v>1.0</v>
      </c>
      <c r="BN987" s="122" t="s">
        <v>216</v>
      </c>
      <c r="BO987" s="124">
        <v>1.0</v>
      </c>
      <c r="BP987" s="122" t="s">
        <v>204</v>
      </c>
      <c r="BQ987" s="124">
        <v>1.0</v>
      </c>
      <c r="BR987" s="122" t="s">
        <v>225</v>
      </c>
      <c r="BS987" s="124">
        <v>1.0</v>
      </c>
      <c r="BT987" s="112"/>
      <c r="BU987" s="168" t="s">
        <v>236</v>
      </c>
      <c r="BV987" s="168" t="s">
        <v>237</v>
      </c>
      <c r="BW987" s="112"/>
    </row>
    <row r="988">
      <c r="A988" s="66"/>
      <c r="B988" s="69">
        <v>25.0</v>
      </c>
      <c r="C988" s="71" t="s">
        <v>318</v>
      </c>
      <c r="D988" s="71" t="s">
        <v>354</v>
      </c>
      <c r="E988" s="76">
        <v>2010.0</v>
      </c>
      <c r="F988" s="76" t="s">
        <v>30</v>
      </c>
      <c r="G988" s="76" t="s">
        <v>390</v>
      </c>
      <c r="H988" s="76">
        <v>5.0</v>
      </c>
      <c r="I988" s="119" t="s">
        <v>426</v>
      </c>
      <c r="J988" s="71"/>
      <c r="K988" s="87" t="s">
        <v>39</v>
      </c>
      <c r="L988" s="66"/>
      <c r="M988" s="94"/>
      <c r="N988" s="122" t="s">
        <v>231</v>
      </c>
      <c r="O988" s="124"/>
      <c r="P988" s="124" t="s">
        <v>243</v>
      </c>
      <c r="Q988" s="16" t="s">
        <v>250</v>
      </c>
      <c r="R988" s="122" t="s">
        <v>231</v>
      </c>
      <c r="S988" s="124"/>
      <c r="T988" s="122" t="s">
        <v>231</v>
      </c>
      <c r="U988" s="124"/>
      <c r="V988" s="16" t="s">
        <v>258</v>
      </c>
      <c r="W988" s="106"/>
      <c r="X988" s="106"/>
      <c r="Y988" s="106"/>
      <c r="Z988" s="224" t="s">
        <v>231</v>
      </c>
      <c r="AA988" s="58"/>
      <c r="AB988" s="122" t="s">
        <v>241</v>
      </c>
      <c r="AC988" s="124"/>
      <c r="AD988" s="122" t="s">
        <v>231</v>
      </c>
      <c r="AE988" s="124"/>
      <c r="AF988" s="122" t="s">
        <v>241</v>
      </c>
      <c r="AG988" s="124"/>
      <c r="AH988" s="122" t="s">
        <v>241</v>
      </c>
      <c r="AI988" s="124"/>
      <c r="AJ988" s="108"/>
      <c r="AK988" s="106"/>
      <c r="AL988" s="106"/>
      <c r="AM988" s="122" t="s">
        <v>241</v>
      </c>
      <c r="AN988" s="124"/>
      <c r="AO988" s="122"/>
      <c r="AP988" s="124"/>
      <c r="AQ988" s="122"/>
      <c r="AR988" s="124"/>
      <c r="AS988" s="122"/>
      <c r="AT988" s="124"/>
      <c r="AU988" s="122" t="s">
        <v>231</v>
      </c>
      <c r="AV988" s="124"/>
      <c r="AW988" s="122" t="s">
        <v>231</v>
      </c>
      <c r="AX988" s="124"/>
      <c r="AY988" s="122" t="s">
        <v>231</v>
      </c>
      <c r="AZ988" s="124"/>
      <c r="BA988" s="146" t="s">
        <v>241</v>
      </c>
      <c r="BB988" s="124"/>
      <c r="BC988" s="146" t="s">
        <v>228</v>
      </c>
      <c r="BD988" s="124"/>
      <c r="BE988" s="112">
        <f t="shared" si="27"/>
        <v>0.5714285714</v>
      </c>
      <c r="BF988" s="122" t="s">
        <v>192</v>
      </c>
      <c r="BG988" s="160">
        <v>1.0</v>
      </c>
      <c r="BH988" s="122" t="s">
        <v>200</v>
      </c>
      <c r="BI988" s="160">
        <v>0.5</v>
      </c>
      <c r="BJ988" s="122" t="s">
        <v>204</v>
      </c>
      <c r="BK988" s="226">
        <v>1.0</v>
      </c>
      <c r="BL988" s="63"/>
      <c r="BM988" s="124">
        <v>1.0</v>
      </c>
      <c r="BN988" s="122" t="s">
        <v>219</v>
      </c>
      <c r="BO988" s="124">
        <v>0.0</v>
      </c>
      <c r="BP988" s="122" t="s">
        <v>211</v>
      </c>
      <c r="BQ988" s="124">
        <v>0.5</v>
      </c>
      <c r="BR988" s="122" t="s">
        <v>226</v>
      </c>
      <c r="BS988" s="124">
        <v>0.0</v>
      </c>
      <c r="BT988" s="112"/>
      <c r="BU988" s="168" t="s">
        <v>236</v>
      </c>
      <c r="BV988" s="168" t="s">
        <v>236</v>
      </c>
      <c r="BW988" s="112"/>
    </row>
    <row r="989">
      <c r="A989" s="66"/>
      <c r="B989" s="69">
        <v>26.0</v>
      </c>
      <c r="C989" s="71" t="s">
        <v>319</v>
      </c>
      <c r="D989" s="71" t="s">
        <v>355</v>
      </c>
      <c r="E989" s="76">
        <v>2009.0</v>
      </c>
      <c r="F989" s="76" t="s">
        <v>30</v>
      </c>
      <c r="G989" s="76" t="s">
        <v>391</v>
      </c>
      <c r="H989" s="76">
        <v>6.0</v>
      </c>
      <c r="I989" s="119" t="s">
        <v>427</v>
      </c>
      <c r="J989" s="71"/>
      <c r="K989" s="87" t="s">
        <v>39</v>
      </c>
      <c r="L989" s="66"/>
      <c r="M989" s="94"/>
      <c r="N989" s="122" t="s">
        <v>231</v>
      </c>
      <c r="O989" s="124"/>
      <c r="P989" s="124" t="s">
        <v>243</v>
      </c>
      <c r="Q989" s="16" t="s">
        <v>250</v>
      </c>
      <c r="R989" s="122" t="s">
        <v>228</v>
      </c>
      <c r="S989" s="124"/>
      <c r="T989" s="122" t="s">
        <v>231</v>
      </c>
      <c r="U989" s="124"/>
      <c r="V989" s="16" t="s">
        <v>258</v>
      </c>
      <c r="W989" s="106"/>
      <c r="X989" s="106"/>
      <c r="Y989" s="106"/>
      <c r="Z989" s="122" t="s">
        <v>231</v>
      </c>
      <c r="AA989" s="124"/>
      <c r="AB989" s="122" t="s">
        <v>231</v>
      </c>
      <c r="AC989" s="124"/>
      <c r="AD989" s="122" t="s">
        <v>231</v>
      </c>
      <c r="AE989" s="124"/>
      <c r="AF989" s="122" t="s">
        <v>241</v>
      </c>
      <c r="AG989" s="124"/>
      <c r="AH989" s="122" t="s">
        <v>241</v>
      </c>
      <c r="AI989" s="124"/>
      <c r="AJ989" s="108"/>
      <c r="AK989" s="106"/>
      <c r="AL989" s="106"/>
      <c r="AM989" s="122" t="s">
        <v>231</v>
      </c>
      <c r="AN989" s="124"/>
      <c r="AO989" s="122" t="s">
        <v>241</v>
      </c>
      <c r="AP989" s="124"/>
      <c r="AQ989" s="122" t="s">
        <v>231</v>
      </c>
      <c r="AR989" s="124"/>
      <c r="AS989" s="122" t="s">
        <v>231</v>
      </c>
      <c r="AT989" s="124"/>
      <c r="AU989" s="122" t="s">
        <v>231</v>
      </c>
      <c r="AV989" s="124"/>
      <c r="AW989" s="122" t="s">
        <v>231</v>
      </c>
      <c r="AX989" s="124"/>
      <c r="AY989" s="122" t="s">
        <v>231</v>
      </c>
      <c r="AZ989" s="124"/>
      <c r="BA989" s="146" t="s">
        <v>231</v>
      </c>
      <c r="BB989" s="124"/>
      <c r="BC989" s="146" t="s">
        <v>292</v>
      </c>
      <c r="BD989" s="124"/>
      <c r="BE989" s="112">
        <f t="shared" si="27"/>
        <v>0.5942857143</v>
      </c>
      <c r="BF989" s="122" t="s">
        <v>192</v>
      </c>
      <c r="BG989" s="160">
        <v>1.0</v>
      </c>
      <c r="BH989" s="122" t="s">
        <v>199</v>
      </c>
      <c r="BI989" s="160">
        <v>1.0</v>
      </c>
      <c r="BJ989" s="122" t="s">
        <v>205</v>
      </c>
      <c r="BK989" s="124">
        <v>0.5</v>
      </c>
      <c r="BL989" s="225" t="s">
        <v>209</v>
      </c>
      <c r="BM989" s="58"/>
      <c r="BN989" s="122" t="s">
        <v>217</v>
      </c>
      <c r="BO989" s="124">
        <v>0.66</v>
      </c>
      <c r="BP989" s="122" t="s">
        <v>211</v>
      </c>
      <c r="BQ989" s="124">
        <v>0.5</v>
      </c>
      <c r="BR989" s="122" t="s">
        <v>211</v>
      </c>
      <c r="BS989" s="124">
        <v>0.5</v>
      </c>
      <c r="BT989" s="112"/>
      <c r="BU989" s="168" t="s">
        <v>236</v>
      </c>
      <c r="BV989" s="168" t="s">
        <v>237</v>
      </c>
      <c r="BW989" s="112"/>
    </row>
    <row r="990">
      <c r="A990" s="66"/>
      <c r="B990" s="69">
        <v>27.0</v>
      </c>
      <c r="C990" s="71" t="s">
        <v>320</v>
      </c>
      <c r="D990" s="71" t="s">
        <v>356</v>
      </c>
      <c r="E990" s="76">
        <v>2009.0</v>
      </c>
      <c r="F990" s="76" t="s">
        <v>30</v>
      </c>
      <c r="G990" s="76" t="s">
        <v>392</v>
      </c>
      <c r="H990" s="76">
        <v>8.0</v>
      </c>
      <c r="I990" s="119" t="s">
        <v>428</v>
      </c>
      <c r="J990" s="71"/>
      <c r="K990" s="87" t="s">
        <v>39</v>
      </c>
      <c r="L990" s="66"/>
      <c r="M990" s="94"/>
      <c r="N990" s="122" t="s">
        <v>231</v>
      </c>
      <c r="O990" s="124"/>
      <c r="P990" s="124" t="s">
        <v>243</v>
      </c>
      <c r="Q990" s="16" t="s">
        <v>250</v>
      </c>
      <c r="R990" s="122" t="s">
        <v>228</v>
      </c>
      <c r="S990" s="124"/>
      <c r="T990" s="122" t="s">
        <v>231</v>
      </c>
      <c r="U990" s="124"/>
      <c r="V990" s="16" t="s">
        <v>258</v>
      </c>
      <c r="W990" s="106"/>
      <c r="X990" s="106"/>
      <c r="Y990" s="106"/>
      <c r="Z990" s="122" t="s">
        <v>231</v>
      </c>
      <c r="AA990" s="124"/>
      <c r="AB990" s="224" t="s">
        <v>231</v>
      </c>
      <c r="AC990" s="58"/>
      <c r="AD990" s="122" t="s">
        <v>231</v>
      </c>
      <c r="AE990" s="124"/>
      <c r="AF990" s="122" t="s">
        <v>241</v>
      </c>
      <c r="AG990" s="124"/>
      <c r="AH990" s="122" t="s">
        <v>241</v>
      </c>
      <c r="AI990" s="124"/>
      <c r="AJ990" s="108"/>
      <c r="AK990" s="106"/>
      <c r="AL990" s="106"/>
      <c r="AM990" s="122" t="s">
        <v>231</v>
      </c>
      <c r="AN990" s="124"/>
      <c r="AO990" s="122" t="s">
        <v>231</v>
      </c>
      <c r="AP990" s="124" t="s">
        <v>509</v>
      </c>
      <c r="AQ990" s="122" t="s">
        <v>231</v>
      </c>
      <c r="AR990" s="124"/>
      <c r="AS990" s="122" t="s">
        <v>231</v>
      </c>
      <c r="AT990" s="124"/>
      <c r="AU990" s="122" t="s">
        <v>231</v>
      </c>
      <c r="AV990" s="124"/>
      <c r="AW990" s="122" t="s">
        <v>231</v>
      </c>
      <c r="AX990" s="124"/>
      <c r="AY990" s="122" t="s">
        <v>231</v>
      </c>
      <c r="AZ990" s="124"/>
      <c r="BA990" s="146" t="s">
        <v>231</v>
      </c>
      <c r="BB990" s="124"/>
      <c r="BC990" s="146" t="s">
        <v>293</v>
      </c>
      <c r="BD990" s="124"/>
      <c r="BE990" s="112">
        <f t="shared" si="27"/>
        <v>1</v>
      </c>
      <c r="BF990" s="122" t="s">
        <v>192</v>
      </c>
      <c r="BG990" s="160">
        <v>1.0</v>
      </c>
      <c r="BH990" s="122" t="s">
        <v>199</v>
      </c>
      <c r="BI990" s="160">
        <v>1.0</v>
      </c>
      <c r="BJ990" s="122" t="s">
        <v>204</v>
      </c>
      <c r="BK990" s="124">
        <v>1.0</v>
      </c>
      <c r="BL990" s="146" t="s">
        <v>209</v>
      </c>
      <c r="BM990" s="226">
        <v>1.0</v>
      </c>
      <c r="BN990" s="63"/>
      <c r="BO990" s="124">
        <v>1.0</v>
      </c>
      <c r="BP990" s="122" t="s">
        <v>204</v>
      </c>
      <c r="BQ990" s="124">
        <v>1.0</v>
      </c>
      <c r="BR990" s="122" t="s">
        <v>225</v>
      </c>
      <c r="BS990" s="124">
        <v>1.0</v>
      </c>
      <c r="BT990" s="112"/>
      <c r="BU990" s="168" t="s">
        <v>236</v>
      </c>
      <c r="BV990" s="168" t="s">
        <v>236</v>
      </c>
      <c r="BW990" s="112"/>
    </row>
    <row r="991">
      <c r="A991" s="66"/>
      <c r="B991" s="69">
        <v>28.0</v>
      </c>
      <c r="C991" s="71" t="s">
        <v>321</v>
      </c>
      <c r="D991" s="71" t="s">
        <v>357</v>
      </c>
      <c r="E991" s="76">
        <v>2010.0</v>
      </c>
      <c r="F991" s="76" t="s">
        <v>30</v>
      </c>
      <c r="G991" s="76" t="s">
        <v>393</v>
      </c>
      <c r="H991" s="76">
        <v>11.0</v>
      </c>
      <c r="I991" s="119" t="s">
        <v>429</v>
      </c>
      <c r="J991" s="71"/>
      <c r="K991" s="87" t="s">
        <v>39</v>
      </c>
      <c r="L991" s="66"/>
      <c r="M991" s="94"/>
      <c r="N991" s="122" t="s">
        <v>231</v>
      </c>
      <c r="O991" s="124"/>
      <c r="P991" s="124" t="s">
        <v>243</v>
      </c>
      <c r="Q991" s="16" t="s">
        <v>250</v>
      </c>
      <c r="R991" s="122" t="s">
        <v>228</v>
      </c>
      <c r="S991" s="124"/>
      <c r="T991" s="122" t="s">
        <v>231</v>
      </c>
      <c r="U991" s="124"/>
      <c r="V991" s="16" t="s">
        <v>258</v>
      </c>
      <c r="W991" s="106"/>
      <c r="X991" s="106"/>
      <c r="Y991" s="106"/>
      <c r="Z991" s="122" t="s">
        <v>231</v>
      </c>
      <c r="AA991" s="124"/>
      <c r="AB991" s="122" t="s">
        <v>231</v>
      </c>
      <c r="AC991" s="124" t="s">
        <v>475</v>
      </c>
      <c r="AD991" s="122" t="s">
        <v>241</v>
      </c>
      <c r="AE991" s="124"/>
      <c r="AF991" s="122" t="s">
        <v>241</v>
      </c>
      <c r="AG991" s="124"/>
      <c r="AH991" s="122" t="s">
        <v>241</v>
      </c>
      <c r="AI991" s="124"/>
      <c r="AJ991" s="108"/>
      <c r="AK991" s="106"/>
      <c r="AL991" s="106"/>
      <c r="AM991" s="122" t="s">
        <v>231</v>
      </c>
      <c r="AN991" s="124"/>
      <c r="AO991" s="122" t="s">
        <v>231</v>
      </c>
      <c r="AP991" s="124" t="s">
        <v>510</v>
      </c>
      <c r="AQ991" s="122" t="s">
        <v>231</v>
      </c>
      <c r="AR991" s="124"/>
      <c r="AS991" s="122" t="s">
        <v>231</v>
      </c>
      <c r="AT991" s="124"/>
      <c r="AU991" s="122" t="s">
        <v>231</v>
      </c>
      <c r="AV991" s="124"/>
      <c r="AW991" s="122" t="s">
        <v>231</v>
      </c>
      <c r="AX991" s="124"/>
      <c r="AY991" s="122" t="s">
        <v>231</v>
      </c>
      <c r="AZ991" s="124"/>
      <c r="BA991" s="146" t="s">
        <v>231</v>
      </c>
      <c r="BB991" s="124"/>
      <c r="BC991" s="146" t="s">
        <v>293</v>
      </c>
      <c r="BD991" s="124"/>
      <c r="BE991" s="112">
        <f t="shared" si="27"/>
        <v>0.5714285714</v>
      </c>
      <c r="BF991" s="122" t="s">
        <v>192</v>
      </c>
      <c r="BG991" s="160">
        <v>1.0</v>
      </c>
      <c r="BH991" s="122" t="s">
        <v>199</v>
      </c>
      <c r="BI991" s="160">
        <v>1.0</v>
      </c>
      <c r="BJ991" s="122" t="s">
        <v>204</v>
      </c>
      <c r="BK991" s="124">
        <v>1.0</v>
      </c>
      <c r="BL991" s="146" t="s">
        <v>209</v>
      </c>
      <c r="BM991" s="124">
        <v>1.0</v>
      </c>
      <c r="BN991" s="224" t="s">
        <v>216</v>
      </c>
      <c r="BO991" s="58"/>
      <c r="BP991" s="122" t="s">
        <v>211</v>
      </c>
      <c r="BQ991" s="124">
        <v>0.0</v>
      </c>
      <c r="BR991" s="122" t="s">
        <v>226</v>
      </c>
      <c r="BS991" s="124">
        <v>0.0</v>
      </c>
      <c r="BT991" s="112"/>
      <c r="BU991" s="168" t="s">
        <v>236</v>
      </c>
      <c r="BV991" s="168" t="s">
        <v>236</v>
      </c>
      <c r="BW991" s="112"/>
    </row>
    <row r="992">
      <c r="A992" s="66"/>
      <c r="B992" s="69">
        <v>29.0</v>
      </c>
      <c r="C992" s="71" t="s">
        <v>322</v>
      </c>
      <c r="D992" s="71" t="s">
        <v>358</v>
      </c>
      <c r="E992" s="76">
        <v>2014.0</v>
      </c>
      <c r="F992" s="76" t="s">
        <v>30</v>
      </c>
      <c r="G992" s="76" t="s">
        <v>394</v>
      </c>
      <c r="H992" s="76">
        <v>0.0</v>
      </c>
      <c r="I992" s="119" t="s">
        <v>430</v>
      </c>
      <c r="J992" s="71"/>
      <c r="K992" s="87" t="s">
        <v>39</v>
      </c>
      <c r="L992" s="66"/>
      <c r="M992" s="94"/>
      <c r="N992" s="122" t="s">
        <v>231</v>
      </c>
      <c r="O992" s="124"/>
      <c r="P992" s="124" t="s">
        <v>243</v>
      </c>
      <c r="Q992" s="16" t="s">
        <v>250</v>
      </c>
      <c r="R992" s="122" t="s">
        <v>241</v>
      </c>
      <c r="S992" s="124"/>
      <c r="T992" s="122" t="s">
        <v>231</v>
      </c>
      <c r="U992" s="124"/>
      <c r="V992" s="16" t="s">
        <v>260</v>
      </c>
      <c r="W992" s="106"/>
      <c r="X992" s="106"/>
      <c r="Y992" s="106"/>
      <c r="Z992" s="122" t="s">
        <v>231</v>
      </c>
      <c r="AA992" s="124"/>
      <c r="AB992" s="122" t="s">
        <v>231</v>
      </c>
      <c r="AC992" s="124" t="s">
        <v>476</v>
      </c>
      <c r="AD992" s="224" t="s">
        <v>231</v>
      </c>
      <c r="AE992" s="58"/>
      <c r="AF992" s="122" t="s">
        <v>241</v>
      </c>
      <c r="AG992" s="124"/>
      <c r="AH992" s="122" t="s">
        <v>231</v>
      </c>
      <c r="AI992" s="124"/>
      <c r="AJ992" s="108"/>
      <c r="AK992" s="106"/>
      <c r="AL992" s="106"/>
      <c r="AM992" s="122" t="s">
        <v>231</v>
      </c>
      <c r="AN992" s="124"/>
      <c r="AO992" s="122" t="s">
        <v>231</v>
      </c>
      <c r="AP992" s="124"/>
      <c r="AQ992" s="122" t="s">
        <v>231</v>
      </c>
      <c r="AR992" s="124"/>
      <c r="AS992" s="122" t="s">
        <v>231</v>
      </c>
      <c r="AT992" s="124"/>
      <c r="AU992" s="122" t="s">
        <v>231</v>
      </c>
      <c r="AV992" s="124"/>
      <c r="AW992" s="122" t="s">
        <v>231</v>
      </c>
      <c r="AX992" s="124"/>
      <c r="AY992" s="122" t="s">
        <v>231</v>
      </c>
      <c r="AZ992" s="124"/>
      <c r="BA992" s="146" t="s">
        <v>231</v>
      </c>
      <c r="BB992" s="124"/>
      <c r="BC992" s="146" t="s">
        <v>293</v>
      </c>
      <c r="BD992" s="124"/>
      <c r="BE992" s="112">
        <f t="shared" si="27"/>
        <v>0.9285714286</v>
      </c>
      <c r="BF992" s="122" t="s">
        <v>192</v>
      </c>
      <c r="BG992" s="160">
        <v>1.0</v>
      </c>
      <c r="BH992" s="122" t="s">
        <v>200</v>
      </c>
      <c r="BI992" s="160">
        <v>0.5</v>
      </c>
      <c r="BJ992" s="122" t="s">
        <v>204</v>
      </c>
      <c r="BK992" s="124">
        <v>1.0</v>
      </c>
      <c r="BL992" s="146" t="s">
        <v>209</v>
      </c>
      <c r="BM992" s="124">
        <v>1.0</v>
      </c>
      <c r="BN992" s="122" t="s">
        <v>216</v>
      </c>
      <c r="BO992" s="226">
        <v>1.0</v>
      </c>
      <c r="BP992" s="63"/>
      <c r="BQ992" s="124">
        <v>1.0</v>
      </c>
      <c r="BR992" s="122" t="s">
        <v>225</v>
      </c>
      <c r="BS992" s="124">
        <v>1.0</v>
      </c>
      <c r="BT992" s="112"/>
      <c r="BU992" s="168" t="s">
        <v>236</v>
      </c>
      <c r="BV992" s="168" t="s">
        <v>236</v>
      </c>
      <c r="BW992" s="112"/>
    </row>
    <row r="993">
      <c r="A993" s="66"/>
      <c r="B993" s="69">
        <v>30.0</v>
      </c>
      <c r="C993" s="71" t="s">
        <v>323</v>
      </c>
      <c r="D993" s="71" t="s">
        <v>359</v>
      </c>
      <c r="E993" s="76">
        <v>2010.0</v>
      </c>
      <c r="F993" s="76" t="s">
        <v>30</v>
      </c>
      <c r="G993" s="76" t="s">
        <v>395</v>
      </c>
      <c r="H993" s="76">
        <v>14.0</v>
      </c>
      <c r="I993" s="119" t="s">
        <v>431</v>
      </c>
      <c r="J993" s="71"/>
      <c r="K993" s="87" t="s">
        <v>39</v>
      </c>
      <c r="L993" s="66"/>
      <c r="M993" s="94"/>
      <c r="N993" s="122" t="s">
        <v>231</v>
      </c>
      <c r="O993" s="124"/>
      <c r="P993" s="124" t="s">
        <v>243</v>
      </c>
      <c r="Q993" s="16" t="s">
        <v>250</v>
      </c>
      <c r="R993" s="122" t="s">
        <v>241</v>
      </c>
      <c r="S993" s="124"/>
      <c r="T993" s="122" t="s">
        <v>231</v>
      </c>
      <c r="U993" s="124"/>
      <c r="V993" s="16" t="s">
        <v>258</v>
      </c>
      <c r="W993" s="106"/>
      <c r="X993" s="106"/>
      <c r="Y993" s="106"/>
      <c r="Z993" s="122" t="s">
        <v>241</v>
      </c>
      <c r="AA993" s="124"/>
      <c r="AB993" s="122"/>
      <c r="AC993" s="124"/>
      <c r="AD993" s="122"/>
      <c r="AE993" s="124"/>
      <c r="AF993" s="122"/>
      <c r="AG993" s="124"/>
      <c r="AH993" s="122"/>
      <c r="AI993" s="124"/>
      <c r="AJ993" s="108"/>
      <c r="AK993" s="106"/>
      <c r="AL993" s="106"/>
      <c r="AM993" s="122" t="s">
        <v>231</v>
      </c>
      <c r="AN993" s="124"/>
      <c r="AO993" s="122" t="s">
        <v>231</v>
      </c>
      <c r="AP993" s="124"/>
      <c r="AQ993" s="122" t="s">
        <v>231</v>
      </c>
      <c r="AR993" s="124"/>
      <c r="AS993" s="122" t="s">
        <v>231</v>
      </c>
      <c r="AT993" s="124"/>
      <c r="AU993" s="122" t="s">
        <v>231</v>
      </c>
      <c r="AV993" s="124"/>
      <c r="AW993" s="122" t="s">
        <v>231</v>
      </c>
      <c r="AX993" s="124"/>
      <c r="AY993" s="122" t="s">
        <v>231</v>
      </c>
      <c r="AZ993" s="124"/>
      <c r="BA993" s="146" t="s">
        <v>231</v>
      </c>
      <c r="BB993" s="124"/>
      <c r="BC993" s="146" t="s">
        <v>228</v>
      </c>
      <c r="BD993" s="124" t="s">
        <v>556</v>
      </c>
      <c r="BE993" s="112">
        <f t="shared" si="27"/>
        <v>0.7857142857</v>
      </c>
      <c r="BF993" s="122" t="s">
        <v>192</v>
      </c>
      <c r="BG993" s="160">
        <v>1.0</v>
      </c>
      <c r="BH993" s="122" t="s">
        <v>199</v>
      </c>
      <c r="BI993" s="160">
        <v>1.0</v>
      </c>
      <c r="BJ993" s="122" t="s">
        <v>204</v>
      </c>
      <c r="BK993" s="124">
        <v>1.0</v>
      </c>
      <c r="BL993" s="146" t="s">
        <v>209</v>
      </c>
      <c r="BM993" s="124">
        <v>1.0</v>
      </c>
      <c r="BN993" s="122" t="s">
        <v>216</v>
      </c>
      <c r="BO993" s="124">
        <v>1.0</v>
      </c>
      <c r="BP993" s="224" t="s">
        <v>211</v>
      </c>
      <c r="BQ993" s="58"/>
      <c r="BR993" s="122" t="s">
        <v>211</v>
      </c>
      <c r="BS993" s="124">
        <v>0.5</v>
      </c>
      <c r="BT993" s="112"/>
      <c r="BU993" s="168" t="s">
        <v>237</v>
      </c>
      <c r="BV993" s="168" t="s">
        <v>236</v>
      </c>
      <c r="BW993" s="112"/>
    </row>
    <row r="994">
      <c r="A994" s="66"/>
      <c r="B994" s="69">
        <v>31.0</v>
      </c>
      <c r="C994" s="71" t="s">
        <v>324</v>
      </c>
      <c r="D994" s="115" t="s">
        <v>360</v>
      </c>
      <c r="E994" s="76">
        <v>2011.0</v>
      </c>
      <c r="F994" s="76" t="s">
        <v>30</v>
      </c>
      <c r="G994" s="76" t="s">
        <v>396</v>
      </c>
      <c r="H994" s="76">
        <v>22.0</v>
      </c>
      <c r="I994" s="119" t="s">
        <v>432</v>
      </c>
      <c r="J994" s="71"/>
      <c r="K994" s="87" t="s">
        <v>39</v>
      </c>
      <c r="L994" s="66"/>
      <c r="M994" s="94"/>
      <c r="N994" s="122" t="s">
        <v>231</v>
      </c>
      <c r="O994" s="124"/>
      <c r="P994" s="124" t="s">
        <v>243</v>
      </c>
      <c r="Q994" s="16" t="s">
        <v>248</v>
      </c>
      <c r="R994" s="122" t="s">
        <v>228</v>
      </c>
      <c r="S994" s="124"/>
      <c r="T994" s="122" t="s">
        <v>231</v>
      </c>
      <c r="U994" s="124"/>
      <c r="V994" s="16" t="s">
        <v>257</v>
      </c>
      <c r="W994" s="106"/>
      <c r="X994" s="106"/>
      <c r="Y994" s="106"/>
      <c r="Z994" s="122" t="s">
        <v>231</v>
      </c>
      <c r="AA994" s="124"/>
      <c r="AB994" s="122" t="s">
        <v>231</v>
      </c>
      <c r="AC994" s="124"/>
      <c r="AD994" s="122" t="s">
        <v>231</v>
      </c>
      <c r="AE994" s="124"/>
      <c r="AF994" s="224" t="s">
        <v>241</v>
      </c>
      <c r="AG994" s="58"/>
      <c r="AH994" s="122" t="s">
        <v>241</v>
      </c>
      <c r="AI994" s="124"/>
      <c r="AJ994" s="108"/>
      <c r="AK994" s="106"/>
      <c r="AL994" s="106"/>
      <c r="AM994" s="122" t="s">
        <v>231</v>
      </c>
      <c r="AN994" s="124"/>
      <c r="AO994" s="122" t="s">
        <v>231</v>
      </c>
      <c r="AP994" s="124"/>
      <c r="AQ994" s="122" t="s">
        <v>231</v>
      </c>
      <c r="AR994" s="124"/>
      <c r="AS994" s="122" t="s">
        <v>231</v>
      </c>
      <c r="AT994" s="124"/>
      <c r="AU994" s="122" t="s">
        <v>231</v>
      </c>
      <c r="AV994" s="124"/>
      <c r="AW994" s="122" t="s">
        <v>231</v>
      </c>
      <c r="AX994" s="124" t="s">
        <v>537</v>
      </c>
      <c r="AY994" s="122" t="s">
        <v>231</v>
      </c>
      <c r="AZ994" s="124"/>
      <c r="BA994" s="146" t="s">
        <v>231</v>
      </c>
      <c r="BB994" s="124" t="s">
        <v>548</v>
      </c>
      <c r="BC994" s="146" t="s">
        <v>291</v>
      </c>
      <c r="BD994" s="124" t="s">
        <v>557</v>
      </c>
      <c r="BE994" s="112">
        <f t="shared" si="27"/>
        <v>0.8085714286</v>
      </c>
      <c r="BF994" s="122" t="s">
        <v>192</v>
      </c>
      <c r="BG994" s="160">
        <v>1.0</v>
      </c>
      <c r="BH994" s="122" t="s">
        <v>199</v>
      </c>
      <c r="BI994" s="160">
        <v>1.0</v>
      </c>
      <c r="BJ994" s="122" t="s">
        <v>204</v>
      </c>
      <c r="BK994" s="124">
        <v>1.0</v>
      </c>
      <c r="BL994" s="146" t="s">
        <v>209</v>
      </c>
      <c r="BM994" s="124">
        <v>1.0</v>
      </c>
      <c r="BN994" s="122" t="s">
        <v>217</v>
      </c>
      <c r="BO994" s="124">
        <v>0.66</v>
      </c>
      <c r="BP994" s="122" t="s">
        <v>211</v>
      </c>
      <c r="BQ994" s="226">
        <v>0.5</v>
      </c>
      <c r="BR994" s="63"/>
      <c r="BS994" s="124">
        <v>0.5</v>
      </c>
      <c r="BT994" s="112"/>
      <c r="BU994" s="168" t="s">
        <v>236</v>
      </c>
      <c r="BV994" s="168" t="s">
        <v>236</v>
      </c>
      <c r="BW994" s="112"/>
    </row>
    <row r="995">
      <c r="A995" s="66"/>
      <c r="B995" s="69">
        <v>32.0</v>
      </c>
      <c r="C995" s="71" t="s">
        <v>325</v>
      </c>
      <c r="D995" s="115" t="s">
        <v>361</v>
      </c>
      <c r="E995" s="76">
        <v>2012.0</v>
      </c>
      <c r="F995" s="76" t="s">
        <v>30</v>
      </c>
      <c r="G995" s="76" t="s">
        <v>397</v>
      </c>
      <c r="H995" s="76">
        <v>5.0</v>
      </c>
      <c r="I995" s="119" t="s">
        <v>433</v>
      </c>
      <c r="J995" s="71"/>
      <c r="K995" s="87" t="s">
        <v>39</v>
      </c>
      <c r="L995" s="66"/>
      <c r="M995" s="94"/>
      <c r="N995" s="122" t="s">
        <v>231</v>
      </c>
      <c r="O995" s="124"/>
      <c r="P995" s="124" t="s">
        <v>243</v>
      </c>
      <c r="Q995" s="16" t="s">
        <v>250</v>
      </c>
      <c r="R995" s="122" t="s">
        <v>228</v>
      </c>
      <c r="S995" s="124"/>
      <c r="T995" s="122" t="s">
        <v>241</v>
      </c>
      <c r="U995" s="124"/>
      <c r="V995" s="16" t="s">
        <v>258</v>
      </c>
      <c r="W995" s="106"/>
      <c r="X995" s="106"/>
      <c r="Y995" s="106"/>
      <c r="Z995" s="122" t="s">
        <v>231</v>
      </c>
      <c r="AA995" s="124"/>
      <c r="AB995" s="122" t="s">
        <v>231</v>
      </c>
      <c r="AC995" s="124" t="s">
        <v>477</v>
      </c>
      <c r="AD995" s="122" t="s">
        <v>231</v>
      </c>
      <c r="AE995" s="124" t="s">
        <v>491</v>
      </c>
      <c r="AF995" s="122" t="s">
        <v>241</v>
      </c>
      <c r="AG995" s="124"/>
      <c r="AH995" s="122" t="s">
        <v>228</v>
      </c>
      <c r="AI995" s="124"/>
      <c r="AJ995" s="108"/>
      <c r="AK995" s="106"/>
      <c r="AL995" s="106"/>
      <c r="AM995" s="122" t="s">
        <v>231</v>
      </c>
      <c r="AN995" s="124"/>
      <c r="AO995" s="122" t="s">
        <v>231</v>
      </c>
      <c r="AP995" s="124" t="s">
        <v>511</v>
      </c>
      <c r="AQ995" s="122" t="s">
        <v>231</v>
      </c>
      <c r="AR995" s="124"/>
      <c r="AS995" s="122" t="s">
        <v>231</v>
      </c>
      <c r="AT995" s="124"/>
      <c r="AU995" s="122" t="s">
        <v>231</v>
      </c>
      <c r="AV995" s="124"/>
      <c r="AW995" s="122" t="s">
        <v>231</v>
      </c>
      <c r="AX995" s="124"/>
      <c r="AY995" s="122" t="s">
        <v>231</v>
      </c>
      <c r="AZ995" s="124"/>
      <c r="BA995" s="146" t="s">
        <v>241</v>
      </c>
      <c r="BB995" s="124"/>
      <c r="BC995" s="146" t="s">
        <v>290</v>
      </c>
      <c r="BD995" s="124" t="s">
        <v>558</v>
      </c>
      <c r="BE995" s="112">
        <f t="shared" si="27"/>
        <v>0.6185714286</v>
      </c>
      <c r="BF995" s="122" t="s">
        <v>192</v>
      </c>
      <c r="BG995" s="160">
        <v>1.0</v>
      </c>
      <c r="BH995" s="122" t="s">
        <v>200</v>
      </c>
      <c r="BI995" s="160">
        <v>0.5</v>
      </c>
      <c r="BJ995" s="122" t="s">
        <v>204</v>
      </c>
      <c r="BK995" s="124">
        <v>1.0</v>
      </c>
      <c r="BL995" s="146" t="s">
        <v>209</v>
      </c>
      <c r="BM995" s="124">
        <v>1.0</v>
      </c>
      <c r="BN995" s="122" t="s">
        <v>218</v>
      </c>
      <c r="BO995" s="124">
        <v>0.33</v>
      </c>
      <c r="BP995" s="122" t="s">
        <v>211</v>
      </c>
      <c r="BQ995" s="124">
        <v>0.5</v>
      </c>
      <c r="BR995" s="224" t="s">
        <v>211</v>
      </c>
      <c r="BS995" s="58"/>
      <c r="BT995" s="112"/>
      <c r="BU995" s="168" t="s">
        <v>237</v>
      </c>
      <c r="BV995" s="168" t="s">
        <v>236</v>
      </c>
      <c r="BW995" s="112"/>
    </row>
    <row r="996">
      <c r="A996" s="66"/>
      <c r="B996" s="69">
        <v>33.0</v>
      </c>
      <c r="C996" s="71" t="s">
        <v>326</v>
      </c>
      <c r="D996" s="115" t="s">
        <v>362</v>
      </c>
      <c r="E996" s="76">
        <v>2014.0</v>
      </c>
      <c r="F996" s="76" t="s">
        <v>30</v>
      </c>
      <c r="G996" s="76" t="s">
        <v>398</v>
      </c>
      <c r="H996" s="76">
        <v>5.0</v>
      </c>
      <c r="I996" s="119" t="s">
        <v>434</v>
      </c>
      <c r="J996" s="71"/>
      <c r="K996" s="87" t="s">
        <v>39</v>
      </c>
      <c r="L996" s="66"/>
      <c r="M996" s="94"/>
      <c r="N996" s="122" t="s">
        <v>231</v>
      </c>
      <c r="O996" s="124"/>
      <c r="P996" s="124" t="s">
        <v>243</v>
      </c>
      <c r="Q996" s="16" t="s">
        <v>248</v>
      </c>
      <c r="R996" s="122" t="s">
        <v>228</v>
      </c>
      <c r="S996" s="124"/>
      <c r="T996" s="122" t="s">
        <v>231</v>
      </c>
      <c r="U996" s="124"/>
      <c r="V996" s="16" t="s">
        <v>258</v>
      </c>
      <c r="W996" s="106"/>
      <c r="X996" s="106"/>
      <c r="Y996" s="106"/>
      <c r="Z996" s="122" t="s">
        <v>231</v>
      </c>
      <c r="AA996" s="124"/>
      <c r="AB996" s="122" t="s">
        <v>231</v>
      </c>
      <c r="AC996" s="124" t="s">
        <v>478</v>
      </c>
      <c r="AD996" s="122" t="s">
        <v>231</v>
      </c>
      <c r="AE996" s="124" t="s">
        <v>492</v>
      </c>
      <c r="AF996" s="122" t="s">
        <v>241</v>
      </c>
      <c r="AG996" s="124"/>
      <c r="AH996" s="224" t="s">
        <v>241</v>
      </c>
      <c r="AI996" s="58"/>
      <c r="AJ996" s="108"/>
      <c r="AK996" s="106"/>
      <c r="AL996" s="106"/>
      <c r="AM996" s="122" t="s">
        <v>241</v>
      </c>
      <c r="AN996" s="124"/>
      <c r="AO996" s="122"/>
      <c r="AP996" s="124"/>
      <c r="AQ996" s="122"/>
      <c r="AR996" s="124"/>
      <c r="AS996" s="122"/>
      <c r="AT996" s="124"/>
      <c r="AU996" s="122" t="s">
        <v>241</v>
      </c>
      <c r="AV996" s="124"/>
      <c r="AW996" s="122" t="s">
        <v>231</v>
      </c>
      <c r="AX996" s="124"/>
      <c r="AY996" s="122" t="s">
        <v>231</v>
      </c>
      <c r="AZ996" s="124"/>
      <c r="BA996" s="146" t="s">
        <v>241</v>
      </c>
      <c r="BB996" s="124"/>
      <c r="BC996" s="146" t="s">
        <v>228</v>
      </c>
      <c r="BD996" s="124"/>
      <c r="BE996" s="112">
        <f t="shared" si="27"/>
        <v>0.7614285714</v>
      </c>
      <c r="BF996" s="122" t="s">
        <v>192</v>
      </c>
      <c r="BG996" s="160">
        <v>1.0</v>
      </c>
      <c r="BH996" s="122" t="s">
        <v>199</v>
      </c>
      <c r="BI996" s="160">
        <v>1.0</v>
      </c>
      <c r="BJ996" s="122" t="s">
        <v>204</v>
      </c>
      <c r="BK996" s="124">
        <v>1.0</v>
      </c>
      <c r="BL996" s="146" t="s">
        <v>209</v>
      </c>
      <c r="BM996" s="124">
        <v>1.0</v>
      </c>
      <c r="BN996" s="122" t="s">
        <v>218</v>
      </c>
      <c r="BO996" s="124">
        <v>0.33</v>
      </c>
      <c r="BP996" s="122" t="s">
        <v>222</v>
      </c>
      <c r="BQ996" s="124">
        <v>0.0</v>
      </c>
      <c r="BR996" s="122" t="s">
        <v>225</v>
      </c>
      <c r="BS996" s="226">
        <v>1.0</v>
      </c>
      <c r="BT996" s="63"/>
      <c r="BU996" s="168" t="s">
        <v>236</v>
      </c>
      <c r="BV996" s="168" t="s">
        <v>236</v>
      </c>
      <c r="BW996" s="112"/>
    </row>
    <row r="997">
      <c r="A997" s="66"/>
      <c r="B997" s="69">
        <v>34.0</v>
      </c>
      <c r="C997" s="71" t="s">
        <v>327</v>
      </c>
      <c r="D997" s="115" t="s">
        <v>363</v>
      </c>
      <c r="E997" s="76">
        <v>2014.0</v>
      </c>
      <c r="F997" s="76" t="s">
        <v>30</v>
      </c>
      <c r="G997" s="76" t="s">
        <v>399</v>
      </c>
      <c r="H997" s="76">
        <v>4.0</v>
      </c>
      <c r="I997" s="119" t="s">
        <v>435</v>
      </c>
      <c r="J997" s="71"/>
      <c r="K997" s="87" t="s">
        <v>39</v>
      </c>
      <c r="L997" s="66"/>
      <c r="M997" s="94"/>
      <c r="N997" s="122" t="s">
        <v>231</v>
      </c>
      <c r="O997" s="124"/>
      <c r="P997" s="124" t="s">
        <v>243</v>
      </c>
      <c r="Q997" s="16" t="s">
        <v>248</v>
      </c>
      <c r="R997" s="122" t="s">
        <v>228</v>
      </c>
      <c r="S997" s="124"/>
      <c r="T997" s="122" t="s">
        <v>231</v>
      </c>
      <c r="U997" s="124"/>
      <c r="V997" s="16" t="s">
        <v>257</v>
      </c>
      <c r="W997" s="106"/>
      <c r="X997" s="106"/>
      <c r="Y997" s="106"/>
      <c r="Z997" s="122" t="s">
        <v>231</v>
      </c>
      <c r="AA997" s="124"/>
      <c r="AB997" s="122" t="s">
        <v>231</v>
      </c>
      <c r="AC997" s="124" t="s">
        <v>479</v>
      </c>
      <c r="AD997" s="122" t="s">
        <v>231</v>
      </c>
      <c r="AE997" s="124"/>
      <c r="AF997" s="122" t="s">
        <v>241</v>
      </c>
      <c r="AG997" s="124"/>
      <c r="AH997" s="122" t="s">
        <v>241</v>
      </c>
      <c r="AI997" s="124"/>
      <c r="AJ997" s="108"/>
      <c r="AK997" s="106"/>
      <c r="AL997" s="106"/>
      <c r="AM997" s="122" t="s">
        <v>231</v>
      </c>
      <c r="AN997" s="124"/>
      <c r="AO997" s="122" t="s">
        <v>231</v>
      </c>
      <c r="AP997" s="124" t="s">
        <v>512</v>
      </c>
      <c r="AQ997" s="122" t="s">
        <v>231</v>
      </c>
      <c r="AR997" s="124" t="s">
        <v>460</v>
      </c>
      <c r="AS997" s="122" t="s">
        <v>231</v>
      </c>
      <c r="AT997" s="124"/>
      <c r="AU997" s="122" t="s">
        <v>231</v>
      </c>
      <c r="AV997" s="124"/>
      <c r="AW997" s="122" t="s">
        <v>231</v>
      </c>
      <c r="AX997" s="124"/>
      <c r="AY997" s="122" t="s">
        <v>231</v>
      </c>
      <c r="AZ997" s="124"/>
      <c r="BA997" s="146" t="s">
        <v>231</v>
      </c>
      <c r="BB997" s="124" t="s">
        <v>549</v>
      </c>
      <c r="BC997" s="146" t="s">
        <v>290</v>
      </c>
      <c r="BD997" s="124"/>
      <c r="BE997" s="112">
        <f t="shared" si="27"/>
        <v>1</v>
      </c>
      <c r="BF997" s="122" t="s">
        <v>192</v>
      </c>
      <c r="BG997" s="160">
        <v>1.0</v>
      </c>
      <c r="BH997" s="122" t="s">
        <v>199</v>
      </c>
      <c r="BI997" s="160">
        <v>1.0</v>
      </c>
      <c r="BJ997" s="122" t="s">
        <v>204</v>
      </c>
      <c r="BK997" s="124">
        <v>1.0</v>
      </c>
      <c r="BL997" s="146" t="s">
        <v>209</v>
      </c>
      <c r="BM997" s="124">
        <v>1.0</v>
      </c>
      <c r="BN997" s="122" t="s">
        <v>216</v>
      </c>
      <c r="BO997" s="124">
        <v>1.0</v>
      </c>
      <c r="BP997" s="122" t="s">
        <v>204</v>
      </c>
      <c r="BQ997" s="124">
        <v>1.0</v>
      </c>
      <c r="BR997" s="122" t="s">
        <v>225</v>
      </c>
      <c r="BS997" s="124">
        <v>1.0</v>
      </c>
      <c r="BT997" s="112"/>
      <c r="BU997" s="168" t="s">
        <v>236</v>
      </c>
      <c r="BV997" s="168" t="s">
        <v>236</v>
      </c>
      <c r="BW997" s="112"/>
    </row>
    <row r="998">
      <c r="A998" s="66"/>
      <c r="B998" s="69">
        <v>35.0</v>
      </c>
      <c r="C998" s="71" t="s">
        <v>328</v>
      </c>
      <c r="D998" s="115" t="s">
        <v>364</v>
      </c>
      <c r="E998" s="76">
        <v>2014.0</v>
      </c>
      <c r="F998" s="76" t="s">
        <v>30</v>
      </c>
      <c r="G998" s="76" t="s">
        <v>400</v>
      </c>
      <c r="H998" s="76">
        <v>7.0</v>
      </c>
      <c r="I998" s="119" t="s">
        <v>436</v>
      </c>
      <c r="J998" s="71"/>
      <c r="K998" s="87" t="s">
        <v>39</v>
      </c>
      <c r="L998" s="66"/>
      <c r="M998" s="94"/>
      <c r="N998" s="122" t="s">
        <v>231</v>
      </c>
      <c r="O998" s="124"/>
      <c r="P998" s="124" t="s">
        <v>243</v>
      </c>
      <c r="Q998" s="16" t="s">
        <v>248</v>
      </c>
      <c r="R998" s="122" t="s">
        <v>228</v>
      </c>
      <c r="S998" s="124"/>
      <c r="T998" s="122" t="s">
        <v>231</v>
      </c>
      <c r="U998" s="124"/>
      <c r="V998" s="16" t="s">
        <v>257</v>
      </c>
      <c r="W998" s="106"/>
      <c r="X998" s="106"/>
      <c r="Y998" s="106"/>
      <c r="Z998" s="122" t="s">
        <v>231</v>
      </c>
      <c r="AA998" s="124"/>
      <c r="AB998" s="122" t="s">
        <v>231</v>
      </c>
      <c r="AC998" s="124" t="s">
        <v>480</v>
      </c>
      <c r="AD998" s="122" t="s">
        <v>231</v>
      </c>
      <c r="AE998" s="124"/>
      <c r="AF998" s="122" t="s">
        <v>231</v>
      </c>
      <c r="AG998" s="124"/>
      <c r="AH998" s="122" t="s">
        <v>231</v>
      </c>
      <c r="AI998" s="124"/>
      <c r="AJ998" s="108"/>
      <c r="AK998" s="106"/>
      <c r="AL998" s="106"/>
      <c r="AM998" s="122" t="s">
        <v>231</v>
      </c>
      <c r="AN998" s="124"/>
      <c r="AO998" s="122" t="s">
        <v>231</v>
      </c>
      <c r="AP998" s="124" t="s">
        <v>513</v>
      </c>
      <c r="AQ998" s="122" t="s">
        <v>231</v>
      </c>
      <c r="AR998" s="124"/>
      <c r="AS998" s="122" t="s">
        <v>231</v>
      </c>
      <c r="AT998" s="124"/>
      <c r="AU998" s="122" t="s">
        <v>231</v>
      </c>
      <c r="AV998" s="124"/>
      <c r="AW998" s="122" t="s">
        <v>231</v>
      </c>
      <c r="AX998" s="124"/>
      <c r="AY998" s="122" t="s">
        <v>231</v>
      </c>
      <c r="AZ998" s="124"/>
      <c r="BA998" s="146" t="s">
        <v>241</v>
      </c>
      <c r="BB998" s="124"/>
      <c r="BC998" s="146" t="s">
        <v>290</v>
      </c>
      <c r="BD998" s="124"/>
      <c r="BE998" s="112">
        <f t="shared" si="27"/>
        <v>1</v>
      </c>
      <c r="BF998" s="122" t="s">
        <v>192</v>
      </c>
      <c r="BG998" s="160">
        <v>1.0</v>
      </c>
      <c r="BH998" s="122" t="s">
        <v>199</v>
      </c>
      <c r="BI998" s="160">
        <v>1.0</v>
      </c>
      <c r="BJ998" s="122" t="s">
        <v>204</v>
      </c>
      <c r="BK998" s="124">
        <v>1.0</v>
      </c>
      <c r="BL998" s="146" t="s">
        <v>209</v>
      </c>
      <c r="BM998" s="124">
        <v>1.0</v>
      </c>
      <c r="BN998" s="122" t="s">
        <v>216</v>
      </c>
      <c r="BO998" s="124">
        <v>1.0</v>
      </c>
      <c r="BP998" s="122" t="s">
        <v>204</v>
      </c>
      <c r="BQ998" s="124">
        <v>1.0</v>
      </c>
      <c r="BR998" s="122" t="s">
        <v>225</v>
      </c>
      <c r="BS998" s="124">
        <v>1.0</v>
      </c>
      <c r="BT998" s="112"/>
      <c r="BU998" s="168" t="s">
        <v>236</v>
      </c>
      <c r="BV998" s="168" t="s">
        <v>236</v>
      </c>
      <c r="BW998" s="112"/>
    </row>
    <row r="999">
      <c r="A999" s="66"/>
      <c r="B999" s="69">
        <v>36.0</v>
      </c>
      <c r="C999" s="71" t="s">
        <v>329</v>
      </c>
      <c r="D999" s="115" t="s">
        <v>365</v>
      </c>
      <c r="E999" s="76">
        <v>2011.0</v>
      </c>
      <c r="F999" s="76" t="s">
        <v>30</v>
      </c>
      <c r="G999" s="76" t="s">
        <v>401</v>
      </c>
      <c r="H999" s="76">
        <v>5.0</v>
      </c>
      <c r="I999" s="119" t="s">
        <v>437</v>
      </c>
      <c r="J999" s="71"/>
      <c r="K999" s="87" t="s">
        <v>39</v>
      </c>
      <c r="L999" s="66"/>
      <c r="M999" s="94"/>
      <c r="N999" s="122" t="s">
        <v>231</v>
      </c>
      <c r="O999" s="124"/>
      <c r="P999" s="124" t="s">
        <v>243</v>
      </c>
      <c r="Q999" s="16" t="s">
        <v>250</v>
      </c>
      <c r="R999" s="122" t="s">
        <v>228</v>
      </c>
      <c r="S999" s="124"/>
      <c r="T999" s="122" t="s">
        <v>231</v>
      </c>
      <c r="U999" s="124"/>
      <c r="V999" s="16" t="s">
        <v>257</v>
      </c>
      <c r="W999" s="106"/>
      <c r="X999" s="106"/>
      <c r="Y999" s="106"/>
      <c r="Z999" s="122" t="s">
        <v>231</v>
      </c>
      <c r="AA999" s="124"/>
      <c r="AB999" s="122" t="s">
        <v>231</v>
      </c>
      <c r="AC999" s="124" t="s">
        <v>481</v>
      </c>
      <c r="AD999" s="122" t="s">
        <v>231</v>
      </c>
      <c r="AE999" s="124" t="s">
        <v>493</v>
      </c>
      <c r="AF999" s="122" t="s">
        <v>241</v>
      </c>
      <c r="AG999" s="124"/>
      <c r="AH999" s="122" t="s">
        <v>241</v>
      </c>
      <c r="AI999" s="124"/>
      <c r="AJ999" s="108"/>
      <c r="AK999" s="106"/>
      <c r="AL999" s="106"/>
      <c r="AM999" s="122" t="s">
        <v>231</v>
      </c>
      <c r="AN999" s="124"/>
      <c r="AO999" s="122" t="s">
        <v>231</v>
      </c>
      <c r="AP999" s="124" t="s">
        <v>514</v>
      </c>
      <c r="AQ999" s="122" t="s">
        <v>231</v>
      </c>
      <c r="AR999" s="124"/>
      <c r="AS999" s="122" t="s">
        <v>231</v>
      </c>
      <c r="AT999" s="124"/>
      <c r="AU999" s="122" t="s">
        <v>231</v>
      </c>
      <c r="AV999" s="124"/>
      <c r="AW999" s="122" t="s">
        <v>231</v>
      </c>
      <c r="AX999" s="124"/>
      <c r="AY999" s="122" t="s">
        <v>231</v>
      </c>
      <c r="AZ999" s="124"/>
      <c r="BA999" s="146" t="s">
        <v>241</v>
      </c>
      <c r="BB999" s="124"/>
      <c r="BC999" s="146" t="s">
        <v>293</v>
      </c>
      <c r="BD999" s="124"/>
      <c r="BE999" s="112">
        <f t="shared" si="27"/>
        <v>0.5942857143</v>
      </c>
      <c r="BF999" s="122" t="s">
        <v>192</v>
      </c>
      <c r="BG999" s="160">
        <v>1.0</v>
      </c>
      <c r="BH999" s="122" t="s">
        <v>200</v>
      </c>
      <c r="BI999" s="160">
        <v>0.5</v>
      </c>
      <c r="BJ999" s="122" t="s">
        <v>205</v>
      </c>
      <c r="BK999" s="124">
        <v>0.5</v>
      </c>
      <c r="BL999" s="146" t="s">
        <v>209</v>
      </c>
      <c r="BM999" s="124">
        <v>1.0</v>
      </c>
      <c r="BN999" s="122" t="s">
        <v>217</v>
      </c>
      <c r="BO999" s="124">
        <v>0.66</v>
      </c>
      <c r="BP999" s="122" t="s">
        <v>211</v>
      </c>
      <c r="BQ999" s="124">
        <v>0.5</v>
      </c>
      <c r="BR999" s="122" t="s">
        <v>226</v>
      </c>
      <c r="BS999" s="124">
        <v>0.0</v>
      </c>
      <c r="BT999" s="112"/>
      <c r="BU999" s="168" t="s">
        <v>236</v>
      </c>
      <c r="BV999" s="168" t="s">
        <v>236</v>
      </c>
      <c r="BW999" s="112"/>
    </row>
  </sheetData>
  <mergeCells count="16094">
    <mergeCell ref="RU341:RV341"/>
    <mergeCell ref="QH339:QI339"/>
    <mergeCell ref="QJ341:QK341"/>
    <mergeCell ref="RW343:RX343"/>
    <mergeCell ref="QL343:QM343"/>
    <mergeCell ref="PT325:PU325"/>
    <mergeCell ref="PS324:PT324"/>
    <mergeCell ref="QH302:QI302"/>
    <mergeCell ref="QJ304:QK304"/>
    <mergeCell ref="RS302:RT302"/>
    <mergeCell ref="RQ300:RR300"/>
    <mergeCell ref="ST329:SU329"/>
    <mergeCell ref="SU330:SV330"/>
    <mergeCell ref="PN319:PO319"/>
    <mergeCell ref="SR327:SS327"/>
    <mergeCell ref="SN323:SO323"/>
    <mergeCell ref="SP325:SQ325"/>
    <mergeCell ref="QF337:QG337"/>
    <mergeCell ref="QD335:QE335"/>
    <mergeCell ref="RJ330:RK330"/>
    <mergeCell ref="RI292:RJ292"/>
    <mergeCell ref="RJ293:RK293"/>
    <mergeCell ref="SU293:SV293"/>
    <mergeCell ref="RS339:RT339"/>
    <mergeCell ref="RQ337:RR337"/>
    <mergeCell ref="RU304:RV304"/>
    <mergeCell ref="RH291:RI291"/>
    <mergeCell ref="SP288:SQ288"/>
    <mergeCell ref="RG290:RH290"/>
    <mergeCell ref="RO298:RP298"/>
    <mergeCell ref="RY345:RZ345"/>
    <mergeCell ref="QN345:QO345"/>
    <mergeCell ref="QR349:QS349"/>
    <mergeCell ref="OY341:OZ341"/>
    <mergeCell ref="PA343:PB343"/>
    <mergeCell ref="PE347:PF347"/>
    <mergeCell ref="PC345:PD345"/>
    <mergeCell ref="OU337:OV337"/>
    <mergeCell ref="PL354:PM354"/>
    <mergeCell ref="PG349:PH349"/>
    <mergeCell ref="TF378:TG378"/>
    <mergeCell ref="TH380:TI380"/>
    <mergeCell ref="TD302:TE302"/>
    <mergeCell ref="TB300:TC300"/>
    <mergeCell ref="SZ298:TA298"/>
    <mergeCell ref="TP351:TQ351"/>
    <mergeCell ref="TR353:TS353"/>
    <mergeCell ref="TL384:TM384"/>
    <mergeCell ref="TN386:TO386"/>
    <mergeCell ref="TP314:TQ314"/>
    <mergeCell ref="TR316:TS316"/>
    <mergeCell ref="TL310:TM310"/>
    <mergeCell ref="TJ308:TK308"/>
    <mergeCell ref="TJ382:TK382"/>
    <mergeCell ref="TL347:TM347"/>
    <mergeCell ref="SJ356:SK356"/>
    <mergeCell ref="QY356:QZ356"/>
    <mergeCell ref="RA358:RB358"/>
    <mergeCell ref="QW354:QX354"/>
    <mergeCell ref="RE362:RF362"/>
    <mergeCell ref="RB359:RC359"/>
    <mergeCell ref="RQ374:RR374"/>
    <mergeCell ref="RS376:RT376"/>
    <mergeCell ref="RE399:RF399"/>
    <mergeCell ref="RD398:RE398"/>
    <mergeCell ref="SL395:SM395"/>
    <mergeCell ref="SJ393:SK393"/>
    <mergeCell ref="RA395:RB395"/>
    <mergeCell ref="RG401:RH401"/>
    <mergeCell ref="RF400:RG400"/>
    <mergeCell ref="SH354:SI354"/>
    <mergeCell ref="SC386:SD386"/>
    <mergeCell ref="TR390:TS390"/>
    <mergeCell ref="TP388:TQ388"/>
    <mergeCell ref="SH391:SI391"/>
    <mergeCell ref="SM396:SN396"/>
    <mergeCell ref="QT388:QU388"/>
    <mergeCell ref="QR386:QS386"/>
    <mergeCell ref="TD376:TE376"/>
    <mergeCell ref="TB374:TC374"/>
    <mergeCell ref="SZ372:TA372"/>
    <mergeCell ref="SU367:SV367"/>
    <mergeCell ref="RO372:RP372"/>
    <mergeCell ref="RY382:RZ382"/>
    <mergeCell ref="SA384:SB384"/>
    <mergeCell ref="KX347:KY347"/>
    <mergeCell ref="NT347:NU347"/>
    <mergeCell ref="NX351:NY351"/>
    <mergeCell ref="NZ353:OA353"/>
    <mergeCell ref="KD364:KE364"/>
    <mergeCell ref="KE365:KF365"/>
    <mergeCell ref="KC363:KD363"/>
    <mergeCell ref="KB362:KC362"/>
    <mergeCell ref="TN349:TO349"/>
    <mergeCell ref="TJ345:TK345"/>
    <mergeCell ref="SC349:SD349"/>
    <mergeCell ref="KV345:KW345"/>
    <mergeCell ref="KZ349:LA349"/>
    <mergeCell ref="LB351:LC351"/>
    <mergeCell ref="LD353:LE353"/>
    <mergeCell ref="SM359:SN359"/>
    <mergeCell ref="LW298:LX298"/>
    <mergeCell ref="KN300:KO300"/>
    <mergeCell ref="KC326:KD326"/>
    <mergeCell ref="KB325:KC325"/>
    <mergeCell ref="KP339:KQ339"/>
    <mergeCell ref="KR341:KS341"/>
    <mergeCell ref="MX325:MY325"/>
    <mergeCell ref="MZ327:NA327"/>
    <mergeCell ref="KL298:KM298"/>
    <mergeCell ref="KB288:KC288"/>
    <mergeCell ref="NH298:NI298"/>
    <mergeCell ref="KC289:KD289"/>
    <mergeCell ref="KD327:KE327"/>
    <mergeCell ref="LO327:LP327"/>
    <mergeCell ref="KE328:KF328"/>
    <mergeCell ref="KF329:KG329"/>
    <mergeCell ref="OU300:OV300"/>
    <mergeCell ref="NJ300:NK300"/>
    <mergeCell ref="QF300:QG300"/>
    <mergeCell ref="QD298:QE298"/>
    <mergeCell ref="OS298:OT298"/>
    <mergeCell ref="NL302:NM302"/>
    <mergeCell ref="NN304:NO304"/>
    <mergeCell ref="LR293:LS293"/>
    <mergeCell ref="KG293:KH293"/>
    <mergeCell ref="PY293:PZ293"/>
    <mergeCell ref="ON293:OO293"/>
    <mergeCell ref="OW302:OX302"/>
    <mergeCell ref="OY304:OZ304"/>
    <mergeCell ref="KD290:KE290"/>
    <mergeCell ref="KF292:KG292"/>
    <mergeCell ref="KE291:KF291"/>
    <mergeCell ref="NC293:ND293"/>
    <mergeCell ref="MX288:MY288"/>
    <mergeCell ref="OI288:OJ288"/>
    <mergeCell ref="LY263:LZ263"/>
    <mergeCell ref="MA265:MB265"/>
    <mergeCell ref="RW269:RX269"/>
    <mergeCell ref="RS265:RT265"/>
    <mergeCell ref="RU267:RV267"/>
    <mergeCell ref="TD265:TE265"/>
    <mergeCell ref="TF267:TG267"/>
    <mergeCell ref="TH269:TI269"/>
    <mergeCell ref="TJ271:TK271"/>
    <mergeCell ref="RY271:RZ271"/>
    <mergeCell ref="ME269:MF269"/>
    <mergeCell ref="MG271:MH271"/>
    <mergeCell ref="LW261:LX261"/>
    <mergeCell ref="MC267:MD267"/>
    <mergeCell ref="OM255:ON255"/>
    <mergeCell ref="OL254:OM254"/>
    <mergeCell ref="OK253:OL253"/>
    <mergeCell ref="OI251:OJ251"/>
    <mergeCell ref="OJ252:OK252"/>
    <mergeCell ref="LK249:LL249"/>
    <mergeCell ref="LL250:LM250"/>
    <mergeCell ref="OG249:OH249"/>
    <mergeCell ref="OH250:OI250"/>
    <mergeCell ref="LP254:LQ254"/>
    <mergeCell ref="MX251:MY251"/>
    <mergeCell ref="LN252:LO252"/>
    <mergeCell ref="TY286:TZ286"/>
    <mergeCell ref="TZ287:UA287"/>
    <mergeCell ref="MV286:MW286"/>
    <mergeCell ref="OH287:OI287"/>
    <mergeCell ref="SO287:SP287"/>
    <mergeCell ref="TS280:TT280"/>
    <mergeCell ref="TU282:TV282"/>
    <mergeCell ref="QW280:QX280"/>
    <mergeCell ref="QV279:QW279"/>
    <mergeCell ref="MO279:MP279"/>
    <mergeCell ref="NZ279:OA279"/>
    <mergeCell ref="OA280:OB280"/>
    <mergeCell ref="SJ282:SK282"/>
    <mergeCell ref="TP277:TQ277"/>
    <mergeCell ref="TR279:TS279"/>
    <mergeCell ref="QR275:QS275"/>
    <mergeCell ref="QT277:QU277"/>
    <mergeCell ref="QP273:QQ273"/>
    <mergeCell ref="TN275:TO275"/>
    <mergeCell ref="TL273:TM273"/>
    <mergeCell ref="SC275:SD275"/>
    <mergeCell ref="SE277:SF277"/>
    <mergeCell ref="SA273:SB273"/>
    <mergeCell ref="SG279:SH279"/>
    <mergeCell ref="SH280:SI280"/>
    <mergeCell ref="SL284:SM284"/>
    <mergeCell ref="SS254:ST254"/>
    <mergeCell ref="SN249:SO249"/>
    <mergeCell ref="SP251:SQ251"/>
    <mergeCell ref="TY249:TZ249"/>
    <mergeCell ref="SR253:SS253"/>
    <mergeCell ref="RH254:RI254"/>
    <mergeCell ref="RE251:RF251"/>
    <mergeCell ref="RC249:RD249"/>
    <mergeCell ref="RG253:RH253"/>
    <mergeCell ref="TB263:TC263"/>
    <mergeCell ref="SZ261:TA261"/>
    <mergeCell ref="RJ256:RK256"/>
    <mergeCell ref="RO261:RP261"/>
    <mergeCell ref="RQ263:RR263"/>
    <mergeCell ref="ST255:SU255"/>
    <mergeCell ref="RI255:RJ255"/>
    <mergeCell ref="LM251:LN251"/>
    <mergeCell ref="KB251:KC251"/>
    <mergeCell ref="JZ249:KA249"/>
    <mergeCell ref="KA250:KB250"/>
    <mergeCell ref="HD249:HE249"/>
    <mergeCell ref="HE250:HF250"/>
    <mergeCell ref="HF251:HG251"/>
    <mergeCell ref="UB252:UC252"/>
    <mergeCell ref="MZ253:NA253"/>
    <mergeCell ref="MV249:MW249"/>
    <mergeCell ref="LO253:LP253"/>
    <mergeCell ref="RD250:RE250"/>
    <mergeCell ref="SO250:SP250"/>
    <mergeCell ref="UA251:UB251"/>
    <mergeCell ref="HI254:HJ254"/>
    <mergeCell ref="HH253:HI253"/>
    <mergeCell ref="RF252:RG252"/>
    <mergeCell ref="SQ252:SR252"/>
    <mergeCell ref="KE254:KF254"/>
    <mergeCell ref="KC252:KD252"/>
    <mergeCell ref="FY255:FZ255"/>
    <mergeCell ref="FX254:FY254"/>
    <mergeCell ref="HJ255:HK255"/>
    <mergeCell ref="HG252:HH252"/>
    <mergeCell ref="IQ288:IR288"/>
    <mergeCell ref="IO286:IP286"/>
    <mergeCell ref="IM284:IN284"/>
    <mergeCell ref="IK282:IL282"/>
    <mergeCell ref="GX280:GY280"/>
    <mergeCell ref="II280:IJ280"/>
    <mergeCell ref="IS290:IT290"/>
    <mergeCell ref="HR263:HS263"/>
    <mergeCell ref="HH290:HI290"/>
    <mergeCell ref="HF288:HG288"/>
    <mergeCell ref="GS275:GT275"/>
    <mergeCell ref="GZ282:HA282"/>
    <mergeCell ref="ID275:IE275"/>
    <mergeCell ref="IV293:IW293"/>
    <mergeCell ref="VQ293:VR293"/>
    <mergeCell ref="HJ292:HK292"/>
    <mergeCell ref="FY292:FZ292"/>
    <mergeCell ref="FZ293:GA293"/>
    <mergeCell ref="HK293:HL293"/>
    <mergeCell ref="XO306:XP306"/>
    <mergeCell ref="WB304:WC304"/>
    <mergeCell ref="WD306:WE306"/>
    <mergeCell ref="XM304:XN304"/>
    <mergeCell ref="US306:UT306"/>
    <mergeCell ref="XG298:XH298"/>
    <mergeCell ref="XM267:XN267"/>
    <mergeCell ref="XK265:XL265"/>
    <mergeCell ref="YV265:YW265"/>
    <mergeCell ref="YH251:YI251"/>
    <mergeCell ref="WU249:WV249"/>
    <mergeCell ref="UO265:UP265"/>
    <mergeCell ref="UQ267:UR267"/>
    <mergeCell ref="VZ265:WA265"/>
    <mergeCell ref="WB267:WC267"/>
    <mergeCell ref="VZ302:WA302"/>
    <mergeCell ref="VX300:VY300"/>
    <mergeCell ref="JY285:JZ285"/>
    <mergeCell ref="JA298:JB298"/>
    <mergeCell ref="JA261:JB261"/>
    <mergeCell ref="IV256:IW256"/>
    <mergeCell ref="IU292:IV292"/>
    <mergeCell ref="JC263:JD263"/>
    <mergeCell ref="XB293:XC293"/>
    <mergeCell ref="VV298:VW298"/>
    <mergeCell ref="HD286:HE286"/>
    <mergeCell ref="HB284:HC284"/>
    <mergeCell ref="HP261:HQ261"/>
    <mergeCell ref="HK256:HL256"/>
    <mergeCell ref="VJ397:VK397"/>
    <mergeCell ref="VK398:VL398"/>
    <mergeCell ref="UU419:UV419"/>
    <mergeCell ref="UY423:UZ423"/>
    <mergeCell ref="UW421:UX421"/>
    <mergeCell ref="VH395:VI395"/>
    <mergeCell ref="VI396:VJ396"/>
    <mergeCell ref="VL399:VM399"/>
    <mergeCell ref="VM400:VN400"/>
    <mergeCell ref="VN401:VO401"/>
    <mergeCell ref="VO402:VP402"/>
    <mergeCell ref="UM411:UN411"/>
    <mergeCell ref="UK409:UL409"/>
    <mergeCell ref="UF404:UG404"/>
    <mergeCell ref="VP403:VQ403"/>
    <mergeCell ref="VF393:VG393"/>
    <mergeCell ref="VD391:VE391"/>
    <mergeCell ref="VD428:VE428"/>
    <mergeCell ref="WF419:WG419"/>
    <mergeCell ref="WJ423:WK423"/>
    <mergeCell ref="WH421:WI421"/>
    <mergeCell ref="WB415:WC415"/>
    <mergeCell ref="WD417:WE417"/>
    <mergeCell ref="US417:UT417"/>
    <mergeCell ref="XS421:XT421"/>
    <mergeCell ref="VZ413:WA413"/>
    <mergeCell ref="VQ404:VR404"/>
    <mergeCell ref="VX411:VY411"/>
    <mergeCell ref="VV409:VW409"/>
    <mergeCell ref="WO428:WP428"/>
    <mergeCell ref="WU397:WV397"/>
    <mergeCell ref="WV398:WW398"/>
    <mergeCell ref="WW399:WX399"/>
    <mergeCell ref="WT396:WU396"/>
    <mergeCell ref="WS395:WT395"/>
    <mergeCell ref="WQ393:WR393"/>
    <mergeCell ref="XI374:XJ374"/>
    <mergeCell ref="XG372:XH372"/>
    <mergeCell ref="VQ367:VR367"/>
    <mergeCell ref="XB367:XC367"/>
    <mergeCell ref="VP366:VQ366"/>
    <mergeCell ref="VA388:VB388"/>
    <mergeCell ref="VC390:VD390"/>
    <mergeCell ref="WL388:WM388"/>
    <mergeCell ref="WJ386:WK386"/>
    <mergeCell ref="XU386:XV386"/>
    <mergeCell ref="XS384:XT384"/>
    <mergeCell ref="XA366:XB366"/>
    <mergeCell ref="WU360:WV360"/>
    <mergeCell ref="WV361:WW361"/>
    <mergeCell ref="XK339:XL339"/>
    <mergeCell ref="XI337:XJ337"/>
    <mergeCell ref="WF382:WG382"/>
    <mergeCell ref="XO380:XP380"/>
    <mergeCell ref="XQ382:XR382"/>
    <mergeCell ref="XW388:XX388"/>
    <mergeCell ref="WH384:WI384"/>
    <mergeCell ref="WO354:WP354"/>
    <mergeCell ref="UY460:UZ460"/>
    <mergeCell ref="UW458:UX458"/>
    <mergeCell ref="UK446:UL446"/>
    <mergeCell ref="UM448:UN448"/>
    <mergeCell ref="VD465:VE465"/>
    <mergeCell ref="VA462:VB462"/>
    <mergeCell ref="VC464:VD464"/>
    <mergeCell ref="US454:UT454"/>
    <mergeCell ref="UU456:UV456"/>
    <mergeCell ref="TY360:TZ360"/>
    <mergeCell ref="VH358:VI358"/>
    <mergeCell ref="MY363:MZ363"/>
    <mergeCell ref="NA365:NB365"/>
    <mergeCell ref="OL365:OM365"/>
    <mergeCell ref="UB363:UC363"/>
    <mergeCell ref="UA362:UB362"/>
    <mergeCell ref="TZ361:UA361"/>
    <mergeCell ref="XY353:XZ353"/>
    <mergeCell ref="XW351:XX351"/>
    <mergeCell ref="XU349:XV349"/>
    <mergeCell ref="VA351:VB351"/>
    <mergeCell ref="VC353:VD353"/>
    <mergeCell ref="TX359:TY359"/>
    <mergeCell ref="WQ356:WR356"/>
    <mergeCell ref="WJ349:WK349"/>
    <mergeCell ref="WT359:WU359"/>
    <mergeCell ref="WL351:WM351"/>
    <mergeCell ref="WN353:WO353"/>
    <mergeCell ref="VF356:VG356"/>
    <mergeCell ref="VI359:VJ359"/>
    <mergeCell ref="WZ365:XA365"/>
    <mergeCell ref="VN364:VO364"/>
    <mergeCell ref="VO365:VP365"/>
    <mergeCell ref="WY364:WZ364"/>
    <mergeCell ref="VM363:VN363"/>
    <mergeCell ref="VL362:VM362"/>
    <mergeCell ref="WX363:WY363"/>
    <mergeCell ref="WW362:WX362"/>
    <mergeCell ref="VJ360:VK360"/>
    <mergeCell ref="VK361:VL361"/>
    <mergeCell ref="VK472:VL472"/>
    <mergeCell ref="VL473:VM473"/>
    <mergeCell ref="VN438:VO438"/>
    <mergeCell ref="VM437:VN437"/>
    <mergeCell ref="VM474:VN474"/>
    <mergeCell ref="VJ471:VK471"/>
    <mergeCell ref="VF467:VG467"/>
    <mergeCell ref="VH469:VI469"/>
    <mergeCell ref="VI470:VJ470"/>
    <mergeCell ref="FX439:FY439"/>
    <mergeCell ref="FY440:FZ440"/>
    <mergeCell ref="IR437:IS437"/>
    <mergeCell ref="IU440:IV440"/>
    <mergeCell ref="IT439:IU439"/>
    <mergeCell ref="IQ436:IR436"/>
    <mergeCell ref="IV441:IW441"/>
    <mergeCell ref="VI433:VJ433"/>
    <mergeCell ref="UW384:UX384"/>
    <mergeCell ref="UU382:UV382"/>
    <mergeCell ref="VA425:VB425"/>
    <mergeCell ref="VF430:VG430"/>
    <mergeCell ref="VL436:VM436"/>
    <mergeCell ref="VH432:VI432"/>
    <mergeCell ref="IP435:IQ435"/>
    <mergeCell ref="HE435:HF435"/>
    <mergeCell ref="WU434:WV434"/>
    <mergeCell ref="WV435:WW435"/>
    <mergeCell ref="WW436:WX436"/>
    <mergeCell ref="WN427:WO427"/>
    <mergeCell ref="WQ430:WR430"/>
    <mergeCell ref="VP440:VQ440"/>
    <mergeCell ref="VO439:VP439"/>
    <mergeCell ref="WD454:WE454"/>
    <mergeCell ref="VZ450:WA450"/>
    <mergeCell ref="WB452:WC452"/>
    <mergeCell ref="WS432:WT432"/>
    <mergeCell ref="WT433:WU433"/>
    <mergeCell ref="WX437:WY437"/>
    <mergeCell ref="UF441:UG441"/>
    <mergeCell ref="VK435:VL435"/>
    <mergeCell ref="VV446:VW446"/>
    <mergeCell ref="VX448:VY448"/>
    <mergeCell ref="VQ441:VR441"/>
    <mergeCell ref="VN475:VO475"/>
    <mergeCell ref="VO476:VP476"/>
    <mergeCell ref="MR319:MS319"/>
    <mergeCell ref="MP317:MQ317"/>
    <mergeCell ref="ME380:MF380"/>
    <mergeCell ref="MG382:MH382"/>
    <mergeCell ref="MK349:ML349"/>
    <mergeCell ref="MK312:ML312"/>
    <mergeCell ref="ME306:MF306"/>
    <mergeCell ref="MG308:MH308"/>
    <mergeCell ref="MT358:MU358"/>
    <mergeCell ref="MU470:MV470"/>
    <mergeCell ref="MR467:MS467"/>
    <mergeCell ref="MP428:MQ428"/>
    <mergeCell ref="MO538:MP538"/>
    <mergeCell ref="MC526:MD526"/>
    <mergeCell ref="LY522:LZ522"/>
    <mergeCell ref="MP539:MQ539"/>
    <mergeCell ref="MA302:MB302"/>
    <mergeCell ref="MC304:MD304"/>
    <mergeCell ref="MC378:MD378"/>
    <mergeCell ref="MT321:MU321"/>
    <mergeCell ref="MA376:MB376"/>
    <mergeCell ref="MK423:ML423"/>
    <mergeCell ref="MA524:MB524"/>
    <mergeCell ref="IF425:IG425"/>
    <mergeCell ref="IB421:IC421"/>
    <mergeCell ref="ID423:IE423"/>
    <mergeCell ref="IH427:II427"/>
    <mergeCell ref="II428:IJ428"/>
    <mergeCell ref="HI439:HJ439"/>
    <mergeCell ref="HJ440:HK440"/>
    <mergeCell ref="HK441:HL441"/>
    <mergeCell ref="IS438:IT438"/>
    <mergeCell ref="GO530:GP530"/>
    <mergeCell ref="GK526:GL526"/>
    <mergeCell ref="GM528:GN528"/>
    <mergeCell ref="KR526:KS526"/>
    <mergeCell ref="KT528:KU528"/>
    <mergeCell ref="KP524:KQ524"/>
    <mergeCell ref="GQ458:GR458"/>
    <mergeCell ref="GM491:GN491"/>
    <mergeCell ref="GO493:GP493"/>
    <mergeCell ref="GI487:GJ487"/>
    <mergeCell ref="GG485:GH485"/>
    <mergeCell ref="GE483:GF483"/>
    <mergeCell ref="GU499:GV499"/>
    <mergeCell ref="JM495:JN495"/>
    <mergeCell ref="KV493:KW493"/>
    <mergeCell ref="KZ497:LA497"/>
    <mergeCell ref="IK430:IL430"/>
    <mergeCell ref="IO434:IP434"/>
    <mergeCell ref="JO497:JP497"/>
    <mergeCell ref="JA520:JB520"/>
    <mergeCell ref="JK530:JL530"/>
    <mergeCell ref="JO534:JP534"/>
    <mergeCell ref="JM532:JN532"/>
    <mergeCell ref="JE265:JF265"/>
    <mergeCell ref="HT265:HU265"/>
    <mergeCell ref="JG267:JH267"/>
    <mergeCell ref="IQ251:IR251"/>
    <mergeCell ref="IP250:IQ250"/>
    <mergeCell ref="IT254:IU254"/>
    <mergeCell ref="IR252:IS252"/>
    <mergeCell ref="IU255:IV255"/>
    <mergeCell ref="IS253:IT253"/>
    <mergeCell ref="GW316:GX316"/>
    <mergeCell ref="GU314:GV314"/>
    <mergeCell ref="IB310:IC310"/>
    <mergeCell ref="IF314:IG314"/>
    <mergeCell ref="UY312:UZ312"/>
    <mergeCell ref="UW310:UX310"/>
    <mergeCell ref="WF308:WG308"/>
    <mergeCell ref="HJ329:HK329"/>
    <mergeCell ref="HI328:HJ328"/>
    <mergeCell ref="GQ310:GR310"/>
    <mergeCell ref="GX317:GY317"/>
    <mergeCell ref="HG326:HH326"/>
    <mergeCell ref="HF325:HG325"/>
    <mergeCell ref="HH327:HI327"/>
    <mergeCell ref="HE324:HF324"/>
    <mergeCell ref="IN433:IO433"/>
    <mergeCell ref="IM432:IN432"/>
    <mergeCell ref="IT328:IU328"/>
    <mergeCell ref="IU366:IV366"/>
    <mergeCell ref="IV367:IW367"/>
    <mergeCell ref="IS327:IT327"/>
    <mergeCell ref="IU329:IV329"/>
    <mergeCell ref="IV330:IW330"/>
    <mergeCell ref="JI343:JJ343"/>
    <mergeCell ref="JA335:JB335"/>
    <mergeCell ref="JE339:JF339"/>
    <mergeCell ref="JC337:JD337"/>
    <mergeCell ref="JG341:JH341"/>
    <mergeCell ref="FZ330:GA330"/>
    <mergeCell ref="HK330:HL330"/>
    <mergeCell ref="FX328:FY328"/>
    <mergeCell ref="FY329:FZ329"/>
    <mergeCell ref="IO323:IP323"/>
    <mergeCell ref="IM321:IN321"/>
    <mergeCell ref="IH316:II316"/>
    <mergeCell ref="IN322:IO322"/>
    <mergeCell ref="HB321:HC321"/>
    <mergeCell ref="GZ319:HA319"/>
    <mergeCell ref="HC322:HD322"/>
    <mergeCell ref="HD323:HE323"/>
    <mergeCell ref="IR326:IS326"/>
    <mergeCell ref="IP324:IQ324"/>
    <mergeCell ref="IT365:IU365"/>
    <mergeCell ref="IR363:IS363"/>
    <mergeCell ref="HX343:HY343"/>
    <mergeCell ref="JZ323:KA323"/>
    <mergeCell ref="JX321:JY321"/>
    <mergeCell ref="GM343:GN343"/>
    <mergeCell ref="JV319:JW319"/>
    <mergeCell ref="WO465:WP465"/>
    <mergeCell ref="WN464:WO464"/>
    <mergeCell ref="WH495:WI495"/>
    <mergeCell ref="WJ497:WK497"/>
    <mergeCell ref="VP477:VQ477"/>
    <mergeCell ref="XA477:XB477"/>
    <mergeCell ref="XB478:XC478"/>
    <mergeCell ref="XI448:XJ448"/>
    <mergeCell ref="XG446:XH446"/>
    <mergeCell ref="XB441:XC441"/>
    <mergeCell ref="XK450:XL450"/>
    <mergeCell ref="XM452:XN452"/>
    <mergeCell ref="XO454:XP454"/>
    <mergeCell ref="WL462:WM462"/>
    <mergeCell ref="YT448:YU448"/>
    <mergeCell ref="YV450:YW450"/>
    <mergeCell ref="YT411:YU411"/>
    <mergeCell ref="YM478:YN478"/>
    <mergeCell ref="YL477:YM477"/>
    <mergeCell ref="YV487:YW487"/>
    <mergeCell ref="YT485:YU485"/>
    <mergeCell ref="YI363:YJ363"/>
    <mergeCell ref="YF360:YG360"/>
    <mergeCell ref="YG361:YH361"/>
    <mergeCell ref="YH362:YI362"/>
    <mergeCell ref="YJ364:YK364"/>
    <mergeCell ref="XZ354:YA354"/>
    <mergeCell ref="YV413:YW413"/>
    <mergeCell ref="YV376:YW376"/>
    <mergeCell ref="YT374:YU374"/>
    <mergeCell ref="YR372:YS372"/>
    <mergeCell ref="YL366:YM366"/>
    <mergeCell ref="YK365:YL365"/>
    <mergeCell ref="YM367:YN367"/>
    <mergeCell ref="WB526:WC526"/>
    <mergeCell ref="XM526:XN526"/>
    <mergeCell ref="XO528:XP528"/>
    <mergeCell ref="YV524:YW524"/>
    <mergeCell ref="YT522:YU522"/>
    <mergeCell ref="VA536:VB536"/>
    <mergeCell ref="WL536:WM536"/>
    <mergeCell ref="VL510:VM510"/>
    <mergeCell ref="VO513:VP513"/>
    <mergeCell ref="VM511:VN511"/>
    <mergeCell ref="VN512:VO512"/>
    <mergeCell ref="VP514:VQ514"/>
    <mergeCell ref="VF504:VG504"/>
    <mergeCell ref="YF508:YG508"/>
    <mergeCell ref="YE507:YF507"/>
    <mergeCell ref="YG509:YH509"/>
    <mergeCell ref="XZ502:YA502"/>
    <mergeCell ref="WD528:WE528"/>
    <mergeCell ref="WF530:WG530"/>
    <mergeCell ref="YH510:YI510"/>
    <mergeCell ref="YJ512:YK512"/>
    <mergeCell ref="YL514:YM514"/>
    <mergeCell ref="UU493:UV493"/>
    <mergeCell ref="YM515:YN515"/>
    <mergeCell ref="QJ526:QK526"/>
    <mergeCell ref="QL528:QM528"/>
    <mergeCell ref="RS524:RT524"/>
    <mergeCell ref="RU526:RV526"/>
    <mergeCell ref="RW528:RX528"/>
    <mergeCell ref="VZ524:WA524"/>
    <mergeCell ref="VX522:VY522"/>
    <mergeCell ref="VD539:VE539"/>
    <mergeCell ref="VC538:VD538"/>
    <mergeCell ref="XY538:XZ538"/>
    <mergeCell ref="WJ534:WK534"/>
    <mergeCell ref="WH532:WI532"/>
    <mergeCell ref="WO539:WP539"/>
    <mergeCell ref="WN538:WO538"/>
    <mergeCell ref="UW495:UX495"/>
    <mergeCell ref="UY497:UZ497"/>
    <mergeCell ref="VA499:VB499"/>
    <mergeCell ref="VD502:VE502"/>
    <mergeCell ref="VC501:VD501"/>
    <mergeCell ref="VH506:VI506"/>
    <mergeCell ref="VI507:VJ507"/>
    <mergeCell ref="VK509:VL509"/>
    <mergeCell ref="VJ508:VK508"/>
    <mergeCell ref="ZU512:ZV512"/>
    <mergeCell ref="ZK502:ZL502"/>
    <mergeCell ref="YE470:YF470"/>
    <mergeCell ref="XZ465:YA465"/>
    <mergeCell ref="YD469:YE469"/>
    <mergeCell ref="AAG524:AAH524"/>
    <mergeCell ref="AAI526:AAJ526"/>
    <mergeCell ref="YR483:YS483"/>
    <mergeCell ref="ZX515:ZY515"/>
    <mergeCell ref="YB467:YC467"/>
    <mergeCell ref="YB504:YC504"/>
    <mergeCell ref="YX489:YY489"/>
    <mergeCell ref="ZB493:ZC493"/>
    <mergeCell ref="YZ491:ZA491"/>
    <mergeCell ref="ZX478:ZY478"/>
    <mergeCell ref="ZW477:ZX477"/>
    <mergeCell ref="AAI489:AAJ489"/>
    <mergeCell ref="AAG487:AAH487"/>
    <mergeCell ref="AAE485:AAF485"/>
    <mergeCell ref="AAC483:AAD483"/>
    <mergeCell ref="ZW514:ZX514"/>
    <mergeCell ref="ZV513:ZW513"/>
    <mergeCell ref="AAE522:AAF522"/>
    <mergeCell ref="AAC520:AAD520"/>
    <mergeCell ref="YD358:YE358"/>
    <mergeCell ref="YE359:YF359"/>
    <mergeCell ref="YB356:YC356"/>
    <mergeCell ref="XZ391:YA391"/>
    <mergeCell ref="YH473:YI473"/>
    <mergeCell ref="YF471:YG471"/>
    <mergeCell ref="YG472:YH472"/>
    <mergeCell ref="XU534:XV534"/>
    <mergeCell ref="XS532:XT532"/>
    <mergeCell ref="XW536:XX536"/>
    <mergeCell ref="XQ530:XR530"/>
    <mergeCell ref="XQ493:XR493"/>
    <mergeCell ref="XS495:XT495"/>
    <mergeCell ref="XU497:XV497"/>
    <mergeCell ref="XW499:XX499"/>
    <mergeCell ref="ZK539:ZL539"/>
    <mergeCell ref="ZJ538:ZK538"/>
    <mergeCell ref="ZJ390:ZK390"/>
    <mergeCell ref="ZH388:ZI388"/>
    <mergeCell ref="ZX367:ZY367"/>
    <mergeCell ref="AAK528:AAL528"/>
    <mergeCell ref="ZD532:ZE532"/>
    <mergeCell ref="ZB530:ZC530"/>
    <mergeCell ref="YZ528:ZA528"/>
    <mergeCell ref="XZ539:YA539"/>
    <mergeCell ref="ZF534:ZG534"/>
    <mergeCell ref="ZH536:ZI536"/>
    <mergeCell ref="YX526:YY526"/>
    <mergeCell ref="YR520:YS520"/>
    <mergeCell ref="YX378:YY378"/>
    <mergeCell ref="YZ380:ZA380"/>
    <mergeCell ref="ZB382:ZC382"/>
    <mergeCell ref="ZD384:ZE384"/>
    <mergeCell ref="YK513:YL513"/>
    <mergeCell ref="YI511:YJ511"/>
    <mergeCell ref="ZS510:ZT510"/>
    <mergeCell ref="ZT511:ZU511"/>
    <mergeCell ref="YD506:YE506"/>
    <mergeCell ref="XY501:XZ501"/>
    <mergeCell ref="AAK491:AAL491"/>
    <mergeCell ref="ZF497:ZG497"/>
    <mergeCell ref="ZD495:ZE495"/>
    <mergeCell ref="ZH499:ZI499"/>
    <mergeCell ref="ZJ501:ZK501"/>
    <mergeCell ref="ZQ360:ZR360"/>
    <mergeCell ref="ZO358:ZP358"/>
    <mergeCell ref="ZP359:ZQ359"/>
    <mergeCell ref="ZD347:ZE347"/>
    <mergeCell ref="ZH351:ZI351"/>
    <mergeCell ref="ZK354:ZL354"/>
    <mergeCell ref="ZJ353:ZK353"/>
    <mergeCell ref="ZM319:ZN319"/>
    <mergeCell ref="ZK317:ZL317"/>
    <mergeCell ref="ZK391:ZL391"/>
    <mergeCell ref="ZS325:ZT325"/>
    <mergeCell ref="ZQ323:ZR323"/>
    <mergeCell ref="ZO321:ZP321"/>
    <mergeCell ref="ZM356:ZN356"/>
    <mergeCell ref="AAG376:AAH376"/>
    <mergeCell ref="AAE374:AAF374"/>
    <mergeCell ref="AAG339:AAH339"/>
    <mergeCell ref="AAE337:AAF337"/>
    <mergeCell ref="AAC335:AAD335"/>
    <mergeCell ref="AAI341:AAJ341"/>
    <mergeCell ref="AAK343:AAL343"/>
    <mergeCell ref="ZM393:ZN393"/>
    <mergeCell ref="ZO395:ZP395"/>
    <mergeCell ref="ZP396:ZQ396"/>
    <mergeCell ref="ZT400:ZU400"/>
    <mergeCell ref="ZQ397:ZR397"/>
    <mergeCell ref="ZS399:ZT399"/>
    <mergeCell ref="ZR398:ZS398"/>
    <mergeCell ref="ZM504:ZN504"/>
    <mergeCell ref="ZO506:ZP506"/>
    <mergeCell ref="ZP507:ZQ507"/>
    <mergeCell ref="ZQ508:ZR508"/>
    <mergeCell ref="ZR509:ZS509"/>
    <mergeCell ref="AAI378:AAJ378"/>
    <mergeCell ref="AAC372:AAD372"/>
    <mergeCell ref="ZV365:ZW365"/>
    <mergeCell ref="ZU364:ZV364"/>
    <mergeCell ref="ZT363:ZU363"/>
    <mergeCell ref="ZU401:ZV401"/>
    <mergeCell ref="ZW403:ZX403"/>
    <mergeCell ref="ZV402:ZW402"/>
    <mergeCell ref="ZX330:ZY330"/>
    <mergeCell ref="ZU327:ZV327"/>
    <mergeCell ref="ZW329:ZX329"/>
    <mergeCell ref="ZW366:ZX366"/>
    <mergeCell ref="ZR361:ZS361"/>
    <mergeCell ref="ZS362:ZT362"/>
    <mergeCell ref="WN390:WO390"/>
    <mergeCell ref="WD380:WE380"/>
    <mergeCell ref="UK372:UL372"/>
    <mergeCell ref="VV372:VW372"/>
    <mergeCell ref="VZ376:WA376"/>
    <mergeCell ref="VX374:VY374"/>
    <mergeCell ref="XM378:XN378"/>
    <mergeCell ref="XK376:XL376"/>
    <mergeCell ref="UM374:UN374"/>
    <mergeCell ref="UF367:UG367"/>
    <mergeCell ref="UY386:UZ386"/>
    <mergeCell ref="XS347:XT347"/>
    <mergeCell ref="WX400:WY400"/>
    <mergeCell ref="WH347:WI347"/>
    <mergeCell ref="WB378:WC378"/>
    <mergeCell ref="VD354:VE354"/>
    <mergeCell ref="YH436:YI436"/>
    <mergeCell ref="YF434:YG434"/>
    <mergeCell ref="YL440:YM440"/>
    <mergeCell ref="YM441:YN441"/>
    <mergeCell ref="YR446:YS446"/>
    <mergeCell ref="YK439:YL439"/>
    <mergeCell ref="YB430:YC430"/>
    <mergeCell ref="XZ428:YA428"/>
    <mergeCell ref="YM404:YN404"/>
    <mergeCell ref="YR409:YS409"/>
    <mergeCell ref="UQ452:UR452"/>
    <mergeCell ref="WH458:WI458"/>
    <mergeCell ref="YB393:YC393"/>
    <mergeCell ref="YD432:YE432"/>
    <mergeCell ref="YD395:YE395"/>
    <mergeCell ref="YE396:YF396"/>
    <mergeCell ref="YF397:YG397"/>
    <mergeCell ref="WD343:WE343"/>
    <mergeCell ref="VX337:VY337"/>
    <mergeCell ref="NA328:NB328"/>
    <mergeCell ref="MY326:MZ326"/>
    <mergeCell ref="XQ345:XR345"/>
    <mergeCell ref="XM341:XN341"/>
    <mergeCell ref="XO343:XP343"/>
    <mergeCell ref="XG335:XH335"/>
    <mergeCell ref="VV335:VW335"/>
    <mergeCell ref="YR335:YS335"/>
    <mergeCell ref="YI326:YJ326"/>
    <mergeCell ref="YL329:YM329"/>
    <mergeCell ref="YM330:YN330"/>
    <mergeCell ref="WY327:WZ327"/>
    <mergeCell ref="WX326:WY326"/>
    <mergeCell ref="UQ341:UR341"/>
    <mergeCell ref="UO339:UP339"/>
    <mergeCell ref="UM337:UN337"/>
    <mergeCell ref="US343:UT343"/>
    <mergeCell ref="VN327:VO327"/>
    <mergeCell ref="VP329:VQ329"/>
    <mergeCell ref="VZ339:WA339"/>
    <mergeCell ref="WB341:WC341"/>
    <mergeCell ref="UF330:UG330"/>
    <mergeCell ref="VQ330:VR330"/>
    <mergeCell ref="VQ515:VR515"/>
    <mergeCell ref="UF515:UG515"/>
    <mergeCell ref="UK520:UL520"/>
    <mergeCell ref="UU530:UV530"/>
    <mergeCell ref="UY534:UZ534"/>
    <mergeCell ref="UW532:UX532"/>
    <mergeCell ref="UQ526:UR526"/>
    <mergeCell ref="US528:UT528"/>
    <mergeCell ref="UM485:UN485"/>
    <mergeCell ref="UK483:UL483"/>
    <mergeCell ref="UO487:UP487"/>
    <mergeCell ref="UQ489:UR489"/>
    <mergeCell ref="US491:UT491"/>
    <mergeCell ref="VQ478:VR478"/>
    <mergeCell ref="VV520:VW520"/>
    <mergeCell ref="VV483:VW483"/>
    <mergeCell ref="WL499:WM499"/>
    <mergeCell ref="WO502:WP502"/>
    <mergeCell ref="WN501:WO501"/>
    <mergeCell ref="WS506:WT506"/>
    <mergeCell ref="WQ504:WR504"/>
    <mergeCell ref="WW510:WX510"/>
    <mergeCell ref="WX511:WY511"/>
    <mergeCell ref="WU508:WV508"/>
    <mergeCell ref="WT507:WU507"/>
    <mergeCell ref="XB515:XC515"/>
    <mergeCell ref="WD491:WE491"/>
    <mergeCell ref="WF493:WG493"/>
    <mergeCell ref="WV509:WW509"/>
    <mergeCell ref="WZ513:XA513"/>
    <mergeCell ref="WY512:WZ512"/>
    <mergeCell ref="XA514:XB514"/>
    <mergeCell ref="NX314:NY314"/>
    <mergeCell ref="NZ316:OA316"/>
    <mergeCell ref="VA314:VB314"/>
    <mergeCell ref="NC330:ND330"/>
    <mergeCell ref="MV323:MW323"/>
    <mergeCell ref="NB329:NC329"/>
    <mergeCell ref="NC367:ND367"/>
    <mergeCell ref="MZ401:NA401"/>
    <mergeCell ref="MX399:MY399"/>
    <mergeCell ref="NA402:NB402"/>
    <mergeCell ref="NN526:NO526"/>
    <mergeCell ref="NJ522:NK522"/>
    <mergeCell ref="NL524:NM524"/>
    <mergeCell ref="NB403:NC403"/>
    <mergeCell ref="NC404:ND404"/>
    <mergeCell ref="PW476:PX476"/>
    <mergeCell ref="PV475:PW475"/>
    <mergeCell ref="QF485:QG485"/>
    <mergeCell ref="OY526:OZ526"/>
    <mergeCell ref="QH524:QI524"/>
    <mergeCell ref="QF522:QG522"/>
    <mergeCell ref="YD321:YE321"/>
    <mergeCell ref="YB319:YC319"/>
    <mergeCell ref="WN316:WO316"/>
    <mergeCell ref="WW325:WX325"/>
    <mergeCell ref="VL325:VM325"/>
    <mergeCell ref="VD317:VE317"/>
    <mergeCell ref="VJ323:VK323"/>
    <mergeCell ref="WF345:WG345"/>
    <mergeCell ref="UQ378:UR378"/>
    <mergeCell ref="UO376:UP376"/>
    <mergeCell ref="UO413:UP413"/>
    <mergeCell ref="UQ415:UR415"/>
    <mergeCell ref="UU345:UV345"/>
    <mergeCell ref="US380:UT380"/>
    <mergeCell ref="UO450:UP450"/>
    <mergeCell ref="XI485:XJ485"/>
    <mergeCell ref="XG483:XH483"/>
    <mergeCell ref="WB489:WC489"/>
    <mergeCell ref="XO491:XP491"/>
    <mergeCell ref="VX485:VY485"/>
    <mergeCell ref="VZ487:WA487"/>
    <mergeCell ref="XK487:XL487"/>
    <mergeCell ref="XM489:XN489"/>
    <mergeCell ref="OW524:OX524"/>
    <mergeCell ref="OU522:OV522"/>
    <mergeCell ref="XK524:XL524"/>
    <mergeCell ref="XI522:XJ522"/>
    <mergeCell ref="UO524:UP524"/>
    <mergeCell ref="UM522:UN522"/>
    <mergeCell ref="XG520:XH520"/>
    <mergeCell ref="OI66:OJ66"/>
    <mergeCell ref="OM70:ON70"/>
    <mergeCell ref="ON71:OO71"/>
    <mergeCell ref="OJ178:OK178"/>
    <mergeCell ref="ON108:OO108"/>
    <mergeCell ref="ON145:OO145"/>
    <mergeCell ref="NV312:NW312"/>
    <mergeCell ref="OA317:OB317"/>
    <mergeCell ref="NT125:NU125"/>
    <mergeCell ref="NV90:NW90"/>
    <mergeCell ref="OF63:OG63"/>
    <mergeCell ref="OG64:OH64"/>
    <mergeCell ref="NZ57:OA57"/>
    <mergeCell ref="NT51:NU51"/>
    <mergeCell ref="NV53:NW53"/>
    <mergeCell ref="OE62:OF62"/>
    <mergeCell ref="OC60:OD60"/>
    <mergeCell ref="OL69:OM69"/>
    <mergeCell ref="OK68:OL68"/>
    <mergeCell ref="NX18:NY18"/>
    <mergeCell ref="NZ20:OA20"/>
    <mergeCell ref="NT14:NU14"/>
    <mergeCell ref="OJ67:OK67"/>
    <mergeCell ref="OA58:OB58"/>
    <mergeCell ref="LY78:LZ78"/>
    <mergeCell ref="LW76:LX76"/>
    <mergeCell ref="MG86:MH86"/>
    <mergeCell ref="MK90:ML90"/>
    <mergeCell ref="MA80:MB80"/>
    <mergeCell ref="MC82:MD82"/>
    <mergeCell ref="ME84:MF84"/>
    <mergeCell ref="NP84:NQ84"/>
    <mergeCell ref="NR86:NS86"/>
    <mergeCell ref="NJ78:NK78"/>
    <mergeCell ref="NH76:NI76"/>
    <mergeCell ref="NB70:NC70"/>
    <mergeCell ref="NA69:NB69"/>
    <mergeCell ref="NC71:ND71"/>
    <mergeCell ref="MY67:MZ67"/>
    <mergeCell ref="MP58:MQ58"/>
    <mergeCell ref="MR60:MS60"/>
    <mergeCell ref="MM55:MN55"/>
    <mergeCell ref="MO57:MP57"/>
    <mergeCell ref="LB55:LC55"/>
    <mergeCell ref="LD57:LE57"/>
    <mergeCell ref="LE58:LF58"/>
    <mergeCell ref="JQ55:JR55"/>
    <mergeCell ref="JS57:JT57"/>
    <mergeCell ref="KD68:KE68"/>
    <mergeCell ref="KE69:KF69"/>
    <mergeCell ref="KP80:KQ80"/>
    <mergeCell ref="KZ90:LA90"/>
    <mergeCell ref="KT84:KU84"/>
    <mergeCell ref="KR82:KS82"/>
    <mergeCell ref="KV86:KW86"/>
    <mergeCell ref="KG71:KH71"/>
    <mergeCell ref="KF70:KG70"/>
    <mergeCell ref="JX62:JY62"/>
    <mergeCell ref="MZ68:NA68"/>
    <mergeCell ref="LR71:LS71"/>
    <mergeCell ref="LJ63:LK63"/>
    <mergeCell ref="KC67:KD67"/>
    <mergeCell ref="KA65:KB65"/>
    <mergeCell ref="KB66:KC66"/>
    <mergeCell ref="LQ70:LR70"/>
    <mergeCell ref="LL139:LM139"/>
    <mergeCell ref="MX140:MY140"/>
    <mergeCell ref="MV138:MW138"/>
    <mergeCell ref="KB140:KC140"/>
    <mergeCell ref="KC141:KD141"/>
    <mergeCell ref="JZ138:KA138"/>
    <mergeCell ref="MO168:MP168"/>
    <mergeCell ref="MK127:ML127"/>
    <mergeCell ref="MI125:MJ125"/>
    <mergeCell ref="LP143:LQ143"/>
    <mergeCell ref="LQ144:LR144"/>
    <mergeCell ref="LJ137:LK137"/>
    <mergeCell ref="MP132:MQ132"/>
    <mergeCell ref="JQ166:JR166"/>
    <mergeCell ref="JS168:JT168"/>
    <mergeCell ref="KP154:KQ154"/>
    <mergeCell ref="KR156:KS156"/>
    <mergeCell ref="KG145:KH145"/>
    <mergeCell ref="JT206:JU206"/>
    <mergeCell ref="JY211:JZ211"/>
    <mergeCell ref="JV208:JW208"/>
    <mergeCell ref="JS205:JT205"/>
    <mergeCell ref="LK101:LL101"/>
    <mergeCell ref="JZ101:KA101"/>
    <mergeCell ref="LD131:LE131"/>
    <mergeCell ref="JS131:JT131"/>
    <mergeCell ref="JQ129:JR129"/>
    <mergeCell ref="LB129:LC129"/>
    <mergeCell ref="KX125:KY125"/>
    <mergeCell ref="LW113:LX113"/>
    <mergeCell ref="LI99:LJ99"/>
    <mergeCell ref="LL102:LM102"/>
    <mergeCell ref="LM103:LN103"/>
    <mergeCell ref="KP117:KQ117"/>
    <mergeCell ref="QN123:QO123"/>
    <mergeCell ref="QN49:QO49"/>
    <mergeCell ref="QY60:QZ60"/>
    <mergeCell ref="QY208:QZ208"/>
    <mergeCell ref="QJ267:QK267"/>
    <mergeCell ref="QL269:QM269"/>
    <mergeCell ref="QP125:QQ125"/>
    <mergeCell ref="QL121:QM121"/>
    <mergeCell ref="QR127:QS127"/>
    <mergeCell ref="QT129:QU129"/>
    <mergeCell ref="QR53:QS53"/>
    <mergeCell ref="QT203:QU203"/>
    <mergeCell ref="RA210:RB210"/>
    <mergeCell ref="RB211:RC211"/>
    <mergeCell ref="RD213:RE213"/>
    <mergeCell ref="RC212:RD212"/>
    <mergeCell ref="RE214:RF214"/>
    <mergeCell ref="RF215:RG215"/>
    <mergeCell ref="QV205:QW205"/>
    <mergeCell ref="QY245:QZ245"/>
    <mergeCell ref="RA247:RB247"/>
    <mergeCell ref="QF226:QG226"/>
    <mergeCell ref="QD224:QE224"/>
    <mergeCell ref="QJ230:QK230"/>
    <mergeCell ref="RD287:RE287"/>
    <mergeCell ref="RE288:RF288"/>
    <mergeCell ref="QY282:QZ282"/>
    <mergeCell ref="QD261:QE261"/>
    <mergeCell ref="SQ289:SR289"/>
    <mergeCell ref="SM285:SN285"/>
    <mergeCell ref="SN286:SO286"/>
    <mergeCell ref="SH206:SI206"/>
    <mergeCell ref="SC201:SD201"/>
    <mergeCell ref="SE203:SF203"/>
    <mergeCell ref="SG205:SH205"/>
    <mergeCell ref="SQ215:SR215"/>
    <mergeCell ref="SN212:SO212"/>
    <mergeCell ref="SO213:SP213"/>
    <mergeCell ref="SP214:SQ214"/>
    <mergeCell ref="SM211:SN211"/>
    <mergeCell ref="SL210:SM210"/>
    <mergeCell ref="RW232:RX232"/>
    <mergeCell ref="RY234:RZ234"/>
    <mergeCell ref="RU230:RV230"/>
    <mergeCell ref="SR290:SS290"/>
    <mergeCell ref="SS291:ST291"/>
    <mergeCell ref="RU193:RV193"/>
    <mergeCell ref="RW195:RX195"/>
    <mergeCell ref="SJ208:SK208"/>
    <mergeCell ref="MY30:MZ30"/>
    <mergeCell ref="NA32:NB32"/>
    <mergeCell ref="NJ41:NK41"/>
    <mergeCell ref="MU26:MV26"/>
    <mergeCell ref="MW28:MX28"/>
    <mergeCell ref="NH39:NI39"/>
    <mergeCell ref="NC34:ND34"/>
    <mergeCell ref="KP43:KQ43"/>
    <mergeCell ref="KR45:KS45"/>
    <mergeCell ref="MA43:MB43"/>
    <mergeCell ref="MC45:MD45"/>
    <mergeCell ref="LY41:LZ41"/>
    <mergeCell ref="LN30:LO30"/>
    <mergeCell ref="LJ26:LK26"/>
    <mergeCell ref="LL28:LM28"/>
    <mergeCell ref="JQ18:JR18"/>
    <mergeCell ref="KC30:KD30"/>
    <mergeCell ref="JY26:JZ26"/>
    <mergeCell ref="KA28:KB28"/>
    <mergeCell ref="JS20:JT20"/>
    <mergeCell ref="LP32:LQ32"/>
    <mergeCell ref="LR34:LS34"/>
    <mergeCell ref="KL39:KM39"/>
    <mergeCell ref="KN41:KO41"/>
    <mergeCell ref="KG34:KH34"/>
    <mergeCell ref="KE32:KF32"/>
    <mergeCell ref="LW39:LX39"/>
    <mergeCell ref="OF26:OG26"/>
    <mergeCell ref="OJ30:OK30"/>
    <mergeCell ref="OH28:OI28"/>
    <mergeCell ref="OL32:OM32"/>
    <mergeCell ref="OS39:OT39"/>
    <mergeCell ref="ON34:OO34"/>
    <mergeCell ref="OU41:OV41"/>
    <mergeCell ref="QT18:QU18"/>
    <mergeCell ref="QP14:QQ14"/>
    <mergeCell ref="RH32:RI32"/>
    <mergeCell ref="RJ34:RK34"/>
    <mergeCell ref="RO39:RP39"/>
    <mergeCell ref="RF30:RG30"/>
    <mergeCell ref="RB26:RC26"/>
    <mergeCell ref="RD28:RE28"/>
    <mergeCell ref="QV20:QW20"/>
    <mergeCell ref="SQ30:SR30"/>
    <mergeCell ref="SS32:ST32"/>
    <mergeCell ref="SE18:SF18"/>
    <mergeCell ref="SG20:SH20"/>
    <mergeCell ref="SA14:SB14"/>
    <mergeCell ref="RS43:RT43"/>
    <mergeCell ref="SM26:SN26"/>
    <mergeCell ref="SO28:SP28"/>
    <mergeCell ref="RQ41:RR41"/>
    <mergeCell ref="LB18:LC18"/>
    <mergeCell ref="KX14:KY14"/>
    <mergeCell ref="MM18:MN18"/>
    <mergeCell ref="MI14:MJ14"/>
    <mergeCell ref="MO20:MP20"/>
    <mergeCell ref="LD20:LE20"/>
    <mergeCell ref="MG49:MH49"/>
    <mergeCell ref="MK53:ML53"/>
    <mergeCell ref="MI51:MJ51"/>
    <mergeCell ref="RU45:RV45"/>
    <mergeCell ref="SC53:SD53"/>
    <mergeCell ref="SA51:SB51"/>
    <mergeCell ref="RW47:RX47"/>
    <mergeCell ref="RY49:RZ49"/>
    <mergeCell ref="ME47:MF47"/>
    <mergeCell ref="KX51:KY51"/>
    <mergeCell ref="LP69:LQ69"/>
    <mergeCell ref="KL76:KM76"/>
    <mergeCell ref="MU63:MV63"/>
    <mergeCell ref="MW65:MX65"/>
    <mergeCell ref="JQ92:JR92"/>
    <mergeCell ref="JS94:JT94"/>
    <mergeCell ref="KA139:KB139"/>
    <mergeCell ref="LN67:LO67"/>
    <mergeCell ref="JY137:JZ137"/>
    <mergeCell ref="MX66:MY66"/>
    <mergeCell ref="LO68:LP68"/>
    <mergeCell ref="LM66:LN66"/>
    <mergeCell ref="LK64:LL64"/>
    <mergeCell ref="LL65:LM65"/>
    <mergeCell ref="KN78:KO78"/>
    <mergeCell ref="KR119:KS119"/>
    <mergeCell ref="JX136:JY136"/>
    <mergeCell ref="JV134:JW134"/>
    <mergeCell ref="LG134:LH134"/>
    <mergeCell ref="LE132:LF132"/>
    <mergeCell ref="MV64:MW64"/>
    <mergeCell ref="JZ64:KA64"/>
    <mergeCell ref="JY63:JZ63"/>
    <mergeCell ref="JV60:JW60"/>
    <mergeCell ref="NP417:NQ417"/>
    <mergeCell ref="OM403:ON403"/>
    <mergeCell ref="MK275:ML275"/>
    <mergeCell ref="MI273:MJ273"/>
    <mergeCell ref="MP243:MQ243"/>
    <mergeCell ref="MM240:MN240"/>
    <mergeCell ref="MO242:MP242"/>
    <mergeCell ref="OE247:OF247"/>
    <mergeCell ref="OC245:OD245"/>
    <mergeCell ref="MI236:MJ236"/>
    <mergeCell ref="MK238:ML238"/>
    <mergeCell ref="MM425:MN425"/>
    <mergeCell ref="MO427:MP427"/>
    <mergeCell ref="LW372:LX372"/>
    <mergeCell ref="LY300:LZ300"/>
    <mergeCell ref="LW409:LX409"/>
    <mergeCell ref="MK201:ML201"/>
    <mergeCell ref="MM277:MN277"/>
    <mergeCell ref="NZ242:OA242"/>
    <mergeCell ref="OA243:OB243"/>
    <mergeCell ref="ON182:OO182"/>
    <mergeCell ref="OF248:OG248"/>
    <mergeCell ref="NL228:NM228"/>
    <mergeCell ref="NN230:NO230"/>
    <mergeCell ref="NX240:NY240"/>
    <mergeCell ref="NV238:NW238"/>
    <mergeCell ref="NT236:NU236"/>
    <mergeCell ref="OL180:OM180"/>
    <mergeCell ref="OI214:OJ214"/>
    <mergeCell ref="OK216:OL216"/>
    <mergeCell ref="OJ215:OK215"/>
    <mergeCell ref="OH213:OI213"/>
    <mergeCell ref="MZ216:NA216"/>
    <mergeCell ref="MY215:MZ215"/>
    <mergeCell ref="MP206:MQ206"/>
    <mergeCell ref="NC182:ND182"/>
    <mergeCell ref="NA254:NB254"/>
    <mergeCell ref="MY252:MZ252"/>
    <mergeCell ref="MU248:MV248"/>
    <mergeCell ref="MW250:MX250"/>
    <mergeCell ref="NC256:ND256"/>
    <mergeCell ref="ON256:OO256"/>
    <mergeCell ref="MU285:MV285"/>
    <mergeCell ref="MW287:MX287"/>
    <mergeCell ref="MR282:MS282"/>
    <mergeCell ref="MP280:MQ280"/>
    <mergeCell ref="NB292:NC292"/>
    <mergeCell ref="NA291:NB291"/>
    <mergeCell ref="MZ290:NA290"/>
    <mergeCell ref="MT284:MU284"/>
    <mergeCell ref="MY289:MZ289"/>
    <mergeCell ref="LB277:LC277"/>
    <mergeCell ref="LE280:LF280"/>
    <mergeCell ref="LD279:LE279"/>
    <mergeCell ref="LD242:LE242"/>
    <mergeCell ref="LE243:LF243"/>
    <mergeCell ref="LB240:LC240"/>
    <mergeCell ref="JS242:JT242"/>
    <mergeCell ref="JQ240:JR240"/>
    <mergeCell ref="JX247:JY247"/>
    <mergeCell ref="JY248:JZ248"/>
    <mergeCell ref="JT243:JU243"/>
    <mergeCell ref="JV245:JW245"/>
    <mergeCell ref="JX284:JY284"/>
    <mergeCell ref="JS279:JT279"/>
    <mergeCell ref="JT280:JU280"/>
    <mergeCell ref="JQ277:JR277"/>
    <mergeCell ref="JV282:JW282"/>
    <mergeCell ref="KP302:KQ302"/>
    <mergeCell ref="KX273:KY273"/>
    <mergeCell ref="LL287:LM287"/>
    <mergeCell ref="LM288:LN288"/>
    <mergeCell ref="LJ285:LK285"/>
    <mergeCell ref="LJ248:LK248"/>
    <mergeCell ref="LP217:LQ217"/>
    <mergeCell ref="LQ218:LR218"/>
    <mergeCell ref="LO290:LP290"/>
    <mergeCell ref="LN289:LO289"/>
    <mergeCell ref="LK286:LL286"/>
    <mergeCell ref="LI284:LJ284"/>
    <mergeCell ref="LG282:LH282"/>
    <mergeCell ref="KN152:KO152"/>
    <mergeCell ref="KL150:KM150"/>
    <mergeCell ref="KE143:KF143"/>
    <mergeCell ref="JT58:JU58"/>
    <mergeCell ref="JT169:JU169"/>
    <mergeCell ref="JX173:JY173"/>
    <mergeCell ref="JV171:JW171"/>
    <mergeCell ref="KZ164:LA164"/>
    <mergeCell ref="KX162:KY162"/>
    <mergeCell ref="KT158:KU158"/>
    <mergeCell ref="KV160:KW160"/>
    <mergeCell ref="LO364:LP364"/>
    <mergeCell ref="LR367:LS367"/>
    <mergeCell ref="KN337:KO337"/>
    <mergeCell ref="KL335:KM335"/>
    <mergeCell ref="KT343:KU343"/>
    <mergeCell ref="KG330:KH330"/>
    <mergeCell ref="OS335:OT335"/>
    <mergeCell ref="OW339:OX339"/>
    <mergeCell ref="OW265:OX265"/>
    <mergeCell ref="OS261:OT261"/>
    <mergeCell ref="OU263:OV263"/>
    <mergeCell ref="NL43:NM43"/>
    <mergeCell ref="NN45:NO45"/>
    <mergeCell ref="OW43:OX43"/>
    <mergeCell ref="NP47:NQ47"/>
    <mergeCell ref="NR49:NS49"/>
    <mergeCell ref="NL80:NM80"/>
    <mergeCell ref="NN82:NO82"/>
    <mergeCell ref="OS113:OT113"/>
    <mergeCell ref="KR304:KS304"/>
    <mergeCell ref="KZ312:LA312"/>
    <mergeCell ref="KX236:KY236"/>
    <mergeCell ref="KZ238:LA238"/>
    <mergeCell ref="LQ292:LR292"/>
    <mergeCell ref="LP291:LQ291"/>
    <mergeCell ref="MI199:MJ199"/>
    <mergeCell ref="NT199:NU199"/>
    <mergeCell ref="KX199:KY199"/>
    <mergeCell ref="LD205:LE205"/>
    <mergeCell ref="KZ201:LA201"/>
    <mergeCell ref="LB203:LC203"/>
    <mergeCell ref="LR219:LS219"/>
    <mergeCell ref="MT62:MU62"/>
    <mergeCell ref="LI62:LJ62"/>
    <mergeCell ref="LG60:LH60"/>
    <mergeCell ref="KT47:KU47"/>
    <mergeCell ref="KZ53:LA53"/>
    <mergeCell ref="KV49:KW49"/>
    <mergeCell ref="XS310:XT310"/>
    <mergeCell ref="XU312:XV312"/>
    <mergeCell ref="VF319:VG319"/>
    <mergeCell ref="VC316:VD316"/>
    <mergeCell ref="WL314:WM314"/>
    <mergeCell ref="WH310:WI310"/>
    <mergeCell ref="WJ312:WK312"/>
    <mergeCell ref="XZ317:YA317"/>
    <mergeCell ref="XY316:XZ316"/>
    <mergeCell ref="WS321:WT321"/>
    <mergeCell ref="WT322:WU322"/>
    <mergeCell ref="WU323:WV323"/>
    <mergeCell ref="WQ319:WR319"/>
    <mergeCell ref="UO302:UP302"/>
    <mergeCell ref="XK302:XL302"/>
    <mergeCell ref="UQ304:UR304"/>
    <mergeCell ref="YF323:YG323"/>
    <mergeCell ref="YE322:YF322"/>
    <mergeCell ref="VH321:VI321"/>
    <mergeCell ref="VI322:VJ322"/>
    <mergeCell ref="XW314:XX314"/>
    <mergeCell ref="WO317:WP317"/>
    <mergeCell ref="XQ308:XR308"/>
    <mergeCell ref="VH247:VI247"/>
    <mergeCell ref="VF245:VG245"/>
    <mergeCell ref="WL240:WM240"/>
    <mergeCell ref="WO243:WP243"/>
    <mergeCell ref="WN242:WO242"/>
    <mergeCell ref="YB245:YC245"/>
    <mergeCell ref="WQ245:WR245"/>
    <mergeCell ref="VA240:VB240"/>
    <mergeCell ref="TU245:TV245"/>
    <mergeCell ref="SJ245:SK245"/>
    <mergeCell ref="YD247:YE247"/>
    <mergeCell ref="TW247:TX247"/>
    <mergeCell ref="SL247:SM247"/>
    <mergeCell ref="XW240:XX240"/>
    <mergeCell ref="UM300:UN300"/>
    <mergeCell ref="UK298:UL298"/>
    <mergeCell ref="XI300:XJ300"/>
    <mergeCell ref="VC242:VD242"/>
    <mergeCell ref="VD243:VE243"/>
    <mergeCell ref="UC364:UD364"/>
    <mergeCell ref="UE366:UF366"/>
    <mergeCell ref="UD365:UE365"/>
    <mergeCell ref="UY349:UZ349"/>
    <mergeCell ref="UU308:UV308"/>
    <mergeCell ref="UF293:UG293"/>
    <mergeCell ref="WZ328:XA328"/>
    <mergeCell ref="WV324:WW324"/>
    <mergeCell ref="WS358:WT358"/>
    <mergeCell ref="UW347:UX347"/>
    <mergeCell ref="UK335:UL335"/>
    <mergeCell ref="VO328:VP328"/>
    <mergeCell ref="VM326:VN326"/>
    <mergeCell ref="VK324:VL324"/>
    <mergeCell ref="XA329:XB329"/>
    <mergeCell ref="XB330:XC330"/>
    <mergeCell ref="AAK269:AAL269"/>
    <mergeCell ref="AAG265:AAH265"/>
    <mergeCell ref="AAI267:AAJ267"/>
    <mergeCell ref="YJ253:YK253"/>
    <mergeCell ref="YL255:YM255"/>
    <mergeCell ref="ZF275:ZG275"/>
    <mergeCell ref="YZ269:ZA269"/>
    <mergeCell ref="YT263:YU263"/>
    <mergeCell ref="YR261:YS261"/>
    <mergeCell ref="YM256:YN256"/>
    <mergeCell ref="YX267:YY267"/>
    <mergeCell ref="ZP174:ZQ174"/>
    <mergeCell ref="ZO173:ZP173"/>
    <mergeCell ref="YL181:YM181"/>
    <mergeCell ref="YT189:YU189"/>
    <mergeCell ref="YR187:YS187"/>
    <mergeCell ref="YM182:YN182"/>
    <mergeCell ref="ZX182:ZY182"/>
    <mergeCell ref="ZJ168:ZK168"/>
    <mergeCell ref="ZK169:ZL169"/>
    <mergeCell ref="ZM171:ZN171"/>
    <mergeCell ref="ZF164:ZG164"/>
    <mergeCell ref="ZH166:ZI166"/>
    <mergeCell ref="ZD162:ZE162"/>
    <mergeCell ref="ZB160:ZC160"/>
    <mergeCell ref="YI215:YJ215"/>
    <mergeCell ref="YL218:YM218"/>
    <mergeCell ref="YJ216:YK216"/>
    <mergeCell ref="YK217:YL217"/>
    <mergeCell ref="YV228:YW228"/>
    <mergeCell ref="YR224:YS224"/>
    <mergeCell ref="YZ232:ZA232"/>
    <mergeCell ref="YX230:YY230"/>
    <mergeCell ref="YG213:YH213"/>
    <mergeCell ref="ZD199:ZE199"/>
    <mergeCell ref="ZF201:ZG201"/>
    <mergeCell ref="YZ195:ZA195"/>
    <mergeCell ref="YZ158:ZA158"/>
    <mergeCell ref="YH214:YI214"/>
    <mergeCell ref="YM219:YN219"/>
    <mergeCell ref="ZM208:ZN208"/>
    <mergeCell ref="ZO210:ZP210"/>
    <mergeCell ref="ZW218:ZX218"/>
    <mergeCell ref="ZV217:ZW217"/>
    <mergeCell ref="ZH203:ZI203"/>
    <mergeCell ref="ZK206:ZL206"/>
    <mergeCell ref="ZJ205:ZK205"/>
    <mergeCell ref="ZS214:ZT214"/>
    <mergeCell ref="ZT215:ZU215"/>
    <mergeCell ref="ZU216:ZV216"/>
    <mergeCell ref="ZT252:ZU252"/>
    <mergeCell ref="ZU253:ZV253"/>
    <mergeCell ref="ZR250:ZS250"/>
    <mergeCell ref="ZQ249:ZR249"/>
    <mergeCell ref="ZH277:ZI277"/>
    <mergeCell ref="ZK280:ZL280"/>
    <mergeCell ref="ZJ279:ZK279"/>
    <mergeCell ref="ZM282:ZN282"/>
    <mergeCell ref="ZP248:ZQ248"/>
    <mergeCell ref="ZK243:ZL243"/>
    <mergeCell ref="ZM245:ZN245"/>
    <mergeCell ref="ZO247:ZP247"/>
    <mergeCell ref="ZU179:ZV179"/>
    <mergeCell ref="ZV180:ZW180"/>
    <mergeCell ref="ZQ175:ZR175"/>
    <mergeCell ref="ZR176:ZS176"/>
    <mergeCell ref="ZV291:ZW291"/>
    <mergeCell ref="ZV254:ZW254"/>
    <mergeCell ref="ZW181:ZX181"/>
    <mergeCell ref="ZS177:ZT177"/>
    <mergeCell ref="ZS251:ZT251"/>
    <mergeCell ref="ZW255:ZX255"/>
    <mergeCell ref="ZT178:ZU178"/>
    <mergeCell ref="ZQ212:ZR212"/>
    <mergeCell ref="ZR213:ZS213"/>
    <mergeCell ref="AAG228:AAH228"/>
    <mergeCell ref="AAI230:AAJ230"/>
    <mergeCell ref="AAG191:AAH191"/>
    <mergeCell ref="AAE189:AAF189"/>
    <mergeCell ref="AAE226:AAF226"/>
    <mergeCell ref="AAC224:AAD224"/>
    <mergeCell ref="ZX219:ZY219"/>
    <mergeCell ref="ZP211:ZQ211"/>
    <mergeCell ref="AAK232:AAL232"/>
    <mergeCell ref="ZV328:ZW328"/>
    <mergeCell ref="ZT326:ZU326"/>
    <mergeCell ref="AAK380:AAL380"/>
    <mergeCell ref="ZR324:ZS324"/>
    <mergeCell ref="ZP322:ZQ322"/>
    <mergeCell ref="ZB345:ZC345"/>
    <mergeCell ref="ZF349:ZG349"/>
    <mergeCell ref="AAG302:AAH302"/>
    <mergeCell ref="AAI304:AAJ304"/>
    <mergeCell ref="AAK306:AAL306"/>
    <mergeCell ref="YT300:YU300"/>
    <mergeCell ref="AAE300:AAF300"/>
    <mergeCell ref="AAC298:AAD298"/>
    <mergeCell ref="YR298:YS298"/>
    <mergeCell ref="YJ179:YK179"/>
    <mergeCell ref="YJ327:YK327"/>
    <mergeCell ref="YK328:YL328"/>
    <mergeCell ref="YG324:YH324"/>
    <mergeCell ref="YH325:YI325"/>
    <mergeCell ref="YT337:YU337"/>
    <mergeCell ref="YK180:YL180"/>
    <mergeCell ref="AAE152:AAF152"/>
    <mergeCell ref="AAC150:AAD150"/>
    <mergeCell ref="AAK158:AAL158"/>
    <mergeCell ref="AAG154:AAH154"/>
    <mergeCell ref="AAI156:AAJ156"/>
    <mergeCell ref="AAK195:AAL195"/>
    <mergeCell ref="AAI193:AAJ193"/>
    <mergeCell ref="AAC187:AAD187"/>
    <mergeCell ref="YX156:YY156"/>
    <mergeCell ref="YV154:YW154"/>
    <mergeCell ref="YR150:YS150"/>
    <mergeCell ref="YT152:YU152"/>
    <mergeCell ref="ZB234:ZC234"/>
    <mergeCell ref="ZW292:ZX292"/>
    <mergeCell ref="ZX293:ZY293"/>
    <mergeCell ref="ZS288:ZT288"/>
    <mergeCell ref="ZR287:ZS287"/>
    <mergeCell ref="ZQ286:ZR286"/>
    <mergeCell ref="ZU290:ZV290"/>
    <mergeCell ref="ZT289:ZU289"/>
    <mergeCell ref="ZO284:ZP284"/>
    <mergeCell ref="YM293:YN293"/>
    <mergeCell ref="QH191:QI191"/>
    <mergeCell ref="QF189:QG189"/>
    <mergeCell ref="QD187:QE187"/>
    <mergeCell ref="QN197:QO197"/>
    <mergeCell ref="QJ193:QK193"/>
    <mergeCell ref="QL195:QM195"/>
    <mergeCell ref="PS213:PT213"/>
    <mergeCell ref="PX181:PY181"/>
    <mergeCell ref="PY182:PZ182"/>
    <mergeCell ref="PU178:PV178"/>
    <mergeCell ref="PV179:PW179"/>
    <mergeCell ref="PW180:PX180"/>
    <mergeCell ref="PT177:PU177"/>
    <mergeCell ref="PS176:PT176"/>
    <mergeCell ref="QP199:QQ199"/>
    <mergeCell ref="QR201:QS201"/>
    <mergeCell ref="QR164:QS164"/>
    <mergeCell ref="QT166:QU166"/>
    <mergeCell ref="QW169:QX169"/>
    <mergeCell ref="QV168:QW168"/>
    <mergeCell ref="QY171:QZ171"/>
    <mergeCell ref="QH228:QI228"/>
    <mergeCell ref="QW206:QX206"/>
    <mergeCell ref="WY253:WZ253"/>
    <mergeCell ref="XA255:XB255"/>
    <mergeCell ref="UC253:UD253"/>
    <mergeCell ref="VL251:VM251"/>
    <mergeCell ref="VM252:VN252"/>
    <mergeCell ref="VI248:VJ248"/>
    <mergeCell ref="VK250:VL250"/>
    <mergeCell ref="VJ249:VK249"/>
    <mergeCell ref="UM263:UN263"/>
    <mergeCell ref="UK261:UL261"/>
    <mergeCell ref="VN253:VO253"/>
    <mergeCell ref="VP255:VQ255"/>
    <mergeCell ref="VO254:VP254"/>
    <mergeCell ref="UE255:UF255"/>
    <mergeCell ref="UF256:UG256"/>
    <mergeCell ref="QH265:QI265"/>
    <mergeCell ref="QF263:QG263"/>
    <mergeCell ref="QN271:QO271"/>
    <mergeCell ref="YI252:YJ252"/>
    <mergeCell ref="YE248:YF248"/>
    <mergeCell ref="YF249:YG249"/>
    <mergeCell ref="WW251:WX251"/>
    <mergeCell ref="SC238:SD238"/>
    <mergeCell ref="TN238:TO238"/>
    <mergeCell ref="TS243:TT243"/>
    <mergeCell ref="TR242:TS242"/>
    <mergeCell ref="SE240:SF240"/>
    <mergeCell ref="SG242:SH242"/>
    <mergeCell ref="QW243:QX243"/>
    <mergeCell ref="QV242:QW242"/>
    <mergeCell ref="QN234:QO234"/>
    <mergeCell ref="QP236:QQ236"/>
    <mergeCell ref="QT240:QU240"/>
    <mergeCell ref="QR238:QS238"/>
    <mergeCell ref="UW236:UX236"/>
    <mergeCell ref="WH236:WI236"/>
    <mergeCell ref="YF175:YG175"/>
    <mergeCell ref="YE174:YF174"/>
    <mergeCell ref="YH177:YI177"/>
    <mergeCell ref="XK191:XL191"/>
    <mergeCell ref="XM193:XN193"/>
    <mergeCell ref="WW177:WX177"/>
    <mergeCell ref="WV176:WW176"/>
    <mergeCell ref="WT174:WU174"/>
    <mergeCell ref="WU175:WV175"/>
    <mergeCell ref="XA181:XB181"/>
    <mergeCell ref="WY179:WZ179"/>
    <mergeCell ref="VL177:VM177"/>
    <mergeCell ref="VN179:VO179"/>
    <mergeCell ref="VJ175:VK175"/>
    <mergeCell ref="VH173:VI173"/>
    <mergeCell ref="VD169:VE169"/>
    <mergeCell ref="VC168:VD168"/>
    <mergeCell ref="VF171:VG171"/>
    <mergeCell ref="XB182:XC182"/>
    <mergeCell ref="SU182:SV182"/>
    <mergeCell ref="RF178:RG178"/>
    <mergeCell ref="XO195:XP195"/>
    <mergeCell ref="XI189:XJ189"/>
    <mergeCell ref="XG187:XH187"/>
    <mergeCell ref="XQ197:XR197"/>
    <mergeCell ref="YG176:YH176"/>
    <mergeCell ref="VP181:VQ181"/>
    <mergeCell ref="TL236:TM236"/>
    <mergeCell ref="TD228:TE228"/>
    <mergeCell ref="TF230:TG230"/>
    <mergeCell ref="VP218:VQ218"/>
    <mergeCell ref="VQ219:VR219"/>
    <mergeCell ref="VO217:VP217"/>
    <mergeCell ref="VN216:VO216"/>
    <mergeCell ref="QL232:QM232"/>
    <mergeCell ref="RG216:RH216"/>
    <mergeCell ref="XZ243:YA243"/>
    <mergeCell ref="XY242:XZ242"/>
    <mergeCell ref="TP240:TQ240"/>
    <mergeCell ref="XU238:XV238"/>
    <mergeCell ref="UE218:UF218"/>
    <mergeCell ref="WB230:WC230"/>
    <mergeCell ref="YX304:YY304"/>
    <mergeCell ref="YV302:YW302"/>
    <mergeCell ref="YX341:YY341"/>
    <mergeCell ref="YV339:YW339"/>
    <mergeCell ref="ZD310:ZE310"/>
    <mergeCell ref="YZ306:ZA306"/>
    <mergeCell ref="ZF312:ZG312"/>
    <mergeCell ref="YZ343:ZA343"/>
    <mergeCell ref="ZH314:ZI314"/>
    <mergeCell ref="ZJ316:ZK316"/>
    <mergeCell ref="ZB308:ZC308"/>
    <mergeCell ref="YX193:YY193"/>
    <mergeCell ref="ZB197:ZC197"/>
    <mergeCell ref="ZJ242:ZK242"/>
    <mergeCell ref="ZH240:ZI240"/>
    <mergeCell ref="ZF238:ZG238"/>
    <mergeCell ref="ZD236:ZE236"/>
    <mergeCell ref="YI178:YJ178"/>
    <mergeCell ref="YV191:YW191"/>
    <mergeCell ref="YT226:YU226"/>
    <mergeCell ref="OS187:OT187"/>
    <mergeCell ref="KT195:KU195"/>
    <mergeCell ref="KG182:KH182"/>
    <mergeCell ref="KN189:KO189"/>
    <mergeCell ref="KV197:KW197"/>
    <mergeCell ref="NR197:NS197"/>
    <mergeCell ref="NJ189:NK189"/>
    <mergeCell ref="NH187:NI187"/>
    <mergeCell ref="MP169:MQ169"/>
    <mergeCell ref="LI173:LJ173"/>
    <mergeCell ref="LG171:LH171"/>
    <mergeCell ref="LE169:LF169"/>
    <mergeCell ref="MT173:MU173"/>
    <mergeCell ref="MR171:MS171"/>
    <mergeCell ref="RB285:RC285"/>
    <mergeCell ref="RA284:RB284"/>
    <mergeCell ref="RF289:RG289"/>
    <mergeCell ref="RC286:RD286"/>
    <mergeCell ref="WX289:WY289"/>
    <mergeCell ref="YF286:YG286"/>
    <mergeCell ref="WW288:WX288"/>
    <mergeCell ref="WV287:WW287"/>
    <mergeCell ref="PY219:PZ219"/>
    <mergeCell ref="PW217:PX217"/>
    <mergeCell ref="PW254:PX254"/>
    <mergeCell ref="PU252:PV252"/>
    <mergeCell ref="PQ248:PR248"/>
    <mergeCell ref="PS250:PT250"/>
    <mergeCell ref="PY256:PZ256"/>
    <mergeCell ref="PI240:PJ240"/>
    <mergeCell ref="PE236:PF236"/>
    <mergeCell ref="PL243:PM243"/>
    <mergeCell ref="PK242:PL242"/>
    <mergeCell ref="PG238:PH238"/>
    <mergeCell ref="XS236:XT236"/>
    <mergeCell ref="WX215:WY215"/>
    <mergeCell ref="UB215:UC215"/>
    <mergeCell ref="VO180:VP180"/>
    <mergeCell ref="VQ182:VR182"/>
    <mergeCell ref="VZ191:WA191"/>
    <mergeCell ref="WB193:WC193"/>
    <mergeCell ref="WD195:WE195"/>
    <mergeCell ref="VX189:VY189"/>
    <mergeCell ref="VV187:VW187"/>
    <mergeCell ref="WX178:WY178"/>
    <mergeCell ref="TU171:TV171"/>
    <mergeCell ref="TW173:TX173"/>
    <mergeCell ref="YB171:YC171"/>
    <mergeCell ref="YD173:YE173"/>
    <mergeCell ref="XZ169:YA169"/>
    <mergeCell ref="WO169:WP169"/>
    <mergeCell ref="WS173:WT173"/>
    <mergeCell ref="WQ171:WR171"/>
    <mergeCell ref="SH243:SI243"/>
    <mergeCell ref="SA236:SB236"/>
    <mergeCell ref="RH217:RI217"/>
    <mergeCell ref="ST218:SU218"/>
    <mergeCell ref="TB226:TC226"/>
    <mergeCell ref="SZ224:TA224"/>
    <mergeCell ref="TH232:TI232"/>
    <mergeCell ref="TJ234:TK234"/>
    <mergeCell ref="SU219:SV219"/>
    <mergeCell ref="UF219:UG219"/>
    <mergeCell ref="XA218:XB218"/>
    <mergeCell ref="UC216:UD216"/>
    <mergeCell ref="UD217:UE217"/>
    <mergeCell ref="UK224:UL224"/>
    <mergeCell ref="XQ234:XR234"/>
    <mergeCell ref="XM230:XN230"/>
    <mergeCell ref="XO232:XP232"/>
    <mergeCell ref="XK228:XL228"/>
    <mergeCell ref="VX226:VY226"/>
    <mergeCell ref="VV224:VW224"/>
    <mergeCell ref="WY216:WZ216"/>
    <mergeCell ref="WZ217:XA217"/>
    <mergeCell ref="WZ180:XA180"/>
    <mergeCell ref="XO158:XP158"/>
    <mergeCell ref="XS162:XT162"/>
    <mergeCell ref="XQ160:XR160"/>
    <mergeCell ref="XU164:XV164"/>
    <mergeCell ref="XW166:XX166"/>
    <mergeCell ref="XY168:XZ168"/>
    <mergeCell ref="XM156:XN156"/>
    <mergeCell ref="XI152:XJ152"/>
    <mergeCell ref="XG150:XH150"/>
    <mergeCell ref="XB219:XC219"/>
    <mergeCell ref="XI226:XJ226"/>
    <mergeCell ref="XG224:XH224"/>
    <mergeCell ref="XK154:XL154"/>
    <mergeCell ref="VF208:VG208"/>
    <mergeCell ref="VL214:VM214"/>
    <mergeCell ref="VK213:VL213"/>
    <mergeCell ref="VJ212:VK212"/>
    <mergeCell ref="VI211:VJ211"/>
    <mergeCell ref="VH210:VI210"/>
    <mergeCell ref="WU212:WV212"/>
    <mergeCell ref="WS210:WT210"/>
    <mergeCell ref="WT211:WU211"/>
    <mergeCell ref="XZ206:YA206"/>
    <mergeCell ref="VD206:VE206"/>
    <mergeCell ref="WO206:WP206"/>
    <mergeCell ref="WQ208:WR208"/>
    <mergeCell ref="WW214:WX214"/>
    <mergeCell ref="WV213:WW213"/>
    <mergeCell ref="YD210:YE210"/>
    <mergeCell ref="YE211:YF211"/>
    <mergeCell ref="YF212:YG212"/>
    <mergeCell ref="TW210:TX210"/>
    <mergeCell ref="TU208:TV208"/>
    <mergeCell ref="TX211:TY211"/>
    <mergeCell ref="TY212:TZ212"/>
    <mergeCell ref="TZ213:UA213"/>
    <mergeCell ref="UA214:UB214"/>
    <mergeCell ref="YB208:YC208"/>
    <mergeCell ref="WH199:WI199"/>
    <mergeCell ref="UW199:UX199"/>
    <mergeCell ref="UY201:UZ201"/>
    <mergeCell ref="VM215:VN215"/>
    <mergeCell ref="VA203:VB203"/>
    <mergeCell ref="VC205:VD205"/>
    <mergeCell ref="WJ201:WK201"/>
    <mergeCell ref="WL203:WM203"/>
    <mergeCell ref="WJ238:WK238"/>
    <mergeCell ref="WS247:WT247"/>
    <mergeCell ref="XW203:XX203"/>
    <mergeCell ref="XY205:XZ205"/>
    <mergeCell ref="XS199:XT199"/>
    <mergeCell ref="WF197:WG197"/>
    <mergeCell ref="XU201:XV201"/>
    <mergeCell ref="WN205:WO205"/>
    <mergeCell ref="QH154:QI154"/>
    <mergeCell ref="QJ156:QK156"/>
    <mergeCell ref="RH180:RI180"/>
    <mergeCell ref="QL158:QM158"/>
    <mergeCell ref="QN160:QO160"/>
    <mergeCell ref="QP162:QQ162"/>
    <mergeCell ref="RG179:RH179"/>
    <mergeCell ref="RA173:RB173"/>
    <mergeCell ref="RE177:RF177"/>
    <mergeCell ref="RB174:RC174"/>
    <mergeCell ref="RD176:RE176"/>
    <mergeCell ref="RC175:RD175"/>
    <mergeCell ref="PQ174:PR174"/>
    <mergeCell ref="PR175:PS175"/>
    <mergeCell ref="VM178:VN178"/>
    <mergeCell ref="VI174:VJ174"/>
    <mergeCell ref="VK176:VL176"/>
    <mergeCell ref="TX174:TY174"/>
    <mergeCell ref="TZ176:UA176"/>
    <mergeCell ref="UK187:UL187"/>
    <mergeCell ref="UD180:UE180"/>
    <mergeCell ref="UB178:UC178"/>
    <mergeCell ref="UM189:UN189"/>
    <mergeCell ref="UF182:UG182"/>
    <mergeCell ref="UM152:UN152"/>
    <mergeCell ref="UO154:UP154"/>
    <mergeCell ref="UK150:UL150"/>
    <mergeCell ref="UQ156:UR156"/>
    <mergeCell ref="US158:UT158"/>
    <mergeCell ref="UU160:UV160"/>
    <mergeCell ref="VA166:VB166"/>
    <mergeCell ref="VX152:VY152"/>
    <mergeCell ref="VV150:VW150"/>
    <mergeCell ref="WN168:WO168"/>
    <mergeCell ref="WL166:WM166"/>
    <mergeCell ref="WJ164:WK164"/>
    <mergeCell ref="UY164:UZ164"/>
    <mergeCell ref="UW162:UX162"/>
    <mergeCell ref="VZ154:WA154"/>
    <mergeCell ref="WB156:WC156"/>
    <mergeCell ref="WD158:WE158"/>
    <mergeCell ref="WF160:WG160"/>
    <mergeCell ref="WH162:WI162"/>
    <mergeCell ref="UQ193:UR193"/>
    <mergeCell ref="UO191:UP191"/>
    <mergeCell ref="TP203:TQ203"/>
    <mergeCell ref="TR205:TS205"/>
    <mergeCell ref="UU197:UV197"/>
    <mergeCell ref="US195:UT195"/>
    <mergeCell ref="TS206:TT206"/>
    <mergeCell ref="TN201:TO201"/>
    <mergeCell ref="TS169:TT169"/>
    <mergeCell ref="WF234:WG234"/>
    <mergeCell ref="WD232:WE232"/>
    <mergeCell ref="UU234:UV234"/>
    <mergeCell ref="UO228:UP228"/>
    <mergeCell ref="UQ230:UR230"/>
    <mergeCell ref="VZ228:WA228"/>
    <mergeCell ref="UM226:UN226"/>
    <mergeCell ref="UY238:UZ238"/>
    <mergeCell ref="US232:UT232"/>
    <mergeCell ref="WT100:WU100"/>
    <mergeCell ref="WQ97:WR97"/>
    <mergeCell ref="WS99:WT99"/>
    <mergeCell ref="WU101:WV101"/>
    <mergeCell ref="WY105:WZ105"/>
    <mergeCell ref="WW103:WX103"/>
    <mergeCell ref="WX104:WY104"/>
    <mergeCell ref="WV102:WW102"/>
    <mergeCell ref="ZP100:ZQ100"/>
    <mergeCell ref="ZQ101:ZR101"/>
    <mergeCell ref="ZO99:ZP99"/>
    <mergeCell ref="ZU105:ZV105"/>
    <mergeCell ref="ZT104:ZU104"/>
    <mergeCell ref="ZR102:ZS102"/>
    <mergeCell ref="YD99:YE99"/>
    <mergeCell ref="WF49:WG49"/>
    <mergeCell ref="WF86:WG86"/>
    <mergeCell ref="YT78:YU78"/>
    <mergeCell ref="YV80:YW80"/>
    <mergeCell ref="XO84:XP84"/>
    <mergeCell ref="XQ86:XR86"/>
    <mergeCell ref="ZB86:ZC86"/>
    <mergeCell ref="XM82:XN82"/>
    <mergeCell ref="XO47:XP47"/>
    <mergeCell ref="XQ49:XR49"/>
    <mergeCell ref="AAI45:AAJ45"/>
    <mergeCell ref="AAK47:AAL47"/>
    <mergeCell ref="ZF53:ZG53"/>
    <mergeCell ref="ZR65:ZS65"/>
    <mergeCell ref="YG65:YH65"/>
    <mergeCell ref="VF60:VG60"/>
    <mergeCell ref="YR76:YS76"/>
    <mergeCell ref="YX45:YY45"/>
    <mergeCell ref="TL88:TM88"/>
    <mergeCell ref="TJ49:TK49"/>
    <mergeCell ref="TL51:TM51"/>
    <mergeCell ref="TN53:TO53"/>
    <mergeCell ref="SA88:SB88"/>
    <mergeCell ref="XS88:XT88"/>
    <mergeCell ref="UW88:UX88"/>
    <mergeCell ref="WH88:WI88"/>
    <mergeCell ref="RY86:RZ86"/>
    <mergeCell ref="UQ82:UR82"/>
    <mergeCell ref="UU86:UV86"/>
    <mergeCell ref="UO80:UP80"/>
    <mergeCell ref="UK76:UL76"/>
    <mergeCell ref="US47:UT47"/>
    <mergeCell ref="UU49:UV49"/>
    <mergeCell ref="UM78:UN78"/>
    <mergeCell ref="TZ65:UA65"/>
    <mergeCell ref="TX63:TY63"/>
    <mergeCell ref="UA66:UB66"/>
    <mergeCell ref="UE70:UF70"/>
    <mergeCell ref="UD69:UE69"/>
    <mergeCell ref="UC68:UD68"/>
    <mergeCell ref="UB67:UC67"/>
    <mergeCell ref="WB45:WC45"/>
    <mergeCell ref="WD47:WE47"/>
    <mergeCell ref="XG76:XH76"/>
    <mergeCell ref="XK80:XL80"/>
    <mergeCell ref="YX82:YY82"/>
    <mergeCell ref="YZ84:ZA84"/>
    <mergeCell ref="ZD88:ZE88"/>
    <mergeCell ref="XY94:XZ94"/>
    <mergeCell ref="XZ95:YA95"/>
    <mergeCell ref="ZJ94:ZK94"/>
    <mergeCell ref="ZF90:ZG90"/>
    <mergeCell ref="ZH92:ZI92"/>
    <mergeCell ref="ZK95:ZL95"/>
    <mergeCell ref="ZM97:ZN97"/>
    <mergeCell ref="VL103:VM103"/>
    <mergeCell ref="VH99:VI99"/>
    <mergeCell ref="VI100:VJ100"/>
    <mergeCell ref="VJ101:VK101"/>
    <mergeCell ref="VK102:VL102"/>
    <mergeCell ref="VC94:VD94"/>
    <mergeCell ref="VD95:VE95"/>
    <mergeCell ref="TZ102:UA102"/>
    <mergeCell ref="TY101:TZ101"/>
    <mergeCell ref="UA103:UB103"/>
    <mergeCell ref="UY90:UZ90"/>
    <mergeCell ref="VA92:VB92"/>
    <mergeCell ref="VM104:VN104"/>
    <mergeCell ref="VF97:VG97"/>
    <mergeCell ref="VQ108:VR108"/>
    <mergeCell ref="UF108:UG108"/>
    <mergeCell ref="ZX108:ZY108"/>
    <mergeCell ref="XB108:XC108"/>
    <mergeCell ref="ZD51:ZE51"/>
    <mergeCell ref="XS51:XT51"/>
    <mergeCell ref="YI67:YJ67"/>
    <mergeCell ref="YJ68:YK68"/>
    <mergeCell ref="ZK58:ZL58"/>
    <mergeCell ref="ZM60:ZN60"/>
    <mergeCell ref="VQ71:VR71"/>
    <mergeCell ref="UF71:UG71"/>
    <mergeCell ref="YM71:YN71"/>
    <mergeCell ref="ZX71:ZY71"/>
    <mergeCell ref="QT92:QU92"/>
    <mergeCell ref="QV94:QW94"/>
    <mergeCell ref="QP88:QQ88"/>
    <mergeCell ref="QR90:QS90"/>
    <mergeCell ref="RW84:RX84"/>
    <mergeCell ref="SR105:SS105"/>
    <mergeCell ref="SE92:SF92"/>
    <mergeCell ref="WJ90:WK90"/>
    <mergeCell ref="WL92:WM92"/>
    <mergeCell ref="WN94:WO94"/>
    <mergeCell ref="XI78:XJ78"/>
    <mergeCell ref="WO95:WP95"/>
    <mergeCell ref="UE107:UF107"/>
    <mergeCell ref="UD106:UE106"/>
    <mergeCell ref="VP107:VQ107"/>
    <mergeCell ref="VN105:VO105"/>
    <mergeCell ref="XA107:XB107"/>
    <mergeCell ref="VO106:VP106"/>
    <mergeCell ref="VA129:VB129"/>
    <mergeCell ref="VC131:VD131"/>
    <mergeCell ref="UM115:UN115"/>
    <mergeCell ref="UO117:UP117"/>
    <mergeCell ref="UQ119:UR119"/>
    <mergeCell ref="VP144:VQ144"/>
    <mergeCell ref="VO143:VP143"/>
    <mergeCell ref="VX115:VY115"/>
    <mergeCell ref="VV113:VW113"/>
    <mergeCell ref="VL140:VM140"/>
    <mergeCell ref="VN142:VO142"/>
    <mergeCell ref="VJ138:VK138"/>
    <mergeCell ref="VI137:VJ137"/>
    <mergeCell ref="VH136:VI136"/>
    <mergeCell ref="VM141:VN141"/>
    <mergeCell ref="QY134:QZ134"/>
    <mergeCell ref="QV131:QW131"/>
    <mergeCell ref="QW132:QX132"/>
    <mergeCell ref="WB119:WC119"/>
    <mergeCell ref="TF119:TG119"/>
    <mergeCell ref="TD117:TE117"/>
    <mergeCell ref="UW125:UX125"/>
    <mergeCell ref="RA136:RB136"/>
    <mergeCell ref="SL136:SM136"/>
    <mergeCell ref="TW136:TX136"/>
    <mergeCell ref="WS136:WT136"/>
    <mergeCell ref="SH132:SI132"/>
    <mergeCell ref="VD132:VE132"/>
    <mergeCell ref="WO132:WP132"/>
    <mergeCell ref="VF134:VG134"/>
    <mergeCell ref="TS132:TT132"/>
    <mergeCell ref="XZ132:YA132"/>
    <mergeCell ref="YB134:YC134"/>
    <mergeCell ref="WQ134:WR134"/>
    <mergeCell ref="YG139:YH139"/>
    <mergeCell ref="VK139:VL139"/>
    <mergeCell ref="WT137:WU137"/>
    <mergeCell ref="WV139:WW139"/>
    <mergeCell ref="WU138:WV138"/>
    <mergeCell ref="UC142:UD142"/>
    <mergeCell ref="UB141:UC141"/>
    <mergeCell ref="ZS140:ZT140"/>
    <mergeCell ref="ZR139:ZS139"/>
    <mergeCell ref="YH140:YI140"/>
    <mergeCell ref="UF145:UG145"/>
    <mergeCell ref="YI141:YJ141"/>
    <mergeCell ref="VQ145:VR145"/>
    <mergeCell ref="YE137:YF137"/>
    <mergeCell ref="YD136:YE136"/>
    <mergeCell ref="XW129:XX129"/>
    <mergeCell ref="XY131:XZ131"/>
    <mergeCell ref="XS125:XT125"/>
    <mergeCell ref="WL129:WM129"/>
    <mergeCell ref="WN131:WO131"/>
    <mergeCell ref="WH125:WI125"/>
    <mergeCell ref="ZU142:ZV142"/>
    <mergeCell ref="ZT141:ZU141"/>
    <mergeCell ref="YK143:YL143"/>
    <mergeCell ref="YM145:YN145"/>
    <mergeCell ref="YJ142:YK142"/>
    <mergeCell ref="YL144:YM144"/>
    <mergeCell ref="YF138:YG138"/>
    <mergeCell ref="RE66:RF66"/>
    <mergeCell ref="RF67:RG67"/>
    <mergeCell ref="RB100:RC100"/>
    <mergeCell ref="RA99:RB99"/>
    <mergeCell ref="RF104:RG104"/>
    <mergeCell ref="RG105:RH105"/>
    <mergeCell ref="QY97:QZ97"/>
    <mergeCell ref="QW95:QX95"/>
    <mergeCell ref="RD102:RE102"/>
    <mergeCell ref="RC101:RD101"/>
    <mergeCell ref="QT55:QU55"/>
    <mergeCell ref="QV57:QW57"/>
    <mergeCell ref="RH106:RI106"/>
    <mergeCell ref="RJ108:RK108"/>
    <mergeCell ref="QW58:QX58"/>
    <mergeCell ref="RI107:RJ107"/>
    <mergeCell ref="RE103:RF103"/>
    <mergeCell ref="OH65:OI65"/>
    <mergeCell ref="NX55:NY55"/>
    <mergeCell ref="OU78:OV78"/>
    <mergeCell ref="OS76:OT76"/>
    <mergeCell ref="OY82:OZ82"/>
    <mergeCell ref="OW80:OX80"/>
    <mergeCell ref="PA84:PB84"/>
    <mergeCell ref="OJ104:OK104"/>
    <mergeCell ref="OL106:OM106"/>
    <mergeCell ref="OM107:ON107"/>
    <mergeCell ref="OU115:OV115"/>
    <mergeCell ref="OK105:OL105"/>
    <mergeCell ref="OF100:OG100"/>
    <mergeCell ref="OG101:OH101"/>
    <mergeCell ref="OA95:OB95"/>
    <mergeCell ref="OE99:OF99"/>
    <mergeCell ref="OC97:OD97"/>
    <mergeCell ref="OH102:OI102"/>
    <mergeCell ref="OI103:OJ103"/>
    <mergeCell ref="PW143:PX143"/>
    <mergeCell ref="PX144:PY144"/>
    <mergeCell ref="RG142:RH142"/>
    <mergeCell ref="RF141:RG141"/>
    <mergeCell ref="RH143:RI143"/>
    <mergeCell ref="RE140:RF140"/>
    <mergeCell ref="PT140:PU140"/>
    <mergeCell ref="PS139:PT139"/>
    <mergeCell ref="PN134:PO134"/>
    <mergeCell ref="PY145:PZ145"/>
    <mergeCell ref="RB137:RC137"/>
    <mergeCell ref="RD139:RE139"/>
    <mergeCell ref="YT115:YU115"/>
    <mergeCell ref="YR113:YS113"/>
    <mergeCell ref="ZD125:ZE125"/>
    <mergeCell ref="YZ121:ZA121"/>
    <mergeCell ref="ZB123:ZC123"/>
    <mergeCell ref="YV117:YW117"/>
    <mergeCell ref="YX119:YY119"/>
    <mergeCell ref="XU127:XV127"/>
    <mergeCell ref="ZF127:ZG127"/>
    <mergeCell ref="AAC113:AAD113"/>
    <mergeCell ref="AAG117:AAH117"/>
    <mergeCell ref="AAI119:AAJ119"/>
    <mergeCell ref="AAK121:AAL121"/>
    <mergeCell ref="AAE115:AAF115"/>
    <mergeCell ref="ZH129:ZI129"/>
    <mergeCell ref="ZJ131:ZK131"/>
    <mergeCell ref="ZK132:ZL132"/>
    <mergeCell ref="ZM134:ZN134"/>
    <mergeCell ref="ZO136:ZP136"/>
    <mergeCell ref="ZW144:ZX144"/>
    <mergeCell ref="ZV143:ZW143"/>
    <mergeCell ref="ZX145:ZY145"/>
    <mergeCell ref="AAE78:AAF78"/>
    <mergeCell ref="AAC76:AAD76"/>
    <mergeCell ref="AAK84:AAL84"/>
    <mergeCell ref="YV43:YW43"/>
    <mergeCell ref="YT41:YU41"/>
    <mergeCell ref="ZP137:ZQ137"/>
    <mergeCell ref="ZQ138:ZR138"/>
    <mergeCell ref="ZW107:ZX107"/>
    <mergeCell ref="ZV106:ZW106"/>
    <mergeCell ref="ZS103:ZT103"/>
    <mergeCell ref="AAG80:AAH80"/>
    <mergeCell ref="AAI82:AAJ82"/>
    <mergeCell ref="RJ71:RK71"/>
    <mergeCell ref="RG68:RH68"/>
    <mergeCell ref="RI70:RJ70"/>
    <mergeCell ref="RH69:RI69"/>
    <mergeCell ref="SR68:SS68"/>
    <mergeCell ref="SQ67:SR67"/>
    <mergeCell ref="SP66:SQ66"/>
    <mergeCell ref="SS69:ST69"/>
    <mergeCell ref="TH84:TI84"/>
    <mergeCell ref="TJ86:TK86"/>
    <mergeCell ref="TD80:TE80"/>
    <mergeCell ref="TF82:TG82"/>
    <mergeCell ref="TD43:TE43"/>
    <mergeCell ref="UM41:UN41"/>
    <mergeCell ref="SN64:SO64"/>
    <mergeCell ref="RC64:RD64"/>
    <mergeCell ref="RD65:RE65"/>
    <mergeCell ref="TW62:TX62"/>
    <mergeCell ref="TY64:TZ64"/>
    <mergeCell ref="OY45:OZ45"/>
    <mergeCell ref="PA47:PB47"/>
    <mergeCell ref="SM63:SN63"/>
    <mergeCell ref="QP51:QQ51"/>
    <mergeCell ref="QL47:QM47"/>
    <mergeCell ref="RA62:RB62"/>
    <mergeCell ref="RB63:RC63"/>
    <mergeCell ref="QH43:QI43"/>
    <mergeCell ref="QJ45:QK45"/>
    <mergeCell ref="QF41:QG41"/>
    <mergeCell ref="QF78:QG78"/>
    <mergeCell ref="QJ82:QK82"/>
    <mergeCell ref="QL84:QM84"/>
    <mergeCell ref="QN86:QO86"/>
    <mergeCell ref="QH80:QI80"/>
    <mergeCell ref="QH117:QI117"/>
    <mergeCell ref="QD113:QE113"/>
    <mergeCell ref="PY108:PZ108"/>
    <mergeCell ref="QJ119:QK119"/>
    <mergeCell ref="QF115:QG115"/>
    <mergeCell ref="PW106:PX106"/>
    <mergeCell ref="PX107:PY107"/>
    <mergeCell ref="PS102:PT102"/>
    <mergeCell ref="PT103:PU103"/>
    <mergeCell ref="PU104:PV104"/>
    <mergeCell ref="PV105:PW105"/>
    <mergeCell ref="PP99:PQ99"/>
    <mergeCell ref="PN97:PO97"/>
    <mergeCell ref="PL95:PM95"/>
    <mergeCell ref="SS106:ST106"/>
    <mergeCell ref="PQ100:PR100"/>
    <mergeCell ref="PR101:PS101"/>
    <mergeCell ref="VZ43:WA43"/>
    <mergeCell ref="VX41:VY41"/>
    <mergeCell ref="XI41:XJ41"/>
    <mergeCell ref="HB173:HC173"/>
    <mergeCell ref="HD175:HE175"/>
    <mergeCell ref="HC174:HD174"/>
    <mergeCell ref="HE176:HF176"/>
    <mergeCell ref="HF177:HG177"/>
    <mergeCell ref="II169:IJ169"/>
    <mergeCell ref="IH168:II168"/>
    <mergeCell ref="FX180:FY180"/>
    <mergeCell ref="FV178:FW178"/>
    <mergeCell ref="HH179:HI179"/>
    <mergeCell ref="HI180:HJ180"/>
    <mergeCell ref="FW179:FX179"/>
    <mergeCell ref="HG178:HH178"/>
    <mergeCell ref="HV156:HW156"/>
    <mergeCell ref="HX158:HY158"/>
    <mergeCell ref="IM136:IN136"/>
    <mergeCell ref="IK134:IL134"/>
    <mergeCell ref="IF166:IG166"/>
    <mergeCell ref="IM173:IN173"/>
    <mergeCell ref="IB162:IC162"/>
    <mergeCell ref="IK171:IL171"/>
    <mergeCell ref="ID164:IE164"/>
    <mergeCell ref="FY144:FZ144"/>
    <mergeCell ref="FX143:FY143"/>
    <mergeCell ref="GU166:GV166"/>
    <mergeCell ref="GI154:GJ154"/>
    <mergeCell ref="GG152:GH152"/>
    <mergeCell ref="GE150:GF150"/>
    <mergeCell ref="GK156:GL156"/>
    <mergeCell ref="GM158:GN158"/>
    <mergeCell ref="GO160:GP160"/>
    <mergeCell ref="IR178:IS178"/>
    <mergeCell ref="IQ177:IR177"/>
    <mergeCell ref="IP176:IQ176"/>
    <mergeCell ref="IN174:IO174"/>
    <mergeCell ref="IS179:IT179"/>
    <mergeCell ref="IT180:IU180"/>
    <mergeCell ref="GZ171:HA171"/>
    <mergeCell ref="GX169:GY169"/>
    <mergeCell ref="FT176:FU176"/>
    <mergeCell ref="FU177:FV177"/>
    <mergeCell ref="HX121:HY121"/>
    <mergeCell ref="HZ123:IA123"/>
    <mergeCell ref="IF129:IG129"/>
    <mergeCell ref="IH131:II131"/>
    <mergeCell ref="IB125:IC125"/>
    <mergeCell ref="II132:IJ132"/>
    <mergeCell ref="ID127:IE127"/>
    <mergeCell ref="IU70:IV70"/>
    <mergeCell ref="IS68:IT68"/>
    <mergeCell ref="IT69:IU69"/>
    <mergeCell ref="HH68:HI68"/>
    <mergeCell ref="HG67:HH67"/>
    <mergeCell ref="HJ70:HK70"/>
    <mergeCell ref="HI69:HJ69"/>
    <mergeCell ref="IP65:IQ65"/>
    <mergeCell ref="IN63:IO63"/>
    <mergeCell ref="IO64:IP64"/>
    <mergeCell ref="IM62:IN62"/>
    <mergeCell ref="IK60:IL60"/>
    <mergeCell ref="IH57:II57"/>
    <mergeCell ref="IF55:IG55"/>
    <mergeCell ref="II58:IJ58"/>
    <mergeCell ref="IT32:IU32"/>
    <mergeCell ref="IV34:IW34"/>
    <mergeCell ref="JM14:JN14"/>
    <mergeCell ref="JA39:JB39"/>
    <mergeCell ref="JM51:JN51"/>
    <mergeCell ref="JG45:JH45"/>
    <mergeCell ref="JI47:JJ47"/>
    <mergeCell ref="JE43:JF43"/>
    <mergeCell ref="JC41:JD41"/>
    <mergeCell ref="JO90:JP90"/>
    <mergeCell ref="JK86:JL86"/>
    <mergeCell ref="JC78:JD78"/>
    <mergeCell ref="JE80:JF80"/>
    <mergeCell ref="JG82:JH82"/>
    <mergeCell ref="JI84:JJ84"/>
    <mergeCell ref="JA76:JB76"/>
    <mergeCell ref="IR30:IS30"/>
    <mergeCell ref="IN26:IO26"/>
    <mergeCell ref="IP28:IQ28"/>
    <mergeCell ref="IF92:IG92"/>
    <mergeCell ref="IH94:II94"/>
    <mergeCell ref="IB14:IC14"/>
    <mergeCell ref="IB88:IC88"/>
    <mergeCell ref="ID90:IE90"/>
    <mergeCell ref="IV71:IW71"/>
    <mergeCell ref="IF18:IG18"/>
    <mergeCell ref="IH20:II20"/>
    <mergeCell ref="GM121:GN121"/>
    <mergeCell ref="HC137:HD137"/>
    <mergeCell ref="HB136:HC136"/>
    <mergeCell ref="GU129:GV129"/>
    <mergeCell ref="GW131:GX131"/>
    <mergeCell ref="GX132:GY132"/>
    <mergeCell ref="GO123:GP123"/>
    <mergeCell ref="GQ125:GR125"/>
    <mergeCell ref="GG78:GH78"/>
    <mergeCell ref="GE76:GF76"/>
    <mergeCell ref="FY70:FZ70"/>
    <mergeCell ref="FZ71:GA71"/>
    <mergeCell ref="FV30:FW30"/>
    <mergeCell ref="FW68:FX68"/>
    <mergeCell ref="FV67:FW67"/>
    <mergeCell ref="FU66:FV66"/>
    <mergeCell ref="FT28:FU28"/>
    <mergeCell ref="FT65:FU65"/>
    <mergeCell ref="GE39:GF39"/>
    <mergeCell ref="GG41:GH41"/>
    <mergeCell ref="GI43:GJ43"/>
    <mergeCell ref="GI80:GJ80"/>
    <mergeCell ref="OC134:OD134"/>
    <mergeCell ref="OH139:OI139"/>
    <mergeCell ref="JA113:JB113"/>
    <mergeCell ref="GQ88:GR88"/>
    <mergeCell ref="FX32:FY32"/>
    <mergeCell ref="FZ34:GA34"/>
    <mergeCell ref="FX69:FY69"/>
    <mergeCell ref="JM125:JN125"/>
    <mergeCell ref="HZ86:IA86"/>
    <mergeCell ref="HT80:HU80"/>
    <mergeCell ref="HX84:HY84"/>
    <mergeCell ref="HV82:HW82"/>
    <mergeCell ref="HK71:HL71"/>
    <mergeCell ref="HR78:HS78"/>
    <mergeCell ref="HP76:HQ76"/>
    <mergeCell ref="JK49:JL49"/>
    <mergeCell ref="JO53:JP53"/>
    <mergeCell ref="IB51:IC51"/>
    <mergeCell ref="ID53:IE53"/>
    <mergeCell ref="HT43:HU43"/>
    <mergeCell ref="HV45:HW45"/>
    <mergeCell ref="HR41:HS41"/>
    <mergeCell ref="HP39:HQ39"/>
    <mergeCell ref="HX47:HY47"/>
    <mergeCell ref="HZ49:IA49"/>
    <mergeCell ref="GM84:GN84"/>
    <mergeCell ref="GO86:GP86"/>
    <mergeCell ref="GK45:GL45"/>
    <mergeCell ref="GS53:GT53"/>
    <mergeCell ref="GK82:GL82"/>
    <mergeCell ref="GO49:GP49"/>
    <mergeCell ref="GU55:GV55"/>
    <mergeCell ref="GW57:GX57"/>
    <mergeCell ref="GX58:GY58"/>
    <mergeCell ref="JC152:JD152"/>
    <mergeCell ref="JA150:JB150"/>
    <mergeCell ref="HT154:HU154"/>
    <mergeCell ref="JE154:JF154"/>
    <mergeCell ref="HR152:HS152"/>
    <mergeCell ref="HP150:HQ150"/>
    <mergeCell ref="HZ160:IA160"/>
    <mergeCell ref="JK160:JL160"/>
    <mergeCell ref="IO175:IP175"/>
    <mergeCell ref="MU174:MV174"/>
    <mergeCell ref="MW176:MX176"/>
    <mergeCell ref="OF174:OG174"/>
    <mergeCell ref="OH176:OI176"/>
    <mergeCell ref="PI129:PJ129"/>
    <mergeCell ref="OS150:OT150"/>
    <mergeCell ref="PA158:PB158"/>
    <mergeCell ref="GW94:GX94"/>
    <mergeCell ref="GU92:GV92"/>
    <mergeCell ref="GW168:GX168"/>
    <mergeCell ref="GS164:GT164"/>
    <mergeCell ref="GQ162:GR162"/>
    <mergeCell ref="GS90:GT90"/>
    <mergeCell ref="GS127:GT127"/>
    <mergeCell ref="GZ134:HA134"/>
    <mergeCell ref="IQ66:IR66"/>
    <mergeCell ref="IR67:IS67"/>
    <mergeCell ref="HF66:HG66"/>
    <mergeCell ref="HB62:HC62"/>
    <mergeCell ref="HC63:HD63"/>
    <mergeCell ref="GZ60:HA60"/>
    <mergeCell ref="HE65:HF65"/>
    <mergeCell ref="HD64:HE64"/>
    <mergeCell ref="GQ14:GR14"/>
    <mergeCell ref="GU18:GV18"/>
    <mergeCell ref="GW20:GX20"/>
    <mergeCell ref="GQ51:GR51"/>
    <mergeCell ref="GM47:GN47"/>
    <mergeCell ref="HI32:HJ32"/>
    <mergeCell ref="HG30:HH30"/>
    <mergeCell ref="HK34:HL34"/>
    <mergeCell ref="HC26:HD26"/>
    <mergeCell ref="HE28:HF28"/>
    <mergeCell ref="JG156:JH156"/>
    <mergeCell ref="JI158:JJ158"/>
    <mergeCell ref="JO164:JP164"/>
    <mergeCell ref="JM162:JN162"/>
    <mergeCell ref="HT339:HU339"/>
    <mergeCell ref="ID349:IE349"/>
    <mergeCell ref="IB347:IC347"/>
    <mergeCell ref="HV341:HW341"/>
    <mergeCell ref="HZ345:IA345"/>
    <mergeCell ref="HT302:HU302"/>
    <mergeCell ref="HZ308:IA308"/>
    <mergeCell ref="HV304:HW304"/>
    <mergeCell ref="HX306:HY306"/>
    <mergeCell ref="ID312:IE312"/>
    <mergeCell ref="IP361:IQ361"/>
    <mergeCell ref="IF351:IG351"/>
    <mergeCell ref="IO360:IP360"/>
    <mergeCell ref="IM358:IN358"/>
    <mergeCell ref="IN359:IO359"/>
    <mergeCell ref="GK341:GL341"/>
    <mergeCell ref="GS349:GT349"/>
    <mergeCell ref="GQ347:GR347"/>
    <mergeCell ref="GO345:GP345"/>
    <mergeCell ref="GU351:GV351"/>
    <mergeCell ref="GX354:GY354"/>
    <mergeCell ref="GW353:GX353"/>
    <mergeCell ref="GG337:GH337"/>
    <mergeCell ref="GG374:GH374"/>
    <mergeCell ref="GE372:GF372"/>
    <mergeCell ref="GI376:GJ376"/>
    <mergeCell ref="JS390:JT390"/>
    <mergeCell ref="GE335:GF335"/>
    <mergeCell ref="IQ362:IR362"/>
    <mergeCell ref="GI339:GJ339"/>
    <mergeCell ref="HK367:HL367"/>
    <mergeCell ref="JO386:JP386"/>
    <mergeCell ref="GZ356:HA356"/>
    <mergeCell ref="GK378:GL378"/>
    <mergeCell ref="IF388:IG388"/>
    <mergeCell ref="IH390:II390"/>
    <mergeCell ref="JG378:JH378"/>
    <mergeCell ref="JI380:JJ380"/>
    <mergeCell ref="JC374:JD374"/>
    <mergeCell ref="JA372:JB372"/>
    <mergeCell ref="HF362:HG362"/>
    <mergeCell ref="HJ366:HK366"/>
    <mergeCell ref="JE376:JF376"/>
    <mergeCell ref="HT376:HU376"/>
    <mergeCell ref="HR374:HS374"/>
    <mergeCell ref="HV378:HW378"/>
    <mergeCell ref="HP372:HQ372"/>
    <mergeCell ref="HX380:HY380"/>
    <mergeCell ref="JK382:JL382"/>
    <mergeCell ref="JM384:JN384"/>
    <mergeCell ref="JT391:JU391"/>
    <mergeCell ref="II391:IJ391"/>
    <mergeCell ref="IB384:IC384"/>
    <mergeCell ref="ID386:IE386"/>
    <mergeCell ref="HZ382:IA382"/>
    <mergeCell ref="GS386:GT386"/>
    <mergeCell ref="GQ384:GR384"/>
    <mergeCell ref="FV363:FW363"/>
    <mergeCell ref="FU362:FV362"/>
    <mergeCell ref="FY403:FZ403"/>
    <mergeCell ref="FZ404:GA404"/>
    <mergeCell ref="FY366:FZ366"/>
    <mergeCell ref="FT361:FU361"/>
    <mergeCell ref="FW364:FX364"/>
    <mergeCell ref="FX365:FY365"/>
    <mergeCell ref="FZ367:GA367"/>
    <mergeCell ref="GG263:GH263"/>
    <mergeCell ref="GE261:GF261"/>
    <mergeCell ref="GQ236:GR236"/>
    <mergeCell ref="GX243:GY243"/>
    <mergeCell ref="HB247:HC247"/>
    <mergeCell ref="GZ245:HA245"/>
    <mergeCell ref="GW242:GX242"/>
    <mergeCell ref="FY181:FZ181"/>
    <mergeCell ref="FZ182:GA182"/>
    <mergeCell ref="HK182:HL182"/>
    <mergeCell ref="GG226:GH226"/>
    <mergeCell ref="GG189:GH189"/>
    <mergeCell ref="GI191:GJ191"/>
    <mergeCell ref="GM195:GN195"/>
    <mergeCell ref="GO197:GP197"/>
    <mergeCell ref="GE187:GF187"/>
    <mergeCell ref="GK193:GL193"/>
    <mergeCell ref="FV215:FW215"/>
    <mergeCell ref="FZ219:GA219"/>
    <mergeCell ref="FY218:FZ218"/>
    <mergeCell ref="FT250:FU250"/>
    <mergeCell ref="FU251:FV251"/>
    <mergeCell ref="FV252:FW252"/>
    <mergeCell ref="FX217:FY217"/>
    <mergeCell ref="FW216:FX216"/>
    <mergeCell ref="GI228:GJ228"/>
    <mergeCell ref="GK230:GL230"/>
    <mergeCell ref="GM232:GN232"/>
    <mergeCell ref="GE224:GF224"/>
    <mergeCell ref="GO234:GP234"/>
    <mergeCell ref="FT213:FU213"/>
    <mergeCell ref="FU214:FV214"/>
    <mergeCell ref="GZ208:HA208"/>
    <mergeCell ref="HI217:HJ217"/>
    <mergeCell ref="HH216:HI216"/>
    <mergeCell ref="HF214:HG214"/>
    <mergeCell ref="HE213:HF213"/>
    <mergeCell ref="HP224:HQ224"/>
    <mergeCell ref="GS238:GT238"/>
    <mergeCell ref="GU240:GV240"/>
    <mergeCell ref="GS201:GT201"/>
    <mergeCell ref="GX206:GY206"/>
    <mergeCell ref="GU203:GV203"/>
    <mergeCell ref="GQ199:GR199"/>
    <mergeCell ref="GW205:GX205"/>
    <mergeCell ref="FV326:FW326"/>
    <mergeCell ref="FU325:FV325"/>
    <mergeCell ref="GI302:GJ302"/>
    <mergeCell ref="GK304:GL304"/>
    <mergeCell ref="GM306:GN306"/>
    <mergeCell ref="GO308:GP308"/>
    <mergeCell ref="GS312:GT312"/>
    <mergeCell ref="FT324:FU324"/>
    <mergeCell ref="FW327:FX327"/>
    <mergeCell ref="OL476:OM476"/>
    <mergeCell ref="OL439:OM439"/>
    <mergeCell ref="NR271:NS271"/>
    <mergeCell ref="NL265:NM265"/>
    <mergeCell ref="NN267:NO267"/>
    <mergeCell ref="NJ263:NK263"/>
    <mergeCell ref="NH261:NI261"/>
    <mergeCell ref="NT384:NU384"/>
    <mergeCell ref="OE469:OF469"/>
    <mergeCell ref="OK475:OL475"/>
    <mergeCell ref="OJ474:OK474"/>
    <mergeCell ref="OM477:ON477"/>
    <mergeCell ref="OC467:OD467"/>
    <mergeCell ref="OE395:OF395"/>
    <mergeCell ref="OW450:OX450"/>
    <mergeCell ref="PA454:PB454"/>
    <mergeCell ref="OY452:OZ452"/>
    <mergeCell ref="PI462:PJ462"/>
    <mergeCell ref="PK464:PL464"/>
    <mergeCell ref="PL465:PM465"/>
    <mergeCell ref="PG460:PH460"/>
    <mergeCell ref="PK427:PL427"/>
    <mergeCell ref="PI425:PJ425"/>
    <mergeCell ref="PG423:PH423"/>
    <mergeCell ref="PE421:PF421"/>
    <mergeCell ref="PA417:PB417"/>
    <mergeCell ref="ON404:OO404"/>
    <mergeCell ref="OS409:OT409"/>
    <mergeCell ref="OK438:OL438"/>
    <mergeCell ref="OM440:ON440"/>
    <mergeCell ref="OL402:OM402"/>
    <mergeCell ref="OJ400:OK400"/>
    <mergeCell ref="OK401:OL401"/>
    <mergeCell ref="PE458:PF458"/>
    <mergeCell ref="OU448:OV448"/>
    <mergeCell ref="OS446:OT446"/>
    <mergeCell ref="PC456:PD456"/>
    <mergeCell ref="OI436:OJ436"/>
    <mergeCell ref="OJ437:OK437"/>
    <mergeCell ref="PC160:PD160"/>
    <mergeCell ref="PG164:PH164"/>
    <mergeCell ref="PA269:PB269"/>
    <mergeCell ref="PC271:PD271"/>
    <mergeCell ref="OY267:OZ267"/>
    <mergeCell ref="OY230:OZ230"/>
    <mergeCell ref="PK131:PL131"/>
    <mergeCell ref="PK168:PL168"/>
    <mergeCell ref="OY119:OZ119"/>
    <mergeCell ref="PA306:PB306"/>
    <mergeCell ref="PE125:PF125"/>
    <mergeCell ref="PA121:PB121"/>
    <mergeCell ref="OW117:OX117"/>
    <mergeCell ref="NL376:NM376"/>
    <mergeCell ref="NJ374:NK374"/>
    <mergeCell ref="OS372:OT372"/>
    <mergeCell ref="PL391:PM391"/>
    <mergeCell ref="PA380:PB380"/>
    <mergeCell ref="PC382:PD382"/>
    <mergeCell ref="PE384:PF384"/>
    <mergeCell ref="OW376:OX376"/>
    <mergeCell ref="LB388:LC388"/>
    <mergeCell ref="JQ388:JR388"/>
    <mergeCell ref="JV393:JW393"/>
    <mergeCell ref="JX395:JY395"/>
    <mergeCell ref="IP398:IQ398"/>
    <mergeCell ref="LY374:LZ374"/>
    <mergeCell ref="LK397:LL397"/>
    <mergeCell ref="LI395:LJ395"/>
    <mergeCell ref="LJ396:LK396"/>
    <mergeCell ref="LL398:LM398"/>
    <mergeCell ref="LG393:LH393"/>
    <mergeCell ref="JY396:JZ396"/>
    <mergeCell ref="HR337:HS337"/>
    <mergeCell ref="HP335:HQ335"/>
    <mergeCell ref="HG363:HH363"/>
    <mergeCell ref="HC359:HD359"/>
    <mergeCell ref="HE361:HF361"/>
    <mergeCell ref="HD360:HE360"/>
    <mergeCell ref="HH364:HI364"/>
    <mergeCell ref="HB358:HC358"/>
    <mergeCell ref="IN396:IO396"/>
    <mergeCell ref="IO397:IP397"/>
    <mergeCell ref="IS401:IT401"/>
    <mergeCell ref="IR400:IS400"/>
    <mergeCell ref="HG400:HH400"/>
    <mergeCell ref="HF399:HG399"/>
    <mergeCell ref="HP409:HQ409"/>
    <mergeCell ref="IT402:IU402"/>
    <mergeCell ref="HX417:HY417"/>
    <mergeCell ref="HZ419:IA419"/>
    <mergeCell ref="IM395:IN395"/>
    <mergeCell ref="HV415:HW415"/>
    <mergeCell ref="IK393:IL393"/>
    <mergeCell ref="IQ399:IR399"/>
    <mergeCell ref="JK271:JL271"/>
    <mergeCell ref="KV271:KW271"/>
    <mergeCell ref="KR267:KS267"/>
    <mergeCell ref="KP265:KQ265"/>
    <mergeCell ref="HV267:HW267"/>
    <mergeCell ref="MG419:MH419"/>
    <mergeCell ref="LY411:LZ411"/>
    <mergeCell ref="MT247:MU247"/>
    <mergeCell ref="MR245:MS245"/>
    <mergeCell ref="LG245:LH245"/>
    <mergeCell ref="LI247:LJ247"/>
    <mergeCell ref="KF366:KG366"/>
    <mergeCell ref="ME417:MF417"/>
    <mergeCell ref="MA413:MB413"/>
    <mergeCell ref="MC415:MD415"/>
    <mergeCell ref="LQ440:LR440"/>
    <mergeCell ref="LR441:LS441"/>
    <mergeCell ref="MA450:MB450"/>
    <mergeCell ref="LN437:LO437"/>
    <mergeCell ref="HR411:HS411"/>
    <mergeCell ref="JC411:JD411"/>
    <mergeCell ref="JE413:JF413"/>
    <mergeCell ref="HT413:HU413"/>
    <mergeCell ref="JA409:JB409"/>
    <mergeCell ref="JE450:JF450"/>
    <mergeCell ref="JG452:JH452"/>
    <mergeCell ref="JI454:JJ454"/>
    <mergeCell ref="JC448:JD448"/>
    <mergeCell ref="JA446:JB446"/>
    <mergeCell ref="JK456:JL456"/>
    <mergeCell ref="IU403:IV403"/>
    <mergeCell ref="IV404:IW404"/>
    <mergeCell ref="JK419:JL419"/>
    <mergeCell ref="JO423:JP423"/>
    <mergeCell ref="JM421:JN421"/>
    <mergeCell ref="JI417:JJ417"/>
    <mergeCell ref="JG415:JH415"/>
    <mergeCell ref="HD212:HE212"/>
    <mergeCell ref="HG215:HH215"/>
    <mergeCell ref="HT191:HU191"/>
    <mergeCell ref="HR189:HS189"/>
    <mergeCell ref="HP187:HQ187"/>
    <mergeCell ref="HJ218:HK218"/>
    <mergeCell ref="HK219:HL219"/>
    <mergeCell ref="HB210:HC210"/>
    <mergeCell ref="HC211:HD211"/>
    <mergeCell ref="NH372:NI372"/>
    <mergeCell ref="ON367:OO367"/>
    <mergeCell ref="NV386:NW386"/>
    <mergeCell ref="NJ411:NK411"/>
    <mergeCell ref="OI473:OJ473"/>
    <mergeCell ref="OH472:OI472"/>
    <mergeCell ref="ON441:OO441"/>
    <mergeCell ref="NN415:NO415"/>
    <mergeCell ref="MY400:MZ400"/>
    <mergeCell ref="MX436:MY436"/>
    <mergeCell ref="MZ438:NA438"/>
    <mergeCell ref="NB440:NC440"/>
    <mergeCell ref="NA439:NB439"/>
    <mergeCell ref="NC441:ND441"/>
    <mergeCell ref="NR382:NS382"/>
    <mergeCell ref="NR419:NS419"/>
    <mergeCell ref="JY433:JZ433"/>
    <mergeCell ref="JX432:JY432"/>
    <mergeCell ref="LM436:LN436"/>
    <mergeCell ref="LM399:LN399"/>
    <mergeCell ref="KB399:KC399"/>
    <mergeCell ref="KF440:KG440"/>
    <mergeCell ref="KE439:KF439"/>
    <mergeCell ref="KD438:KE438"/>
    <mergeCell ref="KG441:KH441"/>
    <mergeCell ref="WW473:WX473"/>
    <mergeCell ref="WQ467:WR467"/>
    <mergeCell ref="WS469:WT469"/>
    <mergeCell ref="WT470:WU470"/>
    <mergeCell ref="WU471:WV471"/>
    <mergeCell ref="WV472:WW472"/>
    <mergeCell ref="WJ460:WK460"/>
    <mergeCell ref="ZD458:ZE458"/>
    <mergeCell ref="XS458:XT458"/>
    <mergeCell ref="XU460:XV460"/>
    <mergeCell ref="ZJ464:ZK464"/>
    <mergeCell ref="XW462:XX462"/>
    <mergeCell ref="XY464:XZ464"/>
    <mergeCell ref="ZH462:ZI462"/>
    <mergeCell ref="ZQ471:ZR471"/>
    <mergeCell ref="ZR472:ZS472"/>
    <mergeCell ref="ZS473:ZT473"/>
    <mergeCell ref="ZP470:ZQ470"/>
    <mergeCell ref="ZK465:ZL465"/>
    <mergeCell ref="ZF460:ZG460"/>
    <mergeCell ref="ZO469:ZP469"/>
    <mergeCell ref="ZM467:ZN467"/>
    <mergeCell ref="JO460:JP460"/>
    <mergeCell ref="JM458:JN458"/>
    <mergeCell ref="UF478:UG478"/>
    <mergeCell ref="ZU475:ZV475"/>
    <mergeCell ref="ZT474:ZU474"/>
    <mergeCell ref="WZ476:XA476"/>
    <mergeCell ref="YK476:YL476"/>
    <mergeCell ref="ZV476:ZW476"/>
    <mergeCell ref="LY448:LZ448"/>
    <mergeCell ref="LW446:LX446"/>
    <mergeCell ref="JX469:JY469"/>
    <mergeCell ref="JV467:JW467"/>
    <mergeCell ref="KD475:KE475"/>
    <mergeCell ref="KF477:KG477"/>
    <mergeCell ref="JT465:JU465"/>
    <mergeCell ref="WY475:WZ475"/>
    <mergeCell ref="WX474:WY474"/>
    <mergeCell ref="WY438:WZ438"/>
    <mergeCell ref="XA440:XB440"/>
    <mergeCell ref="WZ439:XA439"/>
    <mergeCell ref="WF456:WG456"/>
    <mergeCell ref="YL403:YM403"/>
    <mergeCell ref="YK402:YL402"/>
    <mergeCell ref="YJ401:YK401"/>
    <mergeCell ref="YI400:YJ400"/>
    <mergeCell ref="YG398:YH398"/>
    <mergeCell ref="YH399:YI399"/>
    <mergeCell ref="XY390:XZ390"/>
    <mergeCell ref="XI411:XJ411"/>
    <mergeCell ref="XG409:XH409"/>
    <mergeCell ref="XK413:XL413"/>
    <mergeCell ref="XA403:XB403"/>
    <mergeCell ref="XB404:XC404"/>
    <mergeCell ref="WY401:WZ401"/>
    <mergeCell ref="WZ402:XA402"/>
    <mergeCell ref="WO391:WP391"/>
    <mergeCell ref="YI474:YJ474"/>
    <mergeCell ref="YJ475:YK475"/>
    <mergeCell ref="YI437:YJ437"/>
    <mergeCell ref="YJ438:YK438"/>
    <mergeCell ref="XM415:XN415"/>
    <mergeCell ref="VC427:VD427"/>
    <mergeCell ref="VJ434:VK434"/>
    <mergeCell ref="WL425:WM425"/>
    <mergeCell ref="XO417:XP417"/>
    <mergeCell ref="XU423:XV423"/>
    <mergeCell ref="XQ419:XR419"/>
    <mergeCell ref="XW425:XX425"/>
    <mergeCell ref="XY427:XZ427"/>
    <mergeCell ref="YE433:YF433"/>
    <mergeCell ref="YG435:YH435"/>
    <mergeCell ref="XQ456:XR456"/>
    <mergeCell ref="ZQ434:ZR434"/>
    <mergeCell ref="ZT437:ZU437"/>
    <mergeCell ref="ZD421:ZE421"/>
    <mergeCell ref="ZF423:ZG423"/>
    <mergeCell ref="ZO432:ZP432"/>
    <mergeCell ref="ZM430:ZN430"/>
    <mergeCell ref="ZB456:ZC456"/>
    <mergeCell ref="ZH425:ZI425"/>
    <mergeCell ref="ZP433:ZQ433"/>
    <mergeCell ref="AAC446:AAD446"/>
    <mergeCell ref="ZX441:ZY441"/>
    <mergeCell ref="AAG413:AAH413"/>
    <mergeCell ref="AAE411:AAF411"/>
    <mergeCell ref="ZX404:ZY404"/>
    <mergeCell ref="AAI415:AAJ415"/>
    <mergeCell ref="AAC409:AAD409"/>
    <mergeCell ref="YZ417:ZA417"/>
    <mergeCell ref="ZB419:ZC419"/>
    <mergeCell ref="ZF386:ZG386"/>
    <mergeCell ref="YX415:YY415"/>
    <mergeCell ref="ZU438:ZV438"/>
    <mergeCell ref="ZW440:ZX440"/>
    <mergeCell ref="ZV439:ZW439"/>
    <mergeCell ref="ZR435:ZS435"/>
    <mergeCell ref="ZS436:ZT436"/>
    <mergeCell ref="ZJ427:ZK427"/>
    <mergeCell ref="ZK428:ZL428"/>
    <mergeCell ref="YX452:YY452"/>
    <mergeCell ref="AAI452:AAJ452"/>
    <mergeCell ref="YZ454:ZA454"/>
    <mergeCell ref="AAG450:AAH450"/>
    <mergeCell ref="AAE448:AAF448"/>
    <mergeCell ref="AAK417:AAL417"/>
    <mergeCell ref="AAK454:AAL454"/>
    <mergeCell ref="RS117:RT117"/>
    <mergeCell ref="RU119:RV119"/>
    <mergeCell ref="RQ115:RR115"/>
    <mergeCell ref="RW121:RX121"/>
    <mergeCell ref="SA125:SB125"/>
    <mergeCell ref="RY123:RZ123"/>
    <mergeCell ref="SJ134:SK134"/>
    <mergeCell ref="SC127:SD127"/>
    <mergeCell ref="SE129:SF129"/>
    <mergeCell ref="SE55:SF55"/>
    <mergeCell ref="SH58:SI58"/>
    <mergeCell ref="SG57:SH57"/>
    <mergeCell ref="RS80:RT80"/>
    <mergeCell ref="RU82:RV82"/>
    <mergeCell ref="SC90:SD90"/>
    <mergeCell ref="RO76:RP76"/>
    <mergeCell ref="SR216:SS216"/>
    <mergeCell ref="SS217:ST217"/>
    <mergeCell ref="RQ226:RR226"/>
    <mergeCell ref="RO224:RP224"/>
    <mergeCell ref="RS228:RT228"/>
    <mergeCell ref="RJ219:RK219"/>
    <mergeCell ref="RI218:RJ218"/>
    <mergeCell ref="SQ178:SR178"/>
    <mergeCell ref="SR179:SS179"/>
    <mergeCell ref="RQ189:RR189"/>
    <mergeCell ref="RS191:RT191"/>
    <mergeCell ref="RJ182:RK182"/>
    <mergeCell ref="RI181:RJ181"/>
    <mergeCell ref="RO187:RP187"/>
    <mergeCell ref="SO176:SP176"/>
    <mergeCell ref="SS180:ST180"/>
    <mergeCell ref="SP177:SQ177"/>
    <mergeCell ref="SM174:SN174"/>
    <mergeCell ref="SN175:SO175"/>
    <mergeCell ref="SC164:SD164"/>
    <mergeCell ref="SA162:SB162"/>
    <mergeCell ref="SE166:SF166"/>
    <mergeCell ref="SH169:SI169"/>
    <mergeCell ref="SG168:SH168"/>
    <mergeCell ref="SL173:SM173"/>
    <mergeCell ref="RQ78:RR78"/>
    <mergeCell ref="RO113:RP113"/>
    <mergeCell ref="RU156:RV156"/>
    <mergeCell ref="RW158:RX158"/>
    <mergeCell ref="RS154:RT154"/>
    <mergeCell ref="RQ152:RR152"/>
    <mergeCell ref="RY160:RZ160"/>
    <mergeCell ref="UC105:UD105"/>
    <mergeCell ref="UB104:UC104"/>
    <mergeCell ref="TU134:TV134"/>
    <mergeCell ref="TY138:TZ138"/>
    <mergeCell ref="TZ139:UA139"/>
    <mergeCell ref="UA140:UB140"/>
    <mergeCell ref="TX137:TY137"/>
    <mergeCell ref="TX100:TY100"/>
    <mergeCell ref="TW99:TX99"/>
    <mergeCell ref="WD121:WE121"/>
    <mergeCell ref="WF123:WG123"/>
    <mergeCell ref="WB82:WC82"/>
    <mergeCell ref="VX78:VY78"/>
    <mergeCell ref="VV76:VW76"/>
    <mergeCell ref="VZ80:WA80"/>
    <mergeCell ref="WD84:WE84"/>
    <mergeCell ref="US84:UT84"/>
    <mergeCell ref="XO121:XP121"/>
    <mergeCell ref="XM119:XN119"/>
    <mergeCell ref="XA144:XB144"/>
    <mergeCell ref="WZ143:XA143"/>
    <mergeCell ref="UY127:UZ127"/>
    <mergeCell ref="WJ127:WK127"/>
    <mergeCell ref="WY142:WZ142"/>
    <mergeCell ref="WW140:WX140"/>
    <mergeCell ref="UE144:UF144"/>
    <mergeCell ref="UD143:UE143"/>
    <mergeCell ref="XB145:XC145"/>
    <mergeCell ref="WX141:WY141"/>
    <mergeCell ref="XI115:XJ115"/>
    <mergeCell ref="XG113:XH113"/>
    <mergeCell ref="TR131:TS131"/>
    <mergeCell ref="UK113:UL113"/>
    <mergeCell ref="XQ123:XR123"/>
    <mergeCell ref="XK117:XL117"/>
    <mergeCell ref="US121:UT121"/>
    <mergeCell ref="UU123:UV123"/>
    <mergeCell ref="VZ117:WA117"/>
    <mergeCell ref="TU97:TV97"/>
    <mergeCell ref="TS95:TT95"/>
    <mergeCell ref="TN90:TO90"/>
    <mergeCell ref="WH51:WI51"/>
    <mergeCell ref="UW51:UX51"/>
    <mergeCell ref="VM30:VN30"/>
    <mergeCell ref="VO32:VP32"/>
    <mergeCell ref="VQ34:VR34"/>
    <mergeCell ref="WT26:WU26"/>
    <mergeCell ref="UD32:UE32"/>
    <mergeCell ref="UB30:UC30"/>
    <mergeCell ref="TX26:TY26"/>
    <mergeCell ref="TZ28:UA28"/>
    <mergeCell ref="UO43:UP43"/>
    <mergeCell ref="UK39:UL39"/>
    <mergeCell ref="TL14:TM14"/>
    <mergeCell ref="TP18:TQ18"/>
    <mergeCell ref="ZP26:ZQ26"/>
    <mergeCell ref="ZR28:ZS28"/>
    <mergeCell ref="ZX34:ZY34"/>
    <mergeCell ref="AAC39:AAD39"/>
    <mergeCell ref="AAG43:AAH43"/>
    <mergeCell ref="AAE41:AAF41"/>
    <mergeCell ref="ZH55:ZI55"/>
    <mergeCell ref="ZJ57:ZK57"/>
    <mergeCell ref="ZH18:ZI18"/>
    <mergeCell ref="ZJ20:ZK20"/>
    <mergeCell ref="ZD14:ZE14"/>
    <mergeCell ref="ZV32:ZW32"/>
    <mergeCell ref="ZT30:ZU30"/>
    <mergeCell ref="TB41:TC41"/>
    <mergeCell ref="SU34:SV34"/>
    <mergeCell ref="SZ39:TA39"/>
    <mergeCell ref="TR57:TS57"/>
    <mergeCell ref="TS58:TT58"/>
    <mergeCell ref="TU60:TV60"/>
    <mergeCell ref="TR20:TS20"/>
    <mergeCell ref="ZW70:ZX70"/>
    <mergeCell ref="ZV69:ZW69"/>
    <mergeCell ref="YL70:YM70"/>
    <mergeCell ref="YE63:YF63"/>
    <mergeCell ref="YD62:YE62"/>
    <mergeCell ref="UY53:UZ53"/>
    <mergeCell ref="VA55:VB55"/>
    <mergeCell ref="VA18:VB18"/>
    <mergeCell ref="UW14:UX14"/>
    <mergeCell ref="VC20:VD20"/>
    <mergeCell ref="WW66:WX66"/>
    <mergeCell ref="WY68:WZ68"/>
    <mergeCell ref="WN57:WO57"/>
    <mergeCell ref="WJ53:WK53"/>
    <mergeCell ref="WV65:WW65"/>
    <mergeCell ref="VI63:VJ63"/>
    <mergeCell ref="VH62:VI62"/>
    <mergeCell ref="XY20:XZ20"/>
    <mergeCell ref="XS14:XT14"/>
    <mergeCell ref="YZ47:ZA47"/>
    <mergeCell ref="ZB49:ZC49"/>
    <mergeCell ref="YK32:YL32"/>
    <mergeCell ref="YM34:YN34"/>
    <mergeCell ref="YI30:YJ30"/>
    <mergeCell ref="YE26:YF26"/>
    <mergeCell ref="YG28:YH28"/>
    <mergeCell ref="YR39:YS39"/>
    <mergeCell ref="YK69:YL69"/>
    <mergeCell ref="YF64:YG64"/>
    <mergeCell ref="XU53:XV53"/>
    <mergeCell ref="XZ58:YA58"/>
    <mergeCell ref="XY57:XZ57"/>
    <mergeCell ref="XB71:XC71"/>
    <mergeCell ref="WX67:WY67"/>
    <mergeCell ref="WZ69:XA69"/>
    <mergeCell ref="XA70:XB70"/>
    <mergeCell ref="WL55:WM55"/>
    <mergeCell ref="WO58:WP58"/>
    <mergeCell ref="WU64:WV64"/>
    <mergeCell ref="WS62:WT62"/>
    <mergeCell ref="WT63:WU63"/>
    <mergeCell ref="WQ60:WR60"/>
    <mergeCell ref="YB60:YC60"/>
    <mergeCell ref="ZQ64:ZR64"/>
    <mergeCell ref="YH66:YI66"/>
    <mergeCell ref="ZO62:ZP62"/>
    <mergeCell ref="ZP63:ZQ63"/>
    <mergeCell ref="ZS66:ZT66"/>
    <mergeCell ref="ZU68:ZV68"/>
    <mergeCell ref="ZT67:ZU67"/>
    <mergeCell ref="XW55:XX55"/>
    <mergeCell ref="TP55:TQ55"/>
    <mergeCell ref="VJ64:VK64"/>
    <mergeCell ref="VK65:VL65"/>
    <mergeCell ref="VD58:VE58"/>
    <mergeCell ref="VC57:VD57"/>
    <mergeCell ref="VN68:VO68"/>
    <mergeCell ref="VM67:VN67"/>
    <mergeCell ref="VL66:VM66"/>
    <mergeCell ref="VP70:VQ70"/>
    <mergeCell ref="VO69:VP69"/>
    <mergeCell ref="SJ97:SK97"/>
    <mergeCell ref="SG94:SH94"/>
    <mergeCell ref="SH95:SI95"/>
    <mergeCell ref="TP92:TQ92"/>
    <mergeCell ref="TR94:TS94"/>
    <mergeCell ref="XU90:XV90"/>
    <mergeCell ref="XW92:XX92"/>
    <mergeCell ref="YB97:YC97"/>
    <mergeCell ref="SQ104:SR104"/>
    <mergeCell ref="SL99:SM99"/>
    <mergeCell ref="SN101:SO101"/>
    <mergeCell ref="SM100:SN100"/>
    <mergeCell ref="SO102:SP102"/>
    <mergeCell ref="SP103:SQ103"/>
    <mergeCell ref="WZ106:XA106"/>
    <mergeCell ref="YI104:YJ104"/>
    <mergeCell ref="YH103:YI103"/>
    <mergeCell ref="YM108:YN108"/>
    <mergeCell ref="YK106:YL106"/>
    <mergeCell ref="YG102:YH102"/>
    <mergeCell ref="YE100:YF100"/>
    <mergeCell ref="YF101:YG101"/>
    <mergeCell ref="YJ105:YK105"/>
    <mergeCell ref="YL107:YM107"/>
    <mergeCell ref="UF34:UG34"/>
    <mergeCell ref="VI26:VJ26"/>
    <mergeCell ref="XM45:XN45"/>
    <mergeCell ref="UQ45:UR45"/>
    <mergeCell ref="TF45:TG45"/>
    <mergeCell ref="XK43:XL43"/>
    <mergeCell ref="TH47:TI47"/>
    <mergeCell ref="VK28:VL28"/>
    <mergeCell ref="VV39:VW39"/>
    <mergeCell ref="WL18:WM18"/>
    <mergeCell ref="XW18:XX18"/>
    <mergeCell ref="WX30:WY30"/>
    <mergeCell ref="WV28:WW28"/>
    <mergeCell ref="WN20:WO20"/>
    <mergeCell ref="WH14:WI14"/>
    <mergeCell ref="XB34:XC34"/>
    <mergeCell ref="WZ32:XA32"/>
    <mergeCell ref="XG39:XH39"/>
    <mergeCell ref="HE287:HF287"/>
    <mergeCell ref="HI291:HJ291"/>
    <mergeCell ref="FT287:FU287"/>
    <mergeCell ref="FU288:FV288"/>
    <mergeCell ref="HR300:HS300"/>
    <mergeCell ref="GE298:GF298"/>
    <mergeCell ref="FX291:FY291"/>
    <mergeCell ref="FV289:FW289"/>
    <mergeCell ref="HP298:HQ298"/>
    <mergeCell ref="GG300:GH300"/>
    <mergeCell ref="FW290:FX290"/>
    <mergeCell ref="IS364:IT364"/>
    <mergeCell ref="HI365:HJ365"/>
    <mergeCell ref="IH353:II353"/>
    <mergeCell ref="IK356:IL356"/>
    <mergeCell ref="II354:IJ354"/>
    <mergeCell ref="IQ325:IR325"/>
    <mergeCell ref="IK319:IL319"/>
    <mergeCell ref="II317:IJ317"/>
    <mergeCell ref="GU388:GV388"/>
    <mergeCell ref="GW390:GX390"/>
    <mergeCell ref="FU399:FV399"/>
    <mergeCell ref="FV400:FW400"/>
    <mergeCell ref="FT398:FU398"/>
    <mergeCell ref="FW401:FX401"/>
    <mergeCell ref="FX402:FY402"/>
    <mergeCell ref="HG289:HH289"/>
    <mergeCell ref="IN285:IO285"/>
    <mergeCell ref="IP287:IQ287"/>
    <mergeCell ref="GW279:GX279"/>
    <mergeCell ref="GU277:GV277"/>
    <mergeCell ref="IF277:IG277"/>
    <mergeCell ref="IH279:II279"/>
    <mergeCell ref="HC285:HD285"/>
    <mergeCell ref="HZ271:IA271"/>
    <mergeCell ref="IB273:IC273"/>
    <mergeCell ref="IH242:II242"/>
    <mergeCell ref="HX232:HY232"/>
    <mergeCell ref="HZ234:IA234"/>
    <mergeCell ref="HV230:HW230"/>
    <mergeCell ref="HT228:HU228"/>
    <mergeCell ref="HR226:HS226"/>
    <mergeCell ref="FW253:FX253"/>
    <mergeCell ref="HC248:HD248"/>
    <mergeCell ref="HX269:HY269"/>
    <mergeCell ref="FZ256:GA256"/>
    <mergeCell ref="GI265:GJ265"/>
    <mergeCell ref="GK267:GL267"/>
    <mergeCell ref="GM269:GN269"/>
    <mergeCell ref="GO271:GP271"/>
    <mergeCell ref="GQ273:GR273"/>
    <mergeCell ref="II206:IJ206"/>
    <mergeCell ref="IH205:II205"/>
    <mergeCell ref="JA187:JB187"/>
    <mergeCell ref="HX195:HY195"/>
    <mergeCell ref="HZ197:IA197"/>
    <mergeCell ref="IB199:IC199"/>
    <mergeCell ref="ID201:IE201"/>
    <mergeCell ref="IF203:IG203"/>
    <mergeCell ref="HV193:HW193"/>
    <mergeCell ref="IK245:IL245"/>
    <mergeCell ref="IF240:IG240"/>
    <mergeCell ref="IB236:IC236"/>
    <mergeCell ref="II243:IJ243"/>
    <mergeCell ref="ID238:IE238"/>
    <mergeCell ref="IU181:IV181"/>
    <mergeCell ref="HJ181:HK181"/>
    <mergeCell ref="JI232:JJ232"/>
    <mergeCell ref="JK234:JL234"/>
    <mergeCell ref="JA224:JB224"/>
    <mergeCell ref="JC226:JD226"/>
    <mergeCell ref="JG230:JH230"/>
    <mergeCell ref="JE228:JF228"/>
    <mergeCell ref="JI269:JJ269"/>
    <mergeCell ref="JG304:JH304"/>
    <mergeCell ref="IO249:IP249"/>
    <mergeCell ref="IM247:IN247"/>
    <mergeCell ref="IN248:IO248"/>
    <mergeCell ref="JO238:JP238"/>
    <mergeCell ref="JM236:JN236"/>
    <mergeCell ref="IO212:IP212"/>
    <mergeCell ref="IP213:IQ213"/>
    <mergeCell ref="IV219:IW219"/>
    <mergeCell ref="IU218:IV218"/>
    <mergeCell ref="IR215:IS215"/>
    <mergeCell ref="IT217:IU217"/>
    <mergeCell ref="IS216:IT216"/>
    <mergeCell ref="IN211:IO211"/>
    <mergeCell ref="IK208:IL208"/>
    <mergeCell ref="IM210:IN210"/>
    <mergeCell ref="IQ214:IR214"/>
    <mergeCell ref="VM696:VN696"/>
    <mergeCell ref="VL732:VM732"/>
    <mergeCell ref="UF700:UG700"/>
    <mergeCell ref="UC734:UD734"/>
    <mergeCell ref="VN734:VO734"/>
    <mergeCell ref="VM733:VN733"/>
    <mergeCell ref="VC723:VD723"/>
    <mergeCell ref="VD724:VE724"/>
    <mergeCell ref="VC797:VD797"/>
    <mergeCell ref="VD798:VE798"/>
    <mergeCell ref="VA795:VB795"/>
    <mergeCell ref="VO698:VP698"/>
    <mergeCell ref="VO735:VP735"/>
    <mergeCell ref="UM781:UN781"/>
    <mergeCell ref="UO783:UP783"/>
    <mergeCell ref="UQ785:UR785"/>
    <mergeCell ref="UK779:UL779"/>
    <mergeCell ref="UW791:UX791"/>
    <mergeCell ref="UY793:UZ793"/>
    <mergeCell ref="US787:UT787"/>
    <mergeCell ref="UU789:UV789"/>
    <mergeCell ref="VH802:VI802"/>
    <mergeCell ref="VF800:VG800"/>
    <mergeCell ref="VK731:VL731"/>
    <mergeCell ref="VH728:VI728"/>
    <mergeCell ref="VI803:VJ803"/>
    <mergeCell ref="VK805:VL805"/>
    <mergeCell ref="VL806:VM806"/>
    <mergeCell ref="VJ804:VK804"/>
    <mergeCell ref="VM807:VN807"/>
    <mergeCell ref="SL765:SM765"/>
    <mergeCell ref="SR771:SS771"/>
    <mergeCell ref="SQ770:SR770"/>
    <mergeCell ref="SN767:SO767"/>
    <mergeCell ref="SP769:SQ769"/>
    <mergeCell ref="RI773:RJ773"/>
    <mergeCell ref="RF770:RG770"/>
    <mergeCell ref="VJ730:VK730"/>
    <mergeCell ref="VI729:VJ729"/>
    <mergeCell ref="UM707:UN707"/>
    <mergeCell ref="VI692:VJ692"/>
    <mergeCell ref="SN730:SO730"/>
    <mergeCell ref="SM729:SN729"/>
    <mergeCell ref="RE732:RF732"/>
    <mergeCell ref="SL728:SM728"/>
    <mergeCell ref="ST736:SU736"/>
    <mergeCell ref="TP721:TQ721"/>
    <mergeCell ref="TR723:TS723"/>
    <mergeCell ref="SC719:SD719"/>
    <mergeCell ref="SE721:SF721"/>
    <mergeCell ref="UW754:UX754"/>
    <mergeCell ref="SA754:SB754"/>
    <mergeCell ref="TL754:TM754"/>
    <mergeCell ref="TJ752:TK752"/>
    <mergeCell ref="RY752:RZ752"/>
    <mergeCell ref="UU752:UV752"/>
    <mergeCell ref="VF763:VG763"/>
    <mergeCell ref="VI766:VJ766"/>
    <mergeCell ref="VJ767:VK767"/>
    <mergeCell ref="VH765:VI765"/>
    <mergeCell ref="RE769:RF769"/>
    <mergeCell ref="RD768:RE768"/>
    <mergeCell ref="TY767:TZ767"/>
    <mergeCell ref="TW765:TX765"/>
    <mergeCell ref="TX766:TY766"/>
    <mergeCell ref="TU763:TV763"/>
    <mergeCell ref="VC760:VD760"/>
    <mergeCell ref="VD761:VE761"/>
    <mergeCell ref="TW543:TX543"/>
    <mergeCell ref="UE551:UF551"/>
    <mergeCell ref="UD550:UE550"/>
    <mergeCell ref="UC549:UD549"/>
    <mergeCell ref="UB548:UC548"/>
    <mergeCell ref="TN534:TO534"/>
    <mergeCell ref="TL532:TM532"/>
    <mergeCell ref="TS539:TT539"/>
    <mergeCell ref="TH528:TI528"/>
    <mergeCell ref="TJ530:TK530"/>
    <mergeCell ref="TU541:TV541"/>
    <mergeCell ref="TB522:TC522"/>
    <mergeCell ref="ST773:SU773"/>
    <mergeCell ref="SJ763:SK763"/>
    <mergeCell ref="SM766:SN766"/>
    <mergeCell ref="SO768:SP768"/>
    <mergeCell ref="SJ726:SK726"/>
    <mergeCell ref="SH724:SI724"/>
    <mergeCell ref="SG760:SH760"/>
    <mergeCell ref="SH761:SI761"/>
    <mergeCell ref="SR734:SS734"/>
    <mergeCell ref="SU737:SV737"/>
    <mergeCell ref="SP732:SQ732"/>
    <mergeCell ref="SG723:SH723"/>
    <mergeCell ref="ST551:SU551"/>
    <mergeCell ref="SU552:SV552"/>
    <mergeCell ref="SL654:SM654"/>
    <mergeCell ref="SM655:SN655"/>
    <mergeCell ref="SG797:SH797"/>
    <mergeCell ref="SO805:SP805"/>
    <mergeCell ref="SQ807:SR807"/>
    <mergeCell ref="TW728:TX728"/>
    <mergeCell ref="TX729:TY729"/>
    <mergeCell ref="UF737:UG737"/>
    <mergeCell ref="TU726:TV726"/>
    <mergeCell ref="TS724:TT724"/>
    <mergeCell ref="US713:UT713"/>
    <mergeCell ref="UU715:UV715"/>
    <mergeCell ref="UU678:UV678"/>
    <mergeCell ref="UQ748:UR748"/>
    <mergeCell ref="UQ711:UR711"/>
    <mergeCell ref="UO746:UP746"/>
    <mergeCell ref="UM744:UN744"/>
    <mergeCell ref="UK742:UL742"/>
    <mergeCell ref="UY719:UZ719"/>
    <mergeCell ref="VA721:VB721"/>
    <mergeCell ref="UO709:UP709"/>
    <mergeCell ref="UK705:UL705"/>
    <mergeCell ref="VJ693:VK693"/>
    <mergeCell ref="VH691:VI691"/>
    <mergeCell ref="VF689:VG689"/>
    <mergeCell ref="VD687:VE687"/>
    <mergeCell ref="VC686:VD686"/>
    <mergeCell ref="UY682:UZ682"/>
    <mergeCell ref="VA684:VB684"/>
    <mergeCell ref="UW680:UX680"/>
    <mergeCell ref="VO661:VP661"/>
    <mergeCell ref="VI655:VJ655"/>
    <mergeCell ref="VN660:VO660"/>
    <mergeCell ref="VM659:VN659"/>
    <mergeCell ref="VL658:VM658"/>
    <mergeCell ref="VL695:VM695"/>
    <mergeCell ref="VN697:VO697"/>
    <mergeCell ref="SC756:SD756"/>
    <mergeCell ref="SE758:SF758"/>
    <mergeCell ref="QW761:QX761"/>
    <mergeCell ref="QV760:QW760"/>
    <mergeCell ref="TS761:TT761"/>
    <mergeCell ref="VA758:VB758"/>
    <mergeCell ref="UY756:UZ756"/>
    <mergeCell ref="TN756:TO756"/>
    <mergeCell ref="TR760:TS760"/>
    <mergeCell ref="TP758:TQ758"/>
    <mergeCell ref="UA732:UB732"/>
    <mergeCell ref="SZ742:TA742"/>
    <mergeCell ref="SZ557:TA557"/>
    <mergeCell ref="TB559:TC559"/>
    <mergeCell ref="US750:UT750"/>
    <mergeCell ref="UK668:UL668"/>
    <mergeCell ref="VK694:VL694"/>
    <mergeCell ref="VF726:VG726"/>
    <mergeCell ref="UW717:UX717"/>
    <mergeCell ref="TX803:TY803"/>
    <mergeCell ref="TW802:TX802"/>
    <mergeCell ref="TU800:TV800"/>
    <mergeCell ref="TH787:TI787"/>
    <mergeCell ref="TJ789:TK789"/>
    <mergeCell ref="TN793:TO793"/>
    <mergeCell ref="TR797:TS797"/>
    <mergeCell ref="TS798:TT798"/>
    <mergeCell ref="UE736:UF736"/>
    <mergeCell ref="UD735:UE735"/>
    <mergeCell ref="TY804:TZ804"/>
    <mergeCell ref="TZ805:UA805"/>
    <mergeCell ref="UA806:UB806"/>
    <mergeCell ref="UB807:UC807"/>
    <mergeCell ref="UF774:UG774"/>
    <mergeCell ref="UO598:UP598"/>
    <mergeCell ref="UM596:UN596"/>
    <mergeCell ref="TF563:TG563"/>
    <mergeCell ref="TF526:TG526"/>
    <mergeCell ref="TD524:TE524"/>
    <mergeCell ref="UA547:UB547"/>
    <mergeCell ref="TZ546:UA546"/>
    <mergeCell ref="SS550:ST550"/>
    <mergeCell ref="TD561:TE561"/>
    <mergeCell ref="RC767:RD767"/>
    <mergeCell ref="RB766:RC766"/>
    <mergeCell ref="MU766:MV766"/>
    <mergeCell ref="MW768:MX768"/>
    <mergeCell ref="OW746:OX746"/>
    <mergeCell ref="OY748:OZ748"/>
    <mergeCell ref="NL746:NM746"/>
    <mergeCell ref="NN748:NO748"/>
    <mergeCell ref="NR752:NS752"/>
    <mergeCell ref="NP750:NQ750"/>
    <mergeCell ref="QL750:QM750"/>
    <mergeCell ref="QN752:QO752"/>
    <mergeCell ref="RA765:RB765"/>
    <mergeCell ref="RH772:RI772"/>
    <mergeCell ref="RG771:RH771"/>
    <mergeCell ref="QJ748:QK748"/>
    <mergeCell ref="QH746:QI746"/>
    <mergeCell ref="QT758:QU758"/>
    <mergeCell ref="QY763:QZ763"/>
    <mergeCell ref="LN770:LO770"/>
    <mergeCell ref="LJ766:LK766"/>
    <mergeCell ref="LL768:LM768"/>
    <mergeCell ref="LY744:LZ744"/>
    <mergeCell ref="MA746:MB746"/>
    <mergeCell ref="MM758:MN758"/>
    <mergeCell ref="MO760:MP760"/>
    <mergeCell ref="LD760:LE760"/>
    <mergeCell ref="MP761:MQ761"/>
    <mergeCell ref="LP772:LQ772"/>
    <mergeCell ref="KX754:KY754"/>
    <mergeCell ref="KZ756:LA756"/>
    <mergeCell ref="LB758:LC758"/>
    <mergeCell ref="QR756:QS756"/>
    <mergeCell ref="QP754:QQ754"/>
    <mergeCell ref="NV756:NW756"/>
    <mergeCell ref="MI754:MJ754"/>
    <mergeCell ref="MG752:MH752"/>
    <mergeCell ref="MK756:ML756"/>
    <mergeCell ref="KV752:KW752"/>
    <mergeCell ref="MC748:MD748"/>
    <mergeCell ref="ME750:MF750"/>
    <mergeCell ref="QF744:QG744"/>
    <mergeCell ref="QD742:QE742"/>
    <mergeCell ref="NH742:NI742"/>
    <mergeCell ref="LW742:LX742"/>
    <mergeCell ref="KP746:KQ746"/>
    <mergeCell ref="KR748:KS748"/>
    <mergeCell ref="KT750:KU750"/>
    <mergeCell ref="KN744:KO744"/>
    <mergeCell ref="KL742:KM742"/>
    <mergeCell ref="NJ744:NK744"/>
    <mergeCell ref="PC789:PD789"/>
    <mergeCell ref="PG793:PH793"/>
    <mergeCell ref="PE791:PF791"/>
    <mergeCell ref="NV793:NW793"/>
    <mergeCell ref="OA798:OB798"/>
    <mergeCell ref="NX795:NY795"/>
    <mergeCell ref="NZ797:OA797"/>
    <mergeCell ref="OU781:OV781"/>
    <mergeCell ref="OY785:OZ785"/>
    <mergeCell ref="OW783:OX783"/>
    <mergeCell ref="QF781:QG781"/>
    <mergeCell ref="PK797:PL797"/>
    <mergeCell ref="PN800:PO800"/>
    <mergeCell ref="PL798:PM798"/>
    <mergeCell ref="PR804:PS804"/>
    <mergeCell ref="PS805:PT805"/>
    <mergeCell ref="NR789:NS789"/>
    <mergeCell ref="NL783:NM783"/>
    <mergeCell ref="NJ781:NK781"/>
    <mergeCell ref="NT791:NU791"/>
    <mergeCell ref="PA787:PB787"/>
    <mergeCell ref="OE802:OF802"/>
    <mergeCell ref="OC800:OD800"/>
    <mergeCell ref="OJ807:OK807"/>
    <mergeCell ref="OF803:OG803"/>
    <mergeCell ref="OH805:OI805"/>
    <mergeCell ref="OG804:OH804"/>
    <mergeCell ref="OK808:OL808"/>
    <mergeCell ref="OI806:OJ806"/>
    <mergeCell ref="OM810:ON810"/>
    <mergeCell ref="OL809:OM809"/>
    <mergeCell ref="NN785:NO785"/>
    <mergeCell ref="NP787:NQ787"/>
    <mergeCell ref="MG789:MH789"/>
    <mergeCell ref="MA783:MB783"/>
    <mergeCell ref="MC785:MD785"/>
    <mergeCell ref="ME787:MF787"/>
    <mergeCell ref="LY781:LZ781"/>
    <mergeCell ref="MK793:ML793"/>
    <mergeCell ref="MI791:MJ791"/>
    <mergeCell ref="MP798:MQ798"/>
    <mergeCell ref="SE795:SF795"/>
    <mergeCell ref="PI795:PJ795"/>
    <mergeCell ref="LI802:LJ802"/>
    <mergeCell ref="LG800:LH800"/>
    <mergeCell ref="LJ803:LK803"/>
    <mergeCell ref="LM806:LN806"/>
    <mergeCell ref="LK804:LL804"/>
    <mergeCell ref="LL805:LM805"/>
    <mergeCell ref="LO808:LP808"/>
    <mergeCell ref="LP809:LQ809"/>
    <mergeCell ref="QJ785:QK785"/>
    <mergeCell ref="QH783:QI783"/>
    <mergeCell ref="PQ803:PR803"/>
    <mergeCell ref="PP802:PQ802"/>
    <mergeCell ref="PW809:PX809"/>
    <mergeCell ref="PV808:PW808"/>
    <mergeCell ref="PX810:PY810"/>
    <mergeCell ref="PU807:PV807"/>
    <mergeCell ref="QL787:QM787"/>
    <mergeCell ref="PT806:PU806"/>
    <mergeCell ref="NB810:NC810"/>
    <mergeCell ref="NA809:NB809"/>
    <mergeCell ref="MZ808:NA808"/>
    <mergeCell ref="MY807:MZ807"/>
    <mergeCell ref="MX806:MY806"/>
    <mergeCell ref="MW805:MX805"/>
    <mergeCell ref="SG538:SH538"/>
    <mergeCell ref="SE536:SF536"/>
    <mergeCell ref="SN545:SO545"/>
    <mergeCell ref="SL543:SM543"/>
    <mergeCell ref="SJ541:SK541"/>
    <mergeCell ref="SH539:SI539"/>
    <mergeCell ref="SO546:SP546"/>
    <mergeCell ref="TX544:TY544"/>
    <mergeCell ref="TY545:TZ545"/>
    <mergeCell ref="UM559:UN559"/>
    <mergeCell ref="UF552:UG552"/>
    <mergeCell ref="UK557:UL557"/>
    <mergeCell ref="US565:UT565"/>
    <mergeCell ref="UU567:UV567"/>
    <mergeCell ref="UY571:UZ571"/>
    <mergeCell ref="VA573:VB573"/>
    <mergeCell ref="UK594:UL594"/>
    <mergeCell ref="UF589:UG589"/>
    <mergeCell ref="VH580:VI580"/>
    <mergeCell ref="VF578:VG578"/>
    <mergeCell ref="VC575:VD575"/>
    <mergeCell ref="UO561:UP561"/>
    <mergeCell ref="UQ563:UR563"/>
    <mergeCell ref="UW569:UX569"/>
    <mergeCell ref="SZ520:TA520"/>
    <mergeCell ref="SQ511:SR511"/>
    <mergeCell ref="SR512:SS512"/>
    <mergeCell ref="SS513:ST513"/>
    <mergeCell ref="SU515:SV515"/>
    <mergeCell ref="ST514:SU514"/>
    <mergeCell ref="KN522:KO522"/>
    <mergeCell ref="RB507:RC507"/>
    <mergeCell ref="RD509:RE509"/>
    <mergeCell ref="QV501:QW501"/>
    <mergeCell ref="UE514:UF514"/>
    <mergeCell ref="QD520:QE520"/>
    <mergeCell ref="RO520:RP520"/>
    <mergeCell ref="UB511:UC511"/>
    <mergeCell ref="TR501:TS501"/>
    <mergeCell ref="TW506:TX506"/>
    <mergeCell ref="TU504:TV504"/>
    <mergeCell ref="TZ509:UA509"/>
    <mergeCell ref="TY508:TZ508"/>
    <mergeCell ref="SL506:SM506"/>
    <mergeCell ref="SJ504:SK504"/>
    <mergeCell ref="SM507:SN507"/>
    <mergeCell ref="SN508:SO508"/>
    <mergeCell ref="SO509:SP509"/>
    <mergeCell ref="SP510:SQ510"/>
    <mergeCell ref="UD513:UE513"/>
    <mergeCell ref="UC512:UD512"/>
    <mergeCell ref="UA510:UB510"/>
    <mergeCell ref="TX507:TY507"/>
    <mergeCell ref="KT639:KU639"/>
    <mergeCell ref="KV641:KW641"/>
    <mergeCell ref="KV567:KW567"/>
    <mergeCell ref="MG567:MH567"/>
    <mergeCell ref="KX569:KY569"/>
    <mergeCell ref="MI569:MJ569"/>
    <mergeCell ref="NT569:NU569"/>
    <mergeCell ref="KP635:KQ635"/>
    <mergeCell ref="KN633:KO633"/>
    <mergeCell ref="KL631:KM631"/>
    <mergeCell ref="MI643:MJ643"/>
    <mergeCell ref="MC637:MD637"/>
    <mergeCell ref="KR637:KS637"/>
    <mergeCell ref="LY633:LZ633"/>
    <mergeCell ref="MA635:MB635"/>
    <mergeCell ref="MG641:MH641"/>
    <mergeCell ref="ME639:MF639"/>
    <mergeCell ref="LW631:LX631"/>
    <mergeCell ref="OI658:OJ658"/>
    <mergeCell ref="OK660:OL660"/>
    <mergeCell ref="OG656:OH656"/>
    <mergeCell ref="OH657:OI657"/>
    <mergeCell ref="OE654:OF654"/>
    <mergeCell ref="OF655:OG655"/>
    <mergeCell ref="OJ659:OK659"/>
    <mergeCell ref="LE650:LF650"/>
    <mergeCell ref="LG652:LH652"/>
    <mergeCell ref="KZ645:LA645"/>
    <mergeCell ref="LL731:LM731"/>
    <mergeCell ref="LJ729:LK729"/>
    <mergeCell ref="LN733:LO733"/>
    <mergeCell ref="KL668:KM668"/>
    <mergeCell ref="KL705:KM705"/>
    <mergeCell ref="LP661:LQ661"/>
    <mergeCell ref="LO660:LP660"/>
    <mergeCell ref="KT676:KU676"/>
    <mergeCell ref="KV678:KW678"/>
    <mergeCell ref="KP672:KQ672"/>
    <mergeCell ref="KR674:KS674"/>
    <mergeCell ref="KN670:KO670"/>
    <mergeCell ref="MR652:MS652"/>
    <mergeCell ref="MT728:MU728"/>
    <mergeCell ref="LR663:LS663"/>
    <mergeCell ref="MK645:ML645"/>
    <mergeCell ref="MM647:MN647"/>
    <mergeCell ref="MO649:MP649"/>
    <mergeCell ref="MP650:MQ650"/>
    <mergeCell ref="LM658:LN658"/>
    <mergeCell ref="LQ662:LR662"/>
    <mergeCell ref="UD772:UE772"/>
    <mergeCell ref="UB770:UC770"/>
    <mergeCell ref="UD624:UE624"/>
    <mergeCell ref="UB622:UC622"/>
    <mergeCell ref="TZ620:UA620"/>
    <mergeCell ref="UF626:UG626"/>
    <mergeCell ref="TZ768:UA768"/>
    <mergeCell ref="VL769:VM769"/>
    <mergeCell ref="VK768:VL768"/>
    <mergeCell ref="VP773:VQ773"/>
    <mergeCell ref="VO772:VP772"/>
    <mergeCell ref="VN771:VO771"/>
    <mergeCell ref="VM770:VN770"/>
    <mergeCell ref="VF615:VG615"/>
    <mergeCell ref="VD613:VE613"/>
    <mergeCell ref="UY608:UZ608"/>
    <mergeCell ref="VP699:VQ699"/>
    <mergeCell ref="VP736:VQ736"/>
    <mergeCell ref="UU641:UV641"/>
    <mergeCell ref="US639:UT639"/>
    <mergeCell ref="UK631:UL631"/>
    <mergeCell ref="UM633:UN633"/>
    <mergeCell ref="VH617:VI617"/>
    <mergeCell ref="MM795:MN795"/>
    <mergeCell ref="MT802:MU802"/>
    <mergeCell ref="MU803:MV803"/>
    <mergeCell ref="MV804:MW804"/>
    <mergeCell ref="MR800:MS800"/>
    <mergeCell ref="LQ810:LR810"/>
    <mergeCell ref="LN807:LO807"/>
    <mergeCell ref="MO797:MP797"/>
    <mergeCell ref="LE798:LF798"/>
    <mergeCell ref="LB795:LC795"/>
    <mergeCell ref="KZ793:LA793"/>
    <mergeCell ref="LD797:LE797"/>
    <mergeCell ref="KV789:KW789"/>
    <mergeCell ref="KX791:KY791"/>
    <mergeCell ref="LW779:LX779"/>
    <mergeCell ref="KL779:KM779"/>
    <mergeCell ref="KR785:KS785"/>
    <mergeCell ref="KT787:KU787"/>
    <mergeCell ref="KP783:KQ783"/>
    <mergeCell ref="KN781:KO781"/>
    <mergeCell ref="ON774:OO774"/>
    <mergeCell ref="OS779:OT779"/>
    <mergeCell ref="NH779:NI779"/>
    <mergeCell ref="NC774:ND774"/>
    <mergeCell ref="PY774:PZ774"/>
    <mergeCell ref="QD779:QE779"/>
    <mergeCell ref="LR774:LS774"/>
    <mergeCell ref="YT707:YU707"/>
    <mergeCell ref="YR705:YS705"/>
    <mergeCell ref="YR742:YS742"/>
    <mergeCell ref="YR779:YS779"/>
    <mergeCell ref="YT781:YU781"/>
    <mergeCell ref="ZF756:ZG756"/>
    <mergeCell ref="ZD754:ZE754"/>
    <mergeCell ref="ZF719:ZG719"/>
    <mergeCell ref="ZD717:ZE717"/>
    <mergeCell ref="YV783:YW783"/>
    <mergeCell ref="YX785:YY785"/>
    <mergeCell ref="YV746:YW746"/>
    <mergeCell ref="YX748:YY748"/>
    <mergeCell ref="ZD791:ZE791"/>
    <mergeCell ref="ZF793:ZG793"/>
    <mergeCell ref="YX711:YY711"/>
    <mergeCell ref="ZB715:ZC715"/>
    <mergeCell ref="YZ713:ZA713"/>
    <mergeCell ref="YV709:YW709"/>
    <mergeCell ref="ZB752:ZC752"/>
    <mergeCell ref="ZU697:ZV697"/>
    <mergeCell ref="ZS695:ZT695"/>
    <mergeCell ref="ZW699:ZX699"/>
    <mergeCell ref="ZX700:ZY700"/>
    <mergeCell ref="YJ697:YK697"/>
    <mergeCell ref="YL699:YM699"/>
    <mergeCell ref="AAE707:AAF707"/>
    <mergeCell ref="AAC705:AAD705"/>
    <mergeCell ref="YM700:YN700"/>
    <mergeCell ref="YK698:YL698"/>
    <mergeCell ref="ZV698:ZW698"/>
    <mergeCell ref="AAQ719:AAR719"/>
    <mergeCell ref="AAS721:AAT721"/>
    <mergeCell ref="AAV724:AAW724"/>
    <mergeCell ref="ZU734:ZV734"/>
    <mergeCell ref="ZT733:ZU733"/>
    <mergeCell ref="ZR731:ZS731"/>
    <mergeCell ref="AAG746:AAH746"/>
    <mergeCell ref="ABD732:ABE732"/>
    <mergeCell ref="AAI748:AAJ748"/>
    <mergeCell ref="ZS732:ZT732"/>
    <mergeCell ref="AAX800:AAY800"/>
    <mergeCell ref="AAV798:AAW798"/>
    <mergeCell ref="AAQ793:AAR793"/>
    <mergeCell ref="AAM789:AAN789"/>
    <mergeCell ref="AAO791:AAP791"/>
    <mergeCell ref="ZH795:ZI795"/>
    <mergeCell ref="ZJ797:ZK797"/>
    <mergeCell ref="YZ787:ZA787"/>
    <mergeCell ref="ZB789:ZC789"/>
    <mergeCell ref="ZK798:ZL798"/>
    <mergeCell ref="ZK761:ZL761"/>
    <mergeCell ref="ZJ760:ZK760"/>
    <mergeCell ref="ZO765:ZP765"/>
    <mergeCell ref="ZM763:ZN763"/>
    <mergeCell ref="ZP766:ZQ766"/>
    <mergeCell ref="ZR768:ZS768"/>
    <mergeCell ref="YM774:YN774"/>
    <mergeCell ref="ZO802:ZP802"/>
    <mergeCell ref="ZM800:ZN800"/>
    <mergeCell ref="ZU771:ZV771"/>
    <mergeCell ref="ZP803:ZQ803"/>
    <mergeCell ref="ZR805:ZS805"/>
    <mergeCell ref="ZT770:ZU770"/>
    <mergeCell ref="ABG772:ABH772"/>
    <mergeCell ref="AAK787:AAL787"/>
    <mergeCell ref="ZV772:ZW772"/>
    <mergeCell ref="ZQ804:ZR804"/>
    <mergeCell ref="AAU797:AAV797"/>
    <mergeCell ref="AAS795:AAT795"/>
    <mergeCell ref="AAK713:AAL713"/>
    <mergeCell ref="AAM715:AAN715"/>
    <mergeCell ref="AAS684:AAT684"/>
    <mergeCell ref="AAO717:AAP717"/>
    <mergeCell ref="AAK750:AAL750"/>
    <mergeCell ref="ZJ723:ZK723"/>
    <mergeCell ref="ZK724:ZL724"/>
    <mergeCell ref="XG742:XH742"/>
    <mergeCell ref="XK746:XL746"/>
    <mergeCell ref="XI744:XJ744"/>
    <mergeCell ref="WU730:WV730"/>
    <mergeCell ref="WV731:WW731"/>
    <mergeCell ref="WT803:WU803"/>
    <mergeCell ref="XK783:XL783"/>
    <mergeCell ref="XM785:XN785"/>
    <mergeCell ref="XB774:XC774"/>
    <mergeCell ref="WS802:WT802"/>
    <mergeCell ref="WV694:WW694"/>
    <mergeCell ref="WU693:WV693"/>
    <mergeCell ref="WX696:WY696"/>
    <mergeCell ref="WY697:WZ697"/>
    <mergeCell ref="XB700:XC700"/>
    <mergeCell ref="WY734:WZ734"/>
    <mergeCell ref="XA736:XB736"/>
    <mergeCell ref="WS691:WT691"/>
    <mergeCell ref="WS728:WT728"/>
    <mergeCell ref="XA699:XB699"/>
    <mergeCell ref="WW695:WX695"/>
    <mergeCell ref="WX733:WY733"/>
    <mergeCell ref="WZ735:XA735"/>
    <mergeCell ref="XI781:XJ781"/>
    <mergeCell ref="XG779:XH779"/>
    <mergeCell ref="WL795:WM795"/>
    <mergeCell ref="WN797:WO797"/>
    <mergeCell ref="WO798:WP798"/>
    <mergeCell ref="WJ793:WK793"/>
    <mergeCell ref="WQ800:WR800"/>
    <mergeCell ref="WV805:WW805"/>
    <mergeCell ref="WU804:WV804"/>
    <mergeCell ref="WN686:WO686"/>
    <mergeCell ref="WO687:WP687"/>
    <mergeCell ref="WQ689:WR689"/>
    <mergeCell ref="WL684:WM684"/>
    <mergeCell ref="WJ682:WK682"/>
    <mergeCell ref="WL721:WM721"/>
    <mergeCell ref="WN723:WO723"/>
    <mergeCell ref="WQ726:WR726"/>
    <mergeCell ref="WO724:WP724"/>
    <mergeCell ref="XM711:XN711"/>
    <mergeCell ref="XQ715:XR715"/>
    <mergeCell ref="XO713:XP713"/>
    <mergeCell ref="XS717:XT717"/>
    <mergeCell ref="XI707:XJ707"/>
    <mergeCell ref="XG705:XH705"/>
    <mergeCell ref="WF715:WG715"/>
    <mergeCell ref="WH717:WI717"/>
    <mergeCell ref="WZ698:XA698"/>
    <mergeCell ref="WB711:WC711"/>
    <mergeCell ref="XK709:XL709"/>
    <mergeCell ref="VZ709:WA709"/>
    <mergeCell ref="VV705:VW705"/>
    <mergeCell ref="VX707:VY707"/>
    <mergeCell ref="WD713:WE713"/>
    <mergeCell ref="VQ700:VR700"/>
    <mergeCell ref="XZ687:YA687"/>
    <mergeCell ref="XY686:XZ686"/>
    <mergeCell ref="AAQ682:AAR682"/>
    <mergeCell ref="WT692:WU692"/>
    <mergeCell ref="YE692:YF692"/>
    <mergeCell ref="YD691:YE691"/>
    <mergeCell ref="YB689:YC689"/>
    <mergeCell ref="YG694:YH694"/>
    <mergeCell ref="YH695:YI695"/>
    <mergeCell ref="YF693:YG693"/>
    <mergeCell ref="YI696:YJ696"/>
    <mergeCell ref="ZM726:ZN726"/>
    <mergeCell ref="ZQ730:ZR730"/>
    <mergeCell ref="ZO728:ZP728"/>
    <mergeCell ref="ZP729:ZQ729"/>
    <mergeCell ref="ZT696:ZU696"/>
    <mergeCell ref="ZR694:ZS694"/>
    <mergeCell ref="ZP692:ZQ692"/>
    <mergeCell ref="ZQ693:ZR693"/>
    <mergeCell ref="ZM689:ZN689"/>
    <mergeCell ref="ZO691:ZP691"/>
    <mergeCell ref="ZK687:ZL687"/>
    <mergeCell ref="XW758:XX758"/>
    <mergeCell ref="XQ752:XR752"/>
    <mergeCell ref="XW721:XX721"/>
    <mergeCell ref="XU719:XV719"/>
    <mergeCell ref="WJ719:WK719"/>
    <mergeCell ref="ZH721:ZI721"/>
    <mergeCell ref="XY760:XZ760"/>
    <mergeCell ref="ZH758:ZI758"/>
    <mergeCell ref="YD728:YE728"/>
    <mergeCell ref="YM737:YN737"/>
    <mergeCell ref="XZ724:YA724"/>
    <mergeCell ref="AAS758:AAT758"/>
    <mergeCell ref="AAM752:AAN752"/>
    <mergeCell ref="AAQ756:AAR756"/>
    <mergeCell ref="AAO754:AAP754"/>
    <mergeCell ref="AAE744:AAF744"/>
    <mergeCell ref="AAC742:AAD742"/>
    <mergeCell ref="ZX737:ZY737"/>
    <mergeCell ref="ZW736:ZX736"/>
    <mergeCell ref="ZV735:ZW735"/>
    <mergeCell ref="XO787:XP787"/>
    <mergeCell ref="XQ789:XR789"/>
    <mergeCell ref="XS791:XT791"/>
    <mergeCell ref="XU793:XV793"/>
    <mergeCell ref="YE803:YF803"/>
    <mergeCell ref="YD802:YE802"/>
    <mergeCell ref="YB800:YC800"/>
    <mergeCell ref="YG805:YH805"/>
    <mergeCell ref="YF804:YG804"/>
    <mergeCell ref="XS754:XT754"/>
    <mergeCell ref="XU756:XV756"/>
    <mergeCell ref="YB763:YC763"/>
    <mergeCell ref="XZ761:YA761"/>
    <mergeCell ref="XW795:XX795"/>
    <mergeCell ref="XY797:XZ797"/>
    <mergeCell ref="XZ798:YA798"/>
    <mergeCell ref="XY723:XZ723"/>
    <mergeCell ref="YB726:YC726"/>
    <mergeCell ref="YF730:YG730"/>
    <mergeCell ref="XB737:XC737"/>
    <mergeCell ref="VQ737:VR737"/>
    <mergeCell ref="YH732:YI732"/>
    <mergeCell ref="YJ734:YK734"/>
    <mergeCell ref="YI733:YJ733"/>
    <mergeCell ref="YK735:YL735"/>
    <mergeCell ref="YL736:YM736"/>
    <mergeCell ref="YE729:YF729"/>
    <mergeCell ref="YG731:YH731"/>
    <mergeCell ref="VX781:VY781"/>
    <mergeCell ref="VZ783:WA783"/>
    <mergeCell ref="WB785:WC785"/>
    <mergeCell ref="VQ774:VR774"/>
    <mergeCell ref="VV779:VW779"/>
    <mergeCell ref="WH791:WI791"/>
    <mergeCell ref="WD787:WE787"/>
    <mergeCell ref="WF789:WG789"/>
    <mergeCell ref="WD750:WE750"/>
    <mergeCell ref="VX744:VY744"/>
    <mergeCell ref="VV742:VW742"/>
    <mergeCell ref="WF752:WG752"/>
    <mergeCell ref="VZ746:WA746"/>
    <mergeCell ref="WB748:WC748"/>
    <mergeCell ref="WL758:WM758"/>
    <mergeCell ref="WN760:WO760"/>
    <mergeCell ref="WO761:WP761"/>
    <mergeCell ref="WH754:WI754"/>
    <mergeCell ref="WJ756:WK756"/>
    <mergeCell ref="WQ763:WR763"/>
    <mergeCell ref="WS765:WT765"/>
    <mergeCell ref="ACR624:ACS624"/>
    <mergeCell ref="ADC635:ADD635"/>
    <mergeCell ref="ADA633:ADB633"/>
    <mergeCell ref="ACY631:ACZ631"/>
    <mergeCell ref="ADE637:ADF637"/>
    <mergeCell ref="ADG639:ADH639"/>
    <mergeCell ref="ADI456:ADJ456"/>
    <mergeCell ref="ADK458:ADL458"/>
    <mergeCell ref="ADI641:ADJ641"/>
    <mergeCell ref="AEA622:AEB622"/>
    <mergeCell ref="ADM645:ADN645"/>
    <mergeCell ref="ADK643:ADL643"/>
    <mergeCell ref="ADO647:ADP647"/>
    <mergeCell ref="ADQ649:ADR649"/>
    <mergeCell ref="ACK654:ACL654"/>
    <mergeCell ref="ACL655:ACM655"/>
    <mergeCell ref="ACL618:ACM618"/>
    <mergeCell ref="ACP622:ACQ622"/>
    <mergeCell ref="ACO658:ACP658"/>
    <mergeCell ref="ACS662:ACT662"/>
    <mergeCell ref="ACR661:ACS661"/>
    <mergeCell ref="ACM619:ACN619"/>
    <mergeCell ref="ACO621:ACP621"/>
    <mergeCell ref="ACN657:ACO657"/>
    <mergeCell ref="ADK606:ADL606"/>
    <mergeCell ref="ADQ612:ADR612"/>
    <mergeCell ref="ADO610:ADP610"/>
    <mergeCell ref="ADV469:ADW469"/>
    <mergeCell ref="ADT467:ADU467"/>
    <mergeCell ref="ADO462:ADP462"/>
    <mergeCell ref="ADM460:ADN460"/>
    <mergeCell ref="ABB508:ABC508"/>
    <mergeCell ref="ABC509:ABD509"/>
    <mergeCell ref="ADQ464:ADR464"/>
    <mergeCell ref="ADR465:ADS465"/>
    <mergeCell ref="ACK469:ACL469"/>
    <mergeCell ref="ABF512:ABG512"/>
    <mergeCell ref="ABH514:ABI514"/>
    <mergeCell ref="ABG513:ABH513"/>
    <mergeCell ref="ABI515:ABJ515"/>
    <mergeCell ref="ALD807:ALE807"/>
    <mergeCell ref="ALE771:ALF771"/>
    <mergeCell ref="ALG773:ALH773"/>
    <mergeCell ref="ALF772:ALG772"/>
    <mergeCell ref="ALD770:ALE770"/>
    <mergeCell ref="ALB768:ALC768"/>
    <mergeCell ref="ALC769:ALD769"/>
    <mergeCell ref="ALG736:ALH736"/>
    <mergeCell ref="ALG699:ALH699"/>
    <mergeCell ref="ALH700:ALI700"/>
    <mergeCell ref="ALH663:ALI663"/>
    <mergeCell ref="ALD548:ALE548"/>
    <mergeCell ref="ALG551:ALH551"/>
    <mergeCell ref="ALH552:ALI552"/>
    <mergeCell ref="ALF550:ALG550"/>
    <mergeCell ref="ALF809:ALG809"/>
    <mergeCell ref="ALB805:ALC805"/>
    <mergeCell ref="ALH737:ALI737"/>
    <mergeCell ref="ALH626:ALI626"/>
    <mergeCell ref="AKT760:AKU760"/>
    <mergeCell ref="AKU761:AKV761"/>
    <mergeCell ref="ALC732:ALD732"/>
    <mergeCell ref="ALE734:ALF734"/>
    <mergeCell ref="AKY765:AKZ765"/>
    <mergeCell ref="AKZ766:ALA766"/>
    <mergeCell ref="ALA730:ALB730"/>
    <mergeCell ref="AKR758:AKS758"/>
    <mergeCell ref="ALA767:ALB767"/>
    <mergeCell ref="AKW763:AKX763"/>
    <mergeCell ref="AKR721:AKS721"/>
    <mergeCell ref="AKN717:AKO717"/>
    <mergeCell ref="AKP719:AKQ719"/>
    <mergeCell ref="AKF783:AKG783"/>
    <mergeCell ref="AKD781:AKE781"/>
    <mergeCell ref="AKB779:AKC779"/>
    <mergeCell ref="AKP756:AKQ756"/>
    <mergeCell ref="AKN754:AKO754"/>
    <mergeCell ref="AJV773:AJW773"/>
    <mergeCell ref="AJT734:AJU734"/>
    <mergeCell ref="AJV736:AJW736"/>
    <mergeCell ref="AJP730:AJQ730"/>
    <mergeCell ref="AJR732:AJS732"/>
    <mergeCell ref="ABE696:ABF696"/>
    <mergeCell ref="ABH699:ABI699"/>
    <mergeCell ref="ABD695:ABE695"/>
    <mergeCell ref="ABI700:ABJ700"/>
    <mergeCell ref="ABV713:ABW713"/>
    <mergeCell ref="ABX715:ABY715"/>
    <mergeCell ref="ABA766:ABB766"/>
    <mergeCell ref="ABB693:ABC693"/>
    <mergeCell ref="ABR709:ABS709"/>
    <mergeCell ref="ABP707:ABQ707"/>
    <mergeCell ref="ACL729:ACM729"/>
    <mergeCell ref="ACI726:ACJ726"/>
    <mergeCell ref="ABT711:ABU711"/>
    <mergeCell ref="ABN705:ABO705"/>
    <mergeCell ref="AJT697:AJU697"/>
    <mergeCell ref="AJW700:AJX700"/>
    <mergeCell ref="AKT686:AKU686"/>
    <mergeCell ref="AKU687:AKV687"/>
    <mergeCell ref="AGI682:AGJ682"/>
    <mergeCell ref="AKH711:AKI711"/>
    <mergeCell ref="AKJ713:AKK713"/>
    <mergeCell ref="AKL715:AKM715"/>
    <mergeCell ref="AKF709:AKG709"/>
    <mergeCell ref="AJP804:AJQ804"/>
    <mergeCell ref="AIY787:AIZ787"/>
    <mergeCell ref="AJA789:AJB789"/>
    <mergeCell ref="AJQ805:AJR805"/>
    <mergeCell ref="AJS770:AJT770"/>
    <mergeCell ref="AJQ768:AJR768"/>
    <mergeCell ref="AIA763:AIB763"/>
    <mergeCell ref="AJL763:AJM763"/>
    <mergeCell ref="AHR754:AHS754"/>
    <mergeCell ref="AIC765:AID765"/>
    <mergeCell ref="AEJ668:AEK668"/>
    <mergeCell ref="AEL670:AEM670"/>
    <mergeCell ref="AEZ684:AFA684"/>
    <mergeCell ref="AEN672:AEO672"/>
    <mergeCell ref="AEP674:AEQ674"/>
    <mergeCell ref="AFM734:AFN734"/>
    <mergeCell ref="AFO736:AFP736"/>
    <mergeCell ref="AGV732:AGW732"/>
    <mergeCell ref="ABZ680:ACA680"/>
    <mergeCell ref="ABP670:ABQ670"/>
    <mergeCell ref="ABN668:ABO668"/>
    <mergeCell ref="ABT674:ABU674"/>
    <mergeCell ref="ABR672:ABS672"/>
    <mergeCell ref="AJN432:AJO432"/>
    <mergeCell ref="AJL430:AJM430"/>
    <mergeCell ref="AIU413:AIV413"/>
    <mergeCell ref="AIW415:AIX415"/>
    <mergeCell ref="AIQ409:AIR409"/>
    <mergeCell ref="AKH785:AKI785"/>
    <mergeCell ref="AIW785:AIX785"/>
    <mergeCell ref="AJA752:AJB752"/>
    <mergeCell ref="AKL752:AKM752"/>
    <mergeCell ref="AHP752:AHQ752"/>
    <mergeCell ref="ABX752:ABY752"/>
    <mergeCell ref="AKH748:AKI748"/>
    <mergeCell ref="AKD744:AKE744"/>
    <mergeCell ref="AKF746:AKG746"/>
    <mergeCell ref="AKB742:AKC742"/>
    <mergeCell ref="AIS670:AIT670"/>
    <mergeCell ref="AKD670:AKE670"/>
    <mergeCell ref="AIQ668:AIR668"/>
    <mergeCell ref="AIU672:AIV672"/>
    <mergeCell ref="AHF668:AHG668"/>
    <mergeCell ref="AKB668:AKC668"/>
    <mergeCell ref="AHT682:AHU682"/>
    <mergeCell ref="AIW674:AIX674"/>
    <mergeCell ref="AJN691:AJO691"/>
    <mergeCell ref="AJU624:AJV624"/>
    <mergeCell ref="AJS622:AJT622"/>
    <mergeCell ref="AJQ620:AJR620"/>
    <mergeCell ref="AJI686:AJJ686"/>
    <mergeCell ref="AJG425:AJH425"/>
    <mergeCell ref="AJC421:AJD421"/>
    <mergeCell ref="AJO433:AJP433"/>
    <mergeCell ref="AJI427:AJJ427"/>
    <mergeCell ref="AJJ428:AJK428"/>
    <mergeCell ref="AJE682:AJF682"/>
    <mergeCell ref="AJO618:AJP618"/>
    <mergeCell ref="ADM423:ADN423"/>
    <mergeCell ref="ADK421:ADL421"/>
    <mergeCell ref="ACB460:ACC460"/>
    <mergeCell ref="ACI467:ACJ467"/>
    <mergeCell ref="ACD462:ACE462"/>
    <mergeCell ref="ACF464:ACG464"/>
    <mergeCell ref="AEV421:AEW421"/>
    <mergeCell ref="ACK617:ACL617"/>
    <mergeCell ref="ACL692:ACM692"/>
    <mergeCell ref="ADK680:ADL680"/>
    <mergeCell ref="ADM682:ADN682"/>
    <mergeCell ref="ADO721:ADP721"/>
    <mergeCell ref="ADO684:ADP684"/>
    <mergeCell ref="ADA670:ADB670"/>
    <mergeCell ref="ADC672:ADD672"/>
    <mergeCell ref="ADV617:ADW617"/>
    <mergeCell ref="ACT626:ACU626"/>
    <mergeCell ref="ADR613:ADS613"/>
    <mergeCell ref="ACB719:ACC719"/>
    <mergeCell ref="ACD721:ACE721"/>
    <mergeCell ref="ACF723:ACG723"/>
    <mergeCell ref="ADW692:ADX692"/>
    <mergeCell ref="ACY668:ACZ668"/>
    <mergeCell ref="ADE674:ADF674"/>
    <mergeCell ref="ALC547:ALD547"/>
    <mergeCell ref="ALF439:ALG439"/>
    <mergeCell ref="ALF476:ALG476"/>
    <mergeCell ref="ALE475:ALF475"/>
    <mergeCell ref="ALC436:ALD436"/>
    <mergeCell ref="ALE438:ALF438"/>
    <mergeCell ref="ALD437:ALE437"/>
    <mergeCell ref="ALA693:ALB693"/>
    <mergeCell ref="ALB694:ALC694"/>
    <mergeCell ref="AKZ618:ALA618"/>
    <mergeCell ref="ALB620:ALC620"/>
    <mergeCell ref="ALF624:ALG624"/>
    <mergeCell ref="ALD622:ALE622"/>
    <mergeCell ref="ALF735:ALG735"/>
    <mergeCell ref="ALD733:ALE733"/>
    <mergeCell ref="ALB731:ALC731"/>
    <mergeCell ref="ALF698:ALG698"/>
    <mergeCell ref="ALE697:ALF697"/>
    <mergeCell ref="AKY691:AKZ691"/>
    <mergeCell ref="AKW689:AKX689"/>
    <mergeCell ref="ALC695:ALD695"/>
    <mergeCell ref="AJG721:AJH721"/>
    <mergeCell ref="AJI723:AJJ723"/>
    <mergeCell ref="AJC717:AJD717"/>
    <mergeCell ref="AHX723:AHY723"/>
    <mergeCell ref="AGT730:AGU730"/>
    <mergeCell ref="AJO729:AJP729"/>
    <mergeCell ref="AGM686:AGN686"/>
    <mergeCell ref="AIC691:AID691"/>
    <mergeCell ref="AGR691:AGS691"/>
    <mergeCell ref="AGP689:AGQ689"/>
    <mergeCell ref="AIA689:AIB689"/>
    <mergeCell ref="AHX686:AHY686"/>
    <mergeCell ref="AHY687:AHZ687"/>
    <mergeCell ref="AGN687:AGO687"/>
    <mergeCell ref="AJL689:AJM689"/>
    <mergeCell ref="AJJ687:AJK687"/>
    <mergeCell ref="AJG684:AJH684"/>
    <mergeCell ref="AHV684:AHW684"/>
    <mergeCell ref="AJU698:AJV698"/>
    <mergeCell ref="AJV699:AJW699"/>
    <mergeCell ref="AGK684:AGL684"/>
    <mergeCell ref="AFU705:AFV705"/>
    <mergeCell ref="AFI730:AFJ730"/>
    <mergeCell ref="AHR717:AHS717"/>
    <mergeCell ref="AGN724:AGO724"/>
    <mergeCell ref="ABV750:ABW750"/>
    <mergeCell ref="ABT748:ABU748"/>
    <mergeCell ref="AGC750:AGD750"/>
    <mergeCell ref="AFW744:AFX744"/>
    <mergeCell ref="AIE730:AIF730"/>
    <mergeCell ref="AID729:AIE729"/>
    <mergeCell ref="ACG724:ACH724"/>
    <mergeCell ref="ADR724:ADS724"/>
    <mergeCell ref="AFC724:AFD724"/>
    <mergeCell ref="AHN750:AHO750"/>
    <mergeCell ref="AHL748:AHM748"/>
    <mergeCell ref="AEN746:AEO746"/>
    <mergeCell ref="AKF672:AKG672"/>
    <mergeCell ref="AKH674:AKI674"/>
    <mergeCell ref="AKB631:AKC631"/>
    <mergeCell ref="AJW626:AJX626"/>
    <mergeCell ref="AKR610:AKS610"/>
    <mergeCell ref="AKN606:AKO606"/>
    <mergeCell ref="AKF635:AKG635"/>
    <mergeCell ref="AKH637:AKI637"/>
    <mergeCell ref="AKJ639:AKK639"/>
    <mergeCell ref="AKL641:AKM641"/>
    <mergeCell ref="AKD633:AKE633"/>
    <mergeCell ref="AJW663:AJX663"/>
    <mergeCell ref="AKT612:AKU612"/>
    <mergeCell ref="ABA692:ABB692"/>
    <mergeCell ref="ABI626:ABJ626"/>
    <mergeCell ref="ABI478:ABJ478"/>
    <mergeCell ref="ABH477:ABI477"/>
    <mergeCell ref="ABE511:ABF511"/>
    <mergeCell ref="ABD510:ABE510"/>
    <mergeCell ref="ABA507:ABB507"/>
    <mergeCell ref="AAV502:AAW502"/>
    <mergeCell ref="AAZ506:ABA506"/>
    <mergeCell ref="AAX504:AAY504"/>
    <mergeCell ref="ABA803:ABB803"/>
    <mergeCell ref="AAX430:AAY430"/>
    <mergeCell ref="AAV428:AAW428"/>
    <mergeCell ref="ABA433:ABB433"/>
    <mergeCell ref="AAZ432:ABA432"/>
    <mergeCell ref="AAZ469:ABA469"/>
    <mergeCell ref="AAX467:AAY467"/>
    <mergeCell ref="AFE504:AFF504"/>
    <mergeCell ref="AFB501:AFC501"/>
    <mergeCell ref="AFH507:AFI507"/>
    <mergeCell ref="AGT508:AGU508"/>
    <mergeCell ref="AGA489:AGB489"/>
    <mergeCell ref="AGE493:AGF493"/>
    <mergeCell ref="AFN513:AFO513"/>
    <mergeCell ref="AFL511:AFM511"/>
    <mergeCell ref="AFG506:AFH506"/>
    <mergeCell ref="ABA618:ABB618"/>
    <mergeCell ref="AAZ617:ABA617"/>
    <mergeCell ref="AAZ654:ABA654"/>
    <mergeCell ref="ABA655:ABB655"/>
    <mergeCell ref="AAV650:AAW650"/>
    <mergeCell ref="ABH662:ABI662"/>
    <mergeCell ref="ABG661:ABH661"/>
    <mergeCell ref="ABD658:ABE658"/>
    <mergeCell ref="ABE659:ABF659"/>
    <mergeCell ref="ABF660:ABG660"/>
    <mergeCell ref="AAX652:AAY652"/>
    <mergeCell ref="ABB656:ABC656"/>
    <mergeCell ref="ABD621:ABE621"/>
    <mergeCell ref="ABC657:ABD657"/>
    <mergeCell ref="ACB645:ACC645"/>
    <mergeCell ref="ACD647:ACE647"/>
    <mergeCell ref="ABZ606:ACA606"/>
    <mergeCell ref="ABZ643:ACA643"/>
    <mergeCell ref="ACD758:ACE758"/>
    <mergeCell ref="ACB756:ACC756"/>
    <mergeCell ref="ABT785:ABU785"/>
    <mergeCell ref="ABZ754:ACA754"/>
    <mergeCell ref="ABC805:ABD805"/>
    <mergeCell ref="AAU612:AAV612"/>
    <mergeCell ref="ACD610:ACE610"/>
    <mergeCell ref="ABB619:ABC619"/>
    <mergeCell ref="AAU649:AAV649"/>
    <mergeCell ref="ACD684:ACE684"/>
    <mergeCell ref="ABZ717:ACA717"/>
    <mergeCell ref="ABN779:ABO779"/>
    <mergeCell ref="AAZ765:ABA765"/>
    <mergeCell ref="AAZ691:ABA691"/>
    <mergeCell ref="AAZ728:ABA728"/>
    <mergeCell ref="AAX689:AAY689"/>
    <mergeCell ref="AAU686:AAV686"/>
    <mergeCell ref="AAV687:AAW687"/>
    <mergeCell ref="AAU723:AAV723"/>
    <mergeCell ref="AAX763:AAY763"/>
    <mergeCell ref="AAV761:AAW761"/>
    <mergeCell ref="AAU760:AAV760"/>
    <mergeCell ref="AAX726:AAY726"/>
    <mergeCell ref="ABB804:ABC804"/>
    <mergeCell ref="ABB730:ABC730"/>
    <mergeCell ref="ABA729:ABB729"/>
    <mergeCell ref="ABF734:ABG734"/>
    <mergeCell ref="ABE733:ABF733"/>
    <mergeCell ref="ABC731:ABD731"/>
    <mergeCell ref="ABH736:ABI736"/>
    <mergeCell ref="ABG735:ABH735"/>
    <mergeCell ref="ABR783:ABS783"/>
    <mergeCell ref="ABP781:ABQ781"/>
    <mergeCell ref="ACP696:ACQ696"/>
    <mergeCell ref="ACO695:ACP695"/>
    <mergeCell ref="AFM697:AFN697"/>
    <mergeCell ref="AFN698:AFO698"/>
    <mergeCell ref="ABF697:ABG697"/>
    <mergeCell ref="ABC694:ABD694"/>
    <mergeCell ref="ABG698:ABH698"/>
    <mergeCell ref="ACN694:ACO694"/>
    <mergeCell ref="AEC698:AED698"/>
    <mergeCell ref="AJN728:AJO728"/>
    <mergeCell ref="AJS696:AJT696"/>
    <mergeCell ref="AIH696:AII696"/>
    <mergeCell ref="AII697:AIJ697"/>
    <mergeCell ref="AIJ698:AIK698"/>
    <mergeCell ref="AIK699:AIL699"/>
    <mergeCell ref="AJR695:AJS695"/>
    <mergeCell ref="AJA715:AJB715"/>
    <mergeCell ref="AHH707:AHI707"/>
    <mergeCell ref="AHJ709:AHK709"/>
    <mergeCell ref="AFJ694:AFK694"/>
    <mergeCell ref="AFH692:AFI692"/>
    <mergeCell ref="AFK695:AFL695"/>
    <mergeCell ref="AFI693:AFJ693"/>
    <mergeCell ref="ADY694:ADZ694"/>
    <mergeCell ref="ADZ695:AEA695"/>
    <mergeCell ref="AEE700:AEF700"/>
    <mergeCell ref="AED699:AEE699"/>
    <mergeCell ref="AEA696:AEB696"/>
    <mergeCell ref="AEB697:AEC697"/>
    <mergeCell ref="AFL696:AFM696"/>
    <mergeCell ref="AFP700:AFQ700"/>
    <mergeCell ref="AFO699:AFP699"/>
    <mergeCell ref="AIL700:AIM700"/>
    <mergeCell ref="AIU709:AIV709"/>
    <mergeCell ref="AIS707:AIT707"/>
    <mergeCell ref="AGU694:AGV694"/>
    <mergeCell ref="AGS692:AGT692"/>
    <mergeCell ref="AGT693:AGU693"/>
    <mergeCell ref="AGV695:AGW695"/>
    <mergeCell ref="ACM693:ACN693"/>
    <mergeCell ref="ADX693:ADY693"/>
    <mergeCell ref="AGE715:AGF715"/>
    <mergeCell ref="AGI719:AGJ719"/>
    <mergeCell ref="AGT767:AGU767"/>
    <mergeCell ref="AGS766:AGT766"/>
    <mergeCell ref="AFY709:AFZ709"/>
    <mergeCell ref="AFY746:AFZ746"/>
    <mergeCell ref="AGA711:AGB711"/>
    <mergeCell ref="AFW707:AFX707"/>
    <mergeCell ref="AGC713:AGD713"/>
    <mergeCell ref="ACM767:ACN767"/>
    <mergeCell ref="AFN772:AFO772"/>
    <mergeCell ref="AFL770:AFM770"/>
    <mergeCell ref="AGV769:AGW769"/>
    <mergeCell ref="AGU768:AGV768"/>
    <mergeCell ref="AFJ768:AFK768"/>
    <mergeCell ref="AFH766:AFI766"/>
    <mergeCell ref="AEA770:AEB770"/>
    <mergeCell ref="AEC772:AED772"/>
    <mergeCell ref="ADV765:ADW765"/>
    <mergeCell ref="ADT763:ADU763"/>
    <mergeCell ref="ADR761:ADS761"/>
    <mergeCell ref="AKZ729:ALA729"/>
    <mergeCell ref="AKY728:AKZ728"/>
    <mergeCell ref="AKW726:AKX726"/>
    <mergeCell ref="AKZ692:ALA692"/>
    <mergeCell ref="ALD696:ALE696"/>
    <mergeCell ref="AIG732:AIH732"/>
    <mergeCell ref="AII734:AIJ734"/>
    <mergeCell ref="AHJ746:AHK746"/>
    <mergeCell ref="AHH744:AHI744"/>
    <mergeCell ref="AFK732:AFL732"/>
    <mergeCell ref="AIK736:AIL736"/>
    <mergeCell ref="AIY750:AIZ750"/>
    <mergeCell ref="AKJ750:AKK750"/>
    <mergeCell ref="AJJ761:AJK761"/>
    <mergeCell ref="AJG758:AJH758"/>
    <mergeCell ref="AJI760:AJJ760"/>
    <mergeCell ref="AKD707:AKE707"/>
    <mergeCell ref="AKB705:AKC705"/>
    <mergeCell ref="AKU724:AKV724"/>
    <mergeCell ref="AKT723:AKU723"/>
    <mergeCell ref="AJW737:AJX737"/>
    <mergeCell ref="AFC428:AFD428"/>
    <mergeCell ref="AFB427:AFC427"/>
    <mergeCell ref="AFJ435:AFK435"/>
    <mergeCell ref="AFI434:AFJ434"/>
    <mergeCell ref="AFG432:AFH432"/>
    <mergeCell ref="AAU464:AAV464"/>
    <mergeCell ref="AAU501:AAV501"/>
    <mergeCell ref="AEN413:AEO413"/>
    <mergeCell ref="AEP415:AEQ415"/>
    <mergeCell ref="AEJ409:AEK409"/>
    <mergeCell ref="AFU409:AFV409"/>
    <mergeCell ref="AGM427:AGN427"/>
    <mergeCell ref="AGN428:AGO428"/>
    <mergeCell ref="AAU427:AAV427"/>
    <mergeCell ref="AGT434:AGU434"/>
    <mergeCell ref="AGU435:AGV435"/>
    <mergeCell ref="AHF446:AHG446"/>
    <mergeCell ref="AHH448:AHI448"/>
    <mergeCell ref="AII438:AIJ438"/>
    <mergeCell ref="AIH437:AII437"/>
    <mergeCell ref="AIL441:AIM441"/>
    <mergeCell ref="AGV436:AGW436"/>
    <mergeCell ref="AGX438:AGY438"/>
    <mergeCell ref="AGR432:AGS432"/>
    <mergeCell ref="AGS433:AGT433"/>
    <mergeCell ref="AII401:AIJ401"/>
    <mergeCell ref="AIL404:AIM404"/>
    <mergeCell ref="AIF398:AIG398"/>
    <mergeCell ref="ADT430:ADU430"/>
    <mergeCell ref="AFE430:AFF430"/>
    <mergeCell ref="AFH433:AFI433"/>
    <mergeCell ref="AGP430:AGQ430"/>
    <mergeCell ref="AHV462:AHW462"/>
    <mergeCell ref="AHP456:AHQ456"/>
    <mergeCell ref="AHR458:AHS458"/>
    <mergeCell ref="AHT460:AHU460"/>
    <mergeCell ref="AIY454:AIZ454"/>
    <mergeCell ref="AIQ446:AIR446"/>
    <mergeCell ref="AJQ435:AJR435"/>
    <mergeCell ref="AJP434:AJQ434"/>
    <mergeCell ref="ALD400:ALE400"/>
    <mergeCell ref="ALE401:ALF401"/>
    <mergeCell ref="ALG403:ALH403"/>
    <mergeCell ref="ALB398:ALC398"/>
    <mergeCell ref="ALC399:ALD399"/>
    <mergeCell ref="AHJ450:AHK450"/>
    <mergeCell ref="AHX464:AHY464"/>
    <mergeCell ref="AKZ396:ALA396"/>
    <mergeCell ref="AFY635:AFZ635"/>
    <mergeCell ref="AFW633:AFX633"/>
    <mergeCell ref="AGK462:AGL462"/>
    <mergeCell ref="AGM464:AGN464"/>
    <mergeCell ref="AFO662:AFP662"/>
    <mergeCell ref="AFN661:AFO661"/>
    <mergeCell ref="AFK658:AFL658"/>
    <mergeCell ref="AFM660:AFN660"/>
    <mergeCell ref="AFL659:AFM659"/>
    <mergeCell ref="AFU631:AFV631"/>
    <mergeCell ref="AFG654:AFH654"/>
    <mergeCell ref="AFH655:AFI655"/>
    <mergeCell ref="AFK621:AFL621"/>
    <mergeCell ref="AFC613:AFD613"/>
    <mergeCell ref="AFG617:AFH617"/>
    <mergeCell ref="AFE615:AFF615"/>
    <mergeCell ref="AFC650:AFD650"/>
    <mergeCell ref="AFI656:AFJ656"/>
    <mergeCell ref="AFE652:AFF652"/>
    <mergeCell ref="ADZ621:AEA621"/>
    <mergeCell ref="ADX619:ADY619"/>
    <mergeCell ref="ADV432:ADW432"/>
    <mergeCell ref="ADX434:ADY434"/>
    <mergeCell ref="ADY435:ADZ435"/>
    <mergeCell ref="AEB438:AEC438"/>
    <mergeCell ref="AED440:AEE440"/>
    <mergeCell ref="ADW433:ADX433"/>
    <mergeCell ref="AEC624:AED624"/>
    <mergeCell ref="ACG650:ACH650"/>
    <mergeCell ref="ACF649:ACG649"/>
    <mergeCell ref="ACI689:ACJ689"/>
    <mergeCell ref="ACF686:ACG686"/>
    <mergeCell ref="ACG798:ACH798"/>
    <mergeCell ref="ACF797:ACG797"/>
    <mergeCell ref="ACF612:ACG612"/>
    <mergeCell ref="ACI763:ACJ763"/>
    <mergeCell ref="ACG761:ACH761"/>
    <mergeCell ref="ACF760:ACG760"/>
    <mergeCell ref="ACI652:ACJ652"/>
    <mergeCell ref="ACI615:ACJ615"/>
    <mergeCell ref="ACM656:ACN656"/>
    <mergeCell ref="ADQ686:ADR686"/>
    <mergeCell ref="ADV691:ADW691"/>
    <mergeCell ref="ADT689:ADU689"/>
    <mergeCell ref="AEV643:AEW643"/>
    <mergeCell ref="AEP711:AEQ711"/>
    <mergeCell ref="AER713:AES713"/>
    <mergeCell ref="ADM719:ADN719"/>
    <mergeCell ref="ABV787:ABW787"/>
    <mergeCell ref="ABX789:ABY789"/>
    <mergeCell ref="AEZ647:AFA647"/>
    <mergeCell ref="AFB649:AFC649"/>
    <mergeCell ref="AEX645:AEY645"/>
    <mergeCell ref="ADT615:ADU615"/>
    <mergeCell ref="ACK691:ACL691"/>
    <mergeCell ref="AEX719:AEY719"/>
    <mergeCell ref="AGW770:AGX770"/>
    <mergeCell ref="AGY772:AGZ772"/>
    <mergeCell ref="AIG769:AIH769"/>
    <mergeCell ref="AIH770:AII770"/>
    <mergeCell ref="AII771:AIJ771"/>
    <mergeCell ref="AIJ772:AIK772"/>
    <mergeCell ref="AIE767:AIF767"/>
    <mergeCell ref="AIF768:AIG768"/>
    <mergeCell ref="AID766:AIE766"/>
    <mergeCell ref="ACG687:ACH687"/>
    <mergeCell ref="ADR687:ADS687"/>
    <mergeCell ref="ADC709:ADD709"/>
    <mergeCell ref="ADA707:ADB707"/>
    <mergeCell ref="ACY705:ACZ705"/>
    <mergeCell ref="ACQ697:ACR697"/>
    <mergeCell ref="ACS699:ACT699"/>
    <mergeCell ref="ACR698:ACS698"/>
    <mergeCell ref="ACT700:ACU700"/>
    <mergeCell ref="ADE711:ADF711"/>
    <mergeCell ref="ADG713:ADH713"/>
    <mergeCell ref="AET715:AEU715"/>
    <mergeCell ref="AFB723:AFC723"/>
    <mergeCell ref="AEZ721:AFA721"/>
    <mergeCell ref="AEV717:AEW717"/>
    <mergeCell ref="AFG691:AFH691"/>
    <mergeCell ref="AEX682:AEY682"/>
    <mergeCell ref="AFE689:AFF689"/>
    <mergeCell ref="AFC687:AFD687"/>
    <mergeCell ref="AEN709:AEO709"/>
    <mergeCell ref="AEL707:AEM707"/>
    <mergeCell ref="AEJ705:AEK705"/>
    <mergeCell ref="ADI715:ADJ715"/>
    <mergeCell ref="ADK717:ADL717"/>
    <mergeCell ref="AEP748:AEQ748"/>
    <mergeCell ref="AER750:AES750"/>
    <mergeCell ref="AEL744:AEM744"/>
    <mergeCell ref="AGA748:AGB748"/>
    <mergeCell ref="ADT726:ADU726"/>
    <mergeCell ref="ADQ723:ADR723"/>
    <mergeCell ref="AHV721:AHW721"/>
    <mergeCell ref="AGK721:AGL721"/>
    <mergeCell ref="AGM723:AGN723"/>
    <mergeCell ref="AGG717:AGH717"/>
    <mergeCell ref="ADG750:ADH750"/>
    <mergeCell ref="AEJ742:AEK742"/>
    <mergeCell ref="AGW733:AGX733"/>
    <mergeCell ref="AFP737:AFQ737"/>
    <mergeCell ref="ACK728:ACL728"/>
    <mergeCell ref="ADV728:ADW728"/>
    <mergeCell ref="AGR728:AGS728"/>
    <mergeCell ref="AGP726:AGQ726"/>
    <mergeCell ref="ADW729:ADX729"/>
    <mergeCell ref="ADY731:ADZ731"/>
    <mergeCell ref="AEE737:AEF737"/>
    <mergeCell ref="AGX734:AGY734"/>
    <mergeCell ref="AGZ736:AHA736"/>
    <mergeCell ref="AGY735:AGZ735"/>
    <mergeCell ref="AFG728:AFH728"/>
    <mergeCell ref="AFH729:AFI729"/>
    <mergeCell ref="AFE726:AFF726"/>
    <mergeCell ref="AFL733:AFM733"/>
    <mergeCell ref="AFJ731:AFK731"/>
    <mergeCell ref="AHA737:AHB737"/>
    <mergeCell ref="AFN735:AFO735"/>
    <mergeCell ref="AEC735:AED735"/>
    <mergeCell ref="AEA733:AEB733"/>
    <mergeCell ref="AGS729:AGT729"/>
    <mergeCell ref="AGU731:AGV731"/>
    <mergeCell ref="AHF742:AHG742"/>
    <mergeCell ref="AFU742:AFV742"/>
    <mergeCell ref="ADA744:ADB744"/>
    <mergeCell ref="ACY742:ACZ742"/>
    <mergeCell ref="ADE748:ADF748"/>
    <mergeCell ref="ADC746:ADD746"/>
    <mergeCell ref="AET752:AEU752"/>
    <mergeCell ref="AGE752:AGF752"/>
    <mergeCell ref="ADI752:ADJ752"/>
    <mergeCell ref="AIF731:AIG731"/>
    <mergeCell ref="AIH733:AII733"/>
    <mergeCell ref="AEN783:AEO783"/>
    <mergeCell ref="AET789:AEU789"/>
    <mergeCell ref="AEP785:AEQ785"/>
    <mergeCell ref="AER787:AES787"/>
    <mergeCell ref="AGS803:AGT803"/>
    <mergeCell ref="AFH803:AFI803"/>
    <mergeCell ref="AFW781:AFX781"/>
    <mergeCell ref="AFY783:AFZ783"/>
    <mergeCell ref="AFG802:AFH802"/>
    <mergeCell ref="AFE800:AFF800"/>
    <mergeCell ref="AHR791:AHS791"/>
    <mergeCell ref="AHT793:AHU793"/>
    <mergeCell ref="AID803:AIE803"/>
    <mergeCell ref="AEL781:AEM781"/>
    <mergeCell ref="AFU779:AFV779"/>
    <mergeCell ref="AFC798:AFD798"/>
    <mergeCell ref="AFB797:AFC797"/>
    <mergeCell ref="AEZ795:AFA795"/>
    <mergeCell ref="AGA785:AGB785"/>
    <mergeCell ref="ADW803:ADX803"/>
    <mergeCell ref="ADV802:ADW802"/>
    <mergeCell ref="AEV791:AEW791"/>
    <mergeCell ref="AEX793:AEY793"/>
    <mergeCell ref="ADM793:ADN793"/>
    <mergeCell ref="ADR798:ADS798"/>
    <mergeCell ref="ADQ797:ADR797"/>
    <mergeCell ref="ADT800:ADU800"/>
    <mergeCell ref="ADO795:ADP795"/>
    <mergeCell ref="AFN809:AFO809"/>
    <mergeCell ref="AFL807:AFM807"/>
    <mergeCell ref="AFM808:AFN808"/>
    <mergeCell ref="AGX808:AGY808"/>
    <mergeCell ref="AGY809:AGZ809"/>
    <mergeCell ref="AEB808:AEC808"/>
    <mergeCell ref="AEA807:AEB807"/>
    <mergeCell ref="AHY761:AHZ761"/>
    <mergeCell ref="AHX760:AHY760"/>
    <mergeCell ref="AEC809:AED809"/>
    <mergeCell ref="ADY805:ADZ805"/>
    <mergeCell ref="ADX804:ADY804"/>
    <mergeCell ref="AGU805:AGV805"/>
    <mergeCell ref="AFK806:AFL806"/>
    <mergeCell ref="ADZ806:AEA806"/>
    <mergeCell ref="AJE756:AJF756"/>
    <mergeCell ref="AJC754:AJD754"/>
    <mergeCell ref="AHT756:AHU756"/>
    <mergeCell ref="AHV758:AHW758"/>
    <mergeCell ref="AGW807:AGX807"/>
    <mergeCell ref="AGV806:AGW806"/>
    <mergeCell ref="AIG806:AIH806"/>
    <mergeCell ref="AIH807:AII807"/>
    <mergeCell ref="AIJ809:AIK809"/>
    <mergeCell ref="AII808:AIJ808"/>
    <mergeCell ref="AJU809:AJV809"/>
    <mergeCell ref="AIE804:AIF804"/>
    <mergeCell ref="AIF805:AIG805"/>
    <mergeCell ref="AFI804:AFJ804"/>
    <mergeCell ref="AFJ805:AFK805"/>
    <mergeCell ref="AIQ779:AIR779"/>
    <mergeCell ref="AIU783:AIV783"/>
    <mergeCell ref="ADV395:ADW395"/>
    <mergeCell ref="AGR395:AGS395"/>
    <mergeCell ref="AJU402:AJV402"/>
    <mergeCell ref="AJT401:AJU401"/>
    <mergeCell ref="AAZ395:ABA395"/>
    <mergeCell ref="ACL396:ACM396"/>
    <mergeCell ref="ADY398:ADZ398"/>
    <mergeCell ref="ABA396:ABB396"/>
    <mergeCell ref="AFN402:AFO402"/>
    <mergeCell ref="AFJ398:AFK398"/>
    <mergeCell ref="ADZ399:AEA399"/>
    <mergeCell ref="AFG395:AFH395"/>
    <mergeCell ref="AFH396:AFI396"/>
    <mergeCell ref="AFL400:AFM400"/>
    <mergeCell ref="AFI397:AFJ397"/>
    <mergeCell ref="AGT397:AGU397"/>
    <mergeCell ref="AID396:AIE396"/>
    <mergeCell ref="AGS396:AGT396"/>
    <mergeCell ref="AGV399:AGW399"/>
    <mergeCell ref="AGU398:AGV398"/>
    <mergeCell ref="AIJ402:AIK402"/>
    <mergeCell ref="AIH400:AII400"/>
    <mergeCell ref="AGY402:AGZ402"/>
    <mergeCell ref="AGW400:AGX400"/>
    <mergeCell ref="ACP437:ACQ437"/>
    <mergeCell ref="ACQ438:ACR438"/>
    <mergeCell ref="ACY409:ACZ409"/>
    <mergeCell ref="ADC413:ADD413"/>
    <mergeCell ref="ACF427:ACG427"/>
    <mergeCell ref="ACG428:ACH428"/>
    <mergeCell ref="ACB423:ACC423"/>
    <mergeCell ref="ABZ421:ACA421"/>
    <mergeCell ref="ABR413:ABS413"/>
    <mergeCell ref="ABT415:ABU415"/>
    <mergeCell ref="ABP411:ABQ411"/>
    <mergeCell ref="ABN409:ABO409"/>
    <mergeCell ref="ABV417:ABW417"/>
    <mergeCell ref="ABX419:ABY419"/>
    <mergeCell ref="ACM434:ACN434"/>
    <mergeCell ref="ACN435:ACO435"/>
    <mergeCell ref="ACO436:ACP436"/>
    <mergeCell ref="ACL433:ACM433"/>
    <mergeCell ref="ACD425:ACE425"/>
    <mergeCell ref="AFG469:AFH469"/>
    <mergeCell ref="AFE467:AFF467"/>
    <mergeCell ref="AEZ462:AFA462"/>
    <mergeCell ref="AFB464:AFC464"/>
    <mergeCell ref="AHN454:AHO454"/>
    <mergeCell ref="AHL452:AHM452"/>
    <mergeCell ref="AEV458:AEW458"/>
    <mergeCell ref="AGG458:AGH458"/>
    <mergeCell ref="AET456:AEU456"/>
    <mergeCell ref="AGE456:AGF456"/>
    <mergeCell ref="AGI460:AGJ460"/>
    <mergeCell ref="AEX460:AEY460"/>
    <mergeCell ref="ADZ436:AEA436"/>
    <mergeCell ref="AEA437:AEB437"/>
    <mergeCell ref="ABC435:ABD435"/>
    <mergeCell ref="ABB434:ABC434"/>
    <mergeCell ref="ADO425:ADP425"/>
    <mergeCell ref="ADR428:ADS428"/>
    <mergeCell ref="ADQ427:ADR427"/>
    <mergeCell ref="AEC439:AED439"/>
    <mergeCell ref="ABD436:ABE436"/>
    <mergeCell ref="AER454:AES454"/>
    <mergeCell ref="AEL448:AEM448"/>
    <mergeCell ref="AEJ446:AEK446"/>
    <mergeCell ref="AEP452:AEQ452"/>
    <mergeCell ref="AEN450:AEO450"/>
    <mergeCell ref="ACT441:ACU441"/>
    <mergeCell ref="ADE452:ADF452"/>
    <mergeCell ref="ADC450:ADD450"/>
    <mergeCell ref="ADA448:ADB448"/>
    <mergeCell ref="ACY446:ACZ446"/>
    <mergeCell ref="ABT452:ABU452"/>
    <mergeCell ref="ABV454:ABW454"/>
    <mergeCell ref="ABI441:ABJ441"/>
    <mergeCell ref="ABN446:ABO446"/>
    <mergeCell ref="ABR450:ABS450"/>
    <mergeCell ref="ABP448:ABQ448"/>
    <mergeCell ref="ACS440:ACT440"/>
    <mergeCell ref="ACR439:ACS439"/>
    <mergeCell ref="ABG439:ABH439"/>
    <mergeCell ref="ABE437:ABF437"/>
    <mergeCell ref="ABZ458:ACA458"/>
    <mergeCell ref="ABH440:ABI440"/>
    <mergeCell ref="AEE441:AEF441"/>
    <mergeCell ref="ADG454:ADH454"/>
    <mergeCell ref="AIF435:AIG435"/>
    <mergeCell ref="AIE434:AIF434"/>
    <mergeCell ref="ABF438:ABG438"/>
    <mergeCell ref="AFM438:AFN438"/>
    <mergeCell ref="AFL437:AFM437"/>
    <mergeCell ref="AFK436:AFL436"/>
    <mergeCell ref="AFO440:AFP440"/>
    <mergeCell ref="AFN439:AFO439"/>
    <mergeCell ref="AID433:AIE433"/>
    <mergeCell ref="ACS773:ACT773"/>
    <mergeCell ref="ACR772:ACS772"/>
    <mergeCell ref="ACK802:ACL802"/>
    <mergeCell ref="ACL766:ACM766"/>
    <mergeCell ref="ACK765:ACL765"/>
    <mergeCell ref="ACQ771:ACR771"/>
    <mergeCell ref="ACP770:ACQ770"/>
    <mergeCell ref="ACO769:ACP769"/>
    <mergeCell ref="ACN768:ACO768"/>
    <mergeCell ref="AHN417:AHO417"/>
    <mergeCell ref="AHF409:AHG409"/>
    <mergeCell ref="AHH411:AHI411"/>
    <mergeCell ref="AHL415:AHM415"/>
    <mergeCell ref="AHJ413:AHK413"/>
    <mergeCell ref="AIC432:AID432"/>
    <mergeCell ref="AHP419:AHQ419"/>
    <mergeCell ref="AHT423:AHU423"/>
    <mergeCell ref="AHR421:AHS421"/>
    <mergeCell ref="AHV425:AHW425"/>
    <mergeCell ref="AHY428:AHZ428"/>
    <mergeCell ref="AHX427:AHY427"/>
    <mergeCell ref="AIA726:AIB726"/>
    <mergeCell ref="AHY724:AHZ724"/>
    <mergeCell ref="AJJ724:AJK724"/>
    <mergeCell ref="AJL726:AJM726"/>
    <mergeCell ref="AIC728:AID728"/>
    <mergeCell ref="AHT719:AHU719"/>
    <mergeCell ref="AJE719:AJF719"/>
    <mergeCell ref="AIF694:AIG694"/>
    <mergeCell ref="AIG695:AIH695"/>
    <mergeCell ref="AGX697:AGY697"/>
    <mergeCell ref="AHA700:AHB700"/>
    <mergeCell ref="AGZ699:AHA699"/>
    <mergeCell ref="AGY698:AGZ698"/>
    <mergeCell ref="AHN713:AHO713"/>
    <mergeCell ref="AHP715:AHQ715"/>
    <mergeCell ref="AGW696:AGX696"/>
    <mergeCell ref="AHL711:AHM711"/>
    <mergeCell ref="AID692:AIE692"/>
    <mergeCell ref="AIE693:AIF693"/>
    <mergeCell ref="AJP693:AJQ693"/>
    <mergeCell ref="AJQ694:AJR694"/>
    <mergeCell ref="AJO692:AJP692"/>
    <mergeCell ref="AHF705:AHG705"/>
    <mergeCell ref="AIQ705:AIR705"/>
    <mergeCell ref="AIW711:AIX711"/>
    <mergeCell ref="AIY713:AIZ713"/>
    <mergeCell ref="ACM397:ACN397"/>
    <mergeCell ref="ACN398:ACO398"/>
    <mergeCell ref="AAX393:AAY393"/>
    <mergeCell ref="AFE393:AFF393"/>
    <mergeCell ref="ADT393:ADU393"/>
    <mergeCell ref="AGP393:AGQ393"/>
    <mergeCell ref="AFP404:AFQ404"/>
    <mergeCell ref="AFM401:AFN401"/>
    <mergeCell ref="AFO403:AFP403"/>
    <mergeCell ref="ACP400:ACQ400"/>
    <mergeCell ref="ACT404:ACU404"/>
    <mergeCell ref="ACR402:ACS402"/>
    <mergeCell ref="ABI404:ABJ404"/>
    <mergeCell ref="AEE404:AEF404"/>
    <mergeCell ref="AEA400:AEB400"/>
    <mergeCell ref="AEC402:AED402"/>
    <mergeCell ref="ABD399:ABE399"/>
    <mergeCell ref="ABG402:ABH402"/>
    <mergeCell ref="ABE400:ABF400"/>
    <mergeCell ref="ABB397:ABC397"/>
    <mergeCell ref="ABC398:ABD398"/>
    <mergeCell ref="ADX397:ADY397"/>
    <mergeCell ref="ADW396:ADX396"/>
    <mergeCell ref="AAE781:AAF781"/>
    <mergeCell ref="AAC779:AAD779"/>
    <mergeCell ref="ZS806:ZT806"/>
    <mergeCell ref="YJ771:YK771"/>
    <mergeCell ref="YI770:YJ770"/>
    <mergeCell ref="YL773:YM773"/>
    <mergeCell ref="YK772:YL772"/>
    <mergeCell ref="XA773:XB773"/>
    <mergeCell ref="WZ772:XA772"/>
    <mergeCell ref="WW806:WX806"/>
    <mergeCell ref="YH806:YI806"/>
    <mergeCell ref="ABF771:ABG771"/>
    <mergeCell ref="ABE770:ABF770"/>
    <mergeCell ref="YG768:YH768"/>
    <mergeCell ref="YH769:YI769"/>
    <mergeCell ref="YF767:YG767"/>
    <mergeCell ref="WX770:WY770"/>
    <mergeCell ref="WY771:WZ771"/>
    <mergeCell ref="AGC787:AGD787"/>
    <mergeCell ref="AGE789:AGF789"/>
    <mergeCell ref="AHH781:AHI781"/>
    <mergeCell ref="AHF779:AHG779"/>
    <mergeCell ref="AHP789:AHQ789"/>
    <mergeCell ref="ACB793:ACC793"/>
    <mergeCell ref="ABZ791:ACA791"/>
    <mergeCell ref="ADK791:ADL791"/>
    <mergeCell ref="ADI789:ADJ789"/>
    <mergeCell ref="AGI793:AGJ793"/>
    <mergeCell ref="AGK795:AGL795"/>
    <mergeCell ref="AGG791:AGH791"/>
    <mergeCell ref="AIA800:AIB800"/>
    <mergeCell ref="AHX797:AHY797"/>
    <mergeCell ref="AGM797:AGN797"/>
    <mergeCell ref="AGN798:AGO798"/>
    <mergeCell ref="AGP800:AGQ800"/>
    <mergeCell ref="ADZ769:AEA769"/>
    <mergeCell ref="AFK769:AFL769"/>
    <mergeCell ref="AGX771:AGY771"/>
    <mergeCell ref="ABH773:ABI773"/>
    <mergeCell ref="ABI774:ABJ774"/>
    <mergeCell ref="ACY779:ACZ779"/>
    <mergeCell ref="ADC783:ADD783"/>
    <mergeCell ref="ADE785:ADF785"/>
    <mergeCell ref="AEJ779:AEK779"/>
    <mergeCell ref="ADY768:ADZ768"/>
    <mergeCell ref="AJP767:AJQ767"/>
    <mergeCell ref="AJR769:AJS769"/>
    <mergeCell ref="AFO773:AFP773"/>
    <mergeCell ref="AEB771:AEC771"/>
    <mergeCell ref="ADX767:ADY767"/>
    <mergeCell ref="AFM771:AFN771"/>
    <mergeCell ref="AED773:AEE773"/>
    <mergeCell ref="AFI767:AFJ767"/>
    <mergeCell ref="AJU772:AJV772"/>
    <mergeCell ref="AJT771:AJU771"/>
    <mergeCell ref="AFG765:AFH765"/>
    <mergeCell ref="AEZ758:AFA758"/>
    <mergeCell ref="AFB760:AFC760"/>
    <mergeCell ref="AFC761:AFD761"/>
    <mergeCell ref="AFE763:AFF763"/>
    <mergeCell ref="ADO758:ADP758"/>
    <mergeCell ref="ADQ760:ADR760"/>
    <mergeCell ref="ADM756:ADN756"/>
    <mergeCell ref="ADK754:ADL754"/>
    <mergeCell ref="AGG754:AGH754"/>
    <mergeCell ref="AEV754:AEW754"/>
    <mergeCell ref="AGM760:AGN760"/>
    <mergeCell ref="AGN761:AGO761"/>
    <mergeCell ref="AJN765:AJO765"/>
    <mergeCell ref="AJO766:AJP766"/>
    <mergeCell ref="AGR765:AGS765"/>
    <mergeCell ref="AGP763:AGQ763"/>
    <mergeCell ref="AHL785:AHM785"/>
    <mergeCell ref="AHN787:AHO787"/>
    <mergeCell ref="AHY798:AHZ798"/>
    <mergeCell ref="AJJ798:AJK798"/>
    <mergeCell ref="AJE793:AJF793"/>
    <mergeCell ref="AJI797:AJJ797"/>
    <mergeCell ref="AJG795:AJH795"/>
    <mergeCell ref="AHV795:AHW795"/>
    <mergeCell ref="AHJ783:AHK783"/>
    <mergeCell ref="AJC791:AJD791"/>
    <mergeCell ref="AJO803:AJP803"/>
    <mergeCell ref="AIC802:AID802"/>
    <mergeCell ref="AJN802:AJO802"/>
    <mergeCell ref="AKZ803:ALA803"/>
    <mergeCell ref="AGT804:AGU804"/>
    <mergeCell ref="AME797:AMF797"/>
    <mergeCell ref="AMF798:AMG798"/>
    <mergeCell ref="AMC795:AMD795"/>
    <mergeCell ref="ALQ783:ALR783"/>
    <mergeCell ref="AMA793:AMB793"/>
    <mergeCell ref="ALW789:ALX789"/>
    <mergeCell ref="ALY791:ALZ791"/>
    <mergeCell ref="AMJ802:AMK802"/>
    <mergeCell ref="AMH800:AMI800"/>
    <mergeCell ref="AMM805:AMN805"/>
    <mergeCell ref="AML804:AMM804"/>
    <mergeCell ref="ACO806:ACP806"/>
    <mergeCell ref="ACN805:ACO805"/>
    <mergeCell ref="AMK803:AML803"/>
    <mergeCell ref="AJR806:AJS806"/>
    <mergeCell ref="AJL800:AJM800"/>
    <mergeCell ref="AGR802:AGS802"/>
    <mergeCell ref="ALC806:ALD806"/>
    <mergeCell ref="ALA804:ALB804"/>
    <mergeCell ref="AKN791:AKO791"/>
    <mergeCell ref="AKP793:AKQ793"/>
    <mergeCell ref="AKT797:AKU797"/>
    <mergeCell ref="AKY802:AKZ802"/>
    <mergeCell ref="AKR795:AKS795"/>
    <mergeCell ref="AKJ787:AKK787"/>
    <mergeCell ref="AKL789:AKM789"/>
    <mergeCell ref="AKU798:AKV798"/>
    <mergeCell ref="AKW800:AKX800"/>
    <mergeCell ref="WU767:WV767"/>
    <mergeCell ref="WT766:WU766"/>
    <mergeCell ref="WV768:WW768"/>
    <mergeCell ref="WT729:WU729"/>
    <mergeCell ref="ZX774:ZY774"/>
    <mergeCell ref="ZW773:ZX773"/>
    <mergeCell ref="YZ750:ZA750"/>
    <mergeCell ref="XM748:XN748"/>
    <mergeCell ref="XO750:XP750"/>
    <mergeCell ref="WW732:WX732"/>
    <mergeCell ref="WW769:WX769"/>
    <mergeCell ref="ADZ732:AEA732"/>
    <mergeCell ref="ADX730:ADY730"/>
    <mergeCell ref="ACR735:ACS735"/>
    <mergeCell ref="ACQ734:ACR734"/>
    <mergeCell ref="ACM730:ACN730"/>
    <mergeCell ref="ACP733:ACQ733"/>
    <mergeCell ref="ACN731:ACO731"/>
    <mergeCell ref="AEB734:AEC734"/>
    <mergeCell ref="AED736:AEE736"/>
    <mergeCell ref="ALM668:ALN668"/>
    <mergeCell ref="ALS637:ALT637"/>
    <mergeCell ref="AME686:AMF686"/>
    <mergeCell ref="AME612:AMF612"/>
    <mergeCell ref="AMC610:AMD610"/>
    <mergeCell ref="ALY606:ALZ606"/>
    <mergeCell ref="AMK618:AML618"/>
    <mergeCell ref="AML619:AMM619"/>
    <mergeCell ref="AJU550:AJV550"/>
    <mergeCell ref="AJW552:AJX552"/>
    <mergeCell ref="AMA682:AMB682"/>
    <mergeCell ref="AMC684:AMD684"/>
    <mergeCell ref="AML693:AMM693"/>
    <mergeCell ref="AMM694:AMN694"/>
    <mergeCell ref="ALM631:ALN631"/>
    <mergeCell ref="AMF502:AMG502"/>
    <mergeCell ref="AMH504:AMI504"/>
    <mergeCell ref="AME501:AMF501"/>
    <mergeCell ref="AMA497:AMB497"/>
    <mergeCell ref="AMC499:AMD499"/>
    <mergeCell ref="ALY495:ALZ495"/>
    <mergeCell ref="AMJ506:AMK506"/>
    <mergeCell ref="AMK507:AML507"/>
    <mergeCell ref="AML508:AMM508"/>
    <mergeCell ref="AJS548:AJT548"/>
    <mergeCell ref="AKF524:AKG524"/>
    <mergeCell ref="AKD522:AKE522"/>
    <mergeCell ref="AKH526:AKI526"/>
    <mergeCell ref="AKJ528:AKK528"/>
    <mergeCell ref="ALD474:ALE474"/>
    <mergeCell ref="AKN532:AKO532"/>
    <mergeCell ref="AMK692:AML692"/>
    <mergeCell ref="AMJ691:AMK691"/>
    <mergeCell ref="ALQ709:ALR709"/>
    <mergeCell ref="ALO707:ALP707"/>
    <mergeCell ref="ALS711:ALT711"/>
    <mergeCell ref="ALU713:ALV713"/>
    <mergeCell ref="ALM705:ALN705"/>
    <mergeCell ref="ALU750:ALV750"/>
    <mergeCell ref="ALQ746:ALR746"/>
    <mergeCell ref="ALS748:ALT748"/>
    <mergeCell ref="ALW752:ALX752"/>
    <mergeCell ref="ALO744:ALP744"/>
    <mergeCell ref="ALM742:ALN742"/>
    <mergeCell ref="ALY680:ALZ680"/>
    <mergeCell ref="ALO670:ALP670"/>
    <mergeCell ref="ALQ672:ALR672"/>
    <mergeCell ref="ALS674:ALT674"/>
    <mergeCell ref="ALU639:ALV639"/>
    <mergeCell ref="ALW641:ALX641"/>
    <mergeCell ref="ALW493:ALX493"/>
    <mergeCell ref="ALQ635:ALR635"/>
    <mergeCell ref="ALO633:ALP633"/>
    <mergeCell ref="AMF687:AMG687"/>
    <mergeCell ref="AMH689:AMI689"/>
    <mergeCell ref="AMF724:AMG724"/>
    <mergeCell ref="AMJ728:AMK728"/>
    <mergeCell ref="AMH726:AMI726"/>
    <mergeCell ref="AMC721:AMD721"/>
    <mergeCell ref="AME723:AMF723"/>
    <mergeCell ref="YT633:YU633"/>
    <mergeCell ref="YR631:YS631"/>
    <mergeCell ref="ABT637:ABU637"/>
    <mergeCell ref="ABV639:ABW639"/>
    <mergeCell ref="ABX641:ABY641"/>
    <mergeCell ref="XU645:XV645"/>
    <mergeCell ref="XW647:XX647"/>
    <mergeCell ref="ZP655:ZQ655"/>
    <mergeCell ref="WT655:WU655"/>
    <mergeCell ref="AGG606:AGH606"/>
    <mergeCell ref="AFW670:AFX670"/>
    <mergeCell ref="AFU668:AFV668"/>
    <mergeCell ref="AFP663:AFQ663"/>
    <mergeCell ref="AFP626:AFQ626"/>
    <mergeCell ref="AEN635:AEO635"/>
    <mergeCell ref="AEL633:AEM633"/>
    <mergeCell ref="AEP637:AEQ637"/>
    <mergeCell ref="AER639:AES639"/>
    <mergeCell ref="AET641:AEU641"/>
    <mergeCell ref="AFN624:AFO624"/>
    <mergeCell ref="AEE626:AEF626"/>
    <mergeCell ref="ABC620:ABD620"/>
    <mergeCell ref="ABR635:ABS635"/>
    <mergeCell ref="AGK610:AGL610"/>
    <mergeCell ref="AGM612:AGN612"/>
    <mergeCell ref="AGS618:AGT618"/>
    <mergeCell ref="AEV606:AEW606"/>
    <mergeCell ref="AEJ631:AEK631"/>
    <mergeCell ref="VX670:VY670"/>
    <mergeCell ref="VV668:VW668"/>
    <mergeCell ref="VZ635:WA635"/>
    <mergeCell ref="XA625:XB625"/>
    <mergeCell ref="XM600:XN600"/>
    <mergeCell ref="XU608:XV608"/>
    <mergeCell ref="WJ608:WK608"/>
    <mergeCell ref="AFB612:AFC612"/>
    <mergeCell ref="AEZ610:AFA610"/>
    <mergeCell ref="YE618:YF618"/>
    <mergeCell ref="ZO617:ZP617"/>
    <mergeCell ref="WW621:WX621"/>
    <mergeCell ref="WY623:WZ623"/>
    <mergeCell ref="WU619:WV619"/>
    <mergeCell ref="YH621:YI621"/>
    <mergeCell ref="ZU660:ZV660"/>
    <mergeCell ref="ZW662:ZX662"/>
    <mergeCell ref="ZV661:ZW661"/>
    <mergeCell ref="ZD680:ZE680"/>
    <mergeCell ref="ZJ686:ZK686"/>
    <mergeCell ref="ZT659:ZU659"/>
    <mergeCell ref="ZR657:ZS657"/>
    <mergeCell ref="AAQ645:AAR645"/>
    <mergeCell ref="AAS647:AAT647"/>
    <mergeCell ref="AAO643:AAP643"/>
    <mergeCell ref="AAG709:AAH709"/>
    <mergeCell ref="AAI711:AAJ711"/>
    <mergeCell ref="AAQ497:AAR497"/>
    <mergeCell ref="AAO495:AAP495"/>
    <mergeCell ref="AAM493:AAN493"/>
    <mergeCell ref="AAS499:AAT499"/>
    <mergeCell ref="ABD769:ABE769"/>
    <mergeCell ref="ABC768:ABD768"/>
    <mergeCell ref="ABB767:ABC767"/>
    <mergeCell ref="AAG672:AAH672"/>
    <mergeCell ref="AAI674:AAJ674"/>
    <mergeCell ref="AAE670:AAF670"/>
    <mergeCell ref="AAC668:AAD668"/>
    <mergeCell ref="AAO680:AAP680"/>
    <mergeCell ref="ZS621:ZT621"/>
    <mergeCell ref="ZR620:ZS620"/>
    <mergeCell ref="ZT622:ZU622"/>
    <mergeCell ref="ZQ619:ZR619"/>
    <mergeCell ref="ZV624:ZW624"/>
    <mergeCell ref="ZX626:ZY626"/>
    <mergeCell ref="ZS769:ZT769"/>
    <mergeCell ref="ZQ767:ZR767"/>
    <mergeCell ref="ZQ656:ZR656"/>
    <mergeCell ref="ABF808:ABG808"/>
    <mergeCell ref="ABE807:ABF807"/>
    <mergeCell ref="ACL803:ACM803"/>
    <mergeCell ref="ABH810:ABI810"/>
    <mergeCell ref="AAZ802:ABA802"/>
    <mergeCell ref="ACM804:ACN804"/>
    <mergeCell ref="ACD795:ACE795"/>
    <mergeCell ref="ACI800:ACJ800"/>
    <mergeCell ref="ABD806:ABE806"/>
    <mergeCell ref="AGA674:AGB674"/>
    <mergeCell ref="AGC676:AGD676"/>
    <mergeCell ref="AHY465:AHZ465"/>
    <mergeCell ref="AFC465:AFD465"/>
    <mergeCell ref="AFY672:AFZ672"/>
    <mergeCell ref="AFB686:AFC686"/>
    <mergeCell ref="AEV680:AEW680"/>
    <mergeCell ref="AGW622:AGX622"/>
    <mergeCell ref="AGU620:AGV620"/>
    <mergeCell ref="VN808:VO808"/>
    <mergeCell ref="VP810:VQ810"/>
    <mergeCell ref="UD809:UE809"/>
    <mergeCell ref="UC808:UD808"/>
    <mergeCell ref="UE810:UF810"/>
    <mergeCell ref="VO809:VP809"/>
    <mergeCell ref="ZT807:ZU807"/>
    <mergeCell ref="ZV809:ZW809"/>
    <mergeCell ref="ZU808:ZV808"/>
    <mergeCell ref="YK809:YL809"/>
    <mergeCell ref="YI807:YJ807"/>
    <mergeCell ref="YJ808:YK808"/>
    <mergeCell ref="ZW810:ZX810"/>
    <mergeCell ref="YL810:YM810"/>
    <mergeCell ref="WZ809:XA809"/>
    <mergeCell ref="WY808:WZ808"/>
    <mergeCell ref="ACS810:ACT810"/>
    <mergeCell ref="ACR809:ACS809"/>
    <mergeCell ref="ACP807:ACQ807"/>
    <mergeCell ref="ACQ808:ACR808"/>
    <mergeCell ref="WX807:WY807"/>
    <mergeCell ref="ABG809:ABH809"/>
    <mergeCell ref="XA810:XB810"/>
    <mergeCell ref="ALE808:ALF808"/>
    <mergeCell ref="ALG810:ALH810"/>
    <mergeCell ref="AFO810:AFP810"/>
    <mergeCell ref="AED810:AEE810"/>
    <mergeCell ref="AGZ810:AHA810"/>
    <mergeCell ref="AJT808:AJU808"/>
    <mergeCell ref="AJS807:AJT807"/>
    <mergeCell ref="AJV810:AJW810"/>
    <mergeCell ref="AIK810:AIL810"/>
    <mergeCell ref="ADG787:ADH787"/>
    <mergeCell ref="ADA781:ADB781"/>
    <mergeCell ref="AAG783:AAH783"/>
    <mergeCell ref="AAI785:AAJ785"/>
    <mergeCell ref="ALS785:ALT785"/>
    <mergeCell ref="ALU787:ALV787"/>
    <mergeCell ref="ALO781:ALP781"/>
    <mergeCell ref="ALM779:ALN779"/>
    <mergeCell ref="AIS781:AIT781"/>
    <mergeCell ref="WV620:WW620"/>
    <mergeCell ref="XB626:XC626"/>
    <mergeCell ref="WT581:WU581"/>
    <mergeCell ref="WV583:WW583"/>
    <mergeCell ref="WQ541:WR541"/>
    <mergeCell ref="XI670:XJ670"/>
    <mergeCell ref="XG668:XH668"/>
    <mergeCell ref="WZ550:XA550"/>
    <mergeCell ref="WY586:WZ586"/>
    <mergeCell ref="WT544:WU544"/>
    <mergeCell ref="WS543:WT543"/>
    <mergeCell ref="WU545:WV545"/>
    <mergeCell ref="WB674:WC674"/>
    <mergeCell ref="WD676:WE676"/>
    <mergeCell ref="WF678:WG678"/>
    <mergeCell ref="XK672:XL672"/>
    <mergeCell ref="XM674:XN674"/>
    <mergeCell ref="XK635:XL635"/>
    <mergeCell ref="XM637:XN637"/>
    <mergeCell ref="YV672:YW672"/>
    <mergeCell ref="YX674:YY674"/>
    <mergeCell ref="ZO654:ZP654"/>
    <mergeCell ref="ZM652:ZN652"/>
    <mergeCell ref="YK661:YL661"/>
    <mergeCell ref="WW658:WX658"/>
    <mergeCell ref="WH680:WI680"/>
    <mergeCell ref="YT670:YU670"/>
    <mergeCell ref="YR668:YS668"/>
    <mergeCell ref="WO576:WP576"/>
    <mergeCell ref="WN575:WO575"/>
    <mergeCell ref="WL573:WM573"/>
    <mergeCell ref="XI633:XJ633"/>
    <mergeCell ref="XG631:XH631"/>
    <mergeCell ref="YB615:YC615"/>
    <mergeCell ref="ZM615:ZN615"/>
    <mergeCell ref="XZ613:YA613"/>
    <mergeCell ref="YR557:YS557"/>
    <mergeCell ref="YZ565:ZA565"/>
    <mergeCell ref="WV546:WW546"/>
    <mergeCell ref="WW547:WX547"/>
    <mergeCell ref="YM552:YN552"/>
    <mergeCell ref="YD543:YE543"/>
    <mergeCell ref="YH547:YI547"/>
    <mergeCell ref="YJ549:YK549"/>
    <mergeCell ref="YL551:YM551"/>
    <mergeCell ref="AGK351:AGL351"/>
    <mergeCell ref="AGM353:AGN353"/>
    <mergeCell ref="AGC343:AGD343"/>
    <mergeCell ref="AHA367:AHB367"/>
    <mergeCell ref="AGY365:AGZ365"/>
    <mergeCell ref="AGZ366:AHA366"/>
    <mergeCell ref="AGW363:AGX363"/>
    <mergeCell ref="AGS359:AGT359"/>
    <mergeCell ref="AGU361:AGV361"/>
    <mergeCell ref="AGT360:AGU360"/>
    <mergeCell ref="AGV362:AGW362"/>
    <mergeCell ref="AGN391:AGO391"/>
    <mergeCell ref="AGK388:AGL388"/>
    <mergeCell ref="AGI386:AGJ386"/>
    <mergeCell ref="AGM390:AGN390"/>
    <mergeCell ref="AGN354:AGO354"/>
    <mergeCell ref="AGR358:AGS358"/>
    <mergeCell ref="AGP356:AGQ356"/>
    <mergeCell ref="AHJ376:AHK376"/>
    <mergeCell ref="AGX364:AGY364"/>
    <mergeCell ref="AHL378:AHM378"/>
    <mergeCell ref="AGE345:AGF345"/>
    <mergeCell ref="AGI349:AGJ349"/>
    <mergeCell ref="AHP345:AHQ345"/>
    <mergeCell ref="AGG347:AGH347"/>
    <mergeCell ref="AGG384:AGH384"/>
    <mergeCell ref="AHN343:AHO343"/>
    <mergeCell ref="AFJ361:AFK361"/>
    <mergeCell ref="AFE356:AFF356"/>
    <mergeCell ref="AFH359:AFI359"/>
    <mergeCell ref="AFG358:AFH358"/>
    <mergeCell ref="AFU372:AFV372"/>
    <mergeCell ref="AEJ372:AEK372"/>
    <mergeCell ref="AID359:AIE359"/>
    <mergeCell ref="AIF361:AIG361"/>
    <mergeCell ref="AIE360:AIF360"/>
    <mergeCell ref="AIG362:AIH362"/>
    <mergeCell ref="AII364:AIJ364"/>
    <mergeCell ref="AIH363:AII363"/>
    <mergeCell ref="AIK366:AIL366"/>
    <mergeCell ref="AHY354:AHZ354"/>
    <mergeCell ref="AFL363:AFM363"/>
    <mergeCell ref="AFM364:AFN364"/>
    <mergeCell ref="AHF372:AHG372"/>
    <mergeCell ref="ACR365:ACS365"/>
    <mergeCell ref="ACS366:ACT366"/>
    <mergeCell ref="AEE367:AEF367"/>
    <mergeCell ref="ACI356:ACJ356"/>
    <mergeCell ref="AFO366:AFP366"/>
    <mergeCell ref="AFK362:AFL362"/>
    <mergeCell ref="AFP367:AFQ367"/>
    <mergeCell ref="AET345:AEU345"/>
    <mergeCell ref="AEX349:AEY349"/>
    <mergeCell ref="AEV347:AEW347"/>
    <mergeCell ref="AEZ351:AFA351"/>
    <mergeCell ref="AFB353:AFC353"/>
    <mergeCell ref="ADT356:ADU356"/>
    <mergeCell ref="ADQ353:ADR353"/>
    <mergeCell ref="ADR354:ADS354"/>
    <mergeCell ref="ABX345:ABY345"/>
    <mergeCell ref="ABV343:ABW343"/>
    <mergeCell ref="ADG343:ADH343"/>
    <mergeCell ref="ADI345:ADJ345"/>
    <mergeCell ref="ADM349:ADN349"/>
    <mergeCell ref="ADK347:ADL347"/>
    <mergeCell ref="ADO351:ADP351"/>
    <mergeCell ref="AER343:AES343"/>
    <mergeCell ref="ACG354:ACH354"/>
    <mergeCell ref="AEV384:AEW384"/>
    <mergeCell ref="AEX386:AEY386"/>
    <mergeCell ref="ACB386:ACC386"/>
    <mergeCell ref="ABZ384:ACA384"/>
    <mergeCell ref="ADK384:ADL384"/>
    <mergeCell ref="ADM386:ADN386"/>
    <mergeCell ref="ABV380:ABW380"/>
    <mergeCell ref="ABX382:ABY382"/>
    <mergeCell ref="ADI382:ADJ382"/>
    <mergeCell ref="AAM382:AAN382"/>
    <mergeCell ref="AAQ386:AAR386"/>
    <mergeCell ref="AAO384:AAP384"/>
    <mergeCell ref="ADG380:ADH380"/>
    <mergeCell ref="AGC380:AGD380"/>
    <mergeCell ref="AGA378:AGB378"/>
    <mergeCell ref="AFY376:AFZ376"/>
    <mergeCell ref="AFW374:AFX374"/>
    <mergeCell ref="AIU376:AIV376"/>
    <mergeCell ref="AIS374:AIT374"/>
    <mergeCell ref="AIQ372:AIR372"/>
    <mergeCell ref="AHN380:AHO380"/>
    <mergeCell ref="AGE382:AGF382"/>
    <mergeCell ref="AHP382:AHQ382"/>
    <mergeCell ref="AHH374:AHI374"/>
    <mergeCell ref="ACQ364:ACR364"/>
    <mergeCell ref="ACN361:ACO361"/>
    <mergeCell ref="ACQ401:ACR401"/>
    <mergeCell ref="ABN372:ABO372"/>
    <mergeCell ref="ABR376:ABS376"/>
    <mergeCell ref="ABP374:ABQ374"/>
    <mergeCell ref="ABT378:ABU378"/>
    <mergeCell ref="ADE378:ADF378"/>
    <mergeCell ref="ADC376:ADD376"/>
    <mergeCell ref="ADA374:ADB374"/>
    <mergeCell ref="AFI360:AFJ360"/>
    <mergeCell ref="AFN365:AFO365"/>
    <mergeCell ref="AEL374:AEM374"/>
    <mergeCell ref="AEN376:AEO376"/>
    <mergeCell ref="AEP378:AEQ378"/>
    <mergeCell ref="AER380:AES380"/>
    <mergeCell ref="AET382:AEU382"/>
    <mergeCell ref="AFC354:AFD354"/>
    <mergeCell ref="AAS388:AAT388"/>
    <mergeCell ref="AAU390:AAV390"/>
    <mergeCell ref="ACG391:ACH391"/>
    <mergeCell ref="ACD388:ACE388"/>
    <mergeCell ref="ACF390:ACG390"/>
    <mergeCell ref="ACI393:ACJ393"/>
    <mergeCell ref="ADO388:ADP388"/>
    <mergeCell ref="ADQ390:ADR390"/>
    <mergeCell ref="ADR391:ADS391"/>
    <mergeCell ref="AFC391:AFD391"/>
    <mergeCell ref="AEZ388:AFA388"/>
    <mergeCell ref="AFB390:AFC390"/>
    <mergeCell ref="AAO347:AAP347"/>
    <mergeCell ref="AAQ349:AAR349"/>
    <mergeCell ref="AAZ358:ABA358"/>
    <mergeCell ref="AAX356:AAY356"/>
    <mergeCell ref="AAM345:AAN345"/>
    <mergeCell ref="ACD351:ACE351"/>
    <mergeCell ref="ACF353:ACG353"/>
    <mergeCell ref="AAS351:AAT351"/>
    <mergeCell ref="AAU353:AAV353"/>
    <mergeCell ref="ACB349:ACC349"/>
    <mergeCell ref="ABZ347:ACA347"/>
    <mergeCell ref="AAV354:AAW354"/>
    <mergeCell ref="ABC361:ABD361"/>
    <mergeCell ref="ABB360:ABC360"/>
    <mergeCell ref="ACO362:ACP362"/>
    <mergeCell ref="ACP363:ACQ363"/>
    <mergeCell ref="ABE363:ABF363"/>
    <mergeCell ref="ABA359:ABB359"/>
    <mergeCell ref="ABI367:ABJ367"/>
    <mergeCell ref="ABD362:ABE362"/>
    <mergeCell ref="ABH366:ABI366"/>
    <mergeCell ref="ACL359:ACM359"/>
    <mergeCell ref="ACM360:ACN360"/>
    <mergeCell ref="ACT367:ACU367"/>
    <mergeCell ref="ACY372:ACZ372"/>
    <mergeCell ref="AED366:AEE366"/>
    <mergeCell ref="AEA363:AEB363"/>
    <mergeCell ref="AEB364:AEC364"/>
    <mergeCell ref="AEC365:AED365"/>
    <mergeCell ref="ADX360:ADY360"/>
    <mergeCell ref="ADY361:ADZ361"/>
    <mergeCell ref="ADZ362:AEA362"/>
    <mergeCell ref="ADW359:ADX359"/>
    <mergeCell ref="ACK358:ACL358"/>
    <mergeCell ref="ADV358:ADW358"/>
    <mergeCell ref="ABG365:ABH365"/>
    <mergeCell ref="ABF364:ABG364"/>
    <mergeCell ref="AEL559:AEM559"/>
    <mergeCell ref="AEJ557:AEK557"/>
    <mergeCell ref="ALQ561:ALR561"/>
    <mergeCell ref="ALO559:ALP559"/>
    <mergeCell ref="ALM557:ALN557"/>
    <mergeCell ref="AKD559:AKE559"/>
    <mergeCell ref="AKB557:AKC557"/>
    <mergeCell ref="AEN561:AEO561"/>
    <mergeCell ref="AEP563:AEQ563"/>
    <mergeCell ref="AKZ544:ALA544"/>
    <mergeCell ref="AJO544:AJP544"/>
    <mergeCell ref="AJN543:AJO543"/>
    <mergeCell ref="AJL541:AJM541"/>
    <mergeCell ref="ADO536:ADP536"/>
    <mergeCell ref="ADQ538:ADR538"/>
    <mergeCell ref="AII549:AIJ549"/>
    <mergeCell ref="AIK551:AIL551"/>
    <mergeCell ref="AIJ550:AIK550"/>
    <mergeCell ref="AEC550:AED550"/>
    <mergeCell ref="AEA548:AEB548"/>
    <mergeCell ref="AEE552:AEF552"/>
    <mergeCell ref="ALA545:ALB545"/>
    <mergeCell ref="AKY543:AKZ543"/>
    <mergeCell ref="AMC536:AMD536"/>
    <mergeCell ref="AME538:AMF538"/>
    <mergeCell ref="AMJ543:AMK543"/>
    <mergeCell ref="AMH541:AMI541"/>
    <mergeCell ref="AMK544:AML544"/>
    <mergeCell ref="YI548:YJ548"/>
    <mergeCell ref="YE544:YF544"/>
    <mergeCell ref="YG546:YH546"/>
    <mergeCell ref="YF582:YG582"/>
    <mergeCell ref="YD580:YE580"/>
    <mergeCell ref="AML545:AMM545"/>
    <mergeCell ref="AMM546:AMN546"/>
    <mergeCell ref="ALY569:ALZ569"/>
    <mergeCell ref="AMA571:AMB571"/>
    <mergeCell ref="ALS563:ALT563"/>
    <mergeCell ref="ALU565:ALV565"/>
    <mergeCell ref="ALW567:ALX567"/>
    <mergeCell ref="AFW596:AFX596"/>
    <mergeCell ref="AFU594:AFV594"/>
    <mergeCell ref="AEP600:AEQ600"/>
    <mergeCell ref="AER602:AES602"/>
    <mergeCell ref="AEL596:AEM596"/>
    <mergeCell ref="AEJ594:AEK594"/>
    <mergeCell ref="AFN587:AFO587"/>
    <mergeCell ref="AFP589:AFQ589"/>
    <mergeCell ref="AFY598:AFZ598"/>
    <mergeCell ref="AIH548:AII548"/>
    <mergeCell ref="AIG547:AIH547"/>
    <mergeCell ref="YK550:YL550"/>
    <mergeCell ref="AFN550:AFO550"/>
    <mergeCell ref="AFP552:AFQ552"/>
    <mergeCell ref="AIE545:AIF545"/>
    <mergeCell ref="AIC543:AID543"/>
    <mergeCell ref="ADK532:ADL532"/>
    <mergeCell ref="AEP526:AEQ526"/>
    <mergeCell ref="AJQ546:AJR546"/>
    <mergeCell ref="AJP545:AJQ545"/>
    <mergeCell ref="ALO522:ALP522"/>
    <mergeCell ref="ALQ524:ALR524"/>
    <mergeCell ref="ALS526:ALT526"/>
    <mergeCell ref="ALY532:ALZ532"/>
    <mergeCell ref="AMM509:AMN509"/>
    <mergeCell ref="ACQ475:ACR475"/>
    <mergeCell ref="ABF475:ABG475"/>
    <mergeCell ref="ABG476:ABH476"/>
    <mergeCell ref="ALG588:ALH588"/>
    <mergeCell ref="ALH589:ALI589"/>
    <mergeCell ref="AFJ583:AFK583"/>
    <mergeCell ref="AKH600:AKI600"/>
    <mergeCell ref="AKJ602:AKK602"/>
    <mergeCell ref="AJG610:AJH610"/>
    <mergeCell ref="AJC606:AJD606"/>
    <mergeCell ref="AJI612:AJJ612"/>
    <mergeCell ref="ALF587:ALG587"/>
    <mergeCell ref="ALE586:ALF586"/>
    <mergeCell ref="AAS610:AAT610"/>
    <mergeCell ref="AAO606:AAP606"/>
    <mergeCell ref="AEN598:AEO598"/>
    <mergeCell ref="AET604:AEU604"/>
    <mergeCell ref="ADM608:ADN608"/>
    <mergeCell ref="ADG602:ADH602"/>
    <mergeCell ref="ADI604:ADJ604"/>
    <mergeCell ref="TX655:TY655"/>
    <mergeCell ref="TW654:TX654"/>
    <mergeCell ref="UB659:UC659"/>
    <mergeCell ref="UC660:UD660"/>
    <mergeCell ref="TZ657:UA657"/>
    <mergeCell ref="TY656:TZ656"/>
    <mergeCell ref="UE662:UF662"/>
    <mergeCell ref="UD661:UE661"/>
    <mergeCell ref="UA658:UB658"/>
    <mergeCell ref="AKW652:AKX652"/>
    <mergeCell ref="AKY654:AKZ654"/>
    <mergeCell ref="ALD659:ALE659"/>
    <mergeCell ref="ALC658:ALD658"/>
    <mergeCell ref="AML656:AMM656"/>
    <mergeCell ref="AMH652:AMI652"/>
    <mergeCell ref="AMJ654:AMK654"/>
    <mergeCell ref="AMK655:AML655"/>
    <mergeCell ref="AMM657:AMN657"/>
    <mergeCell ref="ALG662:ALH662"/>
    <mergeCell ref="ALF661:ALG661"/>
    <mergeCell ref="ALU676:ALV676"/>
    <mergeCell ref="ALW678:ALX678"/>
    <mergeCell ref="AIY676:AIZ676"/>
    <mergeCell ref="AJA678:AJB678"/>
    <mergeCell ref="AKJ676:AKK676"/>
    <mergeCell ref="AKN643:AKO643"/>
    <mergeCell ref="AIW637:AIX637"/>
    <mergeCell ref="AIY639:AIZ639"/>
    <mergeCell ref="AJV662:AJW662"/>
    <mergeCell ref="AHA663:AHB663"/>
    <mergeCell ref="AHH670:AHI670"/>
    <mergeCell ref="AHJ672:AHK672"/>
    <mergeCell ref="AHL674:AHM674"/>
    <mergeCell ref="AHN676:AHO676"/>
    <mergeCell ref="ST662:SU662"/>
    <mergeCell ref="SS661:ST661"/>
    <mergeCell ref="ALB657:ALC657"/>
    <mergeCell ref="AKZ655:ALA655"/>
    <mergeCell ref="ALA656:ALB656"/>
    <mergeCell ref="AJU661:AJV661"/>
    <mergeCell ref="ALE660:ALF660"/>
    <mergeCell ref="RI662:RJ662"/>
    <mergeCell ref="VP662:VQ662"/>
    <mergeCell ref="RG660:RH660"/>
    <mergeCell ref="SR660:SS660"/>
    <mergeCell ref="SQ659:SR659"/>
    <mergeCell ref="SN656:SO656"/>
    <mergeCell ref="SO657:SP657"/>
    <mergeCell ref="SP658:SQ658"/>
    <mergeCell ref="WJ645:WK645"/>
    <mergeCell ref="AJA456:AJB456"/>
    <mergeCell ref="AJC458:AJD458"/>
    <mergeCell ref="AKJ454:AKK454"/>
    <mergeCell ref="AIW452:AIX452"/>
    <mergeCell ref="AIS448:AIT448"/>
    <mergeCell ref="AIU450:AIV450"/>
    <mergeCell ref="AJE460:AJF460"/>
    <mergeCell ref="AJG462:AJH462"/>
    <mergeCell ref="AJI464:AJJ464"/>
    <mergeCell ref="AKZ470:ALA470"/>
    <mergeCell ref="AKU428:AKV428"/>
    <mergeCell ref="AKW430:AKX430"/>
    <mergeCell ref="ALA434:ALB434"/>
    <mergeCell ref="AKZ433:ALA433"/>
    <mergeCell ref="AKY432:AKZ432"/>
    <mergeCell ref="AJS400:AJT400"/>
    <mergeCell ref="AJR399:AJS399"/>
    <mergeCell ref="AJQ398:AJR398"/>
    <mergeCell ref="AIK403:AIL403"/>
    <mergeCell ref="AIS411:AIT411"/>
    <mergeCell ref="AKT427:AKU427"/>
    <mergeCell ref="AKR425:AKS425"/>
    <mergeCell ref="AIY417:AIZ417"/>
    <mergeCell ref="AGN465:AGO465"/>
    <mergeCell ref="AGR469:AGS469"/>
    <mergeCell ref="AGP467:AGQ467"/>
    <mergeCell ref="AIA467:AIB467"/>
    <mergeCell ref="ALA471:ALB471"/>
    <mergeCell ref="AKT464:AKU464"/>
    <mergeCell ref="AKF450:AKG450"/>
    <mergeCell ref="AKH452:AKI452"/>
    <mergeCell ref="AKP460:AKQ460"/>
    <mergeCell ref="AKR462:AKS462"/>
    <mergeCell ref="AKN458:AKO458"/>
    <mergeCell ref="AFY413:AFZ413"/>
    <mergeCell ref="AGA415:AGB415"/>
    <mergeCell ref="AFW448:AFX448"/>
    <mergeCell ref="AFU446:AFV446"/>
    <mergeCell ref="AGC454:AGD454"/>
    <mergeCell ref="AGA452:AGB452"/>
    <mergeCell ref="AFY450:AFZ450"/>
    <mergeCell ref="AFP441:AFQ441"/>
    <mergeCell ref="AJA419:AJB419"/>
    <mergeCell ref="AJE423:AJF423"/>
    <mergeCell ref="AFW411:AFX411"/>
    <mergeCell ref="AGI423:AGJ423"/>
    <mergeCell ref="AGK425:AGL425"/>
    <mergeCell ref="AGE419:AGF419"/>
    <mergeCell ref="AGG421:AGH421"/>
    <mergeCell ref="AGC417:AGD417"/>
    <mergeCell ref="AKL456:AKM456"/>
    <mergeCell ref="AJV440:AJW440"/>
    <mergeCell ref="AKD448:AKE448"/>
    <mergeCell ref="AKB446:AKC446"/>
    <mergeCell ref="AJW441:AJX441"/>
    <mergeCell ref="AJR436:AJS436"/>
    <mergeCell ref="AJS437:AJT437"/>
    <mergeCell ref="MV767:MW767"/>
    <mergeCell ref="MT765:MU765"/>
    <mergeCell ref="MZ771:NA771"/>
    <mergeCell ref="MX769:MY769"/>
    <mergeCell ref="MY770:MZ770"/>
    <mergeCell ref="OF766:OG766"/>
    <mergeCell ref="OE765:OF765"/>
    <mergeCell ref="NT754:NU754"/>
    <mergeCell ref="OC763:OD763"/>
    <mergeCell ref="OA761:OB761"/>
    <mergeCell ref="NZ760:OA760"/>
    <mergeCell ref="NX758:NY758"/>
    <mergeCell ref="NB773:NC773"/>
    <mergeCell ref="NA772:NB772"/>
    <mergeCell ref="OI769:OJ769"/>
    <mergeCell ref="OG767:OH767"/>
    <mergeCell ref="OK771:OL771"/>
    <mergeCell ref="OM773:ON773"/>
    <mergeCell ref="OJ770:OK770"/>
    <mergeCell ref="OH768:OI768"/>
    <mergeCell ref="OL772:OM772"/>
    <mergeCell ref="PV771:PW771"/>
    <mergeCell ref="PX773:PY773"/>
    <mergeCell ref="PT769:PU769"/>
    <mergeCell ref="PU770:PV770"/>
    <mergeCell ref="PP765:PQ765"/>
    <mergeCell ref="PQ766:PR766"/>
    <mergeCell ref="PW772:PX772"/>
    <mergeCell ref="PN763:PO763"/>
    <mergeCell ref="PL761:PM761"/>
    <mergeCell ref="PI758:PJ758"/>
    <mergeCell ref="PK760:PL760"/>
    <mergeCell ref="PR767:PS767"/>
    <mergeCell ref="PS768:PT768"/>
    <mergeCell ref="PC752:PD752"/>
    <mergeCell ref="OU744:OV744"/>
    <mergeCell ref="PG756:PH756"/>
    <mergeCell ref="PE754:PF754"/>
    <mergeCell ref="OS742:OT742"/>
    <mergeCell ref="PA750:PB750"/>
    <mergeCell ref="NB699:NC699"/>
    <mergeCell ref="NA698:NB698"/>
    <mergeCell ref="MY696:MZ696"/>
    <mergeCell ref="LM695:LN695"/>
    <mergeCell ref="LQ699:LR699"/>
    <mergeCell ref="LN696:LO696"/>
    <mergeCell ref="LP698:LQ698"/>
    <mergeCell ref="LG689:LH689"/>
    <mergeCell ref="LE687:LF687"/>
    <mergeCell ref="MR689:MS689"/>
    <mergeCell ref="MP687:MQ687"/>
    <mergeCell ref="ME676:MF676"/>
    <mergeCell ref="MA672:MB672"/>
    <mergeCell ref="MC674:MD674"/>
    <mergeCell ref="LY670:LZ670"/>
    <mergeCell ref="LW668:LX668"/>
    <mergeCell ref="LN659:LO659"/>
    <mergeCell ref="LL657:LM657"/>
    <mergeCell ref="NN711:NO711"/>
    <mergeCell ref="MC711:MD711"/>
    <mergeCell ref="ME713:MF713"/>
    <mergeCell ref="KP709:KQ709"/>
    <mergeCell ref="KR711:KS711"/>
    <mergeCell ref="KN707:KO707"/>
    <mergeCell ref="KT713:KU713"/>
    <mergeCell ref="KV715:KW715"/>
    <mergeCell ref="LB684:LC684"/>
    <mergeCell ref="LD686:LE686"/>
    <mergeCell ref="MG678:MH678"/>
    <mergeCell ref="MI680:MJ680"/>
    <mergeCell ref="MM684:MN684"/>
    <mergeCell ref="MO686:MP686"/>
    <mergeCell ref="KX680:KY680"/>
    <mergeCell ref="MK682:ML682"/>
    <mergeCell ref="KZ682:LA682"/>
    <mergeCell ref="LK767:LL767"/>
    <mergeCell ref="LI765:LJ765"/>
    <mergeCell ref="LM769:LN769"/>
    <mergeCell ref="LO771:LP771"/>
    <mergeCell ref="LQ773:LR773"/>
    <mergeCell ref="LG763:LH763"/>
    <mergeCell ref="LE761:LF761"/>
    <mergeCell ref="MR763:MS763"/>
    <mergeCell ref="AEX756:AEY756"/>
    <mergeCell ref="AGK758:AGL758"/>
    <mergeCell ref="AGI756:AGJ756"/>
    <mergeCell ref="YD765:YE765"/>
    <mergeCell ref="YE766:YF766"/>
    <mergeCell ref="AMA756:AMB756"/>
    <mergeCell ref="AMC758:AMD758"/>
    <mergeCell ref="ALY754:ALZ754"/>
    <mergeCell ref="AME760:AMF760"/>
    <mergeCell ref="ADW766:ADX766"/>
    <mergeCell ref="AML767:AMM767"/>
    <mergeCell ref="AMJ765:AMK765"/>
    <mergeCell ref="AMK766:AML766"/>
    <mergeCell ref="AMM768:AMN768"/>
    <mergeCell ref="AMK729:AML729"/>
    <mergeCell ref="AML730:AMM730"/>
    <mergeCell ref="AMF761:AMG761"/>
    <mergeCell ref="AMH763:AMI763"/>
    <mergeCell ref="ALY717:ALZ717"/>
    <mergeCell ref="ALW715:ALX715"/>
    <mergeCell ref="AMA719:AMB719"/>
    <mergeCell ref="AIU746:AIV746"/>
    <mergeCell ref="AIS744:AIT744"/>
    <mergeCell ref="AMM731:AMN731"/>
    <mergeCell ref="AIJ735:AIK735"/>
    <mergeCell ref="AIL737:AIM737"/>
    <mergeCell ref="AJU735:AJV735"/>
    <mergeCell ref="AJS733:AJT733"/>
    <mergeCell ref="AJQ731:AJR731"/>
    <mergeCell ref="AIW748:AIX748"/>
    <mergeCell ref="AIQ742:AIR742"/>
    <mergeCell ref="AJW774:AJX774"/>
    <mergeCell ref="ALH774:ALI774"/>
    <mergeCell ref="AGZ773:AHA773"/>
    <mergeCell ref="AHA774:AHB774"/>
    <mergeCell ref="ACT774:ACU774"/>
    <mergeCell ref="AIL774:AIM774"/>
    <mergeCell ref="AFP774:AFQ774"/>
    <mergeCell ref="AIK773:AIL773"/>
    <mergeCell ref="AEE774:AEF774"/>
    <mergeCell ref="YT744:YU744"/>
    <mergeCell ref="ABI737:ABJ737"/>
    <mergeCell ref="ABR746:ABS746"/>
    <mergeCell ref="ABP744:ABQ744"/>
    <mergeCell ref="ABN742:ABO742"/>
    <mergeCell ref="ACS736:ACT736"/>
    <mergeCell ref="ACO732:ACP732"/>
    <mergeCell ref="ACT737:ACU737"/>
    <mergeCell ref="AJA382:AJB382"/>
    <mergeCell ref="AJE386:AJF386"/>
    <mergeCell ref="AJC384:AJD384"/>
    <mergeCell ref="AJJ391:AJK391"/>
    <mergeCell ref="AJO396:AJP396"/>
    <mergeCell ref="AJN395:AJO395"/>
    <mergeCell ref="AJL393:AJM393"/>
    <mergeCell ref="AJP397:AJQ397"/>
    <mergeCell ref="AKW393:AKX393"/>
    <mergeCell ref="ALA397:ALB397"/>
    <mergeCell ref="AKY395:AKZ395"/>
    <mergeCell ref="AKF376:AKG376"/>
    <mergeCell ref="AKP386:AKQ386"/>
    <mergeCell ref="AKN384:AKO384"/>
    <mergeCell ref="AKL382:AKM382"/>
    <mergeCell ref="AKU391:AKV391"/>
    <mergeCell ref="AKR388:AKS388"/>
    <mergeCell ref="AKT390:AKU390"/>
    <mergeCell ref="AJG388:AJH388"/>
    <mergeCell ref="AJI390:AJJ390"/>
    <mergeCell ref="AKF413:AKG413"/>
    <mergeCell ref="AKD411:AKE411"/>
    <mergeCell ref="ALO374:ALP374"/>
    <mergeCell ref="ALM372:ALN372"/>
    <mergeCell ref="AIW378:AIX378"/>
    <mergeCell ref="AIY380:AIZ380"/>
    <mergeCell ref="ALF402:ALG402"/>
    <mergeCell ref="AKP349:AKQ349"/>
    <mergeCell ref="AKR351:AKS351"/>
    <mergeCell ref="AKL345:AKM345"/>
    <mergeCell ref="AKN347:AKO347"/>
    <mergeCell ref="ALW345:ALX345"/>
    <mergeCell ref="ALY347:ALZ347"/>
    <mergeCell ref="AKJ343:AKK343"/>
    <mergeCell ref="ALU343:ALV343"/>
    <mergeCell ref="AJJ354:AJK354"/>
    <mergeCell ref="AIY343:AIZ343"/>
    <mergeCell ref="AKT353:AKU353"/>
    <mergeCell ref="AIC395:AID395"/>
    <mergeCell ref="AIA393:AIB393"/>
    <mergeCell ref="AHA404:AHB404"/>
    <mergeCell ref="AGX401:AGY401"/>
    <mergeCell ref="AGZ403:AHA403"/>
    <mergeCell ref="AIG399:AIH399"/>
    <mergeCell ref="AIA430:AIB430"/>
    <mergeCell ref="AIC358:AID358"/>
    <mergeCell ref="AIA356:AIB356"/>
    <mergeCell ref="AIJ365:AIK365"/>
    <mergeCell ref="AIL367:AIM367"/>
    <mergeCell ref="AIE397:AIF397"/>
    <mergeCell ref="AHX390:AHY390"/>
    <mergeCell ref="AHV388:AHW388"/>
    <mergeCell ref="AHR384:AHS384"/>
    <mergeCell ref="AHT386:AHU386"/>
    <mergeCell ref="AHV351:AHW351"/>
    <mergeCell ref="AHX353:AHY353"/>
    <mergeCell ref="AHR347:AHS347"/>
    <mergeCell ref="AHT349:AHU349"/>
    <mergeCell ref="AHY391:AHZ391"/>
    <mergeCell ref="ALY384:ALZ384"/>
    <mergeCell ref="ALS378:ALT378"/>
    <mergeCell ref="AMM398:AMN398"/>
    <mergeCell ref="AML397:AMM397"/>
    <mergeCell ref="AMJ395:AMK395"/>
    <mergeCell ref="AMH393:AMI393"/>
    <mergeCell ref="AMK396:AML396"/>
    <mergeCell ref="AMC388:AMD388"/>
    <mergeCell ref="AME390:AMF390"/>
    <mergeCell ref="ALB361:ALC361"/>
    <mergeCell ref="AKZ359:ALA359"/>
    <mergeCell ref="AMJ358:AMK358"/>
    <mergeCell ref="AMK359:AML359"/>
    <mergeCell ref="ALE364:ALF364"/>
    <mergeCell ref="ALG366:ALH366"/>
    <mergeCell ref="ALF365:ALG365"/>
    <mergeCell ref="AKW356:AKX356"/>
    <mergeCell ref="AJO359:AJP359"/>
    <mergeCell ref="AKH415:AKI415"/>
    <mergeCell ref="AKB409:AKC409"/>
    <mergeCell ref="AKL419:AKM419"/>
    <mergeCell ref="AKP423:AKQ423"/>
    <mergeCell ref="AJW404:AJX404"/>
    <mergeCell ref="ALH404:ALI404"/>
    <mergeCell ref="ALO411:ALP411"/>
    <mergeCell ref="ALM409:ALN409"/>
    <mergeCell ref="AJV403:AJW403"/>
    <mergeCell ref="ALQ413:ALR413"/>
    <mergeCell ref="ALS415:ALT415"/>
    <mergeCell ref="ALW419:ALX419"/>
    <mergeCell ref="AMA423:AMB423"/>
    <mergeCell ref="ALU417:ALV417"/>
    <mergeCell ref="AKJ417:AKK417"/>
    <mergeCell ref="ALY421:ALZ421"/>
    <mergeCell ref="AKN421:AKO421"/>
    <mergeCell ref="AMC425:AMD425"/>
    <mergeCell ref="AME427:AMF427"/>
    <mergeCell ref="AMK433:AML433"/>
    <mergeCell ref="AMF428:AMG428"/>
    <mergeCell ref="AML434:AMM434"/>
    <mergeCell ref="AMH430:AMI430"/>
    <mergeCell ref="AMJ432:AMK432"/>
    <mergeCell ref="AMM435:AMN435"/>
    <mergeCell ref="ALQ450:ALR450"/>
    <mergeCell ref="ALO448:ALP448"/>
    <mergeCell ref="ALB435:ALC435"/>
    <mergeCell ref="ALG440:ALH440"/>
    <mergeCell ref="ALH441:ALI441"/>
    <mergeCell ref="ALM446:ALN446"/>
    <mergeCell ref="AMC462:AMD462"/>
    <mergeCell ref="AMA460:AMB460"/>
    <mergeCell ref="AML471:AMM471"/>
    <mergeCell ref="AMK470:AML470"/>
    <mergeCell ref="AMJ469:AMK469"/>
    <mergeCell ref="ALS452:ALT452"/>
    <mergeCell ref="ALU454:ALV454"/>
    <mergeCell ref="ALW456:ALX456"/>
    <mergeCell ref="ALY458:ALZ458"/>
    <mergeCell ref="AME464:AMF464"/>
    <mergeCell ref="AMF465:AMG465"/>
    <mergeCell ref="AMH467:AMI467"/>
    <mergeCell ref="AJC347:AJD347"/>
    <mergeCell ref="AJA345:AJB345"/>
    <mergeCell ref="AJE349:AJF349"/>
    <mergeCell ref="AJN358:AJO358"/>
    <mergeCell ref="AJL356:AJM356"/>
    <mergeCell ref="AJR362:AJS362"/>
    <mergeCell ref="AJP360:AJQ360"/>
    <mergeCell ref="AJQ361:AJR361"/>
    <mergeCell ref="AJT364:AJU364"/>
    <mergeCell ref="AJU365:AJV365"/>
    <mergeCell ref="AKD374:AKE374"/>
    <mergeCell ref="AKB372:AKC372"/>
    <mergeCell ref="AJG351:AJH351"/>
    <mergeCell ref="AJI353:AJJ353"/>
    <mergeCell ref="AJW367:AJX367"/>
    <mergeCell ref="AKU354:AKV354"/>
    <mergeCell ref="AJV366:AJW366"/>
    <mergeCell ref="AJS363:AJT363"/>
    <mergeCell ref="ABF401:ABG401"/>
    <mergeCell ref="AAV391:AAW391"/>
    <mergeCell ref="AEB401:AEC401"/>
    <mergeCell ref="AFK399:AFL399"/>
    <mergeCell ref="AED403:AEE403"/>
    <mergeCell ref="ACS403:ACT403"/>
    <mergeCell ref="ABH403:ABI403"/>
    <mergeCell ref="ACG465:ACH465"/>
    <mergeCell ref="ABX456:ABY456"/>
    <mergeCell ref="AAM456:AAN456"/>
    <mergeCell ref="AAO458:AAP458"/>
    <mergeCell ref="AAQ460:AAR460"/>
    <mergeCell ref="AAS462:AAT462"/>
    <mergeCell ref="AER417:AES417"/>
    <mergeCell ref="AET419:AEU419"/>
    <mergeCell ref="ADE415:ADF415"/>
    <mergeCell ref="ADG417:ADH417"/>
    <mergeCell ref="AEX423:AEY423"/>
    <mergeCell ref="AEZ425:AFA425"/>
    <mergeCell ref="AEL411:AEM411"/>
    <mergeCell ref="ADA411:ADB411"/>
    <mergeCell ref="ADI419:ADJ419"/>
    <mergeCell ref="AAS425:AAT425"/>
    <mergeCell ref="AAO421:AAP421"/>
    <mergeCell ref="AAM419:AAN419"/>
    <mergeCell ref="AAQ423:AAR423"/>
    <mergeCell ref="ACO399:ACP399"/>
    <mergeCell ref="ACK395:ACL395"/>
    <mergeCell ref="ABB471:ABC471"/>
    <mergeCell ref="ABA470:ABB470"/>
    <mergeCell ref="AAV465:AAW465"/>
    <mergeCell ref="ACK432:ACL432"/>
    <mergeCell ref="ACI430:ACJ430"/>
    <mergeCell ref="AHA441:AHB441"/>
    <mergeCell ref="AGZ440:AHA440"/>
    <mergeCell ref="AJU439:AJV439"/>
    <mergeCell ref="AJT438:AJU438"/>
    <mergeCell ref="AGY439:AGZ439"/>
    <mergeCell ref="AGW437:AGX437"/>
    <mergeCell ref="AIK440:AIL440"/>
    <mergeCell ref="AIJ439:AIK439"/>
    <mergeCell ref="AIG436:AIH436"/>
    <mergeCell ref="ALA360:ALB360"/>
    <mergeCell ref="ALD363:ALE363"/>
    <mergeCell ref="ALC362:ALD362"/>
    <mergeCell ref="AKH378:AKI378"/>
    <mergeCell ref="AKJ380:AKK380"/>
    <mergeCell ref="ALQ376:ALR376"/>
    <mergeCell ref="ALH367:ALI367"/>
    <mergeCell ref="ALU380:ALV380"/>
    <mergeCell ref="ALW382:ALX382"/>
    <mergeCell ref="AKY358:AKZ358"/>
    <mergeCell ref="AMF354:AMG354"/>
    <mergeCell ref="AMH356:AMI356"/>
    <mergeCell ref="AMC351:AMD351"/>
    <mergeCell ref="AME353:AMF353"/>
    <mergeCell ref="AMA386:AMB386"/>
    <mergeCell ref="AMA349:AMB349"/>
    <mergeCell ref="AMM361:AMN361"/>
    <mergeCell ref="AMF391:AMG391"/>
    <mergeCell ref="AML360:AMM360"/>
    <mergeCell ref="WX622:WY622"/>
    <mergeCell ref="YI622:YJ622"/>
    <mergeCell ref="ABE622:ABF622"/>
    <mergeCell ref="AIF620:AIG620"/>
    <mergeCell ref="AIE619:AIF619"/>
    <mergeCell ref="YG620:YH620"/>
    <mergeCell ref="YD617:YE617"/>
    <mergeCell ref="YF619:YG619"/>
    <mergeCell ref="AIH622:AII622"/>
    <mergeCell ref="AGV621:AGW621"/>
    <mergeCell ref="AIG621:AIH621"/>
    <mergeCell ref="AGT619:AGU619"/>
    <mergeCell ref="AGR617:AGS617"/>
    <mergeCell ref="AJR621:AJS621"/>
    <mergeCell ref="AJP619:AJQ619"/>
    <mergeCell ref="AFI619:AFJ619"/>
    <mergeCell ref="AFH618:AFI618"/>
    <mergeCell ref="AFL622:AFM622"/>
    <mergeCell ref="RG623:RH623"/>
    <mergeCell ref="RJ626:RK626"/>
    <mergeCell ref="TL606:TM606"/>
    <mergeCell ref="UW606:UX606"/>
    <mergeCell ref="ALG625:ALH625"/>
    <mergeCell ref="AJV625:AJW625"/>
    <mergeCell ref="YL625:YM625"/>
    <mergeCell ref="ABH625:ABI625"/>
    <mergeCell ref="ACS625:ACT625"/>
    <mergeCell ref="AED625:AEE625"/>
    <mergeCell ref="AFO625:AFP625"/>
    <mergeCell ref="AGZ625:AHA625"/>
    <mergeCell ref="AGY624:AGZ624"/>
    <mergeCell ref="AGX623:AGY623"/>
    <mergeCell ref="AGP615:AGQ615"/>
    <mergeCell ref="ADW618:ADX618"/>
    <mergeCell ref="AIJ624:AIK624"/>
    <mergeCell ref="AIK625:AIL625"/>
    <mergeCell ref="ACQ623:ACR623"/>
    <mergeCell ref="ABF623:ABG623"/>
    <mergeCell ref="AEB623:AEC623"/>
    <mergeCell ref="AFM623:AFN623"/>
    <mergeCell ref="AHA626:AHB626"/>
    <mergeCell ref="ABG624:ABH624"/>
    <mergeCell ref="PQ618:PR618"/>
    <mergeCell ref="TX618:TY618"/>
    <mergeCell ref="PU622:PV622"/>
    <mergeCell ref="PS620:PT620"/>
    <mergeCell ref="PT621:PU621"/>
    <mergeCell ref="PR619:PS619"/>
    <mergeCell ref="RD620:RE620"/>
    <mergeCell ref="RE621:RF621"/>
    <mergeCell ref="RF622:RG622"/>
    <mergeCell ref="VZ598:WA598"/>
    <mergeCell ref="UQ600:UR600"/>
    <mergeCell ref="US602:UT602"/>
    <mergeCell ref="UU604:UV604"/>
    <mergeCell ref="AHJ598:AHK598"/>
    <mergeCell ref="AHL600:AHM600"/>
    <mergeCell ref="AIU598:AIV598"/>
    <mergeCell ref="AHY613:AHZ613"/>
    <mergeCell ref="AGN613:AGO613"/>
    <mergeCell ref="AGA600:AGB600"/>
    <mergeCell ref="AIW600:AIX600"/>
    <mergeCell ref="AIY602:AIZ602"/>
    <mergeCell ref="AJA604:AJB604"/>
    <mergeCell ref="AJS585:AJT585"/>
    <mergeCell ref="AJT586:AJU586"/>
    <mergeCell ref="AJR584:AJS584"/>
    <mergeCell ref="AJJ613:AJK613"/>
    <mergeCell ref="AGE604:AGF604"/>
    <mergeCell ref="AGC602:AGD602"/>
    <mergeCell ref="AHP604:AHQ604"/>
    <mergeCell ref="AHT608:AHU608"/>
    <mergeCell ref="AHN602:AHO602"/>
    <mergeCell ref="AGI608:AGJ608"/>
    <mergeCell ref="AJE608:AJF608"/>
    <mergeCell ref="AKW615:AKX615"/>
    <mergeCell ref="AIA615:AIB615"/>
    <mergeCell ref="AJL615:AJM615"/>
    <mergeCell ref="AII623:AIJ623"/>
    <mergeCell ref="AJT623:AJU623"/>
    <mergeCell ref="AMH615:AMI615"/>
    <mergeCell ref="ALE623:ALF623"/>
    <mergeCell ref="AKY617:AKZ617"/>
    <mergeCell ref="ALA619:ALB619"/>
    <mergeCell ref="AIL626:AIM626"/>
    <mergeCell ref="AIQ631:AIR631"/>
    <mergeCell ref="AHF631:AHG631"/>
    <mergeCell ref="ABD584:ABE584"/>
    <mergeCell ref="ABF586:ABG586"/>
    <mergeCell ref="VL584:VM584"/>
    <mergeCell ref="VJ582:VK582"/>
    <mergeCell ref="VK583:VL583"/>
    <mergeCell ref="VM585:VN585"/>
    <mergeCell ref="VI581:VJ581"/>
    <mergeCell ref="VN586:VO586"/>
    <mergeCell ref="VO587:VP587"/>
    <mergeCell ref="AEA585:AEB585"/>
    <mergeCell ref="ZS584:ZT584"/>
    <mergeCell ref="ZT585:ZU585"/>
    <mergeCell ref="YJ586:YK586"/>
    <mergeCell ref="YI585:YJ585"/>
    <mergeCell ref="YH584:YI584"/>
    <mergeCell ref="ZV587:ZW587"/>
    <mergeCell ref="ADE563:ADF563"/>
    <mergeCell ref="ADG565:ADH565"/>
    <mergeCell ref="ADI567:ADJ567"/>
    <mergeCell ref="AAI563:AAJ563"/>
    <mergeCell ref="AAK565:AAL565"/>
    <mergeCell ref="WF567:WG567"/>
    <mergeCell ref="WB563:WC563"/>
    <mergeCell ref="WD565:WE565"/>
    <mergeCell ref="WB600:WC600"/>
    <mergeCell ref="VV594:VW594"/>
    <mergeCell ref="YR594:YS594"/>
    <mergeCell ref="YM589:YN589"/>
    <mergeCell ref="YL588:YM588"/>
    <mergeCell ref="YV598:YW598"/>
    <mergeCell ref="XK598:XL598"/>
    <mergeCell ref="XI596:XJ596"/>
    <mergeCell ref="XG594:XH594"/>
    <mergeCell ref="ADE600:ADF600"/>
    <mergeCell ref="ABR598:ABS598"/>
    <mergeCell ref="ABT600:ABU600"/>
    <mergeCell ref="ABI589:ABJ589"/>
    <mergeCell ref="AEC587:AED587"/>
    <mergeCell ref="ADC598:ADD598"/>
    <mergeCell ref="ABP596:ABQ596"/>
    <mergeCell ref="ABH588:ABI588"/>
    <mergeCell ref="XW573:XX573"/>
    <mergeCell ref="XS569:XT569"/>
    <mergeCell ref="XY575:XZ575"/>
    <mergeCell ref="VD576:VE576"/>
    <mergeCell ref="ABZ569:ACA569"/>
    <mergeCell ref="ADK569:ADL569"/>
    <mergeCell ref="AAM567:AAN567"/>
    <mergeCell ref="AAQ571:AAR571"/>
    <mergeCell ref="ZB567:ZC567"/>
    <mergeCell ref="ZF571:ZG571"/>
    <mergeCell ref="WH569:WI569"/>
    <mergeCell ref="YK587:YL587"/>
    <mergeCell ref="XA588:XB588"/>
    <mergeCell ref="XB589:XC589"/>
    <mergeCell ref="VQ589:VR589"/>
    <mergeCell ref="VP588:VQ588"/>
    <mergeCell ref="RB618:RC618"/>
    <mergeCell ref="WT618:WU618"/>
    <mergeCell ref="VI618:VJ618"/>
    <mergeCell ref="AFJ620:AFK620"/>
    <mergeCell ref="ACN620:ACO620"/>
    <mergeCell ref="ADY620:ADZ620"/>
    <mergeCell ref="VL621:VM621"/>
    <mergeCell ref="VJ619:VK619"/>
    <mergeCell ref="ZP618:ZQ618"/>
    <mergeCell ref="WS617:WT617"/>
    <mergeCell ref="RC619:RD619"/>
    <mergeCell ref="AMM620:AMN620"/>
    <mergeCell ref="AMJ617:AMK617"/>
    <mergeCell ref="AID618:AIE618"/>
    <mergeCell ref="ALC621:ALD621"/>
    <mergeCell ref="AIC617:AID617"/>
    <mergeCell ref="AJN617:AJO617"/>
    <mergeCell ref="TP610:TQ610"/>
    <mergeCell ref="TR612:TS612"/>
    <mergeCell ref="VA610:VB610"/>
    <mergeCell ref="VM622:VN622"/>
    <mergeCell ref="VN623:VO623"/>
    <mergeCell ref="AAC631:AAD631"/>
    <mergeCell ref="ABN631:ABO631"/>
    <mergeCell ref="ZH610:ZI610"/>
    <mergeCell ref="ZJ612:ZK612"/>
    <mergeCell ref="WO613:WP613"/>
    <mergeCell ref="WQ615:WR615"/>
    <mergeCell ref="VK620:VL620"/>
    <mergeCell ref="AAX615:AAY615"/>
    <mergeCell ref="YJ623:YK623"/>
    <mergeCell ref="VC612:VD612"/>
    <mergeCell ref="AAV613:AAW613"/>
    <mergeCell ref="VP625:VQ625"/>
    <mergeCell ref="ZK613:ZL613"/>
    <mergeCell ref="XO602:XP602"/>
    <mergeCell ref="XQ604:XR604"/>
    <mergeCell ref="ADA596:ADB596"/>
    <mergeCell ref="ACY594:ACZ594"/>
    <mergeCell ref="AAM604:AAN604"/>
    <mergeCell ref="ZD606:ZE606"/>
    <mergeCell ref="WD602:WE602"/>
    <mergeCell ref="VX596:VY596"/>
    <mergeCell ref="WF604:WG604"/>
    <mergeCell ref="AJR658:AJS658"/>
    <mergeCell ref="AIG658:AIH658"/>
    <mergeCell ref="AJO655:AJP655"/>
    <mergeCell ref="AJP656:AJQ656"/>
    <mergeCell ref="AJN654:AJO654"/>
    <mergeCell ref="AGU657:AGV657"/>
    <mergeCell ref="AGV658:AGW658"/>
    <mergeCell ref="AJQ657:AJR657"/>
    <mergeCell ref="AIF657:AIG657"/>
    <mergeCell ref="AIE656:AIF656"/>
    <mergeCell ref="AJL652:AJM652"/>
    <mergeCell ref="AIA652:AIB652"/>
    <mergeCell ref="AHY650:AHZ650"/>
    <mergeCell ref="AHX649:AHY649"/>
    <mergeCell ref="AHP641:AHQ641"/>
    <mergeCell ref="AHR643:AHS643"/>
    <mergeCell ref="AHT645:AHU645"/>
    <mergeCell ref="AHV647:AHW647"/>
    <mergeCell ref="AJI649:AJJ649"/>
    <mergeCell ref="AJG647:AJH647"/>
    <mergeCell ref="AIS633:AIT633"/>
    <mergeCell ref="AJA641:AJB641"/>
    <mergeCell ref="AIC654:AID654"/>
    <mergeCell ref="AID655:AIE655"/>
    <mergeCell ref="AJJ650:AJK650"/>
    <mergeCell ref="AHH633:AHI633"/>
    <mergeCell ref="AJC643:AJD643"/>
    <mergeCell ref="AJE645:AJF645"/>
    <mergeCell ref="AMA645:AMB645"/>
    <mergeCell ref="AMC647:AMD647"/>
    <mergeCell ref="AMF650:AMG650"/>
    <mergeCell ref="AKU650:AKV650"/>
    <mergeCell ref="AKT649:AKU649"/>
    <mergeCell ref="ALY643:ALZ643"/>
    <mergeCell ref="AKR647:AKS647"/>
    <mergeCell ref="AKP645:AKQ645"/>
    <mergeCell ref="AME649:AMF649"/>
    <mergeCell ref="AJS659:AJT659"/>
    <mergeCell ref="AJT660:AJU660"/>
    <mergeCell ref="AGS655:AGT655"/>
    <mergeCell ref="AGR654:AGS654"/>
    <mergeCell ref="AGT656:AGU656"/>
    <mergeCell ref="AIL663:AIM663"/>
    <mergeCell ref="AIK662:AIL662"/>
    <mergeCell ref="AIH659:AII659"/>
    <mergeCell ref="AGW659:AGX659"/>
    <mergeCell ref="AGZ662:AHA662"/>
    <mergeCell ref="AGY661:AGZ661"/>
    <mergeCell ref="AGX660:AGY660"/>
    <mergeCell ref="AII660:AIJ660"/>
    <mergeCell ref="AIJ661:AIK661"/>
    <mergeCell ref="AIU635:AIV635"/>
    <mergeCell ref="AHJ635:AHK635"/>
    <mergeCell ref="AHL637:AHM637"/>
    <mergeCell ref="AHN639:AHO639"/>
    <mergeCell ref="AFJ472:AFK472"/>
    <mergeCell ref="AFK473:AFL473"/>
    <mergeCell ref="AFO477:AFP477"/>
    <mergeCell ref="ADY472:ADZ472"/>
    <mergeCell ref="ADZ473:AEA473"/>
    <mergeCell ref="ACT478:ACU478"/>
    <mergeCell ref="AEE478:AEF478"/>
    <mergeCell ref="ACS477:ACT477"/>
    <mergeCell ref="AED477:AEE477"/>
    <mergeCell ref="ALB472:ALC472"/>
    <mergeCell ref="AIH474:AII474"/>
    <mergeCell ref="AMM472:AMN472"/>
    <mergeCell ref="ACR476:ACS476"/>
    <mergeCell ref="AFL474:AFM474"/>
    <mergeCell ref="AGW474:AGX474"/>
    <mergeCell ref="AJQ472:AJR472"/>
    <mergeCell ref="AIL478:AIM478"/>
    <mergeCell ref="AHA478:AHB478"/>
    <mergeCell ref="AFP478:AFQ478"/>
    <mergeCell ref="AGZ477:AHA477"/>
    <mergeCell ref="AIK477:AIL477"/>
    <mergeCell ref="AII475:AIJ475"/>
    <mergeCell ref="AJU476:AJV476"/>
    <mergeCell ref="AIJ476:AIK476"/>
    <mergeCell ref="ALH478:ALI478"/>
    <mergeCell ref="AJW478:AJX478"/>
    <mergeCell ref="ALG477:ALH477"/>
    <mergeCell ref="AJV477:AJW477"/>
    <mergeCell ref="AEC476:AED476"/>
    <mergeCell ref="AEB475:AEC475"/>
    <mergeCell ref="ALC473:ALD473"/>
    <mergeCell ref="AJR473:AJS473"/>
    <mergeCell ref="AJT475:AJU475"/>
    <mergeCell ref="AJS474:AJT474"/>
    <mergeCell ref="AFN476:AFO476"/>
    <mergeCell ref="AFM475:AFN475"/>
    <mergeCell ref="AGX475:AGY475"/>
    <mergeCell ref="AGY476:AGZ476"/>
    <mergeCell ref="AIG473:AIH473"/>
    <mergeCell ref="AIF472:AIG472"/>
    <mergeCell ref="AEA474:AEB474"/>
    <mergeCell ref="ADX471:ADY471"/>
    <mergeCell ref="ABE474:ABF474"/>
    <mergeCell ref="ABC472:ABD472"/>
    <mergeCell ref="ABD473:ABE473"/>
    <mergeCell ref="ACM471:ACN471"/>
    <mergeCell ref="ACN472:ACO472"/>
    <mergeCell ref="ACO473:ACP473"/>
    <mergeCell ref="ACL470:ACM470"/>
    <mergeCell ref="ACP474:ACQ474"/>
    <mergeCell ref="ADQ575:ADR575"/>
    <mergeCell ref="AFE578:AFF578"/>
    <mergeCell ref="ADT578:ADU578"/>
    <mergeCell ref="ABA581:ABB581"/>
    <mergeCell ref="ABC583:ABD583"/>
    <mergeCell ref="ABB582:ABC582"/>
    <mergeCell ref="AAZ580:ABA580"/>
    <mergeCell ref="AAX578:AAY578"/>
    <mergeCell ref="ACM582:ACN582"/>
    <mergeCell ref="ACD573:ACE573"/>
    <mergeCell ref="ACF575:ACG575"/>
    <mergeCell ref="ACG576:ACH576"/>
    <mergeCell ref="ACK580:ACL580"/>
    <mergeCell ref="ACI578:ACJ578"/>
    <mergeCell ref="ADW581:ADX581"/>
    <mergeCell ref="ADY583:ADZ583"/>
    <mergeCell ref="ADV580:ADW580"/>
    <mergeCell ref="ADO573:ADP573"/>
    <mergeCell ref="YB578:YC578"/>
    <mergeCell ref="ZP581:ZQ581"/>
    <mergeCell ref="ZO580:ZP580"/>
    <mergeCell ref="ZM578:ZN578"/>
    <mergeCell ref="ZR583:ZS583"/>
    <mergeCell ref="YE581:YF581"/>
    <mergeCell ref="YG583:YH583"/>
    <mergeCell ref="AML582:AMM582"/>
    <mergeCell ref="AMC573:AMD573"/>
    <mergeCell ref="AME575:AMF575"/>
    <mergeCell ref="AMM583:AMN583"/>
    <mergeCell ref="AMK581:AML581"/>
    <mergeCell ref="AFG580:AFH580"/>
    <mergeCell ref="AJQ583:AJR583"/>
    <mergeCell ref="AMJ580:AMK580"/>
    <mergeCell ref="AMH578:AMI578"/>
    <mergeCell ref="ADR576:ADS576"/>
    <mergeCell ref="AFC576:AFD576"/>
    <mergeCell ref="AEZ573:AFA573"/>
    <mergeCell ref="AFB575:AFC575"/>
    <mergeCell ref="ADX582:ADY582"/>
    <mergeCell ref="AFI582:AFJ582"/>
    <mergeCell ref="XZ576:YA576"/>
    <mergeCell ref="ZH573:ZI573"/>
    <mergeCell ref="ZJ575:ZK575"/>
    <mergeCell ref="AAS573:AAT573"/>
    <mergeCell ref="ACL581:ACM581"/>
    <mergeCell ref="ACN583:ACO583"/>
    <mergeCell ref="ABV602:ABW602"/>
    <mergeCell ref="ABN594:ABO594"/>
    <mergeCell ref="ABX604:ABY604"/>
    <mergeCell ref="ZB604:ZC604"/>
    <mergeCell ref="YX600:YY600"/>
    <mergeCell ref="YZ602:ZA602"/>
    <mergeCell ref="YT596:YU596"/>
    <mergeCell ref="AAG598:AAH598"/>
    <mergeCell ref="AAE596:AAF596"/>
    <mergeCell ref="ZT548:ZU548"/>
    <mergeCell ref="ZV550:ZW550"/>
    <mergeCell ref="ZU549:ZV549"/>
    <mergeCell ref="AAG561:AAH561"/>
    <mergeCell ref="AAE559:AAF559"/>
    <mergeCell ref="ABD547:ABE547"/>
    <mergeCell ref="ZS547:ZT547"/>
    <mergeCell ref="ZQ545:ZR545"/>
    <mergeCell ref="ZW551:ZX551"/>
    <mergeCell ref="ZD569:ZE569"/>
    <mergeCell ref="AAO569:AAP569"/>
    <mergeCell ref="ABE548:ABF548"/>
    <mergeCell ref="ABB545:ABC545"/>
    <mergeCell ref="ABC546:ABD546"/>
    <mergeCell ref="ABF549:ABG549"/>
    <mergeCell ref="AAC557:AAD557"/>
    <mergeCell ref="ACO547:ACP547"/>
    <mergeCell ref="ACQ549:ACR549"/>
    <mergeCell ref="AAZ543:ABA543"/>
    <mergeCell ref="AAX541:AAY541"/>
    <mergeCell ref="AAV539:AAW539"/>
    <mergeCell ref="AAS536:AAT536"/>
    <mergeCell ref="AAU538:AAV538"/>
    <mergeCell ref="AAO532:AAP532"/>
    <mergeCell ref="AAQ534:AAR534"/>
    <mergeCell ref="AAM530:AAN530"/>
    <mergeCell ref="ZP544:ZQ544"/>
    <mergeCell ref="ZR546:ZS546"/>
    <mergeCell ref="ABA544:ABB544"/>
    <mergeCell ref="ACS551:ACT551"/>
    <mergeCell ref="ACM545:ACN545"/>
    <mergeCell ref="ACK543:ACL543"/>
    <mergeCell ref="ACI541:ACJ541"/>
    <mergeCell ref="XB552:XC552"/>
    <mergeCell ref="XA551:XB551"/>
    <mergeCell ref="WX548:WY548"/>
    <mergeCell ref="WY549:WZ549"/>
    <mergeCell ref="ABH551:ABI551"/>
    <mergeCell ref="ABG550:ABH550"/>
    <mergeCell ref="VL547:VM547"/>
    <mergeCell ref="VP551:VQ551"/>
    <mergeCell ref="VO550:VP550"/>
    <mergeCell ref="VN549:VO549"/>
    <mergeCell ref="VM548:VN548"/>
    <mergeCell ref="ZM541:ZN541"/>
    <mergeCell ref="YB541:YC541"/>
    <mergeCell ref="VK546:VL546"/>
    <mergeCell ref="VI544:VJ544"/>
    <mergeCell ref="VH543:VI543"/>
    <mergeCell ref="VQ552:VR552"/>
    <mergeCell ref="VJ545:VK545"/>
    <mergeCell ref="VF541:VG541"/>
    <mergeCell ref="ZO543:ZP543"/>
    <mergeCell ref="YF545:YG545"/>
    <mergeCell ref="SN582:SO582"/>
    <mergeCell ref="SJ578:SK578"/>
    <mergeCell ref="TN608:TO608"/>
    <mergeCell ref="TS613:TT613"/>
    <mergeCell ref="SZ594:TA594"/>
    <mergeCell ref="SS587:ST587"/>
    <mergeCell ref="SM581:SN581"/>
    <mergeCell ref="ZF608:ZG608"/>
    <mergeCell ref="AAQ608:AAR608"/>
    <mergeCell ref="WL610:WM610"/>
    <mergeCell ref="WH606:WI606"/>
    <mergeCell ref="WN612:WO612"/>
    <mergeCell ref="XY612:XZ612"/>
    <mergeCell ref="XW610:XX610"/>
    <mergeCell ref="XS606:XT606"/>
    <mergeCell ref="ACB608:ACC608"/>
    <mergeCell ref="ACG613:ACH613"/>
    <mergeCell ref="SR586:SS586"/>
    <mergeCell ref="SQ585:SR585"/>
    <mergeCell ref="ZK576:ZL576"/>
    <mergeCell ref="ZU586:ZV586"/>
    <mergeCell ref="ZQ582:ZR582"/>
    <mergeCell ref="XU571:XV571"/>
    <mergeCell ref="XQ567:XR567"/>
    <mergeCell ref="AAI600:AAJ600"/>
    <mergeCell ref="AAK602:AAL602"/>
    <mergeCell ref="AAC594:AAD594"/>
    <mergeCell ref="XM563:XN563"/>
    <mergeCell ref="XK561:XL561"/>
    <mergeCell ref="YX563:YY563"/>
    <mergeCell ref="ADA559:ADB559"/>
    <mergeCell ref="ACY557:ACZ557"/>
    <mergeCell ref="VV557:VW557"/>
    <mergeCell ref="VZ561:WA561"/>
    <mergeCell ref="VX559:VY559"/>
    <mergeCell ref="XG557:XH557"/>
    <mergeCell ref="XI559:XJ559"/>
    <mergeCell ref="UY645:UZ645"/>
    <mergeCell ref="VF652:VG652"/>
    <mergeCell ref="VC649:VD649"/>
    <mergeCell ref="VD650:VE650"/>
    <mergeCell ref="VA647:VB647"/>
    <mergeCell ref="VK657:VL657"/>
    <mergeCell ref="VJ656:VK656"/>
    <mergeCell ref="TR649:TS649"/>
    <mergeCell ref="WN649:WO649"/>
    <mergeCell ref="YD654:YE654"/>
    <mergeCell ref="YB652:YC652"/>
    <mergeCell ref="XZ650:YA650"/>
    <mergeCell ref="WO650:WP650"/>
    <mergeCell ref="WS654:WT654"/>
    <mergeCell ref="WQ652:WR652"/>
    <mergeCell ref="TP647:TQ647"/>
    <mergeCell ref="WL647:WM647"/>
    <mergeCell ref="ZD643:ZE643"/>
    <mergeCell ref="YH658:YI658"/>
    <mergeCell ref="YG657:YH657"/>
    <mergeCell ref="WV657:WW657"/>
    <mergeCell ref="VH654:VI654"/>
    <mergeCell ref="YE655:YF655"/>
    <mergeCell ref="UW643:UX643"/>
    <mergeCell ref="WH643:WI643"/>
    <mergeCell ref="AGK647:AGL647"/>
    <mergeCell ref="AGI645:AGJ645"/>
    <mergeCell ref="AGP652:AGQ652"/>
    <mergeCell ref="AFJ657:AFK657"/>
    <mergeCell ref="AGA637:AGB637"/>
    <mergeCell ref="AGC639:AGD639"/>
    <mergeCell ref="AGE641:AGF641"/>
    <mergeCell ref="AGN650:AGO650"/>
    <mergeCell ref="AGM649:AGN649"/>
    <mergeCell ref="AGG643:AGH643"/>
    <mergeCell ref="AAI637:AAJ637"/>
    <mergeCell ref="AAK639:AAL639"/>
    <mergeCell ref="ZF645:ZG645"/>
    <mergeCell ref="YV635:YW635"/>
    <mergeCell ref="YX637:YY637"/>
    <mergeCell ref="YZ639:ZA639"/>
    <mergeCell ref="ZB641:ZC641"/>
    <mergeCell ref="XS643:XT643"/>
    <mergeCell ref="XY649:XZ649"/>
    <mergeCell ref="ZK650:ZL650"/>
    <mergeCell ref="ZJ649:ZK649"/>
    <mergeCell ref="ZH647:ZI647"/>
    <mergeCell ref="ABP633:ABQ633"/>
    <mergeCell ref="AAM641:AAN641"/>
    <mergeCell ref="TL643:TM643"/>
    <mergeCell ref="TN645:TO645"/>
    <mergeCell ref="TS650:TT650"/>
    <mergeCell ref="TU652:TV652"/>
    <mergeCell ref="TB633:TC633"/>
    <mergeCell ref="TD635:TE635"/>
    <mergeCell ref="TF637:TG637"/>
    <mergeCell ref="XA662:XB662"/>
    <mergeCell ref="VQ663:VR663"/>
    <mergeCell ref="UF663:UG663"/>
    <mergeCell ref="XB663:XC663"/>
    <mergeCell ref="YM663:YN663"/>
    <mergeCell ref="ZX663:ZY663"/>
    <mergeCell ref="ABI663:ABJ663"/>
    <mergeCell ref="YJ660:YK660"/>
    <mergeCell ref="YI659:YJ659"/>
    <mergeCell ref="ADV654:ADW654"/>
    <mergeCell ref="ADT652:ADU652"/>
    <mergeCell ref="ADX656:ADY656"/>
    <mergeCell ref="ADY657:ADZ657"/>
    <mergeCell ref="ADR650:ADS650"/>
    <mergeCell ref="ADW655:ADX655"/>
    <mergeCell ref="ACT663:ACU663"/>
    <mergeCell ref="AEE663:AEF663"/>
    <mergeCell ref="AEB660:AEC660"/>
    <mergeCell ref="AEA659:AEB659"/>
    <mergeCell ref="AED662:AEE662"/>
    <mergeCell ref="AEC661:AED661"/>
    <mergeCell ref="ADZ658:AEA658"/>
    <mergeCell ref="AAE633:AAF633"/>
    <mergeCell ref="AAG635:AAH635"/>
    <mergeCell ref="WD639:WE639"/>
    <mergeCell ref="XO639:XP639"/>
    <mergeCell ref="XQ641:XR641"/>
    <mergeCell ref="TJ641:TK641"/>
    <mergeCell ref="TH639:TI639"/>
    <mergeCell ref="UQ637:UR637"/>
    <mergeCell ref="UO635:UP635"/>
    <mergeCell ref="WB637:WC637"/>
    <mergeCell ref="WF641:WG641"/>
    <mergeCell ref="VX633:VY633"/>
    <mergeCell ref="AIC506:AID506"/>
    <mergeCell ref="AIJ513:AIK513"/>
    <mergeCell ref="AIG584:AIH584"/>
    <mergeCell ref="AIF583:AIG583"/>
    <mergeCell ref="AHT497:AHU497"/>
    <mergeCell ref="AHX501:AHY501"/>
    <mergeCell ref="AIA504:AIB504"/>
    <mergeCell ref="AHY502:AHZ502"/>
    <mergeCell ref="AHV499:AHW499"/>
    <mergeCell ref="AJL578:AJM578"/>
    <mergeCell ref="AIY565:AIZ565"/>
    <mergeCell ref="AJI501:AJJ501"/>
    <mergeCell ref="AJN506:AJO506"/>
    <mergeCell ref="AJL504:AJM504"/>
    <mergeCell ref="AJJ502:AJK502"/>
    <mergeCell ref="AJO507:AJP507"/>
    <mergeCell ref="AJP508:AJQ508"/>
    <mergeCell ref="AIY491:AIZ491"/>
    <mergeCell ref="AIQ483:AIR483"/>
    <mergeCell ref="AJP471:AJQ471"/>
    <mergeCell ref="AIE471:AIF471"/>
    <mergeCell ref="AJO470:AJP470"/>
    <mergeCell ref="AID470:AIE470"/>
    <mergeCell ref="AII586:AIJ586"/>
    <mergeCell ref="AIH585:AII585"/>
    <mergeCell ref="AJJ539:AJK539"/>
    <mergeCell ref="AIU524:AIV524"/>
    <mergeCell ref="AIS522:AIT522"/>
    <mergeCell ref="AIW526:AIX526"/>
    <mergeCell ref="AIY528:AIZ528"/>
    <mergeCell ref="AIU561:AIV561"/>
    <mergeCell ref="AIW563:AIX563"/>
    <mergeCell ref="AIL552:AIM552"/>
    <mergeCell ref="AIS559:AIT559"/>
    <mergeCell ref="AIQ557:AIR557"/>
    <mergeCell ref="AJI538:AJJ538"/>
    <mergeCell ref="AJE534:AJF534"/>
    <mergeCell ref="AIG510:AIH510"/>
    <mergeCell ref="AII512:AIJ512"/>
    <mergeCell ref="AIH511:AII511"/>
    <mergeCell ref="AIL515:AIM515"/>
    <mergeCell ref="AIF509:AIG509"/>
    <mergeCell ref="AGV510:AGW510"/>
    <mergeCell ref="AGW511:AGX511"/>
    <mergeCell ref="AGX512:AGY512"/>
    <mergeCell ref="AGZ514:AHA514"/>
    <mergeCell ref="AGY513:AGZ513"/>
    <mergeCell ref="AHA515:AHB515"/>
    <mergeCell ref="AHF520:AHG520"/>
    <mergeCell ref="AHJ561:AHK561"/>
    <mergeCell ref="AHH559:AHI559"/>
    <mergeCell ref="AHH596:AHI596"/>
    <mergeCell ref="AHF594:AHG594"/>
    <mergeCell ref="AGY550:AGZ550"/>
    <mergeCell ref="AHA552:AHB552"/>
    <mergeCell ref="AHJ487:AHK487"/>
    <mergeCell ref="AFY487:AFZ487"/>
    <mergeCell ref="AGG495:AGH495"/>
    <mergeCell ref="AGC491:AGD491"/>
    <mergeCell ref="AGA526:AGB526"/>
    <mergeCell ref="AFY524:AFZ524"/>
    <mergeCell ref="AFW522:AFX522"/>
    <mergeCell ref="AGT471:AGU471"/>
    <mergeCell ref="AGS470:AGT470"/>
    <mergeCell ref="AFI471:AFJ471"/>
    <mergeCell ref="AGI497:AGJ497"/>
    <mergeCell ref="AFM512:AFN512"/>
    <mergeCell ref="AFH470:AFI470"/>
    <mergeCell ref="AFC502:AFD502"/>
    <mergeCell ref="AGM501:AGN501"/>
    <mergeCell ref="AGK499:AGL499"/>
    <mergeCell ref="AFI508:AFJ508"/>
    <mergeCell ref="AFJ509:AFK509"/>
    <mergeCell ref="AGR506:AGS506"/>
    <mergeCell ref="AGP504:AGQ504"/>
    <mergeCell ref="AGS507:AGT507"/>
    <mergeCell ref="AGN502:AGO502"/>
    <mergeCell ref="AFK510:AFL510"/>
    <mergeCell ref="AFO514:AFP514"/>
    <mergeCell ref="AFW485:AFX485"/>
    <mergeCell ref="AFU483:AFV483"/>
    <mergeCell ref="AEC513:AED513"/>
    <mergeCell ref="AEB512:AEC512"/>
    <mergeCell ref="AEE515:AEF515"/>
    <mergeCell ref="ADX508:ADY508"/>
    <mergeCell ref="ADW507:ADX507"/>
    <mergeCell ref="ADW470:ADX470"/>
    <mergeCell ref="ADX545:ADY545"/>
    <mergeCell ref="ADV543:ADW543"/>
    <mergeCell ref="ADZ510:AEA510"/>
    <mergeCell ref="ADY509:ADZ509"/>
    <mergeCell ref="AED514:AEE514"/>
    <mergeCell ref="AEA511:AEB511"/>
    <mergeCell ref="ADV506:ADW506"/>
    <mergeCell ref="AIK588:AIL588"/>
    <mergeCell ref="AIS596:AIT596"/>
    <mergeCell ref="AIQ594:AIR594"/>
    <mergeCell ref="AIL589:AIM589"/>
    <mergeCell ref="AGY587:AGZ587"/>
    <mergeCell ref="AIJ587:AIK587"/>
    <mergeCell ref="AJG536:AJH536"/>
    <mergeCell ref="AJC532:AJD532"/>
    <mergeCell ref="AIK514:AIL514"/>
    <mergeCell ref="AIQ520:AIR520"/>
    <mergeCell ref="AJA530:AJB530"/>
    <mergeCell ref="AHL489:AHM489"/>
    <mergeCell ref="AHN491:AHO491"/>
    <mergeCell ref="AHP493:AHQ493"/>
    <mergeCell ref="AHR495:AHS495"/>
    <mergeCell ref="AJE497:AJF497"/>
    <mergeCell ref="AJC495:AJD495"/>
    <mergeCell ref="AJG499:AJH499"/>
    <mergeCell ref="AEX497:AEY497"/>
    <mergeCell ref="AEZ499:AFA499"/>
    <mergeCell ref="AGU509:AGV509"/>
    <mergeCell ref="AFP515:AFQ515"/>
    <mergeCell ref="AFU520:AFV520"/>
    <mergeCell ref="AEN487:AEO487"/>
    <mergeCell ref="AEL485:AEM485"/>
    <mergeCell ref="AEJ483:AEK483"/>
    <mergeCell ref="AEJ520:AEK520"/>
    <mergeCell ref="AER491:AES491"/>
    <mergeCell ref="AEP489:AEQ489"/>
    <mergeCell ref="AJA493:AJB493"/>
    <mergeCell ref="AIW489:AIX489"/>
    <mergeCell ref="AIS485:AIT485"/>
    <mergeCell ref="AEV495:AEW495"/>
    <mergeCell ref="AET493:AEU493"/>
    <mergeCell ref="AHH485:AHI485"/>
    <mergeCell ref="AHF483:AHG483"/>
    <mergeCell ref="AGZ588:AHA588"/>
    <mergeCell ref="AGS581:AGT581"/>
    <mergeCell ref="AGW585:AGX585"/>
    <mergeCell ref="AGU583:AGV583"/>
    <mergeCell ref="AGV584:AGW584"/>
    <mergeCell ref="AGX586:AGY586"/>
    <mergeCell ref="AGT582:AGU582"/>
    <mergeCell ref="AGR580:AGS580"/>
    <mergeCell ref="AGP578:AGQ578"/>
    <mergeCell ref="AFL585:AFM585"/>
    <mergeCell ref="AFH581:AFI581"/>
    <mergeCell ref="AGS544:AGT544"/>
    <mergeCell ref="AGU546:AGV546"/>
    <mergeCell ref="AGR543:AGS543"/>
    <mergeCell ref="AGP541:AGQ541"/>
    <mergeCell ref="AGN539:AGO539"/>
    <mergeCell ref="AEE589:AEF589"/>
    <mergeCell ref="AHA589:AHB589"/>
    <mergeCell ref="AHV536:AHW536"/>
    <mergeCell ref="AHX538:AHY538"/>
    <mergeCell ref="AGG532:AGH532"/>
    <mergeCell ref="AHR532:AHS532"/>
    <mergeCell ref="AEX534:AEY534"/>
    <mergeCell ref="AGI534:AGJ534"/>
    <mergeCell ref="AHT534:AHU534"/>
    <mergeCell ref="AJP582:AJQ582"/>
    <mergeCell ref="AJN580:AJO580"/>
    <mergeCell ref="AJO581:AJP581"/>
    <mergeCell ref="AJC569:AJD569"/>
    <mergeCell ref="AJG573:AJH573"/>
    <mergeCell ref="AJI575:AJJ575"/>
    <mergeCell ref="AIE582:AIF582"/>
    <mergeCell ref="AGK573:AGL573"/>
    <mergeCell ref="AGM575:AGN575"/>
    <mergeCell ref="AHX575:AHY575"/>
    <mergeCell ref="AGN576:AGO576"/>
    <mergeCell ref="AIA578:AIB578"/>
    <mergeCell ref="AID581:AIE581"/>
    <mergeCell ref="AEV532:AEW532"/>
    <mergeCell ref="AHN565:AHO565"/>
    <mergeCell ref="AHL563:AHM563"/>
    <mergeCell ref="AHF557:AHG557"/>
    <mergeCell ref="AHY576:AHZ576"/>
    <mergeCell ref="AHV573:AHW573"/>
    <mergeCell ref="AFC539:AFD539"/>
    <mergeCell ref="AGC528:AGD528"/>
    <mergeCell ref="AGE530:AGF530"/>
    <mergeCell ref="AID544:AIE544"/>
    <mergeCell ref="AIF546:AIG546"/>
    <mergeCell ref="AGK536:AGL536"/>
    <mergeCell ref="AGM538:AGN538"/>
    <mergeCell ref="AFG543:AFH543"/>
    <mergeCell ref="AGT545:AGU545"/>
    <mergeCell ref="AET530:AEU530"/>
    <mergeCell ref="AHP530:AHQ530"/>
    <mergeCell ref="AHN528:AHO528"/>
    <mergeCell ref="AHY539:AHZ539"/>
    <mergeCell ref="AIC580:AID580"/>
    <mergeCell ref="AHJ524:AHK524"/>
    <mergeCell ref="AHH522:AHI522"/>
    <mergeCell ref="AHL526:AHM526"/>
    <mergeCell ref="AHR569:AHS569"/>
    <mergeCell ref="AHT571:AHU571"/>
    <mergeCell ref="AHP567:AHQ567"/>
    <mergeCell ref="AFK547:AFL547"/>
    <mergeCell ref="AFM549:AFN549"/>
    <mergeCell ref="AFE541:AFF541"/>
    <mergeCell ref="AFO551:AFP551"/>
    <mergeCell ref="AFH544:AFI544"/>
    <mergeCell ref="AFI545:AFJ545"/>
    <mergeCell ref="AGX549:AGY549"/>
    <mergeCell ref="AGZ551:AHA551"/>
    <mergeCell ref="AEN524:AEO524"/>
    <mergeCell ref="AEL522:AEM522"/>
    <mergeCell ref="ADY546:ADZ546"/>
    <mergeCell ref="ADZ547:AEA547"/>
    <mergeCell ref="AEB549:AEC549"/>
    <mergeCell ref="AED551:AEE551"/>
    <mergeCell ref="ADT541:ADU541"/>
    <mergeCell ref="ADR539:ADS539"/>
    <mergeCell ref="ADA522:ADB522"/>
    <mergeCell ref="AKP534:AKQ534"/>
    <mergeCell ref="AKL530:AKM530"/>
    <mergeCell ref="AKB520:AKC520"/>
    <mergeCell ref="ALM520:ALN520"/>
    <mergeCell ref="AGW548:AGX548"/>
    <mergeCell ref="AGV547:AGW547"/>
    <mergeCell ref="ALU528:ALV528"/>
    <mergeCell ref="ALW530:ALX530"/>
    <mergeCell ref="AMA534:AMB534"/>
    <mergeCell ref="AKU539:AKV539"/>
    <mergeCell ref="AMF539:AMG539"/>
    <mergeCell ref="AKF487:AKG487"/>
    <mergeCell ref="ALO485:ALP485"/>
    <mergeCell ref="AKD485:AKE485"/>
    <mergeCell ref="ALQ487:ALR487"/>
    <mergeCell ref="ALS489:ALT489"/>
    <mergeCell ref="ALU491:ALV491"/>
    <mergeCell ref="ALM483:ALN483"/>
    <mergeCell ref="AKB483:AKC483"/>
    <mergeCell ref="AJU513:AJV513"/>
    <mergeCell ref="AJV514:AJW514"/>
    <mergeCell ref="AJW515:AJX515"/>
    <mergeCell ref="ALF513:ALG513"/>
    <mergeCell ref="ALE512:ALF512"/>
    <mergeCell ref="ALH515:ALI515"/>
    <mergeCell ref="ALG514:ALH514"/>
    <mergeCell ref="AJS511:AJT511"/>
    <mergeCell ref="AJT512:AJU512"/>
    <mergeCell ref="ALC510:ALD510"/>
    <mergeCell ref="ALB509:ALC509"/>
    <mergeCell ref="AJQ509:AJR509"/>
    <mergeCell ref="AJR510:AJS510"/>
    <mergeCell ref="ALD511:ALE511"/>
    <mergeCell ref="AKR499:AKS499"/>
    <mergeCell ref="AKP497:AKQ497"/>
    <mergeCell ref="AKT501:AKU501"/>
    <mergeCell ref="AKU502:AKV502"/>
    <mergeCell ref="AKY506:AKZ506"/>
    <mergeCell ref="AKW504:AKX504"/>
    <mergeCell ref="AKZ507:ALA507"/>
    <mergeCell ref="ALA508:ALB508"/>
    <mergeCell ref="AID507:AIE507"/>
    <mergeCell ref="AIE508:AIF508"/>
    <mergeCell ref="AKJ491:AKK491"/>
    <mergeCell ref="AKL493:AKM493"/>
    <mergeCell ref="AKH489:AKI489"/>
    <mergeCell ref="AIU487:AIV487"/>
    <mergeCell ref="AKN495:AKO495"/>
    <mergeCell ref="ACS514:ACT514"/>
    <mergeCell ref="ACQ512:ACR512"/>
    <mergeCell ref="ACR513:ACS513"/>
    <mergeCell ref="ACO510:ACP510"/>
    <mergeCell ref="ACP511:ACQ511"/>
    <mergeCell ref="ACI504:ACJ504"/>
    <mergeCell ref="ACG502:ACH502"/>
    <mergeCell ref="ACN509:ACO509"/>
    <mergeCell ref="ACT515:ACU515"/>
    <mergeCell ref="ACK506:ACL506"/>
    <mergeCell ref="ACL507:ACM507"/>
    <mergeCell ref="ACM508:ACN508"/>
    <mergeCell ref="ABV491:ABW491"/>
    <mergeCell ref="ABX493:ABY493"/>
    <mergeCell ref="ABP485:ABQ485"/>
    <mergeCell ref="ABN483:ABO483"/>
    <mergeCell ref="ADM497:ADN497"/>
    <mergeCell ref="ADT504:ADU504"/>
    <mergeCell ref="ADQ501:ADR501"/>
    <mergeCell ref="ADO499:ADP499"/>
    <mergeCell ref="ADR502:ADS502"/>
    <mergeCell ref="ACF501:ACG501"/>
    <mergeCell ref="ACD499:ACE499"/>
    <mergeCell ref="ABX530:ABY530"/>
    <mergeCell ref="ACB534:ACC534"/>
    <mergeCell ref="ACG539:ACH539"/>
    <mergeCell ref="ABR487:ABS487"/>
    <mergeCell ref="ACB497:ACC497"/>
    <mergeCell ref="ABZ495:ACA495"/>
    <mergeCell ref="ABT489:ABU489"/>
    <mergeCell ref="ADA485:ADB485"/>
    <mergeCell ref="ACY483:ACZ483"/>
    <mergeCell ref="ADC524:ADD524"/>
    <mergeCell ref="ADE526:ADF526"/>
    <mergeCell ref="ADC487:ADD487"/>
    <mergeCell ref="ADE489:ADF489"/>
    <mergeCell ref="ADG491:ADH491"/>
    <mergeCell ref="ADK495:ADL495"/>
    <mergeCell ref="ADI493:ADJ493"/>
    <mergeCell ref="ABN520:ABO520"/>
    <mergeCell ref="ACY520:ACZ520"/>
    <mergeCell ref="ADM534:ADN534"/>
    <mergeCell ref="ADI530:ADJ530"/>
    <mergeCell ref="ABP522:ABQ522"/>
    <mergeCell ref="ABR524:ABS524"/>
    <mergeCell ref="ABT526:ABU526"/>
    <mergeCell ref="ABV528:ABW528"/>
    <mergeCell ref="ADG528:ADH528"/>
    <mergeCell ref="AFM216:AFN216"/>
    <mergeCell ref="AGX216:AGY216"/>
    <mergeCell ref="AGN206:AGO206"/>
    <mergeCell ref="AGR210:AGS210"/>
    <mergeCell ref="AGP208:AGQ208"/>
    <mergeCell ref="AGW215:AGX215"/>
    <mergeCell ref="AGV214:AGW214"/>
    <mergeCell ref="AMJ210:AMK210"/>
    <mergeCell ref="AMH208:AMI208"/>
    <mergeCell ref="ADW211:ADX211"/>
    <mergeCell ref="ADY213:ADZ213"/>
    <mergeCell ref="AFE208:AFF208"/>
    <mergeCell ref="AGM205:AGN205"/>
    <mergeCell ref="AGT212:AGU212"/>
    <mergeCell ref="AFO181:AFP181"/>
    <mergeCell ref="AFN180:AFO180"/>
    <mergeCell ref="AGZ181:AHA181"/>
    <mergeCell ref="AGV177:AGW177"/>
    <mergeCell ref="AFM179:AFN179"/>
    <mergeCell ref="AED181:AEE181"/>
    <mergeCell ref="AGX179:AGY179"/>
    <mergeCell ref="AIG177:AIH177"/>
    <mergeCell ref="AFL178:AFM178"/>
    <mergeCell ref="AFY154:AFZ154"/>
    <mergeCell ref="AGA156:AGB156"/>
    <mergeCell ref="AGK166:AGL166"/>
    <mergeCell ref="AGI164:AGJ164"/>
    <mergeCell ref="AGR173:AGS173"/>
    <mergeCell ref="AGP171:AGQ171"/>
    <mergeCell ref="AGE160:AGF160"/>
    <mergeCell ref="AGG162:AGH162"/>
    <mergeCell ref="AGC158:AGD158"/>
    <mergeCell ref="AFW152:AFX152"/>
    <mergeCell ref="AFU150:AFV150"/>
    <mergeCell ref="AKU169:AKV169"/>
    <mergeCell ref="AKT168:AKU168"/>
    <mergeCell ref="ALQ154:ALR154"/>
    <mergeCell ref="ALO152:ALP152"/>
    <mergeCell ref="ALM150:ALN150"/>
    <mergeCell ref="ALS156:ALT156"/>
    <mergeCell ref="ALU158:ALV158"/>
    <mergeCell ref="AII179:AIJ179"/>
    <mergeCell ref="AIJ180:AIK180"/>
    <mergeCell ref="AIL182:AIM182"/>
    <mergeCell ref="AJW182:AJX182"/>
    <mergeCell ref="AIE175:AIF175"/>
    <mergeCell ref="AIH178:AII178"/>
    <mergeCell ref="ALY199:ALZ199"/>
    <mergeCell ref="AMA201:AMB201"/>
    <mergeCell ref="AML212:AMM212"/>
    <mergeCell ref="AMK211:AML211"/>
    <mergeCell ref="AMF206:AMG206"/>
    <mergeCell ref="AME205:AMF205"/>
    <mergeCell ref="AMM213:AMN213"/>
    <mergeCell ref="AFO218:AFP218"/>
    <mergeCell ref="AFN217:AFO217"/>
    <mergeCell ref="AFW189:AFX189"/>
    <mergeCell ref="AFP182:AFQ182"/>
    <mergeCell ref="AFU187:AFV187"/>
    <mergeCell ref="AFY191:AFZ191"/>
    <mergeCell ref="AGA193:AGB193"/>
    <mergeCell ref="AGT175:AGU175"/>
    <mergeCell ref="AGN169:AGO169"/>
    <mergeCell ref="AFK177:AFL177"/>
    <mergeCell ref="AFI175:AFJ175"/>
    <mergeCell ref="AKW171:AKX171"/>
    <mergeCell ref="AKR166:AKS166"/>
    <mergeCell ref="AJL171:AJM171"/>
    <mergeCell ref="AJS178:AJT178"/>
    <mergeCell ref="AFJ176:AFK176"/>
    <mergeCell ref="AGM168:AGN168"/>
    <mergeCell ref="WD269:WE269"/>
    <mergeCell ref="XO269:XP269"/>
    <mergeCell ref="ZB271:ZC271"/>
    <mergeCell ref="ABX271:ABY271"/>
    <mergeCell ref="ABV269:ABW269"/>
    <mergeCell ref="AAM271:AAN271"/>
    <mergeCell ref="ADG269:ADH269"/>
    <mergeCell ref="ADI271:ADJ271"/>
    <mergeCell ref="UU271:UV271"/>
    <mergeCell ref="UY275:UZ275"/>
    <mergeCell ref="UW273:UX273"/>
    <mergeCell ref="WJ275:WK275"/>
    <mergeCell ref="WH273:WI273"/>
    <mergeCell ref="VC279:VD279"/>
    <mergeCell ref="WN279:WO279"/>
    <mergeCell ref="XY279:XZ279"/>
    <mergeCell ref="WF271:WG271"/>
    <mergeCell ref="US269:UT269"/>
    <mergeCell ref="XS273:XT273"/>
    <mergeCell ref="VA277:VB277"/>
    <mergeCell ref="AAO273:AAP273"/>
    <mergeCell ref="AAQ275:AAR275"/>
    <mergeCell ref="ADM275:ADN275"/>
    <mergeCell ref="ADK273:ADL273"/>
    <mergeCell ref="AAV280:AAW280"/>
    <mergeCell ref="AAX282:AAY282"/>
    <mergeCell ref="ACI282:ACJ282"/>
    <mergeCell ref="ACG280:ACH280"/>
    <mergeCell ref="ACD277:ACE277"/>
    <mergeCell ref="ACF279:ACG279"/>
    <mergeCell ref="WL277:WM277"/>
    <mergeCell ref="AAS277:AAT277"/>
    <mergeCell ref="XW277:XX277"/>
    <mergeCell ref="AAU279:AAV279"/>
    <mergeCell ref="ZD273:ZE273"/>
    <mergeCell ref="ABZ273:ACA273"/>
    <mergeCell ref="ACB275:ACC275"/>
    <mergeCell ref="XB256:XC256"/>
    <mergeCell ref="XG261:XH261"/>
    <mergeCell ref="ABH255:ABI255"/>
    <mergeCell ref="ABG254:ABH254"/>
    <mergeCell ref="ABF253:ABG253"/>
    <mergeCell ref="WZ254:XA254"/>
    <mergeCell ref="YK254:YL254"/>
    <mergeCell ref="ZX256:ZY256"/>
    <mergeCell ref="AAC261:AAD261"/>
    <mergeCell ref="VV261:VW261"/>
    <mergeCell ref="AAE263:AAF263"/>
    <mergeCell ref="VX263:VY263"/>
    <mergeCell ref="XI263:XJ263"/>
    <mergeCell ref="ABR265:ABS265"/>
    <mergeCell ref="ABP263:ABQ263"/>
    <mergeCell ref="ABN261:ABO261"/>
    <mergeCell ref="ABT267:ABU267"/>
    <mergeCell ref="WX252:WY252"/>
    <mergeCell ref="WT248:WU248"/>
    <mergeCell ref="WV250:WW250"/>
    <mergeCell ref="YG250:YH250"/>
    <mergeCell ref="ABB249:ABC249"/>
    <mergeCell ref="VQ256:VR256"/>
    <mergeCell ref="ABI256:ABJ256"/>
    <mergeCell ref="ADC228:ADD228"/>
    <mergeCell ref="ABP226:ABQ226"/>
    <mergeCell ref="ABN224:ABO224"/>
    <mergeCell ref="ABT230:ABU230"/>
    <mergeCell ref="ABR228:ABS228"/>
    <mergeCell ref="ADA226:ADB226"/>
    <mergeCell ref="ADE230:ADF230"/>
    <mergeCell ref="ADG232:ADH232"/>
    <mergeCell ref="ADI234:ADJ234"/>
    <mergeCell ref="AAM234:AAN234"/>
    <mergeCell ref="ABA248:ABB248"/>
    <mergeCell ref="AFC243:AFD243"/>
    <mergeCell ref="AGT249:AGU249"/>
    <mergeCell ref="AGV251:AGW251"/>
    <mergeCell ref="AGR247:AGS247"/>
    <mergeCell ref="AGP245:AGQ245"/>
    <mergeCell ref="ABV232:ABW232"/>
    <mergeCell ref="ABX234:ABY234"/>
    <mergeCell ref="AMJ247:AMK247"/>
    <mergeCell ref="AMH245:AMI245"/>
    <mergeCell ref="AMM250:AMN250"/>
    <mergeCell ref="AMC240:AMD240"/>
    <mergeCell ref="AMC203:AMD203"/>
    <mergeCell ref="AMA238:AMB238"/>
    <mergeCell ref="ALY236:ALZ236"/>
    <mergeCell ref="AMF243:AMG243"/>
    <mergeCell ref="AME242:AMF242"/>
    <mergeCell ref="AML249:AMM249"/>
    <mergeCell ref="AMK248:AML248"/>
    <mergeCell ref="AMJ173:AMK173"/>
    <mergeCell ref="AMK174:AML174"/>
    <mergeCell ref="AMM176:AMN176"/>
    <mergeCell ref="AKY173:AKZ173"/>
    <mergeCell ref="ALA175:ALB175"/>
    <mergeCell ref="AML175:AMM175"/>
    <mergeCell ref="ALG181:ALH181"/>
    <mergeCell ref="ALE179:ALF179"/>
    <mergeCell ref="ALW197:ALX197"/>
    <mergeCell ref="AKZ174:ALA174"/>
    <mergeCell ref="ALO226:ALP226"/>
    <mergeCell ref="ALM224:ALN224"/>
    <mergeCell ref="ALQ228:ALR228"/>
    <mergeCell ref="ALS230:ALT230"/>
    <mergeCell ref="ALO189:ALP189"/>
    <mergeCell ref="ALM187:ALN187"/>
    <mergeCell ref="ALU232:ALV232"/>
    <mergeCell ref="ALW234:ALX234"/>
    <mergeCell ref="ALU195:ALV195"/>
    <mergeCell ref="ALQ191:ALR191"/>
    <mergeCell ref="ALS193:ALT193"/>
    <mergeCell ref="ALE216:ALF216"/>
    <mergeCell ref="ALD215:ALE215"/>
    <mergeCell ref="ALC177:ALD177"/>
    <mergeCell ref="ALB176:ALC176"/>
    <mergeCell ref="ALF217:ALG217"/>
    <mergeCell ref="ALH219:ALI219"/>
    <mergeCell ref="ALG218:ALH218"/>
    <mergeCell ref="ALC214:ALD214"/>
    <mergeCell ref="ALH182:ALI182"/>
    <mergeCell ref="ADO166:ADP166"/>
    <mergeCell ref="ADK162:ADL162"/>
    <mergeCell ref="ADM164:ADN164"/>
    <mergeCell ref="AET160:AEU160"/>
    <mergeCell ref="AEV162:AEW162"/>
    <mergeCell ref="ADG195:ADH195"/>
    <mergeCell ref="ADI197:ADJ197"/>
    <mergeCell ref="ADM201:ADN201"/>
    <mergeCell ref="ADO203:ADP203"/>
    <mergeCell ref="ADK199:ADL199"/>
    <mergeCell ref="AAZ210:ABA210"/>
    <mergeCell ref="AAX208:AAY208"/>
    <mergeCell ref="ACN213:ACO213"/>
    <mergeCell ref="ACO214:ACP214"/>
    <mergeCell ref="ACR217:ACS217"/>
    <mergeCell ref="ABD214:ABE214"/>
    <mergeCell ref="ABG217:ABH217"/>
    <mergeCell ref="ABE215:ABF215"/>
    <mergeCell ref="ABI219:ABJ219"/>
    <mergeCell ref="ACM212:ACN212"/>
    <mergeCell ref="ACK210:ACL210"/>
    <mergeCell ref="ACP215:ACQ215"/>
    <mergeCell ref="ACL211:ACM211"/>
    <mergeCell ref="ACI208:ACJ208"/>
    <mergeCell ref="ABB212:ABC212"/>
    <mergeCell ref="ABA211:ABB211"/>
    <mergeCell ref="ABC213:ABD213"/>
    <mergeCell ref="AFN291:AFO291"/>
    <mergeCell ref="AFO292:AFP292"/>
    <mergeCell ref="AIF287:AIG287"/>
    <mergeCell ref="AIH289:AII289"/>
    <mergeCell ref="AGT286:AGU286"/>
    <mergeCell ref="AGV288:AGW288"/>
    <mergeCell ref="AJT290:AJU290"/>
    <mergeCell ref="AJV292:AJW292"/>
    <mergeCell ref="AIK292:AIL292"/>
    <mergeCell ref="AFM290:AFN290"/>
    <mergeCell ref="AIJ291:AIK291"/>
    <mergeCell ref="AGX290:AGY290"/>
    <mergeCell ref="AGW289:AGX289"/>
    <mergeCell ref="AGI275:AGJ275"/>
    <mergeCell ref="AGG273:AGH273"/>
    <mergeCell ref="AJN284:AJO284"/>
    <mergeCell ref="AFG284:AFH284"/>
    <mergeCell ref="AHV277:AHW277"/>
    <mergeCell ref="AHR273:AHS273"/>
    <mergeCell ref="AHX279:AHY279"/>
    <mergeCell ref="AGM279:AGN279"/>
    <mergeCell ref="AGK277:AGL277"/>
    <mergeCell ref="ACM286:ACN286"/>
    <mergeCell ref="ABB286:ABC286"/>
    <mergeCell ref="AAZ284:ABA284"/>
    <mergeCell ref="ABD288:ABE288"/>
    <mergeCell ref="ABF290:ABG290"/>
    <mergeCell ref="ABH292:ABI292"/>
    <mergeCell ref="ACN287:ACO287"/>
    <mergeCell ref="ACO288:ACP288"/>
    <mergeCell ref="ACQ290:ACR290"/>
    <mergeCell ref="ACS292:ACT292"/>
    <mergeCell ref="ACR291:ACS291"/>
    <mergeCell ref="ACP289:ACQ289"/>
    <mergeCell ref="AGZ292:AHA292"/>
    <mergeCell ref="AGY291:AGZ291"/>
    <mergeCell ref="AED292:AEE292"/>
    <mergeCell ref="AEC291:AED291"/>
    <mergeCell ref="ADZ288:AEA288"/>
    <mergeCell ref="ADX286:ADY286"/>
    <mergeCell ref="ADT282:ADU282"/>
    <mergeCell ref="AEA289:AEB289"/>
    <mergeCell ref="ADY287:ADZ287"/>
    <mergeCell ref="AEB290:AEC290"/>
    <mergeCell ref="AJR288:AJS288"/>
    <mergeCell ref="AJP286:AJQ286"/>
    <mergeCell ref="ACK284:ACL284"/>
    <mergeCell ref="ACL285:ACM285"/>
    <mergeCell ref="AGS285:AGT285"/>
    <mergeCell ref="AGU287:AGV287"/>
    <mergeCell ref="AID285:AIE285"/>
    <mergeCell ref="ACD92:ACE92"/>
    <mergeCell ref="ACG95:ACH95"/>
    <mergeCell ref="ADR95:ADS95"/>
    <mergeCell ref="ADT97:ADU97"/>
    <mergeCell ref="AEX90:AEY90"/>
    <mergeCell ref="ADO92:ADP92"/>
    <mergeCell ref="AEV88:AEW88"/>
    <mergeCell ref="ADK88:ADL88"/>
    <mergeCell ref="AFC95:AFD95"/>
    <mergeCell ref="AFE97:AFF97"/>
    <mergeCell ref="AAU94:AAV94"/>
    <mergeCell ref="AAV95:AAW95"/>
    <mergeCell ref="AAX97:AAY97"/>
    <mergeCell ref="ACI97:ACJ97"/>
    <mergeCell ref="ADQ94:ADR94"/>
    <mergeCell ref="ADQ57:ADR57"/>
    <mergeCell ref="AEB68:AEC68"/>
    <mergeCell ref="ADV62:ADW62"/>
    <mergeCell ref="ADT60:ADU60"/>
    <mergeCell ref="ADW63:ADX63"/>
    <mergeCell ref="AEA67:AEB67"/>
    <mergeCell ref="ADX64:ADY64"/>
    <mergeCell ref="ACQ68:ACR68"/>
    <mergeCell ref="ACS70:ACT70"/>
    <mergeCell ref="ACR69:ACS69"/>
    <mergeCell ref="ACB53:ACC53"/>
    <mergeCell ref="ACG58:ACH58"/>
    <mergeCell ref="ACF57:ACG57"/>
    <mergeCell ref="ADM90:ADN90"/>
    <mergeCell ref="AEZ92:AFA92"/>
    <mergeCell ref="AFB94:AFC94"/>
    <mergeCell ref="ACF94:ACG94"/>
    <mergeCell ref="ADE82:ADF82"/>
    <mergeCell ref="ADM53:ADN53"/>
    <mergeCell ref="ACN65:ACO65"/>
    <mergeCell ref="AET86:AEU86"/>
    <mergeCell ref="AEP82:AEQ82"/>
    <mergeCell ref="AER84:AES84"/>
    <mergeCell ref="ACI60:ACJ60"/>
    <mergeCell ref="ADR58:ADS58"/>
    <mergeCell ref="AED70:AEE70"/>
    <mergeCell ref="AEC69:AED69"/>
    <mergeCell ref="ADY65:ADZ65"/>
    <mergeCell ref="ADZ66:AEA66"/>
    <mergeCell ref="AEJ76:AEK76"/>
    <mergeCell ref="AEE71:AEF71"/>
    <mergeCell ref="AEL41:AEM41"/>
    <mergeCell ref="AEJ39:AEK39"/>
    <mergeCell ref="AEN80:AEO80"/>
    <mergeCell ref="AEL78:AEM78"/>
    <mergeCell ref="ACP67:ACQ67"/>
    <mergeCell ref="ACO66:ACP66"/>
    <mergeCell ref="ADQ20:ADR20"/>
    <mergeCell ref="ADO18:ADP18"/>
    <mergeCell ref="ACF20:ACG20"/>
    <mergeCell ref="ADW26:ADX26"/>
    <mergeCell ref="ACL26:ACM26"/>
    <mergeCell ref="ACP30:ACQ30"/>
    <mergeCell ref="ACN28:ACO28"/>
    <mergeCell ref="ACR32:ACS32"/>
    <mergeCell ref="ACT34:ACU34"/>
    <mergeCell ref="ABX49:ABY49"/>
    <mergeCell ref="ABZ51:ACA51"/>
    <mergeCell ref="ABX86:ABY86"/>
    <mergeCell ref="ACB90:ACC90"/>
    <mergeCell ref="ABZ88:ACA88"/>
    <mergeCell ref="ABV84:ABW84"/>
    <mergeCell ref="ABZ14:ACA14"/>
    <mergeCell ref="ABV47:ABW47"/>
    <mergeCell ref="ABR43:ABS43"/>
    <mergeCell ref="ABT45:ABU45"/>
    <mergeCell ref="ABR80:ABS80"/>
    <mergeCell ref="ABP78:ABQ78"/>
    <mergeCell ref="ABN76:ABO76"/>
    <mergeCell ref="ABT82:ABU82"/>
    <mergeCell ref="ABI34:ABJ34"/>
    <mergeCell ref="ABP41:ABQ41"/>
    <mergeCell ref="ADI86:ADJ86"/>
    <mergeCell ref="ADG84:ADH84"/>
    <mergeCell ref="ADK51:ADL51"/>
    <mergeCell ref="ADC80:ADD80"/>
    <mergeCell ref="ADA78:ADB78"/>
    <mergeCell ref="ACY76:ACZ76"/>
    <mergeCell ref="ACT71:ACU71"/>
    <mergeCell ref="ADK14:ADL14"/>
    <mergeCell ref="ABB64:ABC64"/>
    <mergeCell ref="AAZ62:ABA62"/>
    <mergeCell ref="AAU57:AAV57"/>
    <mergeCell ref="ACD55:ACE55"/>
    <mergeCell ref="AAV58:AAW58"/>
    <mergeCell ref="ABD66:ABE66"/>
    <mergeCell ref="ABF68:ABG68"/>
    <mergeCell ref="ABH70:ABI70"/>
    <mergeCell ref="ABI71:ABJ71"/>
    <mergeCell ref="AAX60:AAY60"/>
    <mergeCell ref="AGX142:AGY142"/>
    <mergeCell ref="AGW141:AGX141"/>
    <mergeCell ref="AGV140:AGW140"/>
    <mergeCell ref="AGV103:AGW103"/>
    <mergeCell ref="AGU102:AGV102"/>
    <mergeCell ref="AGS100:AGT100"/>
    <mergeCell ref="AGX105:AGY105"/>
    <mergeCell ref="AGW104:AGX104"/>
    <mergeCell ref="AGS137:AGT137"/>
    <mergeCell ref="AGT101:AGU101"/>
    <mergeCell ref="AGY217:AGZ217"/>
    <mergeCell ref="AGS211:AGT211"/>
    <mergeCell ref="AGU213:AGV213"/>
    <mergeCell ref="AGK240:AGL240"/>
    <mergeCell ref="AGM242:AGN242"/>
    <mergeCell ref="AGZ218:AHA218"/>
    <mergeCell ref="AHA219:AHB219"/>
    <mergeCell ref="AHA182:AHB182"/>
    <mergeCell ref="AHF224:AHG224"/>
    <mergeCell ref="AGK203:AGL203"/>
    <mergeCell ref="AGW178:AGX178"/>
    <mergeCell ref="AGS174:AGT174"/>
    <mergeCell ref="AGU176:AGV176"/>
    <mergeCell ref="AGT138:AGU138"/>
    <mergeCell ref="AGP134:AGQ134"/>
    <mergeCell ref="AGN132:AGO132"/>
    <mergeCell ref="AGU139:AGV139"/>
    <mergeCell ref="AGR136:AGS136"/>
    <mergeCell ref="AGK129:AGL129"/>
    <mergeCell ref="AGI127:AGJ127"/>
    <mergeCell ref="AGG125:AGH125"/>
    <mergeCell ref="AGC121:AGD121"/>
    <mergeCell ref="AGA119:AGB119"/>
    <mergeCell ref="AFW115:AFX115"/>
    <mergeCell ref="AFU113:AFV113"/>
    <mergeCell ref="AFY117:AFZ117"/>
    <mergeCell ref="AGE123:AGF123"/>
    <mergeCell ref="AGR99:AGS99"/>
    <mergeCell ref="AGP97:AGQ97"/>
    <mergeCell ref="AGC195:AGD195"/>
    <mergeCell ref="AGE197:AGF197"/>
    <mergeCell ref="AGI201:AGJ201"/>
    <mergeCell ref="AGG199:AGH199"/>
    <mergeCell ref="AGI90:AGJ90"/>
    <mergeCell ref="AGM131:AGN131"/>
    <mergeCell ref="AGN95:AGO95"/>
    <mergeCell ref="AAQ238:AAR238"/>
    <mergeCell ref="AAS240:AAT240"/>
    <mergeCell ref="AAU242:AAV242"/>
    <mergeCell ref="ADM238:ADN238"/>
    <mergeCell ref="ACB238:ACC238"/>
    <mergeCell ref="ACF242:ACG242"/>
    <mergeCell ref="ACD240:ACE240"/>
    <mergeCell ref="ABZ236:ACA236"/>
    <mergeCell ref="ADO240:ADP240"/>
    <mergeCell ref="AGG236:AGH236"/>
    <mergeCell ref="AEZ240:AFA240"/>
    <mergeCell ref="AEV236:AEW236"/>
    <mergeCell ref="ADK236:ADL236"/>
    <mergeCell ref="AFB242:AFC242"/>
    <mergeCell ref="ADQ242:ADR242"/>
    <mergeCell ref="AHR236:AHS236"/>
    <mergeCell ref="AGI238:AGJ238"/>
    <mergeCell ref="AHX242:AHY242"/>
    <mergeCell ref="AHV240:AHW240"/>
    <mergeCell ref="AHN232:AHO232"/>
    <mergeCell ref="AHL230:AHM230"/>
    <mergeCell ref="AHJ228:AHK228"/>
    <mergeCell ref="AFY228:AFZ228"/>
    <mergeCell ref="AEN228:AEO228"/>
    <mergeCell ref="ABA63:ABB63"/>
    <mergeCell ref="ABC65:ABD65"/>
    <mergeCell ref="AAM86:AAN86"/>
    <mergeCell ref="AAO88:AAP88"/>
    <mergeCell ref="ABG106:ABH106"/>
    <mergeCell ref="ABH107:ABI107"/>
    <mergeCell ref="ABB138:ABC138"/>
    <mergeCell ref="ABA100:ABB100"/>
    <mergeCell ref="ABB101:ABC101"/>
    <mergeCell ref="ABD103:ABE103"/>
    <mergeCell ref="ABF105:ABG105"/>
    <mergeCell ref="ABC102:ABD102"/>
    <mergeCell ref="ABE104:ABF104"/>
    <mergeCell ref="AAQ90:AAR90"/>
    <mergeCell ref="AAS92:AAT92"/>
    <mergeCell ref="ABA26:ABB26"/>
    <mergeCell ref="ABC28:ABD28"/>
    <mergeCell ref="AAS129:AAT129"/>
    <mergeCell ref="AAU131:AAV131"/>
    <mergeCell ref="AAM123:AAN123"/>
    <mergeCell ref="ABC139:ABD139"/>
    <mergeCell ref="AAZ99:ABA99"/>
    <mergeCell ref="ADW248:ADX248"/>
    <mergeCell ref="AID248:AIE248"/>
    <mergeCell ref="AFH248:AFI248"/>
    <mergeCell ref="AGS248:AGT248"/>
    <mergeCell ref="ACN250:ACO250"/>
    <mergeCell ref="AIF250:AIG250"/>
    <mergeCell ref="AGU250:AGV250"/>
    <mergeCell ref="AIH252:AII252"/>
    <mergeCell ref="AIJ254:AIK254"/>
    <mergeCell ref="AIU265:AIV265"/>
    <mergeCell ref="AIW267:AIX267"/>
    <mergeCell ref="AIQ261:AIR261"/>
    <mergeCell ref="AIL256:AIM256"/>
    <mergeCell ref="AIE249:AIF249"/>
    <mergeCell ref="AIC247:AID247"/>
    <mergeCell ref="AGZ255:AHA255"/>
    <mergeCell ref="AGY254:AGZ254"/>
    <mergeCell ref="AGW252:AGX252"/>
    <mergeCell ref="AHY280:AHZ280"/>
    <mergeCell ref="AIS263:AIT263"/>
    <mergeCell ref="AJL282:AJM282"/>
    <mergeCell ref="AIA282:AIB282"/>
    <mergeCell ref="ACG243:ACH243"/>
    <mergeCell ref="ADV247:ADW247"/>
    <mergeCell ref="ADT245:ADU245"/>
    <mergeCell ref="ACT256:ACU256"/>
    <mergeCell ref="ACI245:ACJ245"/>
    <mergeCell ref="AFY265:AFZ265"/>
    <mergeCell ref="AGA267:AGB267"/>
    <mergeCell ref="AFP256:AFQ256"/>
    <mergeCell ref="AFW263:AFX263"/>
    <mergeCell ref="AFU261:AFV261"/>
    <mergeCell ref="AGC269:AGD269"/>
    <mergeCell ref="AGE271:AGF271"/>
    <mergeCell ref="AFK251:AFL251"/>
    <mergeCell ref="AFM253:AFN253"/>
    <mergeCell ref="AFO255:AFP255"/>
    <mergeCell ref="AFI249:AFJ249"/>
    <mergeCell ref="AFN254:AFO254"/>
    <mergeCell ref="AFG247:AFH247"/>
    <mergeCell ref="AFE245:AFF245"/>
    <mergeCell ref="AGN243:AGO243"/>
    <mergeCell ref="AGX253:AGY253"/>
    <mergeCell ref="AFN69:AFO69"/>
    <mergeCell ref="AFO70:AFP70"/>
    <mergeCell ref="AFI64:AFJ64"/>
    <mergeCell ref="AFJ65:AFK65"/>
    <mergeCell ref="AFM68:AFN68"/>
    <mergeCell ref="AFK66:AFL66"/>
    <mergeCell ref="AFL67:AFM67"/>
    <mergeCell ref="AGE86:AGF86"/>
    <mergeCell ref="AGC84:AGD84"/>
    <mergeCell ref="AGA82:AGB82"/>
    <mergeCell ref="AFP71:AFQ71"/>
    <mergeCell ref="AFU76:AFV76"/>
    <mergeCell ref="AFY80:AFZ80"/>
    <mergeCell ref="AFW78:AFX78"/>
    <mergeCell ref="AFG99:AFH99"/>
    <mergeCell ref="AFH100:AFI100"/>
    <mergeCell ref="AFI101:AFJ101"/>
    <mergeCell ref="AFN106:AFO106"/>
    <mergeCell ref="AFJ102:AFK102"/>
    <mergeCell ref="AFM105:AFN105"/>
    <mergeCell ref="AFP108:AFQ108"/>
    <mergeCell ref="AFO107:AFP107"/>
    <mergeCell ref="ACS107:ACT107"/>
    <mergeCell ref="ACM101:ACN101"/>
    <mergeCell ref="ACK99:ACL99"/>
    <mergeCell ref="ACL100:ACM100"/>
    <mergeCell ref="ACO103:ACP103"/>
    <mergeCell ref="ACP104:ACQ104"/>
    <mergeCell ref="ACN102:ACO102"/>
    <mergeCell ref="ADX212:ADY212"/>
    <mergeCell ref="ADV210:ADW210"/>
    <mergeCell ref="AFC206:AFD206"/>
    <mergeCell ref="AFB205:AFC205"/>
    <mergeCell ref="AER195:AES195"/>
    <mergeCell ref="AET197:AEU197"/>
    <mergeCell ref="AFI212:AFJ212"/>
    <mergeCell ref="AFN143:AFO143"/>
    <mergeCell ref="AFO144:AFP144"/>
    <mergeCell ref="AFP145:AFQ145"/>
    <mergeCell ref="AFK103:AFL103"/>
    <mergeCell ref="AFL104:AFM104"/>
    <mergeCell ref="AFM142:AFN142"/>
    <mergeCell ref="AFL141:AFM141"/>
    <mergeCell ref="AFI138:AFJ138"/>
    <mergeCell ref="AFJ139:AFK139"/>
    <mergeCell ref="AFK140:AFL140"/>
    <mergeCell ref="AEX201:AEY201"/>
    <mergeCell ref="AEZ203:AFA203"/>
    <mergeCell ref="ADX101:ADY101"/>
    <mergeCell ref="ADV99:ADW99"/>
    <mergeCell ref="ADZ103:AEA103"/>
    <mergeCell ref="AEB105:AEC105"/>
    <mergeCell ref="AEC106:AED106"/>
    <mergeCell ref="ADA115:ADB115"/>
    <mergeCell ref="ACY113:ACZ113"/>
    <mergeCell ref="ACT108:ACU108"/>
    <mergeCell ref="AED107:AEE107"/>
    <mergeCell ref="AEE108:AEF108"/>
    <mergeCell ref="ADG121:ADH121"/>
    <mergeCell ref="ADI123:ADJ123"/>
    <mergeCell ref="ADM127:ADN127"/>
    <mergeCell ref="ADC117:ADD117"/>
    <mergeCell ref="ADE119:ADF119"/>
    <mergeCell ref="ACQ105:ACR105"/>
    <mergeCell ref="ACR106:ACS106"/>
    <mergeCell ref="ACQ142:ACR142"/>
    <mergeCell ref="ACN139:ACO139"/>
    <mergeCell ref="ADK125:ADL125"/>
    <mergeCell ref="ADR132:ADS132"/>
    <mergeCell ref="ABZ125:ACA125"/>
    <mergeCell ref="AEL152:AEM152"/>
    <mergeCell ref="AEZ129:AFA129"/>
    <mergeCell ref="AFB131:AFC131"/>
    <mergeCell ref="AEC143:AED143"/>
    <mergeCell ref="AEA141:AEB141"/>
    <mergeCell ref="ACM138:ACN138"/>
    <mergeCell ref="AEV125:AEW125"/>
    <mergeCell ref="AEX127:AEY127"/>
    <mergeCell ref="ADV136:ADW136"/>
    <mergeCell ref="ADW137:ADX137"/>
    <mergeCell ref="ADQ131:ADR131"/>
    <mergeCell ref="ADO129:ADP129"/>
    <mergeCell ref="AER121:AES121"/>
    <mergeCell ref="AET123:AEU123"/>
    <mergeCell ref="AEL115:AEM115"/>
    <mergeCell ref="AEJ113:AEK113"/>
    <mergeCell ref="ACB127:ACC127"/>
    <mergeCell ref="ACG132:ACH132"/>
    <mergeCell ref="ACR143:ACS143"/>
    <mergeCell ref="ACS144:ACT144"/>
    <mergeCell ref="ACO140:ACP140"/>
    <mergeCell ref="ACP141:ACQ141"/>
    <mergeCell ref="AAX134:AAY134"/>
    <mergeCell ref="AAV132:AAW132"/>
    <mergeCell ref="AAO162:AAP162"/>
    <mergeCell ref="AAQ164:AAR164"/>
    <mergeCell ref="AAZ173:ABA173"/>
    <mergeCell ref="AAX171:AAY171"/>
    <mergeCell ref="AAV243:AAW243"/>
    <mergeCell ref="AAZ247:ABA247"/>
    <mergeCell ref="AAX245:AAY245"/>
    <mergeCell ref="AAO236:AAP236"/>
    <mergeCell ref="AAQ127:AAR127"/>
    <mergeCell ref="AAZ136:ABA136"/>
    <mergeCell ref="AAO125:AAP125"/>
    <mergeCell ref="AER269:AES269"/>
    <mergeCell ref="AEX275:AEY275"/>
    <mergeCell ref="AET271:AEU271"/>
    <mergeCell ref="AEV273:AEW273"/>
    <mergeCell ref="AER232:AES232"/>
    <mergeCell ref="AET234:AEU234"/>
    <mergeCell ref="AEX238:AEY238"/>
    <mergeCell ref="AEB253:AEC253"/>
    <mergeCell ref="ADX249:ADY249"/>
    <mergeCell ref="ADZ251:AEA251"/>
    <mergeCell ref="AEP230:AEQ230"/>
    <mergeCell ref="AEL226:AEM226"/>
    <mergeCell ref="ADQ205:ADR205"/>
    <mergeCell ref="ADR206:ADS206"/>
    <mergeCell ref="ADR243:ADS243"/>
    <mergeCell ref="AED255:AEE255"/>
    <mergeCell ref="AEN265:AEO265"/>
    <mergeCell ref="AEP267:AEQ267"/>
    <mergeCell ref="AEL263:AEM263"/>
    <mergeCell ref="AEE182:AEF182"/>
    <mergeCell ref="AEL189:AEM189"/>
    <mergeCell ref="AEJ187:AEK187"/>
    <mergeCell ref="AEA178:AEB178"/>
    <mergeCell ref="ADY176:ADZ176"/>
    <mergeCell ref="AEC180:AED180"/>
    <mergeCell ref="ADI160:ADJ160"/>
    <mergeCell ref="ADV173:ADW173"/>
    <mergeCell ref="ADT171:ADU171"/>
    <mergeCell ref="ADW174:ADX174"/>
    <mergeCell ref="ADC191:ADD191"/>
    <mergeCell ref="ADE193:ADF193"/>
    <mergeCell ref="ADA189:ADB189"/>
    <mergeCell ref="ACY187:ACZ187"/>
    <mergeCell ref="ACO177:ACP177"/>
    <mergeCell ref="ACR180:ACS180"/>
    <mergeCell ref="ACP178:ACQ178"/>
    <mergeCell ref="ADT208:ADU208"/>
    <mergeCell ref="ACD203:ACE203"/>
    <mergeCell ref="ACF205:ACG205"/>
    <mergeCell ref="ACG206:ACH206"/>
    <mergeCell ref="ABF179:ABG179"/>
    <mergeCell ref="ABH181:ABI181"/>
    <mergeCell ref="ABB175:ABC175"/>
    <mergeCell ref="ABD177:ABE177"/>
    <mergeCell ref="ACM175:ACN175"/>
    <mergeCell ref="ACN176:ACO176"/>
    <mergeCell ref="ACT182:ACU182"/>
    <mergeCell ref="ABZ162:ACA162"/>
    <mergeCell ref="ACD166:ACE166"/>
    <mergeCell ref="ACB164:ACC164"/>
    <mergeCell ref="ABR154:ABS154"/>
    <mergeCell ref="ABT156:ABU156"/>
    <mergeCell ref="ABV158:ABW158"/>
    <mergeCell ref="ABX160:ABY160"/>
    <mergeCell ref="ABP152:ABQ152"/>
    <mergeCell ref="ABN150:ABO150"/>
    <mergeCell ref="ABI145:ABJ145"/>
    <mergeCell ref="ABR117:ABS117"/>
    <mergeCell ref="ABX123:ABY123"/>
    <mergeCell ref="ABT119:ABU119"/>
    <mergeCell ref="ABV121:ABW121"/>
    <mergeCell ref="ABP115:ABQ115"/>
    <mergeCell ref="ABN113:ABO113"/>
    <mergeCell ref="ACK136:ACL136"/>
    <mergeCell ref="ACI134:ACJ134"/>
    <mergeCell ref="ACL137:ACM137"/>
    <mergeCell ref="ACD129:ACE129"/>
    <mergeCell ref="ACF131:ACG131"/>
    <mergeCell ref="TP129:TQ129"/>
    <mergeCell ref="RO150:RP150"/>
    <mergeCell ref="RJ145:RK145"/>
    <mergeCell ref="RI144:RJ144"/>
    <mergeCell ref="RC138:RD138"/>
    <mergeCell ref="SG131:SH131"/>
    <mergeCell ref="ST144:SU144"/>
    <mergeCell ref="SS143:ST143"/>
    <mergeCell ref="SM137:SN137"/>
    <mergeCell ref="SR142:SS142"/>
    <mergeCell ref="SQ141:SR141"/>
    <mergeCell ref="SP140:SQ140"/>
    <mergeCell ref="SN138:SO138"/>
    <mergeCell ref="SO139:SP139"/>
    <mergeCell ref="XQ271:XR271"/>
    <mergeCell ref="XU275:XV275"/>
    <mergeCell ref="ADX138:ADY138"/>
    <mergeCell ref="ADY139:ADZ139"/>
    <mergeCell ref="AFH137:AFI137"/>
    <mergeCell ref="AFG136:AFH136"/>
    <mergeCell ref="AFE134:AFF134"/>
    <mergeCell ref="AFC132:AFD132"/>
    <mergeCell ref="AEX164:AEY164"/>
    <mergeCell ref="AEN191:AEO191"/>
    <mergeCell ref="AEP193:AEQ193"/>
    <mergeCell ref="AEZ166:AFA166"/>
    <mergeCell ref="AEV199:AEW199"/>
    <mergeCell ref="AFH211:AFI211"/>
    <mergeCell ref="AFG210:AFH210"/>
    <mergeCell ref="AFG173:AFH173"/>
    <mergeCell ref="AFE171:AFF171"/>
    <mergeCell ref="AFH174:AFI174"/>
    <mergeCell ref="AFB168:AFC168"/>
    <mergeCell ref="AFC169:AFD169"/>
    <mergeCell ref="ACF168:ACG168"/>
    <mergeCell ref="ACG169:ACH169"/>
    <mergeCell ref="ACL174:ACM174"/>
    <mergeCell ref="ACK173:ACL173"/>
    <mergeCell ref="ACI171:ACJ171"/>
    <mergeCell ref="ACQ216:ACR216"/>
    <mergeCell ref="ACS218:ACT218"/>
    <mergeCell ref="AJJ206:AJK206"/>
    <mergeCell ref="AJR214:AJS214"/>
    <mergeCell ref="AIU228:AIV228"/>
    <mergeCell ref="AIS226:AIT226"/>
    <mergeCell ref="AIQ224:AIR224"/>
    <mergeCell ref="AJI205:AJJ205"/>
    <mergeCell ref="AII216:AIJ216"/>
    <mergeCell ref="AJG203:AJH203"/>
    <mergeCell ref="AJE201:AJF201"/>
    <mergeCell ref="AIL219:AIM219"/>
    <mergeCell ref="AKT279:AKU279"/>
    <mergeCell ref="AKR277:AKS277"/>
    <mergeCell ref="AJJ280:AJK280"/>
    <mergeCell ref="AJI279:AJJ279"/>
    <mergeCell ref="AKL271:AKM271"/>
    <mergeCell ref="AKP275:AKQ275"/>
    <mergeCell ref="AKF265:AKG265"/>
    <mergeCell ref="AKJ269:AKK269"/>
    <mergeCell ref="AKD263:AKE263"/>
    <mergeCell ref="AKN273:AKO273"/>
    <mergeCell ref="AJG277:AJH277"/>
    <mergeCell ref="AHT275:AHU275"/>
    <mergeCell ref="AJC273:AJD273"/>
    <mergeCell ref="AKH267:AKI267"/>
    <mergeCell ref="AHL267:AHM267"/>
    <mergeCell ref="AHN269:AHO269"/>
    <mergeCell ref="AHF261:AHG261"/>
    <mergeCell ref="AHJ265:AHK265"/>
    <mergeCell ref="AHH263:AHI263"/>
    <mergeCell ref="AHP271:AHQ271"/>
    <mergeCell ref="AKY247:AKZ247"/>
    <mergeCell ref="AKW245:AKX245"/>
    <mergeCell ref="AKB261:AKC261"/>
    <mergeCell ref="AJW256:AJX256"/>
    <mergeCell ref="AKR240:AKS240"/>
    <mergeCell ref="AKT242:AKU242"/>
    <mergeCell ref="AKZ248:ALA248"/>
    <mergeCell ref="AJV255:AJW255"/>
    <mergeCell ref="AKU243:AKV243"/>
    <mergeCell ref="AKJ195:AKK195"/>
    <mergeCell ref="AKL197:AKM197"/>
    <mergeCell ref="AIW193:AIX193"/>
    <mergeCell ref="AIY195:AIZ195"/>
    <mergeCell ref="AIQ187:AIR187"/>
    <mergeCell ref="AKD189:AKE189"/>
    <mergeCell ref="AKB187:AKC187"/>
    <mergeCell ref="AKF191:AKG191"/>
    <mergeCell ref="AKH193:AKI193"/>
    <mergeCell ref="AHP234:AHQ234"/>
    <mergeCell ref="AHH226:AHI226"/>
    <mergeCell ref="AHJ191:AHK191"/>
    <mergeCell ref="AHH189:AHI189"/>
    <mergeCell ref="AHL193:AHM193"/>
    <mergeCell ref="AHF187:AHG187"/>
    <mergeCell ref="AIG251:AIH251"/>
    <mergeCell ref="AII253:AIJ253"/>
    <mergeCell ref="AIK255:AIL255"/>
    <mergeCell ref="AHX205:AHY205"/>
    <mergeCell ref="AIC210:AID210"/>
    <mergeCell ref="AIA208:AIB208"/>
    <mergeCell ref="AHT238:AHU238"/>
    <mergeCell ref="AHY243:AHZ243"/>
    <mergeCell ref="AIA245:AIB245"/>
    <mergeCell ref="AHR199:AHS199"/>
    <mergeCell ref="AJP249:AJQ249"/>
    <mergeCell ref="AJN247:AJO247"/>
    <mergeCell ref="AJJ243:AJK243"/>
    <mergeCell ref="AJR251:AJS251"/>
    <mergeCell ref="AJL245:AJM245"/>
    <mergeCell ref="AJW219:AJX219"/>
    <mergeCell ref="AJU217:AJV217"/>
    <mergeCell ref="AJV218:AJW218"/>
    <mergeCell ref="ALB250:ALC250"/>
    <mergeCell ref="ALA249:ALB249"/>
    <mergeCell ref="AKN236:AKO236"/>
    <mergeCell ref="AKP238:AKQ238"/>
    <mergeCell ref="AKD226:AKE226"/>
    <mergeCell ref="AKH230:AKI230"/>
    <mergeCell ref="AKJ232:AKK232"/>
    <mergeCell ref="AKL234:AKM234"/>
    <mergeCell ref="AKB224:AKC224"/>
    <mergeCell ref="AKF228:AKG228"/>
    <mergeCell ref="AKP201:AKQ201"/>
    <mergeCell ref="AKN199:AKO199"/>
    <mergeCell ref="AKT205:AKU205"/>
    <mergeCell ref="AKY210:AKZ210"/>
    <mergeCell ref="AKW208:AKX208"/>
    <mergeCell ref="AKR203:AKS203"/>
    <mergeCell ref="ALA212:ALB212"/>
    <mergeCell ref="AKZ211:ALA211"/>
    <mergeCell ref="ALB213:ALC213"/>
    <mergeCell ref="AKU206:AKV206"/>
    <mergeCell ref="ALF254:ALG254"/>
    <mergeCell ref="ALD252:ALE252"/>
    <mergeCell ref="ALE253:ALF253"/>
    <mergeCell ref="ALG255:ALH255"/>
    <mergeCell ref="ALO263:ALP263"/>
    <mergeCell ref="ALM261:ALN261"/>
    <mergeCell ref="ALQ265:ALR265"/>
    <mergeCell ref="ALH256:ALI256"/>
    <mergeCell ref="ALS267:ALT267"/>
    <mergeCell ref="ALU269:ALV269"/>
    <mergeCell ref="ALW271:ALX271"/>
    <mergeCell ref="AEC254:AED254"/>
    <mergeCell ref="AEA252:AEB252"/>
    <mergeCell ref="AJU254:AJV254"/>
    <mergeCell ref="ALC251:ALD251"/>
    <mergeCell ref="ACQ253:ACR253"/>
    <mergeCell ref="ACS255:ACT255"/>
    <mergeCell ref="ACR254:ACS254"/>
    <mergeCell ref="AEE256:AEF256"/>
    <mergeCell ref="AHA256:AHB256"/>
    <mergeCell ref="ADC265:ADD265"/>
    <mergeCell ref="ADE267:ADF267"/>
    <mergeCell ref="ADA263:ADB263"/>
    <mergeCell ref="ACY261:ACZ261"/>
    <mergeCell ref="AEJ261:AEK261"/>
    <mergeCell ref="AGN280:AGO280"/>
    <mergeCell ref="AGP282:AGQ282"/>
    <mergeCell ref="AEZ277:AFA277"/>
    <mergeCell ref="AFB279:AFC279"/>
    <mergeCell ref="ADR280:ADS280"/>
    <mergeCell ref="ADQ279:ADR279"/>
    <mergeCell ref="ADO277:ADP277"/>
    <mergeCell ref="ACO251:ACP251"/>
    <mergeCell ref="ACP252:ACQ252"/>
    <mergeCell ref="AMA275:AMB275"/>
    <mergeCell ref="AME279:AMF279"/>
    <mergeCell ref="AMC277:AMD277"/>
    <mergeCell ref="ALY273:ALZ273"/>
    <mergeCell ref="AIJ217:AIK217"/>
    <mergeCell ref="AIK218:AIL218"/>
    <mergeCell ref="AJG240:AJH240"/>
    <mergeCell ref="AJC236:AJD236"/>
    <mergeCell ref="AIH215:AII215"/>
    <mergeCell ref="AJA234:AJB234"/>
    <mergeCell ref="AIW230:AIX230"/>
    <mergeCell ref="AIY232:AIZ232"/>
    <mergeCell ref="AJE238:AJF238"/>
    <mergeCell ref="AJO248:AJP248"/>
    <mergeCell ref="AJP212:AJQ212"/>
    <mergeCell ref="AJN210:AJO210"/>
    <mergeCell ref="AJL208:AJM208"/>
    <mergeCell ref="AJS215:AJT215"/>
    <mergeCell ref="AJO211:AJP211"/>
    <mergeCell ref="AJQ213:AJR213"/>
    <mergeCell ref="AJT216:AJU216"/>
    <mergeCell ref="AIU191:AIV191"/>
    <mergeCell ref="AIS189:AIT189"/>
    <mergeCell ref="AJC199:AJD199"/>
    <mergeCell ref="AJA197:AJB197"/>
    <mergeCell ref="AJT179:AJU179"/>
    <mergeCell ref="AJN173:AJO173"/>
    <mergeCell ref="AJS252:AJT252"/>
    <mergeCell ref="AIY269:AIZ269"/>
    <mergeCell ref="AJA271:AJB271"/>
    <mergeCell ref="AJE275:AJF275"/>
    <mergeCell ref="AJQ250:AJR250"/>
    <mergeCell ref="AJI242:AJJ242"/>
    <mergeCell ref="AJT253:AJU253"/>
    <mergeCell ref="AHV203:AHW203"/>
    <mergeCell ref="AHY206:AHZ206"/>
    <mergeCell ref="AHN195:AHO195"/>
    <mergeCell ref="AHP197:AHQ197"/>
    <mergeCell ref="AIG214:AIH214"/>
    <mergeCell ref="AIE212:AIF212"/>
    <mergeCell ref="AIF213:AIG213"/>
    <mergeCell ref="AIC173:AID173"/>
    <mergeCell ref="AIA171:AIB171"/>
    <mergeCell ref="AID211:AIE211"/>
    <mergeCell ref="AHT201:AHU201"/>
    <mergeCell ref="AEE145:AEF145"/>
    <mergeCell ref="AEN43:AEO43"/>
    <mergeCell ref="AJP138:AJQ138"/>
    <mergeCell ref="AJG92:AJH92"/>
    <mergeCell ref="AJI94:AJJ94"/>
    <mergeCell ref="AIY84:AIZ84"/>
    <mergeCell ref="AEP156:AEQ156"/>
    <mergeCell ref="AER158:AES158"/>
    <mergeCell ref="AEN154:AEO154"/>
    <mergeCell ref="AHJ154:AHK154"/>
    <mergeCell ref="AHL156:AHM156"/>
    <mergeCell ref="AHL82:AHM82"/>
    <mergeCell ref="AIU43:AIV43"/>
    <mergeCell ref="AHF39:AHG39"/>
    <mergeCell ref="AAS18:AAT18"/>
    <mergeCell ref="AAU20:AAV20"/>
    <mergeCell ref="AAO14:AAP14"/>
    <mergeCell ref="AAS55:AAT55"/>
    <mergeCell ref="ACM64:ACN64"/>
    <mergeCell ref="AHF150:AHG150"/>
    <mergeCell ref="AEJ150:AEK150"/>
    <mergeCell ref="AGX68:AGY68"/>
    <mergeCell ref="AHX94:AHY94"/>
    <mergeCell ref="AHT90:AHU90"/>
    <mergeCell ref="AJP175:AJQ175"/>
    <mergeCell ref="AJQ176:AJR176"/>
    <mergeCell ref="AJO174:AJP174"/>
    <mergeCell ref="AID174:AIE174"/>
    <mergeCell ref="AIF176:AIG176"/>
    <mergeCell ref="AGZ144:AHA144"/>
    <mergeCell ref="AJA123:AJB123"/>
    <mergeCell ref="AJC125:AJD125"/>
    <mergeCell ref="AHN121:AHO121"/>
    <mergeCell ref="AHP123:AHQ123"/>
    <mergeCell ref="AHR125:AHS125"/>
    <mergeCell ref="AHL119:AHM119"/>
    <mergeCell ref="AJO137:AJP137"/>
    <mergeCell ref="AJN136:AJO136"/>
    <mergeCell ref="AIC99:AID99"/>
    <mergeCell ref="AIA97:AIB97"/>
    <mergeCell ref="AII105:AIJ105"/>
    <mergeCell ref="AJR103:AJS103"/>
    <mergeCell ref="AJA86:AJB86"/>
    <mergeCell ref="AJC88:AJD88"/>
    <mergeCell ref="AJE90:AJF90"/>
    <mergeCell ref="AHV92:AHW92"/>
    <mergeCell ref="AHR88:AHS88"/>
    <mergeCell ref="AIE101:AIF101"/>
    <mergeCell ref="AIG103:AIH103"/>
    <mergeCell ref="AJO285:AJP285"/>
    <mergeCell ref="AJQ287:AJR287"/>
    <mergeCell ref="AIG288:AIH288"/>
    <mergeCell ref="AIE286:AIF286"/>
    <mergeCell ref="ABC287:ABD287"/>
    <mergeCell ref="AFI286:AFJ286"/>
    <mergeCell ref="AGR284:AGS284"/>
    <mergeCell ref="AFK288:AFL288"/>
    <mergeCell ref="AFL289:AFM289"/>
    <mergeCell ref="AFJ287:AFK287"/>
    <mergeCell ref="AFE282:AFF282"/>
    <mergeCell ref="AFC280:AFD280"/>
    <mergeCell ref="AFH285:AFI285"/>
    <mergeCell ref="ADW285:ADX285"/>
    <mergeCell ref="AEV310:AEW310"/>
    <mergeCell ref="AEN302:AEO302"/>
    <mergeCell ref="AEP304:AEQ304"/>
    <mergeCell ref="AER306:AES306"/>
    <mergeCell ref="AET308:AEU308"/>
    <mergeCell ref="AGA304:AGB304"/>
    <mergeCell ref="AGC306:AGD306"/>
    <mergeCell ref="ADG306:ADH306"/>
    <mergeCell ref="ADI308:ADJ308"/>
    <mergeCell ref="AEZ314:AFA314"/>
    <mergeCell ref="AFB316:AFC316"/>
    <mergeCell ref="AGM316:AGN316"/>
    <mergeCell ref="AHL304:AHM304"/>
    <mergeCell ref="AHJ302:AHK302"/>
    <mergeCell ref="AGE308:AGF308"/>
    <mergeCell ref="AEE293:AEF293"/>
    <mergeCell ref="AHA293:AHB293"/>
    <mergeCell ref="AFP293:AFQ293"/>
    <mergeCell ref="VP292:VQ292"/>
    <mergeCell ref="XA292:XB292"/>
    <mergeCell ref="ALH293:ALI293"/>
    <mergeCell ref="AJW293:AJX293"/>
    <mergeCell ref="ALF291:ALG291"/>
    <mergeCell ref="ALG292:ALH292"/>
    <mergeCell ref="AIL293:AIM293"/>
    <mergeCell ref="AIY306:AIZ306"/>
    <mergeCell ref="AJA308:AJB308"/>
    <mergeCell ref="AIW304:AIX304"/>
    <mergeCell ref="AHN306:AHO306"/>
    <mergeCell ref="AEL300:AEM300"/>
    <mergeCell ref="AHH300:AHI300"/>
    <mergeCell ref="AFW300:AFX300"/>
    <mergeCell ref="AHF298:AHG298"/>
    <mergeCell ref="AFU298:AFV298"/>
    <mergeCell ref="AJE312:AJF312"/>
    <mergeCell ref="AJI316:AJJ316"/>
    <mergeCell ref="AJJ317:AJK317"/>
    <mergeCell ref="AEJ298:AEK298"/>
    <mergeCell ref="AIU302:AIV302"/>
    <mergeCell ref="AJC310:AJD310"/>
    <mergeCell ref="AHP308:AHQ308"/>
    <mergeCell ref="YE285:YF285"/>
    <mergeCell ref="YD284:YE284"/>
    <mergeCell ref="WU286:WV286"/>
    <mergeCell ref="WT285:WU285"/>
    <mergeCell ref="WS284:WT284"/>
    <mergeCell ref="VD280:VE280"/>
    <mergeCell ref="WO280:WP280"/>
    <mergeCell ref="VF282:VG282"/>
    <mergeCell ref="VH284:VI284"/>
    <mergeCell ref="VI285:VJ285"/>
    <mergeCell ref="VJ286:VK286"/>
    <mergeCell ref="WQ282:WR282"/>
    <mergeCell ref="ALA286:ALB286"/>
    <mergeCell ref="AKY284:AKZ284"/>
    <mergeCell ref="AKW282:AKX282"/>
    <mergeCell ref="ALE290:ALF290"/>
    <mergeCell ref="AKU280:AKV280"/>
    <mergeCell ref="AKR314:AKS314"/>
    <mergeCell ref="AKT316:AKU316"/>
    <mergeCell ref="AKN310:AKO310"/>
    <mergeCell ref="AKU317:AKV317"/>
    <mergeCell ref="AKH304:AKI304"/>
    <mergeCell ref="AKJ306:AKK306"/>
    <mergeCell ref="AKL308:AKM308"/>
    <mergeCell ref="ACT293:ACU293"/>
    <mergeCell ref="ABI293:ABJ293"/>
    <mergeCell ref="ADA300:ADB300"/>
    <mergeCell ref="ACY298:ACZ298"/>
    <mergeCell ref="ADC302:ADD302"/>
    <mergeCell ref="ADE304:ADF304"/>
    <mergeCell ref="AAV317:AAW317"/>
    <mergeCell ref="ACG317:ACH317"/>
    <mergeCell ref="AIS300:AIT300"/>
    <mergeCell ref="AIQ298:AIR298"/>
    <mergeCell ref="AEA215:AEB215"/>
    <mergeCell ref="AEB216:AEC216"/>
    <mergeCell ref="ACL248:ACM248"/>
    <mergeCell ref="ACM249:ACN249"/>
    <mergeCell ref="AEE219:AEF219"/>
    <mergeCell ref="AEJ224:AEK224"/>
    <mergeCell ref="AEC217:AED217"/>
    <mergeCell ref="ACY224:ACZ224"/>
    <mergeCell ref="AED218:AEE218"/>
    <mergeCell ref="ACK247:ACL247"/>
    <mergeCell ref="ABC250:ABD250"/>
    <mergeCell ref="ABD251:ABE251"/>
    <mergeCell ref="ADY250:ADZ250"/>
    <mergeCell ref="AFL252:AFM252"/>
    <mergeCell ref="AFJ250:AFK250"/>
    <mergeCell ref="ABE252:ABF252"/>
    <mergeCell ref="ABR191:ABS191"/>
    <mergeCell ref="ABP189:ABQ189"/>
    <mergeCell ref="AAQ201:AAR201"/>
    <mergeCell ref="AAS203:AAT203"/>
    <mergeCell ref="AAM197:AAN197"/>
    <mergeCell ref="AAO199:AAP199"/>
    <mergeCell ref="AAV206:AAW206"/>
    <mergeCell ref="AAU205:AAV205"/>
    <mergeCell ref="ABV195:ABW195"/>
    <mergeCell ref="ABX197:ABY197"/>
    <mergeCell ref="ABZ199:ACA199"/>
    <mergeCell ref="ACB201:ACC201"/>
    <mergeCell ref="ABI182:ABJ182"/>
    <mergeCell ref="ABN187:ABO187"/>
    <mergeCell ref="ABT193:ABU193"/>
    <mergeCell ref="AFW226:AFX226"/>
    <mergeCell ref="AGA230:AGB230"/>
    <mergeCell ref="AGC232:AGD232"/>
    <mergeCell ref="AGE234:AGF234"/>
    <mergeCell ref="AFK214:AFL214"/>
    <mergeCell ref="ADZ214:AEA214"/>
    <mergeCell ref="ACT219:ACU219"/>
    <mergeCell ref="ABF216:ABG216"/>
    <mergeCell ref="ABH218:ABI218"/>
    <mergeCell ref="AFL215:AFM215"/>
    <mergeCell ref="AFP219:AFQ219"/>
    <mergeCell ref="AFU224:AFV224"/>
    <mergeCell ref="AFJ213:AFK213"/>
    <mergeCell ref="ACF316:ACG316"/>
    <mergeCell ref="ACI319:ACJ319"/>
    <mergeCell ref="AAX319:AAY319"/>
    <mergeCell ref="ABB323:ABC323"/>
    <mergeCell ref="AAZ321:ABA321"/>
    <mergeCell ref="AAS314:AAT314"/>
    <mergeCell ref="AAU316:AAV316"/>
    <mergeCell ref="ACN324:ACO324"/>
    <mergeCell ref="ABG328:ABH328"/>
    <mergeCell ref="ABI330:ABJ330"/>
    <mergeCell ref="ABH329:ABI329"/>
    <mergeCell ref="ACM323:ACN323"/>
    <mergeCell ref="ABD325:ABE325"/>
    <mergeCell ref="ACD314:ACE314"/>
    <mergeCell ref="ABZ310:ACA310"/>
    <mergeCell ref="ABR302:ABS302"/>
    <mergeCell ref="ABP300:ABQ300"/>
    <mergeCell ref="ABT304:ABU304"/>
    <mergeCell ref="ABV306:ABW306"/>
    <mergeCell ref="ABX308:ABY308"/>
    <mergeCell ref="ABN298:ABO298"/>
    <mergeCell ref="ACY335:ACZ335"/>
    <mergeCell ref="ADC339:ADD339"/>
    <mergeCell ref="ADA337:ADB337"/>
    <mergeCell ref="ABP337:ABQ337"/>
    <mergeCell ref="ABN335:ABO335"/>
    <mergeCell ref="ABR339:ABS339"/>
    <mergeCell ref="ACP326:ACQ326"/>
    <mergeCell ref="ACR328:ACS328"/>
    <mergeCell ref="ACT330:ACU330"/>
    <mergeCell ref="ACO325:ACP325"/>
    <mergeCell ref="ACQ327:ACR327"/>
    <mergeCell ref="ACS329:ACT329"/>
    <mergeCell ref="AAO310:AAP310"/>
    <mergeCell ref="AAQ312:AAR312"/>
    <mergeCell ref="YK291:YL291"/>
    <mergeCell ref="YI289:YJ289"/>
    <mergeCell ref="YJ290:YK290"/>
    <mergeCell ref="YL292:YM292"/>
    <mergeCell ref="ABA322:ABB322"/>
    <mergeCell ref="ABC324:ABD324"/>
    <mergeCell ref="AAM308:AAN308"/>
    <mergeCell ref="ABE326:ABF326"/>
    <mergeCell ref="ABF327:ABG327"/>
    <mergeCell ref="ACL322:ACM322"/>
    <mergeCell ref="ACK321:ACL321"/>
    <mergeCell ref="WZ291:XA291"/>
    <mergeCell ref="WY290:WZ290"/>
    <mergeCell ref="YG287:YH287"/>
    <mergeCell ref="YH288:YI288"/>
    <mergeCell ref="VN290:VO290"/>
    <mergeCell ref="VO291:VP291"/>
    <mergeCell ref="VL288:VM288"/>
    <mergeCell ref="VK287:VL287"/>
    <mergeCell ref="VM289:VN289"/>
    <mergeCell ref="ADT319:ADU319"/>
    <mergeCell ref="ADK310:ADL310"/>
    <mergeCell ref="ADM312:ADN312"/>
    <mergeCell ref="ADO314:ADP314"/>
    <mergeCell ref="ADR317:ADS317"/>
    <mergeCell ref="ADQ316:ADR316"/>
    <mergeCell ref="AGP319:AGQ319"/>
    <mergeCell ref="AGS322:AGT322"/>
    <mergeCell ref="AGR321:AGS321"/>
    <mergeCell ref="AJL319:AJM319"/>
    <mergeCell ref="AJN321:AJO321"/>
    <mergeCell ref="AFH322:AFI322"/>
    <mergeCell ref="ADW322:ADX322"/>
    <mergeCell ref="AKP312:AKQ312"/>
    <mergeCell ref="AEX312:AEY312"/>
    <mergeCell ref="ACB312:ACC312"/>
    <mergeCell ref="AFG321:AFH321"/>
    <mergeCell ref="AHR310:AHS310"/>
    <mergeCell ref="AFC317:AFD317"/>
    <mergeCell ref="AJO322:AJP322"/>
    <mergeCell ref="AFE319:AFF319"/>
    <mergeCell ref="AGI312:AGJ312"/>
    <mergeCell ref="AGG310:AGH310"/>
    <mergeCell ref="ADX323:ADY323"/>
    <mergeCell ref="ADV321:ADW321"/>
    <mergeCell ref="ADY324:ADZ324"/>
    <mergeCell ref="AHV314:AHW314"/>
    <mergeCell ref="AJG314:AJH314"/>
    <mergeCell ref="AHT312:AHU312"/>
    <mergeCell ref="AHX316:AHY316"/>
    <mergeCell ref="AIC321:AID321"/>
    <mergeCell ref="AID322:AIE322"/>
    <mergeCell ref="AJQ324:AJR324"/>
    <mergeCell ref="AJP323:AJQ323"/>
    <mergeCell ref="AIE323:AIF323"/>
    <mergeCell ref="AHY317:AHZ317"/>
    <mergeCell ref="AIA319:AIB319"/>
    <mergeCell ref="AFI323:AFJ323"/>
    <mergeCell ref="AFJ324:AFK324"/>
    <mergeCell ref="AII290:AIJ290"/>
    <mergeCell ref="ABG291:ABH291"/>
    <mergeCell ref="ABE289:ABF289"/>
    <mergeCell ref="XZ280:YA280"/>
    <mergeCell ref="YB282:YC282"/>
    <mergeCell ref="ZP285:ZQ285"/>
    <mergeCell ref="AIC284:AID284"/>
    <mergeCell ref="ADV284:ADW284"/>
    <mergeCell ref="ABA285:ABB285"/>
    <mergeCell ref="AFY302:AFZ302"/>
    <mergeCell ref="AKF302:AKG302"/>
    <mergeCell ref="AKD300:AKE300"/>
    <mergeCell ref="AKB298:AKC298"/>
    <mergeCell ref="AJU291:AJV291"/>
    <mergeCell ref="AJS289:AJT289"/>
    <mergeCell ref="ALO337:ALP337"/>
    <mergeCell ref="ALM335:ALN335"/>
    <mergeCell ref="ALQ302:ALR302"/>
    <mergeCell ref="ALS304:ALT304"/>
    <mergeCell ref="ALU306:ALV306"/>
    <mergeCell ref="ALW308:ALX308"/>
    <mergeCell ref="ALO300:ALP300"/>
    <mergeCell ref="ALM298:ALN298"/>
    <mergeCell ref="ALQ339:ALR339"/>
    <mergeCell ref="AMC314:AMD314"/>
    <mergeCell ref="AME316:AMF316"/>
    <mergeCell ref="AMH319:AMI319"/>
    <mergeCell ref="AKY321:AKZ321"/>
    <mergeCell ref="AMM324:AMN324"/>
    <mergeCell ref="AMA312:AMB312"/>
    <mergeCell ref="AKW319:AKX319"/>
    <mergeCell ref="ALY310:ALZ310"/>
    <mergeCell ref="AMF317:AMG317"/>
    <mergeCell ref="AKZ322:ALA322"/>
    <mergeCell ref="ALE327:ALF327"/>
    <mergeCell ref="ALD326:ALE326"/>
    <mergeCell ref="ALC288:ALD288"/>
    <mergeCell ref="ALD289:ALE289"/>
    <mergeCell ref="AML286:AMM286"/>
    <mergeCell ref="AMM287:AMN287"/>
    <mergeCell ref="AKZ285:ALA285"/>
    <mergeCell ref="ALB287:ALC287"/>
    <mergeCell ref="AML323:AMM323"/>
    <mergeCell ref="AMJ321:AMK321"/>
    <mergeCell ref="AMK322:AML322"/>
    <mergeCell ref="AMJ284:AMK284"/>
    <mergeCell ref="AMH282:AMI282"/>
    <mergeCell ref="AMF280:AMG280"/>
    <mergeCell ref="AMK285:AML285"/>
    <mergeCell ref="AJS326:AJT326"/>
    <mergeCell ref="AJR325:AJS325"/>
    <mergeCell ref="AJT327:AJU327"/>
    <mergeCell ref="AKF339:AKG339"/>
    <mergeCell ref="AJW330:AJX330"/>
    <mergeCell ref="AKD337:AKE337"/>
    <mergeCell ref="AKB335:AKC335"/>
    <mergeCell ref="ALA323:ALB323"/>
    <mergeCell ref="ALB324:ALC324"/>
    <mergeCell ref="ALG329:ALH329"/>
    <mergeCell ref="ALF328:ALG328"/>
    <mergeCell ref="AJV329:AJW329"/>
    <mergeCell ref="AJU328:AJV328"/>
    <mergeCell ref="ALC325:ALD325"/>
    <mergeCell ref="ALH330:ALI330"/>
    <mergeCell ref="AII327:AIJ327"/>
    <mergeCell ref="AIL330:AIM330"/>
    <mergeCell ref="AGU324:AGV324"/>
    <mergeCell ref="AGT323:AGU323"/>
    <mergeCell ref="AGZ329:AHA329"/>
    <mergeCell ref="AIF324:AIG324"/>
    <mergeCell ref="AIH326:AII326"/>
    <mergeCell ref="AIG325:AIH325"/>
    <mergeCell ref="AHA330:AHB330"/>
    <mergeCell ref="AFO329:AFP329"/>
    <mergeCell ref="AFN328:AFO328"/>
    <mergeCell ref="AIK329:AIL329"/>
    <mergeCell ref="AIJ328:AIK328"/>
    <mergeCell ref="AGK314:AGL314"/>
    <mergeCell ref="AGN317:AGO317"/>
    <mergeCell ref="AGW326:AGX326"/>
    <mergeCell ref="AGX327:AGY327"/>
    <mergeCell ref="AGY328:AGZ328"/>
    <mergeCell ref="AGV325:AGW325"/>
    <mergeCell ref="AFK325:AFL325"/>
    <mergeCell ref="AED329:AEE329"/>
    <mergeCell ref="AEC328:AED328"/>
    <mergeCell ref="AEB327:AEC327"/>
    <mergeCell ref="AEE330:AEF330"/>
    <mergeCell ref="AFL326:AFM326"/>
    <mergeCell ref="AFM327:AFN327"/>
    <mergeCell ref="AEL337:AEM337"/>
    <mergeCell ref="AEA326:AEB326"/>
    <mergeCell ref="ADZ325:AEA325"/>
    <mergeCell ref="AEJ335:AEK335"/>
    <mergeCell ref="AFP330:AFQ330"/>
    <mergeCell ref="AIQ335:AIR335"/>
    <mergeCell ref="AIS337:AIT337"/>
    <mergeCell ref="AEN339:AEO339"/>
    <mergeCell ref="AFY339:AFZ339"/>
    <mergeCell ref="AFW337:AFX337"/>
    <mergeCell ref="AFU335:AFV335"/>
    <mergeCell ref="AHF335:AHG335"/>
    <mergeCell ref="AHH337:AHI337"/>
    <mergeCell ref="AIU339:AIV339"/>
    <mergeCell ref="AHJ339:AHK339"/>
    <mergeCell ref="HP853:HQ853"/>
    <mergeCell ref="GK859:GL859"/>
    <mergeCell ref="GU869:GV869"/>
    <mergeCell ref="ID867:IE867"/>
    <mergeCell ref="GX835:GY835"/>
    <mergeCell ref="HF843:HG843"/>
    <mergeCell ref="GS830:GT830"/>
    <mergeCell ref="GO863:GP863"/>
    <mergeCell ref="EX857:EY857"/>
    <mergeCell ref="EZ859:FA859"/>
    <mergeCell ref="FB861:FC861"/>
    <mergeCell ref="FD863:FE863"/>
    <mergeCell ref="FJ869:FK869"/>
    <mergeCell ref="FH867:FI867"/>
    <mergeCell ref="FF865:FG865"/>
    <mergeCell ref="HD841:HE841"/>
    <mergeCell ref="FT842:FU842"/>
    <mergeCell ref="EV855:EW855"/>
    <mergeCell ref="FL834:FM834"/>
    <mergeCell ref="FM835:FN835"/>
    <mergeCell ref="FJ832:FK832"/>
    <mergeCell ref="FH830:FI830"/>
    <mergeCell ref="EI842:EJ842"/>
    <mergeCell ref="EH841:EI841"/>
    <mergeCell ref="EK844:EL844"/>
    <mergeCell ref="EJ843:EK843"/>
    <mergeCell ref="EN847:EO847"/>
    <mergeCell ref="EM846:EN846"/>
    <mergeCell ref="EO848:EP848"/>
    <mergeCell ref="DY832:DZ832"/>
    <mergeCell ref="EL845:EM845"/>
    <mergeCell ref="ED837:EE837"/>
    <mergeCell ref="EB835:EC835"/>
    <mergeCell ref="EA834:EB834"/>
    <mergeCell ref="CF861:CG861"/>
    <mergeCell ref="GM861:GN861"/>
    <mergeCell ref="DQ861:DR861"/>
    <mergeCell ref="GS904:GT904"/>
    <mergeCell ref="GS867:GT867"/>
    <mergeCell ref="FB898:FC898"/>
    <mergeCell ref="FD900:FE900"/>
    <mergeCell ref="GM898:GN898"/>
    <mergeCell ref="GO900:GP900"/>
    <mergeCell ref="GK896:GL896"/>
    <mergeCell ref="FH904:FI904"/>
    <mergeCell ref="FF902:FG902"/>
    <mergeCell ref="FQ876:FR876"/>
    <mergeCell ref="EG877:EH877"/>
    <mergeCell ref="FS878:FT878"/>
    <mergeCell ref="FT879:FU879"/>
    <mergeCell ref="FM872:FN872"/>
    <mergeCell ref="FL871:FM871"/>
    <mergeCell ref="EF876:EG876"/>
    <mergeCell ref="EH878:EI878"/>
    <mergeCell ref="DU865:DV865"/>
    <mergeCell ref="EZ896:FA896"/>
    <mergeCell ref="DQ898:DR898"/>
    <mergeCell ref="DW904:DX904"/>
    <mergeCell ref="GG892:GH892"/>
    <mergeCell ref="GE890:GF890"/>
    <mergeCell ref="EV892:EW892"/>
    <mergeCell ref="EX894:EY894"/>
    <mergeCell ref="FY884:FZ884"/>
    <mergeCell ref="FX883:FY883"/>
    <mergeCell ref="GI894:GJ894"/>
    <mergeCell ref="ET890:EU890"/>
    <mergeCell ref="FZ885:GA885"/>
    <mergeCell ref="EN921:EO921"/>
    <mergeCell ref="EM920:EN920"/>
    <mergeCell ref="GE927:GF927"/>
    <mergeCell ref="ET927:EU927"/>
    <mergeCell ref="HP927:HQ927"/>
    <mergeCell ref="FY921:FZ921"/>
    <mergeCell ref="FZ922:GA922"/>
    <mergeCell ref="HK922:HL922"/>
    <mergeCell ref="EL919:EM919"/>
    <mergeCell ref="EI916:EJ916"/>
    <mergeCell ref="EO922:EP922"/>
    <mergeCell ref="BF872:BG872"/>
    <mergeCell ref="BE871:BF871"/>
    <mergeCell ref="BE908:BF908"/>
    <mergeCell ref="BH911:BI911"/>
    <mergeCell ref="BF909:BG909"/>
    <mergeCell ref="BF835:BG835"/>
    <mergeCell ref="BE834:BF834"/>
    <mergeCell ref="BH874:BI874"/>
    <mergeCell ref="BH837:BI837"/>
    <mergeCell ref="BJ839:BK839"/>
    <mergeCell ref="BK840:BL840"/>
    <mergeCell ref="BL841:BM841"/>
    <mergeCell ref="BS848:BT848"/>
    <mergeCell ref="BQ846:BR846"/>
    <mergeCell ref="BR847:BS847"/>
    <mergeCell ref="CJ865:CK865"/>
    <mergeCell ref="CL867:CM867"/>
    <mergeCell ref="CL830:CM830"/>
    <mergeCell ref="BX853:BY853"/>
    <mergeCell ref="CD859:CE859"/>
    <mergeCell ref="HR855:HS855"/>
    <mergeCell ref="HT857:HU857"/>
    <mergeCell ref="HV859:HW859"/>
    <mergeCell ref="HX861:HY861"/>
    <mergeCell ref="HT894:HU894"/>
    <mergeCell ref="HV896:HW896"/>
    <mergeCell ref="HX898:HY898"/>
    <mergeCell ref="GU906:GV906"/>
    <mergeCell ref="GW908:GX908"/>
    <mergeCell ref="IB902:IC902"/>
    <mergeCell ref="ID904:IE904"/>
    <mergeCell ref="HZ900:IA900"/>
    <mergeCell ref="FJ906:FK906"/>
    <mergeCell ref="FL908:FM908"/>
    <mergeCell ref="EF839:EG839"/>
    <mergeCell ref="EG840:EH840"/>
    <mergeCell ref="DW830:DX830"/>
    <mergeCell ref="DO859:DP859"/>
    <mergeCell ref="EB872:EC872"/>
    <mergeCell ref="EA871:EB871"/>
    <mergeCell ref="DM857:DN857"/>
    <mergeCell ref="ET853:EU853"/>
    <mergeCell ref="EF913:EG913"/>
    <mergeCell ref="EG914:EH914"/>
    <mergeCell ref="EK918:EL918"/>
    <mergeCell ref="EJ917:EK917"/>
    <mergeCell ref="EH915:EI915"/>
    <mergeCell ref="ED911:EE911"/>
    <mergeCell ref="DY906:DZ906"/>
    <mergeCell ref="EB909:EC909"/>
    <mergeCell ref="EA908:EB908"/>
    <mergeCell ref="GQ865:GR865"/>
    <mergeCell ref="FR877:FS877"/>
    <mergeCell ref="CH863:CI863"/>
    <mergeCell ref="BS885:BT885"/>
    <mergeCell ref="BR884:BS884"/>
    <mergeCell ref="GQ902:GR902"/>
    <mergeCell ref="DY869:DZ869"/>
    <mergeCell ref="DU902:DV902"/>
    <mergeCell ref="ED874:EE874"/>
    <mergeCell ref="EL882:EM882"/>
    <mergeCell ref="EN884:EO884"/>
    <mergeCell ref="EM883:EN883"/>
    <mergeCell ref="DS863:DT863"/>
    <mergeCell ref="DW867:DX867"/>
    <mergeCell ref="BX890:BY890"/>
    <mergeCell ref="DM894:DN894"/>
    <mergeCell ref="DO896:DP896"/>
    <mergeCell ref="DS900:DT900"/>
    <mergeCell ref="EO885:EP885"/>
    <mergeCell ref="EK881:EL881"/>
    <mergeCell ref="EJ880:EK880"/>
    <mergeCell ref="EI879:EJ879"/>
    <mergeCell ref="FO874:FP874"/>
    <mergeCell ref="FU880:FV880"/>
    <mergeCell ref="FH793:FI793"/>
    <mergeCell ref="FF791:FG791"/>
    <mergeCell ref="GK785:GL785"/>
    <mergeCell ref="FU806:FV806"/>
    <mergeCell ref="FS804:FT804"/>
    <mergeCell ref="FB787:FC787"/>
    <mergeCell ref="FD789:FE789"/>
    <mergeCell ref="FQ802:FR802"/>
    <mergeCell ref="FO800:FP800"/>
    <mergeCell ref="FZ811:GA811"/>
    <mergeCell ref="FX809:FY809"/>
    <mergeCell ref="FL797:FM797"/>
    <mergeCell ref="FM798:FN798"/>
    <mergeCell ref="EZ785:FA785"/>
    <mergeCell ref="FW808:FX808"/>
    <mergeCell ref="FJ795:FK795"/>
    <mergeCell ref="FR840:FS840"/>
    <mergeCell ref="FS841:FT841"/>
    <mergeCell ref="HB802:HC802"/>
    <mergeCell ref="HC803:HD803"/>
    <mergeCell ref="FR803:FS803"/>
    <mergeCell ref="FT805:FU805"/>
    <mergeCell ref="FV807:FW807"/>
    <mergeCell ref="FU843:FV843"/>
    <mergeCell ref="HC840:HD840"/>
    <mergeCell ref="HD804:HE804"/>
    <mergeCell ref="HB839:HC839"/>
    <mergeCell ref="GZ837:HA837"/>
    <mergeCell ref="GW834:GX834"/>
    <mergeCell ref="GZ800:HA800"/>
    <mergeCell ref="GW797:GX797"/>
    <mergeCell ref="GX798:GY798"/>
    <mergeCell ref="EK807:EL807"/>
    <mergeCell ref="EJ806:EK806"/>
    <mergeCell ref="EF802:EG802"/>
    <mergeCell ref="EB798:EC798"/>
    <mergeCell ref="EG803:EH803"/>
    <mergeCell ref="EA797:EB797"/>
    <mergeCell ref="ED800:EE800"/>
    <mergeCell ref="HF806:HG806"/>
    <mergeCell ref="HH808:HI808"/>
    <mergeCell ref="EL808:EM808"/>
    <mergeCell ref="EO811:EP811"/>
    <mergeCell ref="EN810:EO810"/>
    <mergeCell ref="EM809:EN809"/>
    <mergeCell ref="EH804:EI804"/>
    <mergeCell ref="EI805:EJ805"/>
    <mergeCell ref="EV818:EW818"/>
    <mergeCell ref="ET816:EU816"/>
    <mergeCell ref="GM824:GN824"/>
    <mergeCell ref="GO826:GP826"/>
    <mergeCell ref="FF828:FG828"/>
    <mergeCell ref="EX820:EY820"/>
    <mergeCell ref="EZ822:FA822"/>
    <mergeCell ref="FB824:FC824"/>
    <mergeCell ref="FD826:FE826"/>
    <mergeCell ref="DU717:DV717"/>
    <mergeCell ref="DM709:DN709"/>
    <mergeCell ref="DO711:DP711"/>
    <mergeCell ref="DS715:DT715"/>
    <mergeCell ref="DQ713:DR713"/>
    <mergeCell ref="DK707:DL707"/>
    <mergeCell ref="DI705:DJ705"/>
    <mergeCell ref="EX709:EY709"/>
    <mergeCell ref="EZ711:FA711"/>
    <mergeCell ref="FB713:FC713"/>
    <mergeCell ref="EV707:EW707"/>
    <mergeCell ref="ET705:EU705"/>
    <mergeCell ref="DC699:DD699"/>
    <mergeCell ref="DB698:DC698"/>
    <mergeCell ref="EH693:EI693"/>
    <mergeCell ref="EO700:EP700"/>
    <mergeCell ref="CX694:CY694"/>
    <mergeCell ref="DD700:DE700"/>
    <mergeCell ref="BP734:BQ734"/>
    <mergeCell ref="BQ735:BR735"/>
    <mergeCell ref="GI746:GJ746"/>
    <mergeCell ref="ET742:EU742"/>
    <mergeCell ref="EM735:EN735"/>
    <mergeCell ref="BH726:BI726"/>
    <mergeCell ref="BO733:BP733"/>
    <mergeCell ref="BJ728:BK728"/>
    <mergeCell ref="CU728:CV728"/>
    <mergeCell ref="CQ724:CR724"/>
    <mergeCell ref="CS726:CT726"/>
    <mergeCell ref="EB724:EC724"/>
    <mergeCell ref="FD715:FE715"/>
    <mergeCell ref="FH719:FI719"/>
    <mergeCell ref="DW719:DX719"/>
    <mergeCell ref="DA734:DB734"/>
    <mergeCell ref="CW730:CX730"/>
    <mergeCell ref="DK744:DL744"/>
    <mergeCell ref="CW693:CX693"/>
    <mergeCell ref="CV692:CW692"/>
    <mergeCell ref="DC736:DD736"/>
    <mergeCell ref="CH715:CI715"/>
    <mergeCell ref="BZ744:CA744"/>
    <mergeCell ref="CL719:CM719"/>
    <mergeCell ref="GZ911:HA911"/>
    <mergeCell ref="GX909:GY909"/>
    <mergeCell ref="GW945:GX945"/>
    <mergeCell ref="GX946:GY946"/>
    <mergeCell ref="GU943:GV943"/>
    <mergeCell ref="GQ939:GR939"/>
    <mergeCell ref="GZ948:HA948"/>
    <mergeCell ref="GS941:GT941"/>
    <mergeCell ref="II946:IJ946"/>
    <mergeCell ref="IK948:IL948"/>
    <mergeCell ref="IF906:IG906"/>
    <mergeCell ref="IH908:II908"/>
    <mergeCell ref="II909:IJ909"/>
    <mergeCell ref="IK911:IL911"/>
    <mergeCell ref="IN951:IO951"/>
    <mergeCell ref="IM950:IN950"/>
    <mergeCell ref="IF943:IG943"/>
    <mergeCell ref="IH945:II945"/>
    <mergeCell ref="ID941:IE941"/>
    <mergeCell ref="IP953:IQ953"/>
    <mergeCell ref="IO952:IP952"/>
    <mergeCell ref="HE916:HF916"/>
    <mergeCell ref="HD915:HE915"/>
    <mergeCell ref="HC914:HD914"/>
    <mergeCell ref="HC951:HD951"/>
    <mergeCell ref="HB913:HC913"/>
    <mergeCell ref="HB950:HC950"/>
    <mergeCell ref="HD952:HE952"/>
    <mergeCell ref="HE953:HF953"/>
    <mergeCell ref="IR918:IS918"/>
    <mergeCell ref="IP916:IQ916"/>
    <mergeCell ref="IQ917:IR917"/>
    <mergeCell ref="IN914:IO914"/>
    <mergeCell ref="IM913:IN913"/>
    <mergeCell ref="IO915:IP915"/>
    <mergeCell ref="HF917:HG917"/>
    <mergeCell ref="HI920:HJ920"/>
    <mergeCell ref="HJ921:HK921"/>
    <mergeCell ref="HG918:HH918"/>
    <mergeCell ref="HH919:HI919"/>
    <mergeCell ref="IS919:IT919"/>
    <mergeCell ref="IU921:IV921"/>
    <mergeCell ref="IT920:IU920"/>
    <mergeCell ref="HJ847:HK847"/>
    <mergeCell ref="HI846:HJ846"/>
    <mergeCell ref="BZ855:CA855"/>
    <mergeCell ref="CB857:CC857"/>
    <mergeCell ref="HG844:HH844"/>
    <mergeCell ref="HH845:HI845"/>
    <mergeCell ref="HK848:HL848"/>
    <mergeCell ref="FO837:FP837"/>
    <mergeCell ref="GI857:GJ857"/>
    <mergeCell ref="FQ839:FR839"/>
    <mergeCell ref="IO878:IP878"/>
    <mergeCell ref="IS845:IT845"/>
    <mergeCell ref="IU847:IV847"/>
    <mergeCell ref="IB865:IC865"/>
    <mergeCell ref="HZ863:IA863"/>
    <mergeCell ref="II872:IJ872"/>
    <mergeCell ref="IK874:IL874"/>
    <mergeCell ref="IT846:IU846"/>
    <mergeCell ref="IM876:IN876"/>
    <mergeCell ref="IN877:IO877"/>
    <mergeCell ref="IQ880:IR880"/>
    <mergeCell ref="IU884:IV884"/>
    <mergeCell ref="IT883:IU883"/>
    <mergeCell ref="IR881:IS881"/>
    <mergeCell ref="IP879:IQ879"/>
    <mergeCell ref="IQ806:IR806"/>
    <mergeCell ref="IO804:IP804"/>
    <mergeCell ref="IP805:IQ805"/>
    <mergeCell ref="HT746:HU746"/>
    <mergeCell ref="IR807:IS807"/>
    <mergeCell ref="IR844:IS844"/>
    <mergeCell ref="IP842:IQ842"/>
    <mergeCell ref="IN840:IO840"/>
    <mergeCell ref="IO841:IP841"/>
    <mergeCell ref="IM839:IN839"/>
    <mergeCell ref="IQ843:IR843"/>
    <mergeCell ref="IS882:IT882"/>
    <mergeCell ref="IS808:IT808"/>
    <mergeCell ref="IU810:IV810"/>
    <mergeCell ref="IT809:IU809"/>
    <mergeCell ref="IM802:IN802"/>
    <mergeCell ref="IK800:IL800"/>
    <mergeCell ref="IN803:IO803"/>
    <mergeCell ref="IK837:IL837"/>
    <mergeCell ref="FM909:FN909"/>
    <mergeCell ref="FQ913:FR913"/>
    <mergeCell ref="FO911:FP911"/>
    <mergeCell ref="FX920:FY920"/>
    <mergeCell ref="FW919:FX919"/>
    <mergeCell ref="FT916:FU916"/>
    <mergeCell ref="FR914:FS914"/>
    <mergeCell ref="FS915:FT915"/>
    <mergeCell ref="FT953:FU953"/>
    <mergeCell ref="FS952:FT952"/>
    <mergeCell ref="FQ950:FR950"/>
    <mergeCell ref="FO948:FP948"/>
    <mergeCell ref="FU917:FV917"/>
    <mergeCell ref="FV918:FW918"/>
    <mergeCell ref="FR951:FS951"/>
    <mergeCell ref="FL945:FM945"/>
    <mergeCell ref="FH941:FI941"/>
    <mergeCell ref="FM946:FN946"/>
    <mergeCell ref="FJ943:FK943"/>
    <mergeCell ref="GI931:GJ931"/>
    <mergeCell ref="GG929:GH929"/>
    <mergeCell ref="EV929:EW929"/>
    <mergeCell ref="EZ933:FA933"/>
    <mergeCell ref="EX931:EY931"/>
    <mergeCell ref="GM935:GN935"/>
    <mergeCell ref="GO937:GP937"/>
    <mergeCell ref="FD937:FE937"/>
    <mergeCell ref="FB935:FC935"/>
    <mergeCell ref="FF939:FG939"/>
    <mergeCell ref="HT931:HU931"/>
    <mergeCell ref="HR929:HS929"/>
    <mergeCell ref="HV933:HW933"/>
    <mergeCell ref="HX935:HY935"/>
    <mergeCell ref="HZ937:IA937"/>
    <mergeCell ref="IB939:IC939"/>
    <mergeCell ref="GK933:GL933"/>
    <mergeCell ref="DQ824:DR824"/>
    <mergeCell ref="DO822:DP822"/>
    <mergeCell ref="EV781:EW781"/>
    <mergeCell ref="EX783:EY783"/>
    <mergeCell ref="DK818:DL818"/>
    <mergeCell ref="DM820:DN820"/>
    <mergeCell ref="DI816:DJ816"/>
    <mergeCell ref="DK855:DL855"/>
    <mergeCell ref="DK929:DL929"/>
    <mergeCell ref="DI853:DJ853"/>
    <mergeCell ref="DI927:DJ927"/>
    <mergeCell ref="DY795:DZ795"/>
    <mergeCell ref="DS826:DT826"/>
    <mergeCell ref="DU828:DV828"/>
    <mergeCell ref="EF950:EG950"/>
    <mergeCell ref="EG951:EH951"/>
    <mergeCell ref="ED948:EE948"/>
    <mergeCell ref="DU939:DV939"/>
    <mergeCell ref="EH952:EI952"/>
    <mergeCell ref="EI953:EJ953"/>
    <mergeCell ref="EA945:EB945"/>
    <mergeCell ref="DY943:DZ943"/>
    <mergeCell ref="EB946:EC946"/>
    <mergeCell ref="DW941:DX941"/>
    <mergeCell ref="CD933:CE933"/>
    <mergeCell ref="CF935:CG935"/>
    <mergeCell ref="CD822:CE822"/>
    <mergeCell ref="CF824:CG824"/>
    <mergeCell ref="CH826:CI826"/>
    <mergeCell ref="DA882:DB882"/>
    <mergeCell ref="DI890:DJ890"/>
    <mergeCell ref="DD885:DE885"/>
    <mergeCell ref="DK892:DL892"/>
    <mergeCell ref="DC884:DD884"/>
    <mergeCell ref="DB883:DC883"/>
    <mergeCell ref="CW878:CX878"/>
    <mergeCell ref="CX879:CY879"/>
    <mergeCell ref="CW952:CX952"/>
    <mergeCell ref="CV951:CW951"/>
    <mergeCell ref="CX953:CY953"/>
    <mergeCell ref="BL878:BM878"/>
    <mergeCell ref="BK877:BL877"/>
    <mergeCell ref="BJ876:BK876"/>
    <mergeCell ref="CS874:CT874"/>
    <mergeCell ref="CQ872:CR872"/>
    <mergeCell ref="CU876:CV876"/>
    <mergeCell ref="CY880:CZ880"/>
    <mergeCell ref="CV877:CW877"/>
    <mergeCell ref="DW793:DX793"/>
    <mergeCell ref="DU791:DV791"/>
    <mergeCell ref="DQ787:DR787"/>
    <mergeCell ref="DS789:DT789"/>
    <mergeCell ref="DM783:DN783"/>
    <mergeCell ref="DO785:DP785"/>
    <mergeCell ref="DD922:DE922"/>
    <mergeCell ref="DS937:DT937"/>
    <mergeCell ref="DO933:DP933"/>
    <mergeCell ref="DQ935:DR935"/>
    <mergeCell ref="DM931:DN931"/>
    <mergeCell ref="CZ881:DA881"/>
    <mergeCell ref="DC921:DD921"/>
    <mergeCell ref="DB920:DC920"/>
    <mergeCell ref="CZ918:DA918"/>
    <mergeCell ref="CY917:CZ917"/>
    <mergeCell ref="CX916:CY916"/>
    <mergeCell ref="DA919:DB919"/>
    <mergeCell ref="IQ732:IR732"/>
    <mergeCell ref="HV748:HW748"/>
    <mergeCell ref="IN729:IO729"/>
    <mergeCell ref="HX750:HY750"/>
    <mergeCell ref="HP742:HQ742"/>
    <mergeCell ref="EJ732:EK732"/>
    <mergeCell ref="EO737:EP737"/>
    <mergeCell ref="EJ695:EK695"/>
    <mergeCell ref="EL697:EM697"/>
    <mergeCell ref="EN699:EO699"/>
    <mergeCell ref="FW697:FX697"/>
    <mergeCell ref="IU699:IV699"/>
    <mergeCell ref="II687:IJ687"/>
    <mergeCell ref="IK689:IL689"/>
    <mergeCell ref="IQ695:IR695"/>
    <mergeCell ref="IO693:IP693"/>
    <mergeCell ref="IM691:IN691"/>
    <mergeCell ref="IN692:IO692"/>
    <mergeCell ref="FZ700:GA700"/>
    <mergeCell ref="GM713:GN713"/>
    <mergeCell ref="GO715:GP715"/>
    <mergeCell ref="FO652:FP652"/>
    <mergeCell ref="FM650:FN650"/>
    <mergeCell ref="LB647:LC647"/>
    <mergeCell ref="EG655:EH655"/>
    <mergeCell ref="FR655:FS655"/>
    <mergeCell ref="ED652:EE652"/>
    <mergeCell ref="EF654:EG654"/>
    <mergeCell ref="FQ654:FR654"/>
    <mergeCell ref="FJ647:FK647"/>
    <mergeCell ref="FL649:FM649"/>
    <mergeCell ref="EI694:EJ694"/>
    <mergeCell ref="IS697:IT697"/>
    <mergeCell ref="JO682:JP682"/>
    <mergeCell ref="JM680:JN680"/>
    <mergeCell ref="JG711:JH711"/>
    <mergeCell ref="JQ721:JR721"/>
    <mergeCell ref="JM717:JN717"/>
    <mergeCell ref="JQ647:JR647"/>
    <mergeCell ref="JK678:JL678"/>
    <mergeCell ref="IF684:IG684"/>
    <mergeCell ref="IH686:II686"/>
    <mergeCell ref="ID682:IE682"/>
    <mergeCell ref="HZ678:IA678"/>
    <mergeCell ref="IB680:IC680"/>
    <mergeCell ref="HG770:HH770"/>
    <mergeCell ref="CZ770:DA770"/>
    <mergeCell ref="HB765:HC765"/>
    <mergeCell ref="GZ763:HA763"/>
    <mergeCell ref="HG733:HH733"/>
    <mergeCell ref="JS723:JT723"/>
    <mergeCell ref="HX676:HY676"/>
    <mergeCell ref="DU754:DV754"/>
    <mergeCell ref="DW756:DX756"/>
    <mergeCell ref="DY758:DZ758"/>
    <mergeCell ref="EA760:EB760"/>
    <mergeCell ref="FH756:FI756"/>
    <mergeCell ref="EX746:EY746"/>
    <mergeCell ref="EV744:EW744"/>
    <mergeCell ref="EK770:EL770"/>
    <mergeCell ref="FJ758:FK758"/>
    <mergeCell ref="EH767:EI767"/>
    <mergeCell ref="EI768:EJ768"/>
    <mergeCell ref="EJ769:EK769"/>
    <mergeCell ref="EF765:EG765"/>
    <mergeCell ref="ED763:EE763"/>
    <mergeCell ref="EG766:EH766"/>
    <mergeCell ref="FL760:FM760"/>
    <mergeCell ref="FM761:FN761"/>
    <mergeCell ref="FS767:FT767"/>
    <mergeCell ref="FT768:FU768"/>
    <mergeCell ref="FO763:FP763"/>
    <mergeCell ref="JX765:JY765"/>
    <mergeCell ref="JY766:JZ766"/>
    <mergeCell ref="JO756:JP756"/>
    <mergeCell ref="JM754:JN754"/>
    <mergeCell ref="JV763:JW763"/>
    <mergeCell ref="JT761:JU761"/>
    <mergeCell ref="KC770:KD770"/>
    <mergeCell ref="KB769:KC769"/>
    <mergeCell ref="JZ767:KA767"/>
    <mergeCell ref="KA768:KB768"/>
    <mergeCell ref="IN766:IO766"/>
    <mergeCell ref="IO767:IP767"/>
    <mergeCell ref="HR744:HS744"/>
    <mergeCell ref="FV770:FW770"/>
    <mergeCell ref="FU769:FV769"/>
    <mergeCell ref="FF754:FG754"/>
    <mergeCell ref="FD752:FE752"/>
    <mergeCell ref="HC766:HD766"/>
    <mergeCell ref="GW760:GX760"/>
    <mergeCell ref="GX761:GY761"/>
    <mergeCell ref="GQ754:GR754"/>
    <mergeCell ref="GS756:GT756"/>
    <mergeCell ref="GU758:GV758"/>
    <mergeCell ref="GO752:GP752"/>
    <mergeCell ref="FU732:FV732"/>
    <mergeCell ref="FT731:FU731"/>
    <mergeCell ref="BL730:BM730"/>
    <mergeCell ref="BM731:BN731"/>
    <mergeCell ref="BN732:BO732"/>
    <mergeCell ref="CX731:CY731"/>
    <mergeCell ref="CY732:CZ732"/>
    <mergeCell ref="EH730:EI730"/>
    <mergeCell ref="FS730:FT730"/>
    <mergeCell ref="EI731:EJ731"/>
    <mergeCell ref="JC707:JD707"/>
    <mergeCell ref="JE709:JF709"/>
    <mergeCell ref="JA705:JB705"/>
    <mergeCell ref="IR696:IS696"/>
    <mergeCell ref="IM728:IN728"/>
    <mergeCell ref="IK726:IL726"/>
    <mergeCell ref="JE672:JF672"/>
    <mergeCell ref="JG674:JH674"/>
    <mergeCell ref="JI676:JJ676"/>
    <mergeCell ref="JC670:JD670"/>
    <mergeCell ref="JA668:JB668"/>
    <mergeCell ref="IP694:IQ694"/>
    <mergeCell ref="GX687:GY687"/>
    <mergeCell ref="HD693:HE693"/>
    <mergeCell ref="FX698:FY698"/>
    <mergeCell ref="FV696:FW696"/>
    <mergeCell ref="FR692:FS692"/>
    <mergeCell ref="FT694:FU694"/>
    <mergeCell ref="FQ691:FR691"/>
    <mergeCell ref="FS693:FT693"/>
    <mergeCell ref="HF732:HG732"/>
    <mergeCell ref="HD730:HE730"/>
    <mergeCell ref="HD767:HE767"/>
    <mergeCell ref="HG659:HH659"/>
    <mergeCell ref="HD656:HE656"/>
    <mergeCell ref="HE657:HF657"/>
    <mergeCell ref="GM676:GN676"/>
    <mergeCell ref="GW686:GX686"/>
    <mergeCell ref="FZ737:GA737"/>
    <mergeCell ref="HJ736:HK736"/>
    <mergeCell ref="HC729:HD729"/>
    <mergeCell ref="HE731:HF731"/>
    <mergeCell ref="BR736:BS736"/>
    <mergeCell ref="EL734:EM734"/>
    <mergeCell ref="EN736:EO736"/>
    <mergeCell ref="FY736:FZ736"/>
    <mergeCell ref="II724:IJ724"/>
    <mergeCell ref="IH723:II723"/>
    <mergeCell ref="CV729:CW729"/>
    <mergeCell ref="HB728:HC728"/>
    <mergeCell ref="GZ726:HA726"/>
    <mergeCell ref="GU721:GV721"/>
    <mergeCell ref="GW723:GX723"/>
    <mergeCell ref="GX724:GY724"/>
    <mergeCell ref="HZ715:IA715"/>
    <mergeCell ref="ID719:IE719"/>
    <mergeCell ref="FL723:FM723"/>
    <mergeCell ref="FM724:FN724"/>
    <mergeCell ref="EG729:EH729"/>
    <mergeCell ref="FR729:FS729"/>
    <mergeCell ref="ED726:EE726"/>
    <mergeCell ref="FO726:FP726"/>
    <mergeCell ref="EA723:EB723"/>
    <mergeCell ref="EM698:EN698"/>
    <mergeCell ref="EK696:EL696"/>
    <mergeCell ref="CY695:CZ695"/>
    <mergeCell ref="DA697:DB697"/>
    <mergeCell ref="CZ696:DA696"/>
    <mergeCell ref="EG692:EH692"/>
    <mergeCell ref="DY721:DZ721"/>
    <mergeCell ref="FJ721:FK721"/>
    <mergeCell ref="BZ707:CA707"/>
    <mergeCell ref="BX705:BY705"/>
    <mergeCell ref="CN721:CO721"/>
    <mergeCell ref="CP723:CQ723"/>
    <mergeCell ref="CJ717:CK717"/>
    <mergeCell ref="FQ728:FR728"/>
    <mergeCell ref="EF728:EG728"/>
    <mergeCell ref="JT613:JU613"/>
    <mergeCell ref="KA620:KB620"/>
    <mergeCell ref="JX617:JY617"/>
    <mergeCell ref="JZ619:KA619"/>
    <mergeCell ref="KA546:KB546"/>
    <mergeCell ref="KA509:KB509"/>
    <mergeCell ref="JZ508:KA508"/>
    <mergeCell ref="JX506:JY506"/>
    <mergeCell ref="JY507:JZ507"/>
    <mergeCell ref="KA583:KB583"/>
    <mergeCell ref="JZ582:KA582"/>
    <mergeCell ref="JY544:JZ544"/>
    <mergeCell ref="JX543:JY543"/>
    <mergeCell ref="JV541:JW541"/>
    <mergeCell ref="JT539:JU539"/>
    <mergeCell ref="JQ536:JR536"/>
    <mergeCell ref="JS538:JT538"/>
    <mergeCell ref="JT502:JU502"/>
    <mergeCell ref="JS501:JT501"/>
    <mergeCell ref="KP487:KQ487"/>
    <mergeCell ref="KR489:KS489"/>
    <mergeCell ref="KT491:KU491"/>
    <mergeCell ref="KN485:KO485"/>
    <mergeCell ref="KL483:KM483"/>
    <mergeCell ref="MG530:MH530"/>
    <mergeCell ref="LJ507:LK507"/>
    <mergeCell ref="LL509:LM509"/>
    <mergeCell ref="LR478:LS478"/>
    <mergeCell ref="LB573:LC573"/>
    <mergeCell ref="LQ551:LR551"/>
    <mergeCell ref="LR515:LS515"/>
    <mergeCell ref="LB536:LC536"/>
    <mergeCell ref="MG604:MH604"/>
    <mergeCell ref="KV604:KW604"/>
    <mergeCell ref="KN559:KO559"/>
    <mergeCell ref="KL557:KM557"/>
    <mergeCell ref="JQ573:JR573"/>
    <mergeCell ref="LI543:LJ543"/>
    <mergeCell ref="LJ544:LK544"/>
    <mergeCell ref="KZ534:LA534"/>
    <mergeCell ref="KX532:KY532"/>
    <mergeCell ref="KR563:KS563"/>
    <mergeCell ref="KV530:KW530"/>
    <mergeCell ref="KP561:KQ561"/>
    <mergeCell ref="JQ610:JR610"/>
    <mergeCell ref="KZ608:LA608"/>
    <mergeCell ref="LB610:LC610"/>
    <mergeCell ref="KX606:KY606"/>
    <mergeCell ref="LM621:LN621"/>
    <mergeCell ref="LK619:LL619"/>
    <mergeCell ref="IH649:II649"/>
    <mergeCell ref="JO645:JP645"/>
    <mergeCell ref="HX639:HY639"/>
    <mergeCell ref="HZ641:IA641"/>
    <mergeCell ref="HP631:HQ631"/>
    <mergeCell ref="HR633:HS633"/>
    <mergeCell ref="HT635:HU635"/>
    <mergeCell ref="JE635:JF635"/>
    <mergeCell ref="HV637:HW637"/>
    <mergeCell ref="ID645:IE645"/>
    <mergeCell ref="IB643:IC643"/>
    <mergeCell ref="JI639:JJ639"/>
    <mergeCell ref="JK641:JL641"/>
    <mergeCell ref="JG637:JH637"/>
    <mergeCell ref="JC633:JD633"/>
    <mergeCell ref="KR600:KS600"/>
    <mergeCell ref="KT602:KU602"/>
    <mergeCell ref="GZ652:HA652"/>
    <mergeCell ref="IM654:IN654"/>
    <mergeCell ref="IO656:IP656"/>
    <mergeCell ref="IN655:IO655"/>
    <mergeCell ref="JM643:JN643"/>
    <mergeCell ref="JA631:JB631"/>
    <mergeCell ref="KN596:KO596"/>
    <mergeCell ref="LY596:LZ596"/>
    <mergeCell ref="KF588:KG588"/>
    <mergeCell ref="KE587:KF587"/>
    <mergeCell ref="KG589:KH589"/>
    <mergeCell ref="KP598:KQ598"/>
    <mergeCell ref="KL594:KM594"/>
    <mergeCell ref="ME602:MF602"/>
    <mergeCell ref="LW594:LX594"/>
    <mergeCell ref="IK652:IL652"/>
    <mergeCell ref="IF647:IG647"/>
    <mergeCell ref="II650:IJ650"/>
    <mergeCell ref="IT661:IU661"/>
    <mergeCell ref="IQ658:IR658"/>
    <mergeCell ref="IP657:IQ657"/>
    <mergeCell ref="IS660:IT660"/>
    <mergeCell ref="IR659:IS659"/>
    <mergeCell ref="HB654:HC654"/>
    <mergeCell ref="HC655:HD655"/>
    <mergeCell ref="GO641:GP641"/>
    <mergeCell ref="GS645:GT645"/>
    <mergeCell ref="GQ643:GR643"/>
    <mergeCell ref="GW649:GX649"/>
    <mergeCell ref="GX650:GY650"/>
    <mergeCell ref="GM639:GN639"/>
    <mergeCell ref="GK637:GL637"/>
    <mergeCell ref="GG633:GH633"/>
    <mergeCell ref="GE631:GF631"/>
    <mergeCell ref="GI635:GJ635"/>
    <mergeCell ref="GU647:GV647"/>
    <mergeCell ref="CL756:CM756"/>
    <mergeCell ref="CJ754:CK754"/>
    <mergeCell ref="AW715:AX715"/>
    <mergeCell ref="BA719:BB719"/>
    <mergeCell ref="AY717:AZ717"/>
    <mergeCell ref="BO770:BP770"/>
    <mergeCell ref="BH763:BI763"/>
    <mergeCell ref="BF761:BG761"/>
    <mergeCell ref="BE760:BF760"/>
    <mergeCell ref="BP771:BQ771"/>
    <mergeCell ref="BR773:BS773"/>
    <mergeCell ref="BQ772:BR772"/>
    <mergeCell ref="BS737:BT737"/>
    <mergeCell ref="CH752:CI752"/>
    <mergeCell ref="CP760:CQ760"/>
    <mergeCell ref="CN758:CO758"/>
    <mergeCell ref="BK729:BL729"/>
    <mergeCell ref="BF724:BG724"/>
    <mergeCell ref="CD748:CE748"/>
    <mergeCell ref="CB746:CC746"/>
    <mergeCell ref="AU713:AV713"/>
    <mergeCell ref="AO707:AP707"/>
    <mergeCell ref="AM705:AN705"/>
    <mergeCell ref="AQ709:AR709"/>
    <mergeCell ref="AS711:AT711"/>
    <mergeCell ref="BE723:BF723"/>
    <mergeCell ref="FX772:FY772"/>
    <mergeCell ref="FY773:FZ773"/>
    <mergeCell ref="DA771:DB771"/>
    <mergeCell ref="DC773:DD773"/>
    <mergeCell ref="DB772:DC772"/>
    <mergeCell ref="HH771:HI771"/>
    <mergeCell ref="FW771:FX771"/>
    <mergeCell ref="HI772:HJ772"/>
    <mergeCell ref="EM772:EN772"/>
    <mergeCell ref="EL771:EM771"/>
    <mergeCell ref="EN773:EO773"/>
    <mergeCell ref="HJ773:HK773"/>
    <mergeCell ref="HI735:HJ735"/>
    <mergeCell ref="HH734:HI734"/>
    <mergeCell ref="IV737:IW737"/>
    <mergeCell ref="IS734:IT734"/>
    <mergeCell ref="IT735:IU735"/>
    <mergeCell ref="IU736:IV736"/>
    <mergeCell ref="HK737:HL737"/>
    <mergeCell ref="FX735:FY735"/>
    <mergeCell ref="FW734:FX734"/>
    <mergeCell ref="HF769:HG769"/>
    <mergeCell ref="HE768:HF768"/>
    <mergeCell ref="IQ769:IR769"/>
    <mergeCell ref="JQ758:JR758"/>
    <mergeCell ref="JS760:JT760"/>
    <mergeCell ref="JC744:JD744"/>
    <mergeCell ref="JA742:JB742"/>
    <mergeCell ref="GG744:GH744"/>
    <mergeCell ref="GE742:GF742"/>
    <mergeCell ref="JE746:JF746"/>
    <mergeCell ref="JG748:JH748"/>
    <mergeCell ref="GK748:GL748"/>
    <mergeCell ref="GM750:GN750"/>
    <mergeCell ref="JI750:JJ750"/>
    <mergeCell ref="JK752:JL752"/>
    <mergeCell ref="FR766:FS766"/>
    <mergeCell ref="EB761:EC761"/>
    <mergeCell ref="IR733:IS733"/>
    <mergeCell ref="EK733:EL733"/>
    <mergeCell ref="FV733:FW733"/>
    <mergeCell ref="IH760:II760"/>
    <mergeCell ref="IF758:IG758"/>
    <mergeCell ref="IP768:IQ768"/>
    <mergeCell ref="ID756:IE756"/>
    <mergeCell ref="II761:IJ761"/>
    <mergeCell ref="IM765:IN765"/>
    <mergeCell ref="IK763:IL763"/>
    <mergeCell ref="HZ752:IA752"/>
    <mergeCell ref="IB754:IC754"/>
    <mergeCell ref="HB691:HC691"/>
    <mergeCell ref="GZ689:HA689"/>
    <mergeCell ref="GS682:GT682"/>
    <mergeCell ref="HC692:HD692"/>
    <mergeCell ref="GU684:GV684"/>
    <mergeCell ref="GO678:GP678"/>
    <mergeCell ref="GQ680:GR680"/>
    <mergeCell ref="JI713:JJ713"/>
    <mergeCell ref="JK715:JL715"/>
    <mergeCell ref="HT709:HU709"/>
    <mergeCell ref="HR707:HS707"/>
    <mergeCell ref="HV711:HW711"/>
    <mergeCell ref="HX713:HY713"/>
    <mergeCell ref="IT698:IU698"/>
    <mergeCell ref="IV700:IW700"/>
    <mergeCell ref="HJ699:HK699"/>
    <mergeCell ref="HI698:HJ698"/>
    <mergeCell ref="AH700:AI700"/>
    <mergeCell ref="FY699:FZ699"/>
    <mergeCell ref="FU695:FV695"/>
    <mergeCell ref="HF695:HG695"/>
    <mergeCell ref="HE694:HF694"/>
    <mergeCell ref="HH697:HI697"/>
    <mergeCell ref="HK700:HL700"/>
    <mergeCell ref="HG696:HH696"/>
    <mergeCell ref="FB565:FC565"/>
    <mergeCell ref="EZ563:FA563"/>
    <mergeCell ref="EL586:EM586"/>
    <mergeCell ref="EK585:EL585"/>
    <mergeCell ref="EJ584:EK584"/>
    <mergeCell ref="EN588:EO588"/>
    <mergeCell ref="EO589:EP589"/>
    <mergeCell ref="EX561:EY561"/>
    <mergeCell ref="FD567:FE567"/>
    <mergeCell ref="FF569:FG569"/>
    <mergeCell ref="EM587:EN587"/>
    <mergeCell ref="FJ610:FK610"/>
    <mergeCell ref="FJ573:FK573"/>
    <mergeCell ref="FL575:FM575"/>
    <mergeCell ref="FR581:FS581"/>
    <mergeCell ref="FQ580:FR580"/>
    <mergeCell ref="FM576:FN576"/>
    <mergeCell ref="FO578:FP578"/>
    <mergeCell ref="FQ617:FR617"/>
    <mergeCell ref="FR618:FS618"/>
    <mergeCell ref="FL612:FM612"/>
    <mergeCell ref="FF606:FG606"/>
    <mergeCell ref="FS619:FT619"/>
    <mergeCell ref="FO615:FP615"/>
    <mergeCell ref="FS582:FT582"/>
    <mergeCell ref="HF658:HG658"/>
    <mergeCell ref="HH660:HI660"/>
    <mergeCell ref="FZ663:GA663"/>
    <mergeCell ref="FY662:FZ662"/>
    <mergeCell ref="IV663:IW663"/>
    <mergeCell ref="HK663:HL663"/>
    <mergeCell ref="IU662:IV662"/>
    <mergeCell ref="HJ662:HK662"/>
    <mergeCell ref="HI661:HJ661"/>
    <mergeCell ref="HP705:HQ705"/>
    <mergeCell ref="GE705:GF705"/>
    <mergeCell ref="GI709:GJ709"/>
    <mergeCell ref="GG707:GH707"/>
    <mergeCell ref="GK711:GL711"/>
    <mergeCell ref="EV559:EW559"/>
    <mergeCell ref="ET557:EU557"/>
    <mergeCell ref="FH571:FI571"/>
    <mergeCell ref="DS641:DT641"/>
    <mergeCell ref="DY647:DZ647"/>
    <mergeCell ref="EA649:EB649"/>
    <mergeCell ref="DU643:DV643"/>
    <mergeCell ref="EB650:EC650"/>
    <mergeCell ref="DU606:DV606"/>
    <mergeCell ref="DW608:DX608"/>
    <mergeCell ref="DW645:DX645"/>
    <mergeCell ref="EF580:EG580"/>
    <mergeCell ref="EI583:EJ583"/>
    <mergeCell ref="ED578:EE578"/>
    <mergeCell ref="EB576:EC576"/>
    <mergeCell ref="DY573:DZ573"/>
    <mergeCell ref="EA575:EB575"/>
    <mergeCell ref="DU569:DV569"/>
    <mergeCell ref="DS567:DT567"/>
    <mergeCell ref="DW571:DX571"/>
    <mergeCell ref="EZ637:FA637"/>
    <mergeCell ref="FB639:FC639"/>
    <mergeCell ref="FD641:FE641"/>
    <mergeCell ref="FF643:FG643"/>
    <mergeCell ref="FH645:FI645"/>
    <mergeCell ref="EV633:EW633"/>
    <mergeCell ref="ET631:EU631"/>
    <mergeCell ref="EX635:EY635"/>
    <mergeCell ref="DS493:DT493"/>
    <mergeCell ref="DM487:DN487"/>
    <mergeCell ref="ED504:EE504"/>
    <mergeCell ref="EB502:EC502"/>
    <mergeCell ref="EK511:EL511"/>
    <mergeCell ref="DU495:DV495"/>
    <mergeCell ref="DW497:DX497"/>
    <mergeCell ref="EF506:EG506"/>
    <mergeCell ref="EJ510:EK510"/>
    <mergeCell ref="EH508:EI508"/>
    <mergeCell ref="DC477:DD477"/>
    <mergeCell ref="DB476:DC476"/>
    <mergeCell ref="EO515:EP515"/>
    <mergeCell ref="EL512:EM512"/>
    <mergeCell ref="EN514:EO514"/>
    <mergeCell ref="EO478:EP478"/>
    <mergeCell ref="EM513:EN513"/>
    <mergeCell ref="EK474:EL474"/>
    <mergeCell ref="EJ473:EK473"/>
    <mergeCell ref="DA475:DB475"/>
    <mergeCell ref="CZ474:DA474"/>
    <mergeCell ref="FS471:FT471"/>
    <mergeCell ref="EL475:EM475"/>
    <mergeCell ref="EH471:EI471"/>
    <mergeCell ref="EG470:EH470"/>
    <mergeCell ref="EI472:EJ472"/>
    <mergeCell ref="CY436:CZ436"/>
    <mergeCell ref="CZ437:DA437"/>
    <mergeCell ref="DK485:DL485"/>
    <mergeCell ref="DK448:DL448"/>
    <mergeCell ref="DI446:DJ446"/>
    <mergeCell ref="DI483:DJ483"/>
    <mergeCell ref="CY473:CZ473"/>
    <mergeCell ref="DD478:DE478"/>
    <mergeCell ref="DO452:DP452"/>
    <mergeCell ref="DQ454:DR454"/>
    <mergeCell ref="DM450:DN450"/>
    <mergeCell ref="DS456:DT456"/>
    <mergeCell ref="CW471:CX471"/>
    <mergeCell ref="CX472:CY472"/>
    <mergeCell ref="DU458:DV458"/>
    <mergeCell ref="DW460:DX460"/>
    <mergeCell ref="EB465:EC465"/>
    <mergeCell ref="EA464:EB464"/>
    <mergeCell ref="DY462:DZ462"/>
    <mergeCell ref="EF469:EG469"/>
    <mergeCell ref="DO489:DP489"/>
    <mergeCell ref="DQ491:DR491"/>
    <mergeCell ref="EX487:EY487"/>
    <mergeCell ref="EV485:EW485"/>
    <mergeCell ref="FB491:FC491"/>
    <mergeCell ref="EZ489:FA489"/>
    <mergeCell ref="EN477:EO477"/>
    <mergeCell ref="EM476:EN476"/>
    <mergeCell ref="ET483:EU483"/>
    <mergeCell ref="EK437:EL437"/>
    <mergeCell ref="EJ436:EK436"/>
    <mergeCell ref="EN440:EO440"/>
    <mergeCell ref="EM439:EN439"/>
    <mergeCell ref="EO441:EP441"/>
    <mergeCell ref="DY499:DZ499"/>
    <mergeCell ref="EA501:EB501"/>
    <mergeCell ref="FR470:FS470"/>
    <mergeCell ref="FQ469:FR469"/>
    <mergeCell ref="FS508:FT508"/>
    <mergeCell ref="CW767:CX767"/>
    <mergeCell ref="BL767:BM767"/>
    <mergeCell ref="BK766:BL766"/>
    <mergeCell ref="CY769:CZ769"/>
    <mergeCell ref="BM768:BN768"/>
    <mergeCell ref="BN769:BO769"/>
    <mergeCell ref="CX768:CY768"/>
    <mergeCell ref="CV766:CW766"/>
    <mergeCell ref="CQ761:CR761"/>
    <mergeCell ref="DD737:DE737"/>
    <mergeCell ref="CZ733:DA733"/>
    <mergeCell ref="DB735:DC735"/>
    <mergeCell ref="BX742:BY742"/>
    <mergeCell ref="DI742:DJ742"/>
    <mergeCell ref="BK692:BL692"/>
    <mergeCell ref="BS700:BT700"/>
    <mergeCell ref="BR699:BS699"/>
    <mergeCell ref="BQ698:BR698"/>
    <mergeCell ref="BN695:BO695"/>
    <mergeCell ref="BP697:BQ697"/>
    <mergeCell ref="BO696:BP696"/>
    <mergeCell ref="CF676:CG676"/>
    <mergeCell ref="BZ670:CA670"/>
    <mergeCell ref="BL656:BM656"/>
    <mergeCell ref="CB709:CC709"/>
    <mergeCell ref="CD711:CE711"/>
    <mergeCell ref="CF713:CG713"/>
    <mergeCell ref="BX668:BY668"/>
    <mergeCell ref="BK655:BL655"/>
    <mergeCell ref="DK559:DL559"/>
    <mergeCell ref="DQ565:DR565"/>
    <mergeCell ref="DM598:DN598"/>
    <mergeCell ref="DK596:DL596"/>
    <mergeCell ref="DO600:DP600"/>
    <mergeCell ref="DO637:DP637"/>
    <mergeCell ref="DQ602:DR602"/>
    <mergeCell ref="DM635:DN635"/>
    <mergeCell ref="DI557:DJ557"/>
    <mergeCell ref="DQ639:DR639"/>
    <mergeCell ref="CB635:CC635"/>
    <mergeCell ref="CD637:CE637"/>
    <mergeCell ref="BN658:BO658"/>
    <mergeCell ref="BR662:BS662"/>
    <mergeCell ref="CQ650:CR650"/>
    <mergeCell ref="CF639:CG639"/>
    <mergeCell ref="CH641:CI641"/>
    <mergeCell ref="BZ633:CA633"/>
    <mergeCell ref="BX631:BY631"/>
    <mergeCell ref="BM472:BN472"/>
    <mergeCell ref="BJ469:BK469"/>
    <mergeCell ref="BL471:BM471"/>
    <mergeCell ref="BK470:BL470"/>
    <mergeCell ref="Z470:AA470"/>
    <mergeCell ref="AB472:AC472"/>
    <mergeCell ref="AD585:AE585"/>
    <mergeCell ref="AF587:AG587"/>
    <mergeCell ref="AB583:AC583"/>
    <mergeCell ref="AH589:AI589"/>
    <mergeCell ref="AH552:AI552"/>
    <mergeCell ref="AH515:AI515"/>
    <mergeCell ref="AF513:AG513"/>
    <mergeCell ref="BC499:BD499"/>
    <mergeCell ref="AY495:AZ495"/>
    <mergeCell ref="BA497:BB497"/>
    <mergeCell ref="BE501:BF501"/>
    <mergeCell ref="BF502:BG502"/>
    <mergeCell ref="AS563:AT563"/>
    <mergeCell ref="AU565:AV565"/>
    <mergeCell ref="AM557:AN557"/>
    <mergeCell ref="AO559:AP559"/>
    <mergeCell ref="BR477:BS477"/>
    <mergeCell ref="BN473:BO473"/>
    <mergeCell ref="BO474:BP474"/>
    <mergeCell ref="BH504:BI504"/>
    <mergeCell ref="AD474:AE474"/>
    <mergeCell ref="AF476:AG476"/>
    <mergeCell ref="AU491:AV491"/>
    <mergeCell ref="AW493:AX493"/>
    <mergeCell ref="AH478:AI478"/>
    <mergeCell ref="AO485:AP485"/>
    <mergeCell ref="AM483:AN483"/>
    <mergeCell ref="AQ487:AR487"/>
    <mergeCell ref="AS489:AT489"/>
    <mergeCell ref="BN436:BO436"/>
    <mergeCell ref="BO437:BP437"/>
    <mergeCell ref="BQ439:BR439"/>
    <mergeCell ref="BS441:BT441"/>
    <mergeCell ref="BR440:BS440"/>
    <mergeCell ref="BZ485:CA485"/>
    <mergeCell ref="BX483:BY483"/>
    <mergeCell ref="BZ448:CA448"/>
    <mergeCell ref="BX446:BY446"/>
    <mergeCell ref="CB450:CC450"/>
    <mergeCell ref="BM435:BN435"/>
    <mergeCell ref="BP438:BQ438"/>
    <mergeCell ref="CS467:CT467"/>
    <mergeCell ref="CU469:CV469"/>
    <mergeCell ref="CV470:CW470"/>
    <mergeCell ref="CD452:CE452"/>
    <mergeCell ref="CF454:CG454"/>
    <mergeCell ref="CH456:CI456"/>
    <mergeCell ref="DC440:DD440"/>
    <mergeCell ref="CX435:CY435"/>
    <mergeCell ref="DB439:DC439"/>
    <mergeCell ref="DA438:DB438"/>
    <mergeCell ref="AO448:AP448"/>
    <mergeCell ref="AQ450:AR450"/>
    <mergeCell ref="AS452:AT452"/>
    <mergeCell ref="AU454:AV454"/>
    <mergeCell ref="R462:S462"/>
    <mergeCell ref="T464:U464"/>
    <mergeCell ref="N458:O458"/>
    <mergeCell ref="DD441:DE441"/>
    <mergeCell ref="AH441:AI441"/>
    <mergeCell ref="AM446:AN446"/>
    <mergeCell ref="AW456:AX456"/>
    <mergeCell ref="AF439:AG439"/>
    <mergeCell ref="AD437:AE437"/>
    <mergeCell ref="AB435:AC435"/>
    <mergeCell ref="FF458:FG458"/>
    <mergeCell ref="FD456:FE456"/>
    <mergeCell ref="EV448:EW448"/>
    <mergeCell ref="EX450:EY450"/>
    <mergeCell ref="EZ452:FA452"/>
    <mergeCell ref="FB454:FC454"/>
    <mergeCell ref="EL438:EM438"/>
    <mergeCell ref="EI435:EJ435"/>
    <mergeCell ref="ED467:EE467"/>
    <mergeCell ref="FH460:FI460"/>
    <mergeCell ref="FJ462:FK462"/>
    <mergeCell ref="FL464:FM464"/>
    <mergeCell ref="FO467:FP467"/>
    <mergeCell ref="FM465:FN465"/>
    <mergeCell ref="ET446:EU446"/>
    <mergeCell ref="DI594:DJ594"/>
    <mergeCell ref="CJ606:CK606"/>
    <mergeCell ref="AO596:AP596"/>
    <mergeCell ref="AM594:AN594"/>
    <mergeCell ref="AY606:AZ606"/>
    <mergeCell ref="CB672:CC672"/>
    <mergeCell ref="CD674:CE674"/>
    <mergeCell ref="DB587:DC587"/>
    <mergeCell ref="DD589:DE589"/>
    <mergeCell ref="CV581:CW581"/>
    <mergeCell ref="DC588:DD588"/>
    <mergeCell ref="DA586:DB586"/>
    <mergeCell ref="CZ585:DA585"/>
    <mergeCell ref="CY584:CZ584"/>
    <mergeCell ref="AU528:AV528"/>
    <mergeCell ref="AW530:AX530"/>
    <mergeCell ref="AO522:AP522"/>
    <mergeCell ref="AQ524:AR524"/>
    <mergeCell ref="AS526:AT526"/>
    <mergeCell ref="CJ495:CK495"/>
    <mergeCell ref="CL497:CM497"/>
    <mergeCell ref="CL460:CM460"/>
    <mergeCell ref="CJ458:CK458"/>
    <mergeCell ref="CN462:CO462"/>
    <mergeCell ref="CP464:CQ464"/>
    <mergeCell ref="CQ465:CR465"/>
    <mergeCell ref="BH467:BI467"/>
    <mergeCell ref="BF465:BG465"/>
    <mergeCell ref="BC462:BD462"/>
    <mergeCell ref="BE464:BF464"/>
    <mergeCell ref="BA460:BB460"/>
    <mergeCell ref="AY458:AZ458"/>
    <mergeCell ref="BQ476:BR476"/>
    <mergeCell ref="BP475:BQ475"/>
    <mergeCell ref="CF491:CG491"/>
    <mergeCell ref="CH493:CI493"/>
    <mergeCell ref="BS478:BT478"/>
    <mergeCell ref="CD489:CE489"/>
    <mergeCell ref="CB487:CC487"/>
    <mergeCell ref="BF613:BG613"/>
    <mergeCell ref="BF650:BG650"/>
    <mergeCell ref="BE649:BF649"/>
    <mergeCell ref="CL608:CM608"/>
    <mergeCell ref="CN610:CO610"/>
    <mergeCell ref="BJ617:BK617"/>
    <mergeCell ref="BH615:BI615"/>
    <mergeCell ref="BA608:BB608"/>
    <mergeCell ref="BC610:BD610"/>
    <mergeCell ref="BE612:BF612"/>
    <mergeCell ref="FH497:FI497"/>
    <mergeCell ref="FJ499:FK499"/>
    <mergeCell ref="FJ536:FK536"/>
    <mergeCell ref="FL538:FM538"/>
    <mergeCell ref="FR544:FS544"/>
    <mergeCell ref="FL501:FM501"/>
    <mergeCell ref="FM502:FN502"/>
    <mergeCell ref="ET520:EU520"/>
    <mergeCell ref="EG507:EH507"/>
    <mergeCell ref="EI509:EJ509"/>
    <mergeCell ref="FR507:FS507"/>
    <mergeCell ref="FQ506:FR506"/>
    <mergeCell ref="FO504:FP504"/>
    <mergeCell ref="FF495:FG495"/>
    <mergeCell ref="FD493:FE493"/>
    <mergeCell ref="DU680:DV680"/>
    <mergeCell ref="DW682:DX682"/>
    <mergeCell ref="DY684:DZ684"/>
    <mergeCell ref="EA686:EB686"/>
    <mergeCell ref="CH678:CI678"/>
    <mergeCell ref="FJ684:FK684"/>
    <mergeCell ref="FL686:FM686"/>
    <mergeCell ref="FF680:FG680"/>
    <mergeCell ref="FH682:FI682"/>
    <mergeCell ref="GE668:GF668"/>
    <mergeCell ref="GG670:GH670"/>
    <mergeCell ref="FT657:FU657"/>
    <mergeCell ref="FU658:FV658"/>
    <mergeCell ref="FV659:FW659"/>
    <mergeCell ref="FW660:FX660"/>
    <mergeCell ref="FX661:FY661"/>
    <mergeCell ref="FS656:FT656"/>
    <mergeCell ref="HR670:HS670"/>
    <mergeCell ref="HP668:HQ668"/>
    <mergeCell ref="HT672:HU672"/>
    <mergeCell ref="HV674:HW674"/>
    <mergeCell ref="GK674:GL674"/>
    <mergeCell ref="EV670:EW670"/>
    <mergeCell ref="GI672:GJ672"/>
    <mergeCell ref="EM661:EN661"/>
    <mergeCell ref="EN662:EO662"/>
    <mergeCell ref="BS663:BT663"/>
    <mergeCell ref="BO659:BP659"/>
    <mergeCell ref="BM657:BN657"/>
    <mergeCell ref="EX672:EY672"/>
    <mergeCell ref="EZ674:FA674"/>
    <mergeCell ref="EK659:EL659"/>
    <mergeCell ref="EH656:EI656"/>
    <mergeCell ref="EL660:EM660"/>
    <mergeCell ref="CX657:CY657"/>
    <mergeCell ref="EO663:EP663"/>
    <mergeCell ref="FB676:FC676"/>
    <mergeCell ref="EB687:EC687"/>
    <mergeCell ref="ED689:EE689"/>
    <mergeCell ref="FO689:FP689"/>
    <mergeCell ref="FM687:FN687"/>
    <mergeCell ref="CL682:CM682"/>
    <mergeCell ref="CJ680:CK680"/>
    <mergeCell ref="CQ687:CR687"/>
    <mergeCell ref="CP686:CQ686"/>
    <mergeCell ref="CS689:CT689"/>
    <mergeCell ref="CN684:CO684"/>
    <mergeCell ref="MP909:MQ909"/>
    <mergeCell ref="MG900:MH900"/>
    <mergeCell ref="MV915:MW915"/>
    <mergeCell ref="MT913:MU913"/>
    <mergeCell ref="MU914:MV914"/>
    <mergeCell ref="MT950:MU950"/>
    <mergeCell ref="MR948:MS948"/>
    <mergeCell ref="MO945:MP945"/>
    <mergeCell ref="MM943:MN943"/>
    <mergeCell ref="MG937:MH937"/>
    <mergeCell ref="MI939:MJ939"/>
    <mergeCell ref="MU951:MV951"/>
    <mergeCell ref="MP946:MQ946"/>
    <mergeCell ref="MA857:MB857"/>
    <mergeCell ref="MC859:MD859"/>
    <mergeCell ref="MW953:MX953"/>
    <mergeCell ref="MV952:MW952"/>
    <mergeCell ref="ME935:MF935"/>
    <mergeCell ref="MR911:MS911"/>
    <mergeCell ref="MW916:MX916"/>
    <mergeCell ref="MK941:ML941"/>
    <mergeCell ref="LY818:LZ818"/>
    <mergeCell ref="LR811:LS811"/>
    <mergeCell ref="LW816:LX816"/>
    <mergeCell ref="LL879:LM879"/>
    <mergeCell ref="LR848:LS848"/>
    <mergeCell ref="LQ847:LR847"/>
    <mergeCell ref="LP846:LQ846"/>
    <mergeCell ref="MI902:MJ902"/>
    <mergeCell ref="MK904:ML904"/>
    <mergeCell ref="LY929:LZ929"/>
    <mergeCell ref="LW927:LX927"/>
    <mergeCell ref="MM906:MN906"/>
    <mergeCell ref="MO908:MP908"/>
    <mergeCell ref="MC933:MD933"/>
    <mergeCell ref="MA931:MB931"/>
    <mergeCell ref="KT935:KU935"/>
    <mergeCell ref="KV937:KW937"/>
    <mergeCell ref="KX939:KY939"/>
    <mergeCell ref="KR933:KS933"/>
    <mergeCell ref="LR922:LS922"/>
    <mergeCell ref="LE909:LF909"/>
    <mergeCell ref="LG911:LH911"/>
    <mergeCell ref="LY855:LZ855"/>
    <mergeCell ref="LW853:LX853"/>
    <mergeCell ref="LB906:LC906"/>
    <mergeCell ref="LD908:LE908"/>
    <mergeCell ref="KX902:KY902"/>
    <mergeCell ref="KZ904:LA904"/>
    <mergeCell ref="KV900:KW900"/>
    <mergeCell ref="MM832:MN832"/>
    <mergeCell ref="MO834:MP834"/>
    <mergeCell ref="LE835:LF835"/>
    <mergeCell ref="LG837:LH837"/>
    <mergeCell ref="MI828:MJ828"/>
    <mergeCell ref="MK830:ML830"/>
    <mergeCell ref="ME861:MF861"/>
    <mergeCell ref="MK867:ML867"/>
    <mergeCell ref="MI865:MJ865"/>
    <mergeCell ref="MG863:MH863"/>
    <mergeCell ref="MR837:MS837"/>
    <mergeCell ref="MP835:MQ835"/>
    <mergeCell ref="MP872:MQ872"/>
    <mergeCell ref="MO871:MP871"/>
    <mergeCell ref="MM869:MN869"/>
    <mergeCell ref="MR874:MS874"/>
    <mergeCell ref="MU840:MV840"/>
    <mergeCell ref="MV841:MW841"/>
    <mergeCell ref="MU877:MV877"/>
    <mergeCell ref="MT876:MU876"/>
    <mergeCell ref="MW879:MX879"/>
    <mergeCell ref="MV878:MW878"/>
    <mergeCell ref="JE857:JF857"/>
    <mergeCell ref="JG859:JH859"/>
    <mergeCell ref="JQ869:JR869"/>
    <mergeCell ref="JS871:JT871"/>
    <mergeCell ref="IV848:IW848"/>
    <mergeCell ref="KR822:KS822"/>
    <mergeCell ref="KT824:KU824"/>
    <mergeCell ref="KV863:KW863"/>
    <mergeCell ref="KN855:KO855"/>
    <mergeCell ref="KL853:KM853"/>
    <mergeCell ref="KP857:KQ857"/>
    <mergeCell ref="JG822:JH822"/>
    <mergeCell ref="JI824:JJ824"/>
    <mergeCell ref="JC818:JD818"/>
    <mergeCell ref="JA816:JB816"/>
    <mergeCell ref="KP820:KQ820"/>
    <mergeCell ref="KN818:KO818"/>
    <mergeCell ref="KL816:KM816"/>
    <mergeCell ref="JO830:JP830"/>
    <mergeCell ref="KC844:KD844"/>
    <mergeCell ref="KA842:KB842"/>
    <mergeCell ref="KB843:KC843"/>
    <mergeCell ref="JZ841:KA841"/>
    <mergeCell ref="KV826:KW826"/>
    <mergeCell ref="KZ830:LA830"/>
    <mergeCell ref="KX828:KY828"/>
    <mergeCell ref="JC855:JD855"/>
    <mergeCell ref="JA853:JB853"/>
    <mergeCell ref="JM865:JN865"/>
    <mergeCell ref="JO867:JP867"/>
    <mergeCell ref="JG933:JH933"/>
    <mergeCell ref="JI935:JJ935"/>
    <mergeCell ref="JO941:JP941"/>
    <mergeCell ref="JQ943:JR943"/>
    <mergeCell ref="JI861:JJ861"/>
    <mergeCell ref="JK863:JL863"/>
    <mergeCell ref="JK937:JL937"/>
    <mergeCell ref="JM939:JN939"/>
    <mergeCell ref="JM902:JN902"/>
    <mergeCell ref="JA927:JB927"/>
    <mergeCell ref="IV922:IW922"/>
    <mergeCell ref="JK900:JL900"/>
    <mergeCell ref="KA916:KB916"/>
    <mergeCell ref="JZ915:KA915"/>
    <mergeCell ref="JY914:JZ914"/>
    <mergeCell ref="JV911:JW911"/>
    <mergeCell ref="JX913:JY913"/>
    <mergeCell ref="JT946:JU946"/>
    <mergeCell ref="JS945:JT945"/>
    <mergeCell ref="JY840:JZ840"/>
    <mergeCell ref="JX839:JY839"/>
    <mergeCell ref="KA953:KB953"/>
    <mergeCell ref="JZ952:KA952"/>
    <mergeCell ref="JY951:JZ951"/>
    <mergeCell ref="JX950:JY950"/>
    <mergeCell ref="JV948:JW948"/>
    <mergeCell ref="JM828:JN828"/>
    <mergeCell ref="JK826:JL826"/>
    <mergeCell ref="JT835:JU835"/>
    <mergeCell ref="JS834:JT834"/>
    <mergeCell ref="JQ906:JR906"/>
    <mergeCell ref="JO904:JP904"/>
    <mergeCell ref="JT909:JU909"/>
    <mergeCell ref="JS908:JT908"/>
    <mergeCell ref="JQ832:JR832"/>
    <mergeCell ref="JV837:JW837"/>
    <mergeCell ref="KR859:KS859"/>
    <mergeCell ref="KT861:KU861"/>
    <mergeCell ref="KP931:KQ931"/>
    <mergeCell ref="KN929:KO929"/>
    <mergeCell ref="KL927:KM927"/>
    <mergeCell ref="JC929:JD929"/>
    <mergeCell ref="JE931:JF931"/>
    <mergeCell ref="KC918:KD918"/>
    <mergeCell ref="KB917:KC917"/>
    <mergeCell ref="KD845:KE845"/>
    <mergeCell ref="KG848:KH848"/>
    <mergeCell ref="KF847:KG847"/>
    <mergeCell ref="KE846:KF846"/>
    <mergeCell ref="KG922:KH922"/>
    <mergeCell ref="KE920:KF920"/>
    <mergeCell ref="KD919:KE919"/>
    <mergeCell ref="KF921:KG921"/>
    <mergeCell ref="LJ914:LK914"/>
    <mergeCell ref="LK915:LL915"/>
    <mergeCell ref="LO919:LP919"/>
    <mergeCell ref="LP920:LQ920"/>
    <mergeCell ref="LM917:LN917"/>
    <mergeCell ref="LN918:LO918"/>
    <mergeCell ref="LL916:LM916"/>
    <mergeCell ref="LQ921:LR921"/>
    <mergeCell ref="LI913:LJ913"/>
    <mergeCell ref="LB943:LC943"/>
    <mergeCell ref="KZ941:LA941"/>
    <mergeCell ref="LJ951:LK951"/>
    <mergeCell ref="LG948:LH948"/>
    <mergeCell ref="LI950:LJ950"/>
    <mergeCell ref="LL953:LM953"/>
    <mergeCell ref="LK952:LL952"/>
    <mergeCell ref="LE946:LF946"/>
    <mergeCell ref="LD945:LE945"/>
    <mergeCell ref="FB602:FC602"/>
    <mergeCell ref="FD604:FE604"/>
    <mergeCell ref="EA612:EB612"/>
    <mergeCell ref="DY610:DZ610"/>
    <mergeCell ref="EX598:EY598"/>
    <mergeCell ref="EZ600:FA600"/>
    <mergeCell ref="EV596:EW596"/>
    <mergeCell ref="FH608:FI608"/>
    <mergeCell ref="DS604:DT604"/>
    <mergeCell ref="EH619:EI619"/>
    <mergeCell ref="EF617:EG617"/>
    <mergeCell ref="ED615:EE615"/>
    <mergeCell ref="EG618:EH618"/>
    <mergeCell ref="EH582:EI582"/>
    <mergeCell ref="EG581:EH581"/>
    <mergeCell ref="EB613:EC613"/>
    <mergeCell ref="ET594:EU594"/>
    <mergeCell ref="DQ528:DR528"/>
    <mergeCell ref="DS530:DT530"/>
    <mergeCell ref="DM561:DN561"/>
    <mergeCell ref="DO563:DP563"/>
    <mergeCell ref="EB539:EC539"/>
    <mergeCell ref="ED541:EE541"/>
    <mergeCell ref="EF543:EG543"/>
    <mergeCell ref="EA538:EB538"/>
    <mergeCell ref="DU532:DV532"/>
    <mergeCell ref="DM524:DN524"/>
    <mergeCell ref="DO526:DP526"/>
    <mergeCell ref="DK522:DL522"/>
    <mergeCell ref="DY536:DZ536"/>
    <mergeCell ref="DW534:DX534"/>
    <mergeCell ref="EK548:EL548"/>
    <mergeCell ref="EM550:EN550"/>
    <mergeCell ref="EL549:EM549"/>
    <mergeCell ref="EO552:EP552"/>
    <mergeCell ref="EN551:EO551"/>
    <mergeCell ref="FM539:FN539"/>
    <mergeCell ref="FH534:FI534"/>
    <mergeCell ref="FF532:FG532"/>
    <mergeCell ref="EX524:EY524"/>
    <mergeCell ref="EV522:EW522"/>
    <mergeCell ref="EZ526:FA526"/>
    <mergeCell ref="FB528:FC528"/>
    <mergeCell ref="FD530:FE530"/>
    <mergeCell ref="EJ547:EK547"/>
    <mergeCell ref="EG544:EH544"/>
    <mergeCell ref="FQ543:FR543"/>
    <mergeCell ref="FO541:FP541"/>
    <mergeCell ref="FS545:FT545"/>
    <mergeCell ref="EI546:EJ546"/>
    <mergeCell ref="EH545:EI545"/>
    <mergeCell ref="CN573:CO573"/>
    <mergeCell ref="CH567:CI567"/>
    <mergeCell ref="CJ569:CK569"/>
    <mergeCell ref="CV544:CW544"/>
    <mergeCell ref="CU543:CV543"/>
    <mergeCell ref="CW545:CX545"/>
    <mergeCell ref="CS541:CT541"/>
    <mergeCell ref="CX546:CY546"/>
    <mergeCell ref="DC551:DD551"/>
    <mergeCell ref="DD552:DE552"/>
    <mergeCell ref="CZ548:DA548"/>
    <mergeCell ref="CY547:CZ547"/>
    <mergeCell ref="DA549:DB549"/>
    <mergeCell ref="DB550:DC550"/>
    <mergeCell ref="CN536:CO536"/>
    <mergeCell ref="CJ532:CK532"/>
    <mergeCell ref="CP538:CQ538"/>
    <mergeCell ref="CL534:CM534"/>
    <mergeCell ref="CD526:CE526"/>
    <mergeCell ref="CF528:CG528"/>
    <mergeCell ref="CH530:CI530"/>
    <mergeCell ref="CB524:CC524"/>
    <mergeCell ref="BZ522:CA522"/>
    <mergeCell ref="AY532:AZ532"/>
    <mergeCell ref="BA534:BB534"/>
    <mergeCell ref="BC536:BD536"/>
    <mergeCell ref="BE538:BF538"/>
    <mergeCell ref="BF539:BG539"/>
    <mergeCell ref="R536:S536"/>
    <mergeCell ref="T538:U538"/>
    <mergeCell ref="AF550:AG550"/>
    <mergeCell ref="AD548:AE548"/>
    <mergeCell ref="Z544:AA544"/>
    <mergeCell ref="AB546:AC546"/>
    <mergeCell ref="Z581:AA581"/>
    <mergeCell ref="R573:S573"/>
    <mergeCell ref="T575:U575"/>
    <mergeCell ref="N569:O569"/>
    <mergeCell ref="N532:O532"/>
    <mergeCell ref="AB509:AC509"/>
    <mergeCell ref="Z507:AA507"/>
    <mergeCell ref="R499:S499"/>
    <mergeCell ref="T501:U501"/>
    <mergeCell ref="N495:O495"/>
    <mergeCell ref="BL508:BM508"/>
    <mergeCell ref="BM509:BN509"/>
    <mergeCell ref="BP512:BQ512"/>
    <mergeCell ref="BR514:BS514"/>
    <mergeCell ref="BS515:BT515"/>
    <mergeCell ref="BQ513:BR513"/>
    <mergeCell ref="AD511:AE511"/>
    <mergeCell ref="DI520:DJ520"/>
    <mergeCell ref="DB513:DC513"/>
    <mergeCell ref="DC514:DD514"/>
    <mergeCell ref="DA512:DB512"/>
    <mergeCell ref="DD515:DE515"/>
    <mergeCell ref="CW508:CX508"/>
    <mergeCell ref="CX509:CY509"/>
    <mergeCell ref="CY510:CZ510"/>
    <mergeCell ref="CZ511:DA511"/>
    <mergeCell ref="CQ539:CR539"/>
    <mergeCell ref="CQ502:CR502"/>
    <mergeCell ref="CS504:CT504"/>
    <mergeCell ref="CP501:CQ501"/>
    <mergeCell ref="CN499:CO499"/>
    <mergeCell ref="CV507:CW507"/>
    <mergeCell ref="CU506:CV506"/>
    <mergeCell ref="BR551:BS551"/>
    <mergeCell ref="BS552:BT552"/>
    <mergeCell ref="BZ559:CA559"/>
    <mergeCell ref="CB561:CC561"/>
    <mergeCell ref="BQ550:BR550"/>
    <mergeCell ref="BM546:BN546"/>
    <mergeCell ref="BO548:BP548"/>
    <mergeCell ref="BN547:BO547"/>
    <mergeCell ref="BP549:BQ549"/>
    <mergeCell ref="BX520:BY520"/>
    <mergeCell ref="AM520:AN520"/>
    <mergeCell ref="BL545:BM545"/>
    <mergeCell ref="BK544:BL544"/>
    <mergeCell ref="BK507:BL507"/>
    <mergeCell ref="BJ506:BK506"/>
    <mergeCell ref="BJ543:BK543"/>
    <mergeCell ref="BH541:BI541"/>
    <mergeCell ref="BO511:BP511"/>
    <mergeCell ref="BN510:BO510"/>
    <mergeCell ref="AY828:AZ828"/>
    <mergeCell ref="BA830:BB830"/>
    <mergeCell ref="AW789:AX789"/>
    <mergeCell ref="AY791:AZ791"/>
    <mergeCell ref="AU824:AV824"/>
    <mergeCell ref="AW826:AX826"/>
    <mergeCell ref="AU787:AV787"/>
    <mergeCell ref="Z840:AA840"/>
    <mergeCell ref="AB842:AC842"/>
    <mergeCell ref="Z803:AA803"/>
    <mergeCell ref="AB805:AC805"/>
    <mergeCell ref="T797:U797"/>
    <mergeCell ref="T834:U834"/>
    <mergeCell ref="AF809:AG809"/>
    <mergeCell ref="AD807:AE807"/>
    <mergeCell ref="AO781:AP781"/>
    <mergeCell ref="AM779:AN779"/>
    <mergeCell ref="BA793:BB793"/>
    <mergeCell ref="BC795:BD795"/>
    <mergeCell ref="AH811:AI811"/>
    <mergeCell ref="AH774:AI774"/>
    <mergeCell ref="AH848:AI848"/>
    <mergeCell ref="AF846:AG846"/>
    <mergeCell ref="AD844:AE844"/>
    <mergeCell ref="AS822:AT822"/>
    <mergeCell ref="AQ820:AR820"/>
    <mergeCell ref="AO818:AP818"/>
    <mergeCell ref="AM816:AN816"/>
    <mergeCell ref="AO855:AP855"/>
    <mergeCell ref="AM853:AN853"/>
    <mergeCell ref="AM927:AN927"/>
    <mergeCell ref="AQ783:AR783"/>
    <mergeCell ref="AS785:AT785"/>
    <mergeCell ref="R795:S795"/>
    <mergeCell ref="N791:O791"/>
    <mergeCell ref="BC943:BD943"/>
    <mergeCell ref="Z951:AA951"/>
    <mergeCell ref="T945:U945"/>
    <mergeCell ref="R943:S943"/>
    <mergeCell ref="N939:O939"/>
    <mergeCell ref="AB953:AC953"/>
    <mergeCell ref="AO929:AP929"/>
    <mergeCell ref="AQ931:AR931"/>
    <mergeCell ref="AS933:AT933"/>
    <mergeCell ref="AU935:AV935"/>
    <mergeCell ref="AW937:AX937"/>
    <mergeCell ref="AY939:AZ939"/>
    <mergeCell ref="BA941:BB941"/>
    <mergeCell ref="BC832:BD832"/>
    <mergeCell ref="R832:S832"/>
    <mergeCell ref="N828:O828"/>
    <mergeCell ref="AD881:AE881"/>
    <mergeCell ref="AB879:AC879"/>
    <mergeCell ref="N865:O865"/>
    <mergeCell ref="T908:U908"/>
    <mergeCell ref="R906:S906"/>
    <mergeCell ref="N902:O902"/>
    <mergeCell ref="AY569:AZ569"/>
    <mergeCell ref="AW567:AX567"/>
    <mergeCell ref="BE575:BF575"/>
    <mergeCell ref="BF576:BG576"/>
    <mergeCell ref="CW582:CX582"/>
    <mergeCell ref="CQ576:CR576"/>
    <mergeCell ref="BX557:BY557"/>
    <mergeCell ref="BC573:BD573"/>
    <mergeCell ref="CP575:CQ575"/>
    <mergeCell ref="AQ561:AR561"/>
    <mergeCell ref="BL582:BM582"/>
    <mergeCell ref="BQ587:BR587"/>
    <mergeCell ref="BO585:BP585"/>
    <mergeCell ref="BP660:BQ660"/>
    <mergeCell ref="BQ661:BR661"/>
    <mergeCell ref="BP586:BQ586"/>
    <mergeCell ref="CX583:CY583"/>
    <mergeCell ref="BM583:BN583"/>
    <mergeCell ref="BA571:BB571"/>
    <mergeCell ref="CL571:CM571"/>
    <mergeCell ref="CD600:CE600"/>
    <mergeCell ref="CH604:CI604"/>
    <mergeCell ref="CF602:CG602"/>
    <mergeCell ref="CL645:CM645"/>
    <mergeCell ref="CJ643:CK643"/>
    <mergeCell ref="CN647:CO647"/>
    <mergeCell ref="CP649:CQ649"/>
    <mergeCell ref="CF565:CG565"/>
    <mergeCell ref="CD563:CE563"/>
    <mergeCell ref="CU580:CV580"/>
    <mergeCell ref="CS578:CT578"/>
    <mergeCell ref="CU654:CV654"/>
    <mergeCell ref="CY658:CZ658"/>
    <mergeCell ref="CW656:CX656"/>
    <mergeCell ref="CS652:CT652"/>
    <mergeCell ref="CZ659:DA659"/>
    <mergeCell ref="CV655:CW655"/>
    <mergeCell ref="R610:S610"/>
    <mergeCell ref="N606:O606"/>
    <mergeCell ref="T612:U612"/>
    <mergeCell ref="AU639:AV639"/>
    <mergeCell ref="AQ635:AR635"/>
    <mergeCell ref="AS637:AT637"/>
    <mergeCell ref="AQ598:AR598"/>
    <mergeCell ref="AS600:AT600"/>
    <mergeCell ref="AW604:AX604"/>
    <mergeCell ref="AU602:AV602"/>
    <mergeCell ref="KD512:KE512"/>
    <mergeCell ref="KC511:KD511"/>
    <mergeCell ref="LN511:LO511"/>
    <mergeCell ref="LP513:LQ513"/>
    <mergeCell ref="KG515:KH515"/>
    <mergeCell ref="KL520:KM520"/>
    <mergeCell ref="KF514:KG514"/>
    <mergeCell ref="KE513:KF513"/>
    <mergeCell ref="KB510:KC510"/>
    <mergeCell ref="KF551:KG551"/>
    <mergeCell ref="KG552:KH552"/>
    <mergeCell ref="KG737:KH737"/>
    <mergeCell ref="KF625:KG625"/>
    <mergeCell ref="KG626:KH626"/>
    <mergeCell ref="KF736:KG736"/>
    <mergeCell ref="KE735:KF735"/>
    <mergeCell ref="KD623:KE623"/>
    <mergeCell ref="KE624:KF624"/>
    <mergeCell ref="KC622:KD622"/>
    <mergeCell ref="KB732:KC732"/>
    <mergeCell ref="KE550:KF550"/>
    <mergeCell ref="KC548:KD548"/>
    <mergeCell ref="KD549:KE549"/>
    <mergeCell ref="KB547:KC547"/>
    <mergeCell ref="KD586:KE586"/>
    <mergeCell ref="KC585:KD585"/>
    <mergeCell ref="KB584:KC584"/>
    <mergeCell ref="JV578:JW578"/>
    <mergeCell ref="JY581:JZ581"/>
    <mergeCell ref="JX580:JY580"/>
    <mergeCell ref="JT724:JU724"/>
    <mergeCell ref="JV726:JW726"/>
    <mergeCell ref="JV615:JW615"/>
    <mergeCell ref="JY618:JZ618"/>
    <mergeCell ref="JZ545:KA545"/>
    <mergeCell ref="JS575:JT575"/>
    <mergeCell ref="JQ499:JR499"/>
    <mergeCell ref="JV504:JW504"/>
    <mergeCell ref="JT576:JU576"/>
    <mergeCell ref="LQ625:LR625"/>
    <mergeCell ref="LP624:LQ624"/>
    <mergeCell ref="LP587:LQ587"/>
    <mergeCell ref="LN585:LO585"/>
    <mergeCell ref="LL583:LM583"/>
    <mergeCell ref="LR589:LS589"/>
    <mergeCell ref="LR626:LS626"/>
    <mergeCell ref="LO623:LP623"/>
    <mergeCell ref="LN622:LO622"/>
    <mergeCell ref="LD575:LE575"/>
    <mergeCell ref="LD538:LE538"/>
    <mergeCell ref="LO734:LP734"/>
    <mergeCell ref="LM732:LN732"/>
    <mergeCell ref="LI728:LJ728"/>
    <mergeCell ref="KX717:KY717"/>
    <mergeCell ref="LB721:LC721"/>
    <mergeCell ref="LD723:LE723"/>
    <mergeCell ref="LG726:LH726"/>
    <mergeCell ref="KZ719:LA719"/>
    <mergeCell ref="LE724:LF724"/>
    <mergeCell ref="LY707:LZ707"/>
    <mergeCell ref="MG715:MH715"/>
    <mergeCell ref="MI717:MJ717"/>
    <mergeCell ref="LP735:LQ735"/>
    <mergeCell ref="LR737:LS737"/>
    <mergeCell ref="LQ736:LR736"/>
    <mergeCell ref="LK730:LL730"/>
    <mergeCell ref="MK719:ML719"/>
    <mergeCell ref="MK608:ML608"/>
    <mergeCell ref="MM610:MN610"/>
    <mergeCell ref="MO612:MP612"/>
    <mergeCell ref="MP613:MQ613"/>
    <mergeCell ref="MR615:MS615"/>
    <mergeCell ref="MM721:MN721"/>
    <mergeCell ref="MP724:MQ724"/>
    <mergeCell ref="MR726:MS726"/>
    <mergeCell ref="MO723:MP723"/>
    <mergeCell ref="MU729:MV729"/>
    <mergeCell ref="MV730:MW730"/>
    <mergeCell ref="MW731:MX731"/>
    <mergeCell ref="LE539:LF539"/>
    <mergeCell ref="LG541:LH541"/>
    <mergeCell ref="LE613:LF613"/>
    <mergeCell ref="LJ618:LK618"/>
    <mergeCell ref="LK656:LL656"/>
    <mergeCell ref="LJ655:LK655"/>
    <mergeCell ref="LD612:LE612"/>
    <mergeCell ref="LJ581:LK581"/>
    <mergeCell ref="BS589:BT589"/>
    <mergeCell ref="BR588:BS588"/>
    <mergeCell ref="BJ580:BK580"/>
    <mergeCell ref="BH578:BI578"/>
    <mergeCell ref="CB598:CC598"/>
    <mergeCell ref="BZ596:CA596"/>
    <mergeCell ref="BK581:BL581"/>
    <mergeCell ref="BX594:BY594"/>
    <mergeCell ref="BN584:BO584"/>
    <mergeCell ref="BA682:BB682"/>
    <mergeCell ref="AY680:AZ680"/>
    <mergeCell ref="EF691:EG691"/>
    <mergeCell ref="DB661:DC661"/>
    <mergeCell ref="DA660:DB660"/>
    <mergeCell ref="DC662:DD662"/>
    <mergeCell ref="DD663:DE663"/>
    <mergeCell ref="AS674:AT674"/>
    <mergeCell ref="AQ672:AR672"/>
    <mergeCell ref="AW641:AX641"/>
    <mergeCell ref="EJ658:EK658"/>
    <mergeCell ref="EI657:EJ657"/>
    <mergeCell ref="DQ676:DR676"/>
    <mergeCell ref="DM672:DN672"/>
    <mergeCell ref="DO674:DP674"/>
    <mergeCell ref="DK670:DL670"/>
    <mergeCell ref="DI668:DJ668"/>
    <mergeCell ref="ET668:EU668"/>
    <mergeCell ref="BJ654:BK654"/>
    <mergeCell ref="IV774:IW774"/>
    <mergeCell ref="JA779:JB779"/>
    <mergeCell ref="KD771:KE771"/>
    <mergeCell ref="KF773:KG773"/>
    <mergeCell ref="KE772:KF772"/>
    <mergeCell ref="IR770:IS770"/>
    <mergeCell ref="IS771:IT771"/>
    <mergeCell ref="IU773:IV773"/>
    <mergeCell ref="IT772:IU772"/>
    <mergeCell ref="LI654:LJ654"/>
    <mergeCell ref="LD649:LE649"/>
    <mergeCell ref="KX643:KY643"/>
    <mergeCell ref="JS612:JT612"/>
    <mergeCell ref="JY655:JZ655"/>
    <mergeCell ref="JS649:JT649"/>
    <mergeCell ref="KB621:KC621"/>
    <mergeCell ref="CU765:CV765"/>
    <mergeCell ref="FQ765:FR765"/>
    <mergeCell ref="BJ765:BK765"/>
    <mergeCell ref="CS763:CT763"/>
    <mergeCell ref="CF750:CG750"/>
    <mergeCell ref="DQ750:DR750"/>
    <mergeCell ref="FB750:FC750"/>
    <mergeCell ref="DM746:DN746"/>
    <mergeCell ref="DS752:DT752"/>
    <mergeCell ref="DO748:DP748"/>
    <mergeCell ref="EZ748:FA748"/>
    <mergeCell ref="IP731:IQ731"/>
    <mergeCell ref="KA731:KB731"/>
    <mergeCell ref="KD734:KE734"/>
    <mergeCell ref="KC733:KD733"/>
    <mergeCell ref="JY729:JZ729"/>
    <mergeCell ref="JZ730:KA730"/>
    <mergeCell ref="JX728:JY728"/>
    <mergeCell ref="IF721:IG721"/>
    <mergeCell ref="IB717:IC717"/>
    <mergeCell ref="FF717:FG717"/>
    <mergeCell ref="IO730:IP730"/>
    <mergeCell ref="GS719:GT719"/>
    <mergeCell ref="GQ717:GR717"/>
    <mergeCell ref="JO719:JP719"/>
    <mergeCell ref="DK633:DL633"/>
    <mergeCell ref="DI631:DJ631"/>
    <mergeCell ref="DA623:DB623"/>
    <mergeCell ref="DB624:DC624"/>
    <mergeCell ref="CZ622:DA622"/>
    <mergeCell ref="CY621:CZ621"/>
    <mergeCell ref="CX620:CY620"/>
    <mergeCell ref="EO774:EP774"/>
    <mergeCell ref="ET779:EU779"/>
    <mergeCell ref="GE779:GF779"/>
    <mergeCell ref="KG774:KH774"/>
    <mergeCell ref="FY847:FZ847"/>
    <mergeCell ref="GG855:GH855"/>
    <mergeCell ref="GE853:GF853"/>
    <mergeCell ref="FZ848:GA848"/>
    <mergeCell ref="GG818:GH818"/>
    <mergeCell ref="GE816:GF816"/>
    <mergeCell ref="FW845:FX845"/>
    <mergeCell ref="FW882:FX882"/>
    <mergeCell ref="FV881:FW881"/>
    <mergeCell ref="FZ774:GA774"/>
    <mergeCell ref="FX846:FY846"/>
    <mergeCell ref="GG781:GH781"/>
    <mergeCell ref="FY810:FZ810"/>
    <mergeCell ref="FV844:FW844"/>
    <mergeCell ref="HI883:HJ883"/>
    <mergeCell ref="HH882:HI882"/>
    <mergeCell ref="HG881:HH881"/>
    <mergeCell ref="HR892:HS892"/>
    <mergeCell ref="HP890:HQ890"/>
    <mergeCell ref="HJ884:HK884"/>
    <mergeCell ref="HK885:HL885"/>
    <mergeCell ref="HX787:HY787"/>
    <mergeCell ref="IB791:IC791"/>
    <mergeCell ref="HZ789:IA789"/>
    <mergeCell ref="ID793:IE793"/>
    <mergeCell ref="IF795:IG795"/>
    <mergeCell ref="IH797:II797"/>
    <mergeCell ref="II798:IJ798"/>
    <mergeCell ref="IH871:II871"/>
    <mergeCell ref="IF869:IG869"/>
    <mergeCell ref="IB828:IC828"/>
    <mergeCell ref="IH834:II834"/>
    <mergeCell ref="II835:IJ835"/>
    <mergeCell ref="IF832:IG832"/>
    <mergeCell ref="ID830:IE830"/>
    <mergeCell ref="HB876:HC876"/>
    <mergeCell ref="HC877:HD877"/>
    <mergeCell ref="HD878:HE878"/>
    <mergeCell ref="HE879:HF879"/>
    <mergeCell ref="HF880:HG880"/>
    <mergeCell ref="GZ874:HA874"/>
    <mergeCell ref="GW871:GX871"/>
    <mergeCell ref="GX872:GY872"/>
    <mergeCell ref="HE842:HF842"/>
    <mergeCell ref="GU832:GV832"/>
    <mergeCell ref="HT820:HU820"/>
    <mergeCell ref="HR818:HS818"/>
    <mergeCell ref="GK822:GL822"/>
    <mergeCell ref="GQ828:GR828"/>
    <mergeCell ref="GI820:GJ820"/>
    <mergeCell ref="HV822:HW822"/>
    <mergeCell ref="HX824:HY824"/>
    <mergeCell ref="HZ826:IA826"/>
    <mergeCell ref="HJ810:HK810"/>
    <mergeCell ref="HK811:HL811"/>
    <mergeCell ref="HP816:HQ816"/>
    <mergeCell ref="KD808:KE808"/>
    <mergeCell ref="KG811:KH811"/>
    <mergeCell ref="KB806:KC806"/>
    <mergeCell ref="KA805:KB805"/>
    <mergeCell ref="LB832:LC832"/>
    <mergeCell ref="LD834:LE834"/>
    <mergeCell ref="JZ804:KA804"/>
    <mergeCell ref="JY803:JZ803"/>
    <mergeCell ref="JX802:JY802"/>
    <mergeCell ref="JV800:JW800"/>
    <mergeCell ref="KC807:KD807"/>
    <mergeCell ref="GM787:GN787"/>
    <mergeCell ref="GO789:GP789"/>
    <mergeCell ref="JK789:JL789"/>
    <mergeCell ref="JC781:JD781"/>
    <mergeCell ref="JG785:JH785"/>
    <mergeCell ref="JE783:JF783"/>
    <mergeCell ref="JI787:JJ787"/>
    <mergeCell ref="GS793:GT793"/>
    <mergeCell ref="GU795:GV795"/>
    <mergeCell ref="JQ795:JR795"/>
    <mergeCell ref="JS797:JT797"/>
    <mergeCell ref="JT798:JU798"/>
    <mergeCell ref="JO793:JP793"/>
    <mergeCell ref="JM791:JN791"/>
    <mergeCell ref="HE805:HF805"/>
    <mergeCell ref="HK774:HL774"/>
    <mergeCell ref="HP779:HQ779"/>
    <mergeCell ref="HT783:HU783"/>
    <mergeCell ref="HR781:HS781"/>
    <mergeCell ref="HV785:HW785"/>
    <mergeCell ref="GI783:GJ783"/>
    <mergeCell ref="GQ791:GR791"/>
    <mergeCell ref="LN844:LO844"/>
    <mergeCell ref="LO845:LP845"/>
    <mergeCell ref="MC822:MD822"/>
    <mergeCell ref="MA820:MB820"/>
    <mergeCell ref="ME824:MF824"/>
    <mergeCell ref="MG826:MH826"/>
    <mergeCell ref="KF810:KG810"/>
    <mergeCell ref="KE809:KF809"/>
    <mergeCell ref="LK878:LL878"/>
    <mergeCell ref="LG874:LH874"/>
    <mergeCell ref="LM843:LN843"/>
    <mergeCell ref="LL842:LM842"/>
    <mergeCell ref="JV874:JW874"/>
    <mergeCell ref="JT872:JU872"/>
    <mergeCell ref="KA879:KB879"/>
    <mergeCell ref="JZ878:KA878"/>
    <mergeCell ref="LB869:LC869"/>
    <mergeCell ref="JX876:JY876"/>
    <mergeCell ref="JY877:JZ877"/>
    <mergeCell ref="JI898:JJ898"/>
    <mergeCell ref="JE894:JF894"/>
    <mergeCell ref="JG896:JH896"/>
    <mergeCell ref="JC892:JD892"/>
    <mergeCell ref="JA890:JB890"/>
    <mergeCell ref="IV885:IW885"/>
    <mergeCell ref="KX865:KY865"/>
    <mergeCell ref="KZ867:LA867"/>
    <mergeCell ref="KT898:KU898"/>
    <mergeCell ref="KR896:KS896"/>
    <mergeCell ref="KN892:KO892"/>
    <mergeCell ref="KL890:KM890"/>
    <mergeCell ref="KP894:KQ894"/>
    <mergeCell ref="KB880:KC880"/>
    <mergeCell ref="KG885:KH885"/>
    <mergeCell ref="KF884:KG884"/>
    <mergeCell ref="KD882:KE882"/>
    <mergeCell ref="KE883:KF883"/>
    <mergeCell ref="KC881:KD881"/>
    <mergeCell ref="LQ884:LR884"/>
    <mergeCell ref="LP883:LQ883"/>
    <mergeCell ref="MA894:MB894"/>
    <mergeCell ref="MC896:MD896"/>
    <mergeCell ref="LY892:LZ892"/>
    <mergeCell ref="LW890:LX890"/>
    <mergeCell ref="ME898:MF898"/>
    <mergeCell ref="LI876:LJ876"/>
    <mergeCell ref="LJ877:LK877"/>
    <mergeCell ref="LE872:LF872"/>
    <mergeCell ref="LD871:LE871"/>
    <mergeCell ref="LR885:LS885"/>
    <mergeCell ref="LM880:LN880"/>
    <mergeCell ref="LO882:LP882"/>
    <mergeCell ref="LN881:LO881"/>
    <mergeCell ref="IV811:IW811"/>
    <mergeCell ref="JE820:JF820"/>
    <mergeCell ref="HI809:HJ809"/>
    <mergeCell ref="HG807:HH807"/>
    <mergeCell ref="MW842:MX842"/>
    <mergeCell ref="MT839:MU839"/>
    <mergeCell ref="LJ840:LK840"/>
    <mergeCell ref="LI839:LJ839"/>
    <mergeCell ref="LK841:LL841"/>
    <mergeCell ref="WX659:WY659"/>
    <mergeCell ref="ACP659:ACQ659"/>
    <mergeCell ref="YF656:YG656"/>
    <mergeCell ref="WU656:WV656"/>
    <mergeCell ref="WY660:WZ660"/>
    <mergeCell ref="WZ661:XA661"/>
    <mergeCell ref="YL662:YM662"/>
    <mergeCell ref="ZS658:ZT658"/>
    <mergeCell ref="ACQ660:ACR660"/>
    <mergeCell ref="ZU956:ZV956"/>
    <mergeCell ref="AAZ950:ABA950"/>
    <mergeCell ref="ZW958:ZX958"/>
    <mergeCell ref="ZV957:ZW957"/>
    <mergeCell ref="ZX959:ZY959"/>
    <mergeCell ref="ZB974:ZC974"/>
    <mergeCell ref="YZ972:ZA972"/>
    <mergeCell ref="XQ974:XR974"/>
    <mergeCell ref="XO972:XP972"/>
    <mergeCell ref="AFJ953:AFK953"/>
    <mergeCell ref="AFO958:AFP958"/>
    <mergeCell ref="ABD954:ABE954"/>
    <mergeCell ref="ABF956:ABG956"/>
    <mergeCell ref="AFY968:AFZ968"/>
    <mergeCell ref="AGA970:AGB970"/>
    <mergeCell ref="AGC972:AGD972"/>
    <mergeCell ref="AET974:AEU974"/>
    <mergeCell ref="ABC953:ABD953"/>
    <mergeCell ref="AEJ964:AEK964"/>
    <mergeCell ref="AFW966:AFX966"/>
    <mergeCell ref="AFI952:AFJ952"/>
    <mergeCell ref="AFG950:AFH950"/>
    <mergeCell ref="ADK939:ADL939"/>
    <mergeCell ref="AAO939:AAP939"/>
    <mergeCell ref="ABZ939:ACA939"/>
    <mergeCell ref="ADX952:ADY952"/>
    <mergeCell ref="AEX941:AEY941"/>
    <mergeCell ref="AEZ943:AFA943"/>
    <mergeCell ref="AFB945:AFC945"/>
    <mergeCell ref="AFC946:AFD946"/>
    <mergeCell ref="ABB952:ABC952"/>
    <mergeCell ref="AFN957:AFO957"/>
    <mergeCell ref="ACB830:ACC830"/>
    <mergeCell ref="ABZ828:ACA828"/>
    <mergeCell ref="ADM830:ADN830"/>
    <mergeCell ref="ADO832:ADP832"/>
    <mergeCell ref="ZU845:ZV845"/>
    <mergeCell ref="ZT844:ZU844"/>
    <mergeCell ref="AAK824:AAL824"/>
    <mergeCell ref="AAM826:AAN826"/>
    <mergeCell ref="ACL840:ACM840"/>
    <mergeCell ref="AFY894:AFZ894"/>
    <mergeCell ref="AFY931:AFZ931"/>
    <mergeCell ref="AGN909:AGO909"/>
    <mergeCell ref="AGE900:AGF900"/>
    <mergeCell ref="AGI904:AGJ904"/>
    <mergeCell ref="AGA896:AGB896"/>
    <mergeCell ref="AFW855:AFX855"/>
    <mergeCell ref="AFU853:AFV853"/>
    <mergeCell ref="AGC898:AGD898"/>
    <mergeCell ref="AFY857:AFZ857"/>
    <mergeCell ref="AGA859:AGB859"/>
    <mergeCell ref="AGC861:AGD861"/>
    <mergeCell ref="YH917:YI917"/>
    <mergeCell ref="YG916:YH916"/>
    <mergeCell ref="AEA918:AEB918"/>
    <mergeCell ref="ADY916:ADZ916"/>
    <mergeCell ref="YE914:YF914"/>
    <mergeCell ref="YD913:YE913"/>
    <mergeCell ref="ADV913:ADW913"/>
    <mergeCell ref="ADT911:ADU911"/>
    <mergeCell ref="ADW914:ADX914"/>
    <mergeCell ref="ADQ908:ADR908"/>
    <mergeCell ref="WY919:WZ919"/>
    <mergeCell ref="XA921:XB921"/>
    <mergeCell ref="XO898:XP898"/>
    <mergeCell ref="XQ900:XR900"/>
    <mergeCell ref="YJ919:YK919"/>
    <mergeCell ref="YL921:YM921"/>
    <mergeCell ref="YI918:YJ918"/>
    <mergeCell ref="YF915:YG915"/>
    <mergeCell ref="ZT955:ZU955"/>
    <mergeCell ref="ZS954:ZT954"/>
    <mergeCell ref="ZS917:ZT917"/>
    <mergeCell ref="ZQ915:ZR915"/>
    <mergeCell ref="ZP951:ZQ951"/>
    <mergeCell ref="ZO950:ZP950"/>
    <mergeCell ref="ZD939:ZE939"/>
    <mergeCell ref="XS939:XT939"/>
    <mergeCell ref="YJ956:YK956"/>
    <mergeCell ref="YI955:YJ955"/>
    <mergeCell ref="ZR953:ZS953"/>
    <mergeCell ref="ZJ945:ZK945"/>
    <mergeCell ref="ZM948:ZN948"/>
    <mergeCell ref="ZK946:ZL946"/>
    <mergeCell ref="ZQ952:ZR952"/>
    <mergeCell ref="XZ909:YA909"/>
    <mergeCell ref="YB911:YC911"/>
    <mergeCell ref="ZM911:ZN911"/>
    <mergeCell ref="ZK909:ZL909"/>
    <mergeCell ref="ZO913:ZP913"/>
    <mergeCell ref="WZ883:XA883"/>
    <mergeCell ref="WX881:WY881"/>
    <mergeCell ref="WV879:WW879"/>
    <mergeCell ref="XB885:XC885"/>
    <mergeCell ref="WL906:WM906"/>
    <mergeCell ref="XW906:XX906"/>
    <mergeCell ref="WN908:WO908"/>
    <mergeCell ref="WH902:WI902"/>
    <mergeCell ref="XU904:XV904"/>
    <mergeCell ref="WX918:WY918"/>
    <mergeCell ref="WT914:WU914"/>
    <mergeCell ref="WV916:WW916"/>
    <mergeCell ref="WD935:WE935"/>
    <mergeCell ref="VZ931:WA931"/>
    <mergeCell ref="WB933:WC933"/>
    <mergeCell ref="NN674:NO674"/>
    <mergeCell ref="QJ674:QK674"/>
    <mergeCell ref="QD668:QE668"/>
    <mergeCell ref="OW672:OX672"/>
    <mergeCell ref="OY674:OZ674"/>
    <mergeCell ref="OU670:OV670"/>
    <mergeCell ref="OS668:OT668"/>
    <mergeCell ref="NX647:NY647"/>
    <mergeCell ref="NT643:NU643"/>
    <mergeCell ref="OA650:OB650"/>
    <mergeCell ref="NZ649:OA649"/>
    <mergeCell ref="NP824:NQ824"/>
    <mergeCell ref="NR826:NS826"/>
    <mergeCell ref="NT828:NU828"/>
    <mergeCell ref="NN822:NO822"/>
    <mergeCell ref="OW857:OX857"/>
    <mergeCell ref="OY859:OZ859"/>
    <mergeCell ref="NN859:NO859"/>
    <mergeCell ref="NV867:NW867"/>
    <mergeCell ref="NX869:NY869"/>
    <mergeCell ref="NP861:NQ861"/>
    <mergeCell ref="NR863:NS863"/>
    <mergeCell ref="PE828:PF828"/>
    <mergeCell ref="PG830:PH830"/>
    <mergeCell ref="OW820:OX820"/>
    <mergeCell ref="OY822:OZ822"/>
    <mergeCell ref="OU818:OV818"/>
    <mergeCell ref="OS816:OT816"/>
    <mergeCell ref="PV660:PW660"/>
    <mergeCell ref="PX662:PY662"/>
    <mergeCell ref="PA824:PB824"/>
    <mergeCell ref="PI832:PJ832"/>
    <mergeCell ref="PK834:PL834"/>
    <mergeCell ref="PL835:PM835"/>
    <mergeCell ref="PC826:PD826"/>
    <mergeCell ref="OL846:OM846"/>
    <mergeCell ref="OM847:ON847"/>
    <mergeCell ref="OM884:ON884"/>
    <mergeCell ref="OL883:OM883"/>
    <mergeCell ref="OK882:OL882"/>
    <mergeCell ref="OJ881:OK881"/>
    <mergeCell ref="OI880:OJ880"/>
    <mergeCell ref="OH879:OI879"/>
    <mergeCell ref="OG878:OH878"/>
    <mergeCell ref="PN911:PO911"/>
    <mergeCell ref="OM921:ON921"/>
    <mergeCell ref="PV919:PW919"/>
    <mergeCell ref="PQ914:PR914"/>
    <mergeCell ref="PR915:PS915"/>
    <mergeCell ref="OF914:OG914"/>
    <mergeCell ref="OG915:OH915"/>
    <mergeCell ref="NR937:NS937"/>
    <mergeCell ref="PA935:PB935"/>
    <mergeCell ref="NV941:NW941"/>
    <mergeCell ref="NT939:NU939"/>
    <mergeCell ref="QY911:QZ911"/>
    <mergeCell ref="QW909:QX909"/>
    <mergeCell ref="PL909:PM909"/>
    <mergeCell ref="RA913:RB913"/>
    <mergeCell ref="OE913:OF913"/>
    <mergeCell ref="PC937:PD937"/>
    <mergeCell ref="OA909:OB909"/>
    <mergeCell ref="OC911:OD911"/>
    <mergeCell ref="OE950:OF950"/>
    <mergeCell ref="OG952:OH952"/>
    <mergeCell ref="OH953:OI953"/>
    <mergeCell ref="OI954:OJ954"/>
    <mergeCell ref="OF951:OG951"/>
    <mergeCell ref="OE876:OF876"/>
    <mergeCell ref="OF877:OG877"/>
    <mergeCell ref="NN896:NO896"/>
    <mergeCell ref="NP898:NQ898"/>
    <mergeCell ref="NN933:NO933"/>
    <mergeCell ref="NP935:NQ935"/>
    <mergeCell ref="NV904:NW904"/>
    <mergeCell ref="QV908:QW908"/>
    <mergeCell ref="PK908:PL908"/>
    <mergeCell ref="PI906:PJ906"/>
    <mergeCell ref="QR904:QS904"/>
    <mergeCell ref="QT906:QU906"/>
    <mergeCell ref="QP902:QQ902"/>
    <mergeCell ref="PE902:PF902"/>
    <mergeCell ref="PG904:PH904"/>
    <mergeCell ref="RE917:RF917"/>
    <mergeCell ref="RF918:RG918"/>
    <mergeCell ref="RG919:RH919"/>
    <mergeCell ref="RI921:RJ921"/>
    <mergeCell ref="RH920:RI920"/>
    <mergeCell ref="PT917:PU917"/>
    <mergeCell ref="PS916:PT916"/>
    <mergeCell ref="RD916:RE916"/>
    <mergeCell ref="RC915:RD915"/>
    <mergeCell ref="RB914:RC914"/>
    <mergeCell ref="PP913:PQ913"/>
    <mergeCell ref="PX921:PY921"/>
    <mergeCell ref="PW920:PX920"/>
    <mergeCell ref="PU918:PV918"/>
    <mergeCell ref="OL920:OM920"/>
    <mergeCell ref="OH916:OI916"/>
    <mergeCell ref="OH842:OI842"/>
    <mergeCell ref="OI843:OJ843"/>
    <mergeCell ref="OW931:OX931"/>
    <mergeCell ref="OY933:OZ933"/>
    <mergeCell ref="ON922:OO922"/>
    <mergeCell ref="OU929:OV929"/>
    <mergeCell ref="OS927:OT927"/>
    <mergeCell ref="OW968:OX968"/>
    <mergeCell ref="OU966:OV966"/>
    <mergeCell ref="OJ955:OK955"/>
    <mergeCell ref="OM958:ON958"/>
    <mergeCell ref="ON959:OO959"/>
    <mergeCell ref="OK956:OL956"/>
    <mergeCell ref="OL957:OM957"/>
    <mergeCell ref="OY970:OZ970"/>
    <mergeCell ref="OS964:OT964"/>
    <mergeCell ref="OE839:OF839"/>
    <mergeCell ref="OF840:OG840"/>
    <mergeCell ref="NZ871:OA871"/>
    <mergeCell ref="NT865:NU865"/>
    <mergeCell ref="NV830:NW830"/>
    <mergeCell ref="OK845:OL845"/>
    <mergeCell ref="OA872:OB872"/>
    <mergeCell ref="OC874:OD874"/>
    <mergeCell ref="OJ844:OK844"/>
    <mergeCell ref="OG841:OH841"/>
    <mergeCell ref="NX832:NY832"/>
    <mergeCell ref="NX906:NY906"/>
    <mergeCell ref="NZ908:OA908"/>
    <mergeCell ref="NT902:NU902"/>
    <mergeCell ref="PC900:PD900"/>
    <mergeCell ref="NR900:NS900"/>
    <mergeCell ref="NZ834:OA834"/>
    <mergeCell ref="OC837:OD837"/>
    <mergeCell ref="OA835:OB835"/>
    <mergeCell ref="NZ945:OA945"/>
    <mergeCell ref="OA946:OB946"/>
    <mergeCell ref="NX943:NY943"/>
    <mergeCell ref="OC948:OD948"/>
    <mergeCell ref="OI917:OJ917"/>
    <mergeCell ref="OK919:OL919"/>
    <mergeCell ref="OJ918:OK918"/>
    <mergeCell ref="NN970:NO970"/>
    <mergeCell ref="NR974:NS974"/>
    <mergeCell ref="NP972:NQ972"/>
    <mergeCell ref="OM625:ON625"/>
    <mergeCell ref="ON626:OO626"/>
    <mergeCell ref="QF633:QG633"/>
    <mergeCell ref="QH635:QI635"/>
    <mergeCell ref="QN641:QO641"/>
    <mergeCell ref="QT647:QU647"/>
    <mergeCell ref="OE617:OF617"/>
    <mergeCell ref="OC615:OD615"/>
    <mergeCell ref="OL624:OM624"/>
    <mergeCell ref="AKL678:AKM678"/>
    <mergeCell ref="AKN680:AKO680"/>
    <mergeCell ref="AKP682:AKQ682"/>
    <mergeCell ref="AKR684:AKS684"/>
    <mergeCell ref="AGE678:AGF678"/>
    <mergeCell ref="AET678:AEU678"/>
    <mergeCell ref="AGG680:AGH680"/>
    <mergeCell ref="AJC680:AJD680"/>
    <mergeCell ref="XU682:XV682"/>
    <mergeCell ref="XW684:XX684"/>
    <mergeCell ref="ZH684:ZI684"/>
    <mergeCell ref="ZF682:ZG682"/>
    <mergeCell ref="ACB682:ACC682"/>
    <mergeCell ref="ADI678:ADJ678"/>
    <mergeCell ref="ADG676:ADH676"/>
    <mergeCell ref="ABX678:ABY678"/>
    <mergeCell ref="AAM678:AAN678"/>
    <mergeCell ref="YZ676:ZA676"/>
    <mergeCell ref="ABV676:ABW676"/>
    <mergeCell ref="AAK676:AAL676"/>
    <mergeCell ref="UQ674:UR674"/>
    <mergeCell ref="US676:UT676"/>
    <mergeCell ref="UO672:UP672"/>
    <mergeCell ref="UM670:UN670"/>
    <mergeCell ref="VZ672:WA672"/>
    <mergeCell ref="AHP678:AHQ678"/>
    <mergeCell ref="AHR680:AHS680"/>
    <mergeCell ref="XQ678:XR678"/>
    <mergeCell ref="ZB678:ZC678"/>
    <mergeCell ref="XO676:XP676"/>
    <mergeCell ref="XS680:XT680"/>
    <mergeCell ref="AER676:AES676"/>
    <mergeCell ref="AGV473:AGW473"/>
    <mergeCell ref="AGU472:AGV472"/>
    <mergeCell ref="AER528:AES528"/>
    <mergeCell ref="AKU465:AKV465"/>
    <mergeCell ref="AKY469:AKZ469"/>
    <mergeCell ref="AKW467:AKX467"/>
    <mergeCell ref="AJN469:AJO469"/>
    <mergeCell ref="AJL467:AJM467"/>
    <mergeCell ref="AJJ465:AJK465"/>
    <mergeCell ref="AIC469:AID469"/>
    <mergeCell ref="ST625:SU625"/>
    <mergeCell ref="SU626:SV626"/>
    <mergeCell ref="PV623:PW623"/>
    <mergeCell ref="PW624:PX624"/>
    <mergeCell ref="PY626:PZ626"/>
    <mergeCell ref="PX625:PY625"/>
    <mergeCell ref="QD631:QE631"/>
    <mergeCell ref="VV631:VW631"/>
    <mergeCell ref="RI625:RJ625"/>
    <mergeCell ref="RH624:RI624"/>
    <mergeCell ref="YM626:YN626"/>
    <mergeCell ref="VO624:VP624"/>
    <mergeCell ref="VQ626:VR626"/>
    <mergeCell ref="WZ624:XA624"/>
    <mergeCell ref="YK624:YL624"/>
    <mergeCell ref="AJW848:AJX848"/>
    <mergeCell ref="AIL848:AIM848"/>
    <mergeCell ref="AII845:AIJ845"/>
    <mergeCell ref="AIH844:AII844"/>
    <mergeCell ref="AIF842:AIG842"/>
    <mergeCell ref="AIG843:AIH843"/>
    <mergeCell ref="AJW811:AJX811"/>
    <mergeCell ref="AIF879:AIG879"/>
    <mergeCell ref="AJP841:AJQ841"/>
    <mergeCell ref="AJT845:AJU845"/>
    <mergeCell ref="AJS844:AJT844"/>
    <mergeCell ref="AJQ842:AJR842"/>
    <mergeCell ref="AJR843:AJS843"/>
    <mergeCell ref="ACO843:ACP843"/>
    <mergeCell ref="ACM841:ACN841"/>
    <mergeCell ref="ACN842:ACO842"/>
    <mergeCell ref="ABG846:ABH846"/>
    <mergeCell ref="ABD843:ABE843"/>
    <mergeCell ref="ABR820:ABS820"/>
    <mergeCell ref="ABT822:ABU822"/>
    <mergeCell ref="AAG820:AAH820"/>
    <mergeCell ref="AAI822:AAJ822"/>
    <mergeCell ref="AAO828:AAP828"/>
    <mergeCell ref="AAO865:AAP865"/>
    <mergeCell ref="AGS840:AGT840"/>
    <mergeCell ref="AGT841:AGU841"/>
    <mergeCell ref="AGU842:AGV842"/>
    <mergeCell ref="AGV843:AGW843"/>
    <mergeCell ref="ABH847:ABI847"/>
    <mergeCell ref="ACT848:ACU848"/>
    <mergeCell ref="ACQ845:ACR845"/>
    <mergeCell ref="ZX848:ZY848"/>
    <mergeCell ref="AKU835:AKV835"/>
    <mergeCell ref="AKR832:AKS832"/>
    <mergeCell ref="AKT834:AKU834"/>
    <mergeCell ref="AID840:AIE840"/>
    <mergeCell ref="AIC839:AID839"/>
    <mergeCell ref="AEB845:AEC845"/>
    <mergeCell ref="AEA844:AEB844"/>
    <mergeCell ref="AKD818:AKE818"/>
    <mergeCell ref="AKF820:AKG820"/>
    <mergeCell ref="AKB816:AKC816"/>
    <mergeCell ref="AKH822:AKI822"/>
    <mergeCell ref="AKJ824:AKK824"/>
    <mergeCell ref="AIK847:AIL847"/>
    <mergeCell ref="AIJ846:AIK846"/>
    <mergeCell ref="OS853:OT853"/>
    <mergeCell ref="ON848:OO848"/>
    <mergeCell ref="ON885:OO885"/>
    <mergeCell ref="OY896:OZ896"/>
    <mergeCell ref="OU892:OV892"/>
    <mergeCell ref="OS890:OT890"/>
    <mergeCell ref="OW894:OX894"/>
    <mergeCell ref="OU855:OV855"/>
    <mergeCell ref="ON811:OO811"/>
    <mergeCell ref="AEP822:AEQ822"/>
    <mergeCell ref="AEV828:AEW828"/>
    <mergeCell ref="ADW877:ADX877"/>
    <mergeCell ref="ADX878:ADY878"/>
    <mergeCell ref="AEV865:AEW865"/>
    <mergeCell ref="AET863:AEU863"/>
    <mergeCell ref="AER824:AES824"/>
    <mergeCell ref="ADR835:ADS835"/>
    <mergeCell ref="ADO869:ADP869"/>
    <mergeCell ref="ADQ871:ADR871"/>
    <mergeCell ref="AEE885:AEF885"/>
    <mergeCell ref="AEB882:AEC882"/>
    <mergeCell ref="AED884:AEE884"/>
    <mergeCell ref="ZB900:ZC900"/>
    <mergeCell ref="ZF904:ZG904"/>
    <mergeCell ref="YZ898:ZA898"/>
    <mergeCell ref="AAG894:AAH894"/>
    <mergeCell ref="AAE892:AAF892"/>
    <mergeCell ref="YT892:YU892"/>
    <mergeCell ref="YR890:YS890"/>
    <mergeCell ref="YV894:YW894"/>
    <mergeCell ref="YX896:YY896"/>
    <mergeCell ref="ABR894:ABS894"/>
    <mergeCell ref="ABT896:ABU896"/>
    <mergeCell ref="ACB904:ACC904"/>
    <mergeCell ref="ADK902:ADL902"/>
    <mergeCell ref="AEX904:AEY904"/>
    <mergeCell ref="ADM904:ADN904"/>
    <mergeCell ref="AEN894:AEO894"/>
    <mergeCell ref="AEP896:AEQ896"/>
    <mergeCell ref="AEL892:AEM892"/>
    <mergeCell ref="AEJ890:AEK890"/>
    <mergeCell ref="ABV898:ABW898"/>
    <mergeCell ref="ABX900:ABY900"/>
    <mergeCell ref="AEV902:AEW902"/>
    <mergeCell ref="AER898:AES898"/>
    <mergeCell ref="ABE881:ABF881"/>
    <mergeCell ref="ABF882:ABG882"/>
    <mergeCell ref="ABC879:ABD879"/>
    <mergeCell ref="ABB878:ABC878"/>
    <mergeCell ref="AAV872:AAW872"/>
    <mergeCell ref="AAS869:AAT869"/>
    <mergeCell ref="AAU871:AAV871"/>
    <mergeCell ref="ABA877:ABB877"/>
    <mergeCell ref="ABP892:ABQ892"/>
    <mergeCell ref="ABD880:ABE880"/>
    <mergeCell ref="ABH884:ABI884"/>
    <mergeCell ref="ABG883:ABH883"/>
    <mergeCell ref="AEL818:AEM818"/>
    <mergeCell ref="AEN820:AEO820"/>
    <mergeCell ref="YT818:YU818"/>
    <mergeCell ref="YR816:YS816"/>
    <mergeCell ref="AAE818:AAF818"/>
    <mergeCell ref="AAC816:AAD816"/>
    <mergeCell ref="AFJ842:AFK842"/>
    <mergeCell ref="AEE811:AEF811"/>
    <mergeCell ref="ACT811:ACU811"/>
    <mergeCell ref="ADA818:ADB818"/>
    <mergeCell ref="ACY816:ACZ816"/>
    <mergeCell ref="AEJ816:AEK816"/>
    <mergeCell ref="ADQ834:ADR834"/>
    <mergeCell ref="ADK828:ADL828"/>
    <mergeCell ref="ADK865:ADL865"/>
    <mergeCell ref="ADG898:ADH898"/>
    <mergeCell ref="ADI900:ADJ900"/>
    <mergeCell ref="ACR846:ACS846"/>
    <mergeCell ref="ACP844:ACQ844"/>
    <mergeCell ref="ACQ882:ACR882"/>
    <mergeCell ref="ACS884:ACT884"/>
    <mergeCell ref="ZP840:ZQ840"/>
    <mergeCell ref="YH880:YI880"/>
    <mergeCell ref="YJ882:YK882"/>
    <mergeCell ref="YL884:YM884"/>
    <mergeCell ref="ZW884:ZX884"/>
    <mergeCell ref="ZQ878:ZR878"/>
    <mergeCell ref="YM885:YN885"/>
    <mergeCell ref="ABV861:ABW861"/>
    <mergeCell ref="ABX863:ABY863"/>
    <mergeCell ref="ACB867:ACC867"/>
    <mergeCell ref="ABR857:ABS857"/>
    <mergeCell ref="ABT859:ABU859"/>
    <mergeCell ref="AEZ869:AFA869"/>
    <mergeCell ref="AEX867:AEY867"/>
    <mergeCell ref="AET900:AEU900"/>
    <mergeCell ref="AFC835:AFD835"/>
    <mergeCell ref="AFB834:AFC834"/>
    <mergeCell ref="AFH877:AFI877"/>
    <mergeCell ref="AFJ879:AFK879"/>
    <mergeCell ref="AFG876:AFH876"/>
    <mergeCell ref="AFE874:AFF874"/>
    <mergeCell ref="AFB871:AFC871"/>
    <mergeCell ref="AFC872:AFD872"/>
    <mergeCell ref="AIJ883:AIK883"/>
    <mergeCell ref="AIL885:AIM885"/>
    <mergeCell ref="AIK884:AIL884"/>
    <mergeCell ref="AIG917:AIH917"/>
    <mergeCell ref="AII919:AIJ919"/>
    <mergeCell ref="AIH918:AII918"/>
    <mergeCell ref="AIH881:AII881"/>
    <mergeCell ref="AIG880:AIH880"/>
    <mergeCell ref="AIK921:AIL921"/>
    <mergeCell ref="AIJ920:AIK920"/>
    <mergeCell ref="AID877:AIE877"/>
    <mergeCell ref="AIE841:AIF841"/>
    <mergeCell ref="AID914:AIE914"/>
    <mergeCell ref="AIE915:AIF915"/>
    <mergeCell ref="AIF916:AIG916"/>
    <mergeCell ref="AIE878:AIF878"/>
    <mergeCell ref="AII882:AIJ882"/>
    <mergeCell ref="ACP881:ACQ881"/>
    <mergeCell ref="AEC883:AED883"/>
    <mergeCell ref="AEA881:AEB881"/>
    <mergeCell ref="AGT878:AGU878"/>
    <mergeCell ref="AGN872:AGO872"/>
    <mergeCell ref="AGS877:AGT877"/>
    <mergeCell ref="AGZ884:AHA884"/>
    <mergeCell ref="AGV880:AGW880"/>
    <mergeCell ref="AGX882:AGY882"/>
    <mergeCell ref="AGY883:AGZ883"/>
    <mergeCell ref="AGW881:AGX881"/>
    <mergeCell ref="AHJ894:AHK894"/>
    <mergeCell ref="AHL896:AHM896"/>
    <mergeCell ref="AHH892:AHI892"/>
    <mergeCell ref="AHF890:AHG890"/>
    <mergeCell ref="AHA885:AHB885"/>
    <mergeCell ref="AGU879:AGV879"/>
    <mergeCell ref="AHP900:AHQ900"/>
    <mergeCell ref="AGG902:AGH902"/>
    <mergeCell ref="AHT904:AHU904"/>
    <mergeCell ref="AHN898:AHO898"/>
    <mergeCell ref="ACL877:ACM877"/>
    <mergeCell ref="ACN879:ACO879"/>
    <mergeCell ref="ACF871:ACG871"/>
    <mergeCell ref="ACY890:ACZ890"/>
    <mergeCell ref="AGM871:AGN871"/>
    <mergeCell ref="AHR865:AHS865"/>
    <mergeCell ref="AHR902:AHS902"/>
    <mergeCell ref="ADC894:ADD894"/>
    <mergeCell ref="ADA892:ADB892"/>
    <mergeCell ref="ACR883:ACS883"/>
    <mergeCell ref="ACT885:ACU885"/>
    <mergeCell ref="ADZ880:AEA880"/>
    <mergeCell ref="ADY879:ADZ879"/>
    <mergeCell ref="AFK880:AFL880"/>
    <mergeCell ref="AGI867:AGJ867"/>
    <mergeCell ref="AGK869:AGL869"/>
    <mergeCell ref="AGG865:AGH865"/>
    <mergeCell ref="AFM882:AFN882"/>
    <mergeCell ref="AFO884:AFP884"/>
    <mergeCell ref="AGR876:AGS876"/>
    <mergeCell ref="AGP874:AGQ874"/>
    <mergeCell ref="AHH855:AHI855"/>
    <mergeCell ref="AHJ857:AHK857"/>
    <mergeCell ref="AHL859:AHM859"/>
    <mergeCell ref="AHN861:AHO861"/>
    <mergeCell ref="AKP867:AKQ867"/>
    <mergeCell ref="AKN865:AKO865"/>
    <mergeCell ref="AKL863:AKM863"/>
    <mergeCell ref="AJA863:AJB863"/>
    <mergeCell ref="AJE867:AJF867"/>
    <mergeCell ref="AHF853:AHG853"/>
    <mergeCell ref="AHP863:AHQ863"/>
    <mergeCell ref="AHT867:AHU867"/>
    <mergeCell ref="AJC865:AJD865"/>
    <mergeCell ref="AGX919:AGY919"/>
    <mergeCell ref="AGW918:AGX918"/>
    <mergeCell ref="AGS914:AGT914"/>
    <mergeCell ref="AGU916:AGV916"/>
    <mergeCell ref="AIU931:AIV931"/>
    <mergeCell ref="AIQ927:AIR927"/>
    <mergeCell ref="AGZ921:AHA921"/>
    <mergeCell ref="AGP911:AGQ911"/>
    <mergeCell ref="AGY920:AGZ920"/>
    <mergeCell ref="AHA922:AHB922"/>
    <mergeCell ref="AIL922:AIM922"/>
    <mergeCell ref="AJN913:AJO913"/>
    <mergeCell ref="AJL911:AJM911"/>
    <mergeCell ref="AJS918:AJT918"/>
    <mergeCell ref="AJO914:AJP914"/>
    <mergeCell ref="AJQ916:AJR916"/>
    <mergeCell ref="AJR917:AJS917"/>
    <mergeCell ref="AJP915:AJQ915"/>
    <mergeCell ref="AJR880:AJS880"/>
    <mergeCell ref="AJO877:AJP877"/>
    <mergeCell ref="AJQ879:AJR879"/>
    <mergeCell ref="AJI908:AJJ908"/>
    <mergeCell ref="AJU920:AJV920"/>
    <mergeCell ref="AJJ909:AJK909"/>
    <mergeCell ref="AJT919:AJU919"/>
    <mergeCell ref="AHT978:AHU978"/>
    <mergeCell ref="AHR976:AHS976"/>
    <mergeCell ref="AHV943:AHW943"/>
    <mergeCell ref="AIA948:AIB948"/>
    <mergeCell ref="AII956:AIJ956"/>
    <mergeCell ref="ABZ976:ACA976"/>
    <mergeCell ref="AID951:AIE951"/>
    <mergeCell ref="AIJ957:AIK957"/>
    <mergeCell ref="AIK958:AIL958"/>
    <mergeCell ref="AIS966:AIT966"/>
    <mergeCell ref="AKB964:AKC964"/>
    <mergeCell ref="AJW959:AJX959"/>
    <mergeCell ref="AKD966:AKE966"/>
    <mergeCell ref="AJE978:AJF978"/>
    <mergeCell ref="AIL959:AIM959"/>
    <mergeCell ref="ACI837:ACJ837"/>
    <mergeCell ref="ADT837:ADU837"/>
    <mergeCell ref="ACD869:ACE869"/>
    <mergeCell ref="ABZ865:ACA865"/>
    <mergeCell ref="ACG835:ACH835"/>
    <mergeCell ref="ACD832:ACE832"/>
    <mergeCell ref="ACF834:ACG834"/>
    <mergeCell ref="ACK839:ACL839"/>
    <mergeCell ref="AEE848:AEF848"/>
    <mergeCell ref="AER861:AES861"/>
    <mergeCell ref="AHX945:AHY945"/>
    <mergeCell ref="AHY946:AHZ946"/>
    <mergeCell ref="AHY909:AHZ909"/>
    <mergeCell ref="AHY872:AHZ872"/>
    <mergeCell ref="AIC876:AID876"/>
    <mergeCell ref="AIA874:AIB874"/>
    <mergeCell ref="AJT882:AJU882"/>
    <mergeCell ref="AJW885:AJX885"/>
    <mergeCell ref="AJS881:AJT881"/>
    <mergeCell ref="AJG869:AJH869"/>
    <mergeCell ref="AJI871:AJJ871"/>
    <mergeCell ref="AJV884:AJW884"/>
    <mergeCell ref="AJU883:AJV883"/>
    <mergeCell ref="AIW896:AIX896"/>
    <mergeCell ref="AJG906:AJH906"/>
    <mergeCell ref="AJC902:AJD902"/>
    <mergeCell ref="AGM908:AGN908"/>
    <mergeCell ref="AGK906:AGL906"/>
    <mergeCell ref="AIU894:AIV894"/>
    <mergeCell ref="AIS892:AIT892"/>
    <mergeCell ref="AKD892:AKE892"/>
    <mergeCell ref="AKL900:AKM900"/>
    <mergeCell ref="AKH896:AKI896"/>
    <mergeCell ref="AIQ890:AIR890"/>
    <mergeCell ref="AKB890:AKC890"/>
    <mergeCell ref="AKN902:AKO902"/>
    <mergeCell ref="AJC939:AJD939"/>
    <mergeCell ref="AGG939:AGH939"/>
    <mergeCell ref="AKJ935:AKK935"/>
    <mergeCell ref="AKL937:AKM937"/>
    <mergeCell ref="AKN939:AKO939"/>
    <mergeCell ref="AJW922:AJX922"/>
    <mergeCell ref="AJV921:AJW921"/>
    <mergeCell ref="AIY935:AIZ935"/>
    <mergeCell ref="AJA937:AJB937"/>
    <mergeCell ref="ADV839:ADW839"/>
    <mergeCell ref="ADW840:ADX840"/>
    <mergeCell ref="ADX841:ADY841"/>
    <mergeCell ref="ADY842:ADZ842"/>
    <mergeCell ref="ADZ843:AEA843"/>
    <mergeCell ref="AFH840:AFI840"/>
    <mergeCell ref="AFI841:AFJ841"/>
    <mergeCell ref="AEZ832:AFA832"/>
    <mergeCell ref="AFG839:AFH839"/>
    <mergeCell ref="AFE837:AFF837"/>
    <mergeCell ref="AFM845:AFN845"/>
    <mergeCell ref="AFL844:AFM844"/>
    <mergeCell ref="AED847:AEE847"/>
    <mergeCell ref="AEC846:AED846"/>
    <mergeCell ref="AHP826:AHQ826"/>
    <mergeCell ref="AHR828:AHS828"/>
    <mergeCell ref="AIW822:AIX822"/>
    <mergeCell ref="AIY824:AIZ824"/>
    <mergeCell ref="AIL811:AIM811"/>
    <mergeCell ref="AIU820:AIV820"/>
    <mergeCell ref="AIS818:AIT818"/>
    <mergeCell ref="AIQ816:AIR816"/>
    <mergeCell ref="AHN824:AHO824"/>
    <mergeCell ref="AEX830:AEY830"/>
    <mergeCell ref="AFU816:AFV816"/>
    <mergeCell ref="AFW818:AFX818"/>
    <mergeCell ref="AGC824:AGD824"/>
    <mergeCell ref="AGE826:AGF826"/>
    <mergeCell ref="AFP811:AFQ811"/>
    <mergeCell ref="AJE830:AJF830"/>
    <mergeCell ref="AJC828:AJD828"/>
    <mergeCell ref="AHT830:AHU830"/>
    <mergeCell ref="AHV832:AHW832"/>
    <mergeCell ref="AGK832:AGL832"/>
    <mergeCell ref="AKP830:AKQ830"/>
    <mergeCell ref="AKN828:AKO828"/>
    <mergeCell ref="AKL826:AKM826"/>
    <mergeCell ref="AJG832:AJH832"/>
    <mergeCell ref="AJA826:AJB826"/>
    <mergeCell ref="AGZ847:AHA847"/>
    <mergeCell ref="AGR839:AGS839"/>
    <mergeCell ref="AHA848:AHB848"/>
    <mergeCell ref="AHJ820:AHK820"/>
    <mergeCell ref="AHL822:AHM822"/>
    <mergeCell ref="AHH818:AHI818"/>
    <mergeCell ref="AHF816:AHG816"/>
    <mergeCell ref="AHA811:AHB811"/>
    <mergeCell ref="AGE863:AGF863"/>
    <mergeCell ref="AGM834:AGN834"/>
    <mergeCell ref="AIY898:AIZ898"/>
    <mergeCell ref="AJA900:AJB900"/>
    <mergeCell ref="AKP904:AKQ904"/>
    <mergeCell ref="AKR906:AKS906"/>
    <mergeCell ref="AKY913:AKZ913"/>
    <mergeCell ref="AKW911:AKX911"/>
    <mergeCell ref="AKU909:AKV909"/>
    <mergeCell ref="AKT908:AKU908"/>
    <mergeCell ref="AKP978:AKQ978"/>
    <mergeCell ref="AJC976:AJD976"/>
    <mergeCell ref="AKN976:AKO976"/>
    <mergeCell ref="AJA974:AJB974"/>
    <mergeCell ref="AKL974:AKM974"/>
    <mergeCell ref="AKJ972:AKK972"/>
    <mergeCell ref="AJI945:AJJ945"/>
    <mergeCell ref="AJG943:AJH943"/>
    <mergeCell ref="AJE941:AJF941"/>
    <mergeCell ref="AJR954:AJS954"/>
    <mergeCell ref="AJQ953:AJR953"/>
    <mergeCell ref="AJP952:AJQ952"/>
    <mergeCell ref="AJO951:AJP951"/>
    <mergeCell ref="AKY950:AKZ950"/>
    <mergeCell ref="AKF931:AKG931"/>
    <mergeCell ref="AKH933:AKI933"/>
    <mergeCell ref="AKF968:AKG968"/>
    <mergeCell ref="AKH970:AKI970"/>
    <mergeCell ref="AKF894:AKG894"/>
    <mergeCell ref="AJJ946:AJK946"/>
    <mergeCell ref="AJL948:AJM948"/>
    <mergeCell ref="AIW933:AIX933"/>
    <mergeCell ref="AIS929:AIT929"/>
    <mergeCell ref="AKD929:AKE929"/>
    <mergeCell ref="AKJ898:AKK898"/>
    <mergeCell ref="AJE904:AJF904"/>
    <mergeCell ref="AKB927:AKC927"/>
    <mergeCell ref="AJN839:AJO839"/>
    <mergeCell ref="AJO840:AJP840"/>
    <mergeCell ref="AGP837:AGQ837"/>
    <mergeCell ref="AGN835:AGO835"/>
    <mergeCell ref="AHY835:AHZ835"/>
    <mergeCell ref="AJJ835:AJK835"/>
    <mergeCell ref="AJL837:AJM837"/>
    <mergeCell ref="AJI834:AJJ834"/>
    <mergeCell ref="AIA837:AIB837"/>
    <mergeCell ref="AJL874:AJM874"/>
    <mergeCell ref="AJJ872:AJK872"/>
    <mergeCell ref="AKR869:AKS869"/>
    <mergeCell ref="AJV847:AJW847"/>
    <mergeCell ref="AJU846:AJV846"/>
    <mergeCell ref="AKB853:AKC853"/>
    <mergeCell ref="AKF857:AKG857"/>
    <mergeCell ref="AKH859:AKI859"/>
    <mergeCell ref="AJN876:AJO876"/>
    <mergeCell ref="AJP878:AJQ878"/>
    <mergeCell ref="AIC950:AID950"/>
    <mergeCell ref="AIC913:AID913"/>
    <mergeCell ref="AIE952:AIF952"/>
    <mergeCell ref="AHV869:AHW869"/>
    <mergeCell ref="AHX871:AHY871"/>
    <mergeCell ref="AGX845:AGY845"/>
    <mergeCell ref="AGW844:AGX844"/>
    <mergeCell ref="AGY846:AGZ846"/>
    <mergeCell ref="AIA911:AIB911"/>
    <mergeCell ref="UA843:UB843"/>
    <mergeCell ref="UE847:UF847"/>
    <mergeCell ref="UD846:UE846"/>
    <mergeCell ref="YM848:YN848"/>
    <mergeCell ref="VL843:VM843"/>
    <mergeCell ref="VN845:VO845"/>
    <mergeCell ref="UC845:UD845"/>
    <mergeCell ref="UB844:UC844"/>
    <mergeCell ref="VN919:VO919"/>
    <mergeCell ref="VP921:VQ921"/>
    <mergeCell ref="UM929:UN929"/>
    <mergeCell ref="UK927:UL927"/>
    <mergeCell ref="UE921:UF921"/>
    <mergeCell ref="VF874:VG874"/>
    <mergeCell ref="VD872:VE872"/>
    <mergeCell ref="VA869:VB869"/>
    <mergeCell ref="UW902:UX902"/>
    <mergeCell ref="VN956:VO956"/>
    <mergeCell ref="VL954:VM954"/>
    <mergeCell ref="UQ970:UR970"/>
    <mergeCell ref="US972:UT972"/>
    <mergeCell ref="VZ857:WA857"/>
    <mergeCell ref="VV853:VW853"/>
    <mergeCell ref="VK916:VL916"/>
    <mergeCell ref="VH950:VI950"/>
    <mergeCell ref="VF948:VG948"/>
    <mergeCell ref="VJ915:VK915"/>
    <mergeCell ref="VL917:VM917"/>
    <mergeCell ref="VH876:VI876"/>
    <mergeCell ref="TL939:TM939"/>
    <mergeCell ref="TN904:TO904"/>
    <mergeCell ref="TU874:TV874"/>
    <mergeCell ref="TW876:TX876"/>
    <mergeCell ref="TB966:TC966"/>
    <mergeCell ref="SZ964:TA964"/>
    <mergeCell ref="TB855:TC855"/>
    <mergeCell ref="TD857:TE857"/>
    <mergeCell ref="TB929:TC929"/>
    <mergeCell ref="SZ927:TA927"/>
    <mergeCell ref="TD931:TE931"/>
    <mergeCell ref="TF933:TG933"/>
    <mergeCell ref="SZ890:TA890"/>
    <mergeCell ref="SA902:SB902"/>
    <mergeCell ref="SC904:SD904"/>
    <mergeCell ref="RS931:RT931"/>
    <mergeCell ref="RY937:RZ937"/>
    <mergeCell ref="RW935:RX935"/>
    <mergeCell ref="RW898:RX898"/>
    <mergeCell ref="RS894:RT894"/>
    <mergeCell ref="RU896:RV896"/>
    <mergeCell ref="RY900:RZ900"/>
    <mergeCell ref="RI884:RJ884"/>
    <mergeCell ref="RJ885:RK885"/>
    <mergeCell ref="QV871:QW871"/>
    <mergeCell ref="RG882:RH882"/>
    <mergeCell ref="PW883:PX883"/>
    <mergeCell ref="SP880:SQ880"/>
    <mergeCell ref="SR882:SS882"/>
    <mergeCell ref="RE880:RF880"/>
    <mergeCell ref="PY885:PZ885"/>
    <mergeCell ref="RH883:RI883"/>
    <mergeCell ref="SQ881:SR881"/>
    <mergeCell ref="AAI896:AAJ896"/>
    <mergeCell ref="AAE929:AAF929"/>
    <mergeCell ref="AAC927:AAD927"/>
    <mergeCell ref="ZX885:ZY885"/>
    <mergeCell ref="YK883:YL883"/>
    <mergeCell ref="SH909:SI909"/>
    <mergeCell ref="SG908:SH908"/>
    <mergeCell ref="TR908:TS908"/>
    <mergeCell ref="TU911:TV911"/>
    <mergeCell ref="TW913:TX913"/>
    <mergeCell ref="TP906:TQ906"/>
    <mergeCell ref="SE906:SF906"/>
    <mergeCell ref="TF896:TG896"/>
    <mergeCell ref="TH935:TI935"/>
    <mergeCell ref="TJ937:TK937"/>
    <mergeCell ref="TH898:TI898"/>
    <mergeCell ref="TJ900:TK900"/>
    <mergeCell ref="PR952:PS952"/>
    <mergeCell ref="PS953:PT953"/>
    <mergeCell ref="VJ952:VK952"/>
    <mergeCell ref="UY904:UZ904"/>
    <mergeCell ref="VA906:VB906"/>
    <mergeCell ref="VO920:VP920"/>
    <mergeCell ref="VM918:VN918"/>
    <mergeCell ref="VO883:VP883"/>
    <mergeCell ref="VQ885:VR885"/>
    <mergeCell ref="QL898:QM898"/>
    <mergeCell ref="QH894:QI894"/>
    <mergeCell ref="QJ896:QK896"/>
    <mergeCell ref="RO890:RP890"/>
    <mergeCell ref="QD890:QE890"/>
    <mergeCell ref="QF892:QG892"/>
    <mergeCell ref="RQ892:RR892"/>
    <mergeCell ref="ST884:SU884"/>
    <mergeCell ref="SS883:ST883"/>
    <mergeCell ref="SU885:SV885"/>
    <mergeCell ref="QH931:QI931"/>
    <mergeCell ref="PY922:PZ922"/>
    <mergeCell ref="QF929:QG929"/>
    <mergeCell ref="QD927:QE927"/>
    <mergeCell ref="PG941:PH941"/>
    <mergeCell ref="PE939:PF939"/>
    <mergeCell ref="PA972:PB972"/>
    <mergeCell ref="PC974:PD974"/>
    <mergeCell ref="PI980:PJ980"/>
    <mergeCell ref="ST921:SU921"/>
    <mergeCell ref="SJ911:SK911"/>
    <mergeCell ref="PI943:PJ943"/>
    <mergeCell ref="SS920:ST920"/>
    <mergeCell ref="SL913:SM913"/>
    <mergeCell ref="SO916:SP916"/>
    <mergeCell ref="SP917:SQ917"/>
    <mergeCell ref="PX958:PY958"/>
    <mergeCell ref="PW957:PX957"/>
    <mergeCell ref="QH968:QI968"/>
    <mergeCell ref="QF966:QG966"/>
    <mergeCell ref="PT954:PU954"/>
    <mergeCell ref="PQ951:PR951"/>
    <mergeCell ref="PL946:PM946"/>
    <mergeCell ref="PK945:PL945"/>
    <mergeCell ref="PV956:PW956"/>
    <mergeCell ref="PU955:PV955"/>
    <mergeCell ref="NZ982:OA982"/>
    <mergeCell ref="NX980:NY980"/>
    <mergeCell ref="NV978:NW978"/>
    <mergeCell ref="NT976:NU976"/>
    <mergeCell ref="PG978:PH978"/>
    <mergeCell ref="PE976:PF976"/>
    <mergeCell ref="PK982:PL982"/>
    <mergeCell ref="PL983:PM983"/>
    <mergeCell ref="OE987:OF987"/>
    <mergeCell ref="OC985:OD985"/>
    <mergeCell ref="OA983:OB983"/>
    <mergeCell ref="UY867:UZ867"/>
    <mergeCell ref="UW865:UX865"/>
    <mergeCell ref="PK871:PL871"/>
    <mergeCell ref="PN874:PO874"/>
    <mergeCell ref="PP876:PQ876"/>
    <mergeCell ref="PQ877:PR877"/>
    <mergeCell ref="PL872:PM872"/>
    <mergeCell ref="TJ863:TK863"/>
    <mergeCell ref="UU863:UV863"/>
    <mergeCell ref="PC863:PD863"/>
    <mergeCell ref="QN863:QO863"/>
    <mergeCell ref="RY863:RZ863"/>
    <mergeCell ref="UQ859:UR859"/>
    <mergeCell ref="US861:UT861"/>
    <mergeCell ref="RU859:RV859"/>
    <mergeCell ref="QJ859:QK859"/>
    <mergeCell ref="RW861:RX861"/>
    <mergeCell ref="PA861:PB861"/>
    <mergeCell ref="QL861:QM861"/>
    <mergeCell ref="SZ853:TA853"/>
    <mergeCell ref="UK853:UL853"/>
    <mergeCell ref="RQ855:RR855"/>
    <mergeCell ref="RS857:RT857"/>
    <mergeCell ref="QH857:QI857"/>
    <mergeCell ref="QF855:QG855"/>
    <mergeCell ref="QD853:QE853"/>
    <mergeCell ref="RO853:RP853"/>
    <mergeCell ref="ST847:SU847"/>
    <mergeCell ref="SU848:SV848"/>
    <mergeCell ref="SS846:ST846"/>
    <mergeCell ref="PY848:PZ848"/>
    <mergeCell ref="RJ848:RK848"/>
    <mergeCell ref="PX847:PY847"/>
    <mergeCell ref="RH846:RI846"/>
    <mergeCell ref="RG845:RH845"/>
    <mergeCell ref="RE843:RF843"/>
    <mergeCell ref="RI847:RJ847"/>
    <mergeCell ref="UM855:UN855"/>
    <mergeCell ref="UO857:UP857"/>
    <mergeCell ref="VO846:VP846"/>
    <mergeCell ref="VP847:VQ847"/>
    <mergeCell ref="TN867:TO867"/>
    <mergeCell ref="UF848:UG848"/>
    <mergeCell ref="TF859:TG859"/>
    <mergeCell ref="TL865:TM865"/>
    <mergeCell ref="TH861:TI861"/>
    <mergeCell ref="YG879:YH879"/>
    <mergeCell ref="TZ879:UA879"/>
    <mergeCell ref="VM881:VN881"/>
    <mergeCell ref="VJ878:VK878"/>
    <mergeCell ref="UB881:UC881"/>
    <mergeCell ref="UD883:UE883"/>
    <mergeCell ref="TX877:TY877"/>
    <mergeCell ref="TY878:TZ878"/>
    <mergeCell ref="VX892:VY892"/>
    <mergeCell ref="TB892:TC892"/>
    <mergeCell ref="WT877:WU877"/>
    <mergeCell ref="YF878:YG878"/>
    <mergeCell ref="YI881:YJ881"/>
    <mergeCell ref="YE877:YF877"/>
    <mergeCell ref="UA880:UB880"/>
    <mergeCell ref="VH913:VI913"/>
    <mergeCell ref="VD909:VE909"/>
    <mergeCell ref="VF911:VG911"/>
    <mergeCell ref="AAO902:AAP902"/>
    <mergeCell ref="AAM900:AAN900"/>
    <mergeCell ref="AAQ904:AAR904"/>
    <mergeCell ref="AAK898:AAL898"/>
    <mergeCell ref="WQ911:WR911"/>
    <mergeCell ref="WW917:WX917"/>
    <mergeCell ref="WU915:WV915"/>
    <mergeCell ref="WJ904:WK904"/>
    <mergeCell ref="WO909:WP909"/>
    <mergeCell ref="WS913:WT913"/>
    <mergeCell ref="VC908:VD908"/>
    <mergeCell ref="TZ916:UA916"/>
    <mergeCell ref="TS909:TT909"/>
    <mergeCell ref="TP943:TQ943"/>
    <mergeCell ref="TZ953:UA953"/>
    <mergeCell ref="UA954:UB954"/>
    <mergeCell ref="UB918:UC918"/>
    <mergeCell ref="UA917:UB917"/>
    <mergeCell ref="TR945:TS945"/>
    <mergeCell ref="TU948:TV948"/>
    <mergeCell ref="PV882:PW882"/>
    <mergeCell ref="PX884:PY884"/>
    <mergeCell ref="PA898:PB898"/>
    <mergeCell ref="TD894:TE894"/>
    <mergeCell ref="TL902:TM902"/>
    <mergeCell ref="PT880:PU880"/>
    <mergeCell ref="PR878:PS878"/>
    <mergeCell ref="PS879:PT879"/>
    <mergeCell ref="PU881:PV881"/>
    <mergeCell ref="RF881:RG881"/>
    <mergeCell ref="SC867:SD867"/>
    <mergeCell ref="SA865:SB865"/>
    <mergeCell ref="XW869:XX869"/>
    <mergeCell ref="XS865:XT865"/>
    <mergeCell ref="PI869:PJ869"/>
    <mergeCell ref="QT869:QU869"/>
    <mergeCell ref="QR867:QS867"/>
    <mergeCell ref="QP865:QQ865"/>
    <mergeCell ref="TP869:TQ869"/>
    <mergeCell ref="VI877:VJ877"/>
    <mergeCell ref="VK879:VL879"/>
    <mergeCell ref="WL869:WM869"/>
    <mergeCell ref="WN871:WO871"/>
    <mergeCell ref="WH865:WI865"/>
    <mergeCell ref="XY871:XZ871"/>
    <mergeCell ref="VC871:VD871"/>
    <mergeCell ref="VI840:VJ840"/>
    <mergeCell ref="US824:UT824"/>
    <mergeCell ref="UU826:UV826"/>
    <mergeCell ref="VK842:VL842"/>
    <mergeCell ref="VJ841:VK841"/>
    <mergeCell ref="TY841:TZ841"/>
    <mergeCell ref="TZ842:UA842"/>
    <mergeCell ref="QW835:QX835"/>
    <mergeCell ref="QV834:QW834"/>
    <mergeCell ref="SJ837:SK837"/>
    <mergeCell ref="RC841:RD841"/>
    <mergeCell ref="SN841:SO841"/>
    <mergeCell ref="SL839:SM839"/>
    <mergeCell ref="QT832:QU832"/>
    <mergeCell ref="SM840:SN840"/>
    <mergeCell ref="RB877:RC877"/>
    <mergeCell ref="RA876:RB876"/>
    <mergeCell ref="QY874:QZ874"/>
    <mergeCell ref="QW872:QX872"/>
    <mergeCell ref="RC878:RD878"/>
    <mergeCell ref="SL876:SM876"/>
    <mergeCell ref="SM877:SN877"/>
    <mergeCell ref="SO879:SP879"/>
    <mergeCell ref="TS872:TT872"/>
    <mergeCell ref="TR871:TS871"/>
    <mergeCell ref="SG834:SH834"/>
    <mergeCell ref="SE832:SF832"/>
    <mergeCell ref="SN878:SO878"/>
    <mergeCell ref="SJ874:SK874"/>
    <mergeCell ref="SH872:SI872"/>
    <mergeCell ref="RD879:RE879"/>
    <mergeCell ref="SE869:SF869"/>
    <mergeCell ref="SG871:SH871"/>
    <mergeCell ref="PE865:PF865"/>
    <mergeCell ref="PG867:PH867"/>
    <mergeCell ref="AFP922:AFQ922"/>
    <mergeCell ref="AFC909:AFD909"/>
    <mergeCell ref="AFE911:AFF911"/>
    <mergeCell ref="AFN920:AFO920"/>
    <mergeCell ref="AFL918:AFM918"/>
    <mergeCell ref="AFH914:AFI914"/>
    <mergeCell ref="AFJ916:AFK916"/>
    <mergeCell ref="AFW929:AFX929"/>
    <mergeCell ref="AFU927:AFV927"/>
    <mergeCell ref="AFU964:AFV964"/>
    <mergeCell ref="AFP959:AFQ959"/>
    <mergeCell ref="AFN883:AFO883"/>
    <mergeCell ref="AFL881:AFM881"/>
    <mergeCell ref="AFP885:AFQ885"/>
    <mergeCell ref="AFW892:AFX892"/>
    <mergeCell ref="AFU890:AFV890"/>
    <mergeCell ref="AFK954:AFL954"/>
    <mergeCell ref="ADZ954:AEA954"/>
    <mergeCell ref="AEA955:AEB955"/>
    <mergeCell ref="ADY953:ADZ953"/>
    <mergeCell ref="AER972:AES972"/>
    <mergeCell ref="AEP970:AEQ970"/>
    <mergeCell ref="AEV939:AEW939"/>
    <mergeCell ref="AEP933:AEQ933"/>
    <mergeCell ref="AER935:AES935"/>
    <mergeCell ref="AET937:AEU937"/>
    <mergeCell ref="AEL966:AEM966"/>
    <mergeCell ref="AEN968:AEO968"/>
    <mergeCell ref="AEN931:AEO931"/>
    <mergeCell ref="AED958:AEE958"/>
    <mergeCell ref="AEE959:AEF959"/>
    <mergeCell ref="ADO906:ADP906"/>
    <mergeCell ref="ADR909:ADS909"/>
    <mergeCell ref="AFB908:AFC908"/>
    <mergeCell ref="AEB956:AEC956"/>
    <mergeCell ref="AEC957:AED957"/>
    <mergeCell ref="AEC920:AED920"/>
    <mergeCell ref="AEB919:AEC919"/>
    <mergeCell ref="AED921:AEE921"/>
    <mergeCell ref="ADX915:ADY915"/>
    <mergeCell ref="AEE922:AEF922"/>
    <mergeCell ref="UW939:UX939"/>
    <mergeCell ref="ZB937:ZC937"/>
    <mergeCell ref="WF937:WG937"/>
    <mergeCell ref="WH939:WI939"/>
    <mergeCell ref="XM933:XN933"/>
    <mergeCell ref="YZ935:ZA935"/>
    <mergeCell ref="YX933:YY933"/>
    <mergeCell ref="WQ985:WR985"/>
    <mergeCell ref="WO983:WP983"/>
    <mergeCell ref="XZ983:YA983"/>
    <mergeCell ref="XY982:XZ982"/>
    <mergeCell ref="YD987:YE987"/>
    <mergeCell ref="YB985:YC985"/>
    <mergeCell ref="WS987:WT987"/>
    <mergeCell ref="WF974:WG974"/>
    <mergeCell ref="WH976:WI976"/>
    <mergeCell ref="WJ978:WK978"/>
    <mergeCell ref="XU978:XV978"/>
    <mergeCell ref="XW980:XX980"/>
    <mergeCell ref="ZD976:ZE976"/>
    <mergeCell ref="XS976:XT976"/>
    <mergeCell ref="AAX985:AAY985"/>
    <mergeCell ref="AAU982:AAV982"/>
    <mergeCell ref="AAV983:AAW983"/>
    <mergeCell ref="AAO976:AAP976"/>
    <mergeCell ref="ZF978:ZG978"/>
    <mergeCell ref="ZH980:ZI980"/>
    <mergeCell ref="ZK983:ZL983"/>
    <mergeCell ref="ZO987:ZP987"/>
    <mergeCell ref="ZM985:ZN985"/>
    <mergeCell ref="ZJ982:ZK982"/>
    <mergeCell ref="AAZ987:ABA987"/>
    <mergeCell ref="AAQ978:AAR978"/>
    <mergeCell ref="VN882:VO882"/>
    <mergeCell ref="VP884:VQ884"/>
    <mergeCell ref="US898:UT898"/>
    <mergeCell ref="UU900:UV900"/>
    <mergeCell ref="ZJ871:ZK871"/>
    <mergeCell ref="ZF867:ZG867"/>
    <mergeCell ref="ZT881:ZU881"/>
    <mergeCell ref="ZR879:ZS879"/>
    <mergeCell ref="ZS880:ZT880"/>
    <mergeCell ref="WW880:WX880"/>
    <mergeCell ref="WY882:WZ882"/>
    <mergeCell ref="XA884:XB884"/>
    <mergeCell ref="WU878:WV878"/>
    <mergeCell ref="WB896:WC896"/>
    <mergeCell ref="WD898:WE898"/>
    <mergeCell ref="ZP877:ZQ877"/>
    <mergeCell ref="ZV883:ZW883"/>
    <mergeCell ref="ZU882:ZV882"/>
    <mergeCell ref="XG927:XH927"/>
    <mergeCell ref="YT929:YU929"/>
    <mergeCell ref="YR927:YS927"/>
    <mergeCell ref="AAS906:AAT906"/>
    <mergeCell ref="ZH906:ZI906"/>
    <mergeCell ref="YV931:YW931"/>
    <mergeCell ref="YK920:YL920"/>
    <mergeCell ref="YM922:YN922"/>
    <mergeCell ref="XY908:XZ908"/>
    <mergeCell ref="XS902:XT902"/>
    <mergeCell ref="VA980:VB980"/>
    <mergeCell ref="VC982:VD982"/>
    <mergeCell ref="VD983:VE983"/>
    <mergeCell ref="VH987:VI987"/>
    <mergeCell ref="VF985:VG985"/>
    <mergeCell ref="TW987:TX987"/>
    <mergeCell ref="TU985:TV985"/>
    <mergeCell ref="UC882:UD882"/>
    <mergeCell ref="UE884:UF884"/>
    <mergeCell ref="UM892:UN892"/>
    <mergeCell ref="UK890:UL890"/>
    <mergeCell ref="UO894:UP894"/>
    <mergeCell ref="UQ896:UR896"/>
    <mergeCell ref="UF885:UG885"/>
    <mergeCell ref="TX951:TY951"/>
    <mergeCell ref="TW950:TX950"/>
    <mergeCell ref="VI914:VJ914"/>
    <mergeCell ref="TX914:TY914"/>
    <mergeCell ref="TY915:TZ915"/>
    <mergeCell ref="UC919:UD919"/>
    <mergeCell ref="UD920:UE920"/>
    <mergeCell ref="TU837:TV837"/>
    <mergeCell ref="TS835:TT835"/>
    <mergeCell ref="TW839:TX839"/>
    <mergeCell ref="TX840:TY840"/>
    <mergeCell ref="TR834:TS834"/>
    <mergeCell ref="UW828:UX828"/>
    <mergeCell ref="VH839:VI839"/>
    <mergeCell ref="VC834:VD834"/>
    <mergeCell ref="QR830:QS830"/>
    <mergeCell ref="QP828:QQ828"/>
    <mergeCell ref="QN826:QO826"/>
    <mergeCell ref="VF837:VG837"/>
    <mergeCell ref="VD835:VE835"/>
    <mergeCell ref="SH835:SI835"/>
    <mergeCell ref="SC830:SD830"/>
    <mergeCell ref="SA828:SB828"/>
    <mergeCell ref="RY826:RZ826"/>
    <mergeCell ref="RB840:RC840"/>
    <mergeCell ref="RD842:RE842"/>
    <mergeCell ref="RA839:RB839"/>
    <mergeCell ref="PQ840:PR840"/>
    <mergeCell ref="PW846:PX846"/>
    <mergeCell ref="PS842:PT842"/>
    <mergeCell ref="PR841:PS841"/>
    <mergeCell ref="PT843:PU843"/>
    <mergeCell ref="PU844:PV844"/>
    <mergeCell ref="PV845:PW845"/>
    <mergeCell ref="SO842:SP842"/>
    <mergeCell ref="SP843:SQ843"/>
    <mergeCell ref="SR845:SS845"/>
    <mergeCell ref="SQ844:SR844"/>
    <mergeCell ref="PP839:PQ839"/>
    <mergeCell ref="PN837:PO837"/>
    <mergeCell ref="QY837:QZ837"/>
    <mergeCell ref="RF844:RG844"/>
    <mergeCell ref="UO820:UP820"/>
    <mergeCell ref="UQ822:UR822"/>
    <mergeCell ref="ZX811:ZY811"/>
    <mergeCell ref="YM811:YN811"/>
    <mergeCell ref="TF822:TG822"/>
    <mergeCell ref="TD820:TE820"/>
    <mergeCell ref="TB818:TC818"/>
    <mergeCell ref="SZ816:TA816"/>
    <mergeCell ref="UF811:UG811"/>
    <mergeCell ref="UM818:UN818"/>
    <mergeCell ref="UK816:UL816"/>
    <mergeCell ref="SU811:SV811"/>
    <mergeCell ref="RU822:RV822"/>
    <mergeCell ref="RW824:RX824"/>
    <mergeCell ref="RJ811:RK811"/>
    <mergeCell ref="QF818:QG818"/>
    <mergeCell ref="QD816:QE816"/>
    <mergeCell ref="QJ822:QK822"/>
    <mergeCell ref="QL824:QM824"/>
    <mergeCell ref="QH820:QI820"/>
    <mergeCell ref="RS820:RT820"/>
    <mergeCell ref="RQ818:RR818"/>
    <mergeCell ref="RO816:RP816"/>
    <mergeCell ref="PY811:PZ811"/>
    <mergeCell ref="AAG857:AAH857"/>
    <mergeCell ref="AAC853:AAD853"/>
    <mergeCell ref="AAE855:AAF855"/>
    <mergeCell ref="ZB863:ZC863"/>
    <mergeCell ref="YZ861:ZA861"/>
    <mergeCell ref="YV857:YW857"/>
    <mergeCell ref="YX859:YY859"/>
    <mergeCell ref="YH843:YI843"/>
    <mergeCell ref="YG842:YH842"/>
    <mergeCell ref="AAI859:AAJ859"/>
    <mergeCell ref="AAK861:AAL861"/>
    <mergeCell ref="ZR842:ZS842"/>
    <mergeCell ref="XQ863:XR863"/>
    <mergeCell ref="YR853:YS853"/>
    <mergeCell ref="ZS843:ZT843"/>
    <mergeCell ref="ZQ841:ZR841"/>
    <mergeCell ref="ZO839:ZP839"/>
    <mergeCell ref="ZM837:ZN837"/>
    <mergeCell ref="AAQ830:AAR830"/>
    <mergeCell ref="WS839:WT839"/>
    <mergeCell ref="WT840:WU840"/>
    <mergeCell ref="YE840:YF840"/>
    <mergeCell ref="YD839:YE839"/>
    <mergeCell ref="ZV846:ZW846"/>
    <mergeCell ref="YB837:YC837"/>
    <mergeCell ref="YF841:YG841"/>
    <mergeCell ref="WQ837:WR837"/>
    <mergeCell ref="VM844:VN844"/>
    <mergeCell ref="XA847:XB847"/>
    <mergeCell ref="WZ846:XA846"/>
    <mergeCell ref="VQ848:VR848"/>
    <mergeCell ref="XB848:XC848"/>
    <mergeCell ref="WW843:WX843"/>
    <mergeCell ref="UY830:UZ830"/>
    <mergeCell ref="VA832:VB832"/>
    <mergeCell ref="TH824:TI824"/>
    <mergeCell ref="TJ826:TK826"/>
    <mergeCell ref="TN830:TO830"/>
    <mergeCell ref="TP832:TQ832"/>
    <mergeCell ref="TL828:TM828"/>
    <mergeCell ref="XK857:XL857"/>
    <mergeCell ref="YT855:YU855"/>
    <mergeCell ref="WO872:WP872"/>
    <mergeCell ref="XZ872:YA872"/>
    <mergeCell ref="QN900:QO900"/>
    <mergeCell ref="WS876:WT876"/>
    <mergeCell ref="WQ874:WR874"/>
    <mergeCell ref="AAZ876:ABA876"/>
    <mergeCell ref="AAX874:AAY874"/>
    <mergeCell ref="VL880:VM880"/>
    <mergeCell ref="XU867:XV867"/>
    <mergeCell ref="ZK872:ZL872"/>
    <mergeCell ref="ZD902:ZE902"/>
    <mergeCell ref="ZP914:ZQ914"/>
    <mergeCell ref="ZJ908:ZK908"/>
    <mergeCell ref="WF900:WG900"/>
    <mergeCell ref="VZ894:WA894"/>
    <mergeCell ref="VV890:VW890"/>
    <mergeCell ref="VV927:VW927"/>
    <mergeCell ref="AAG931:AAH931"/>
    <mergeCell ref="AAC890:AAD890"/>
    <mergeCell ref="ZR916:ZS916"/>
    <mergeCell ref="ALD585:ALE585"/>
    <mergeCell ref="AKB594:AKC594"/>
    <mergeCell ref="AJR547:AJS547"/>
    <mergeCell ref="AJT549:AJU549"/>
    <mergeCell ref="AKZ581:ALA581"/>
    <mergeCell ref="AMF576:AMG576"/>
    <mergeCell ref="AKU613:AKV613"/>
    <mergeCell ref="AJU587:AJV587"/>
    <mergeCell ref="ALO596:ALP596"/>
    <mergeCell ref="ALS600:ALT600"/>
    <mergeCell ref="ALU602:ALV602"/>
    <mergeCell ref="ALW604:ALX604"/>
    <mergeCell ref="AMA608:AMB608"/>
    <mergeCell ref="AKF598:AKG598"/>
    <mergeCell ref="AKD596:AKE596"/>
    <mergeCell ref="AKL604:AKM604"/>
    <mergeCell ref="AKP608:AKQ608"/>
    <mergeCell ref="AHV610:AHW610"/>
    <mergeCell ref="AHX612:AHY612"/>
    <mergeCell ref="AHR606:AHS606"/>
    <mergeCell ref="AEX608:AEY608"/>
    <mergeCell ref="ALB583:ALC583"/>
    <mergeCell ref="ALM594:ALN594"/>
    <mergeCell ref="AMF613:AMG613"/>
    <mergeCell ref="ALQ598:ALR598"/>
    <mergeCell ref="AJW589:AJX589"/>
    <mergeCell ref="AJV588:AJW588"/>
    <mergeCell ref="AED588:AEE588"/>
    <mergeCell ref="AFO588:AFP588"/>
    <mergeCell ref="AKW541:AKX541"/>
    <mergeCell ref="AIA541:AIB541"/>
    <mergeCell ref="AKR536:AKS536"/>
    <mergeCell ref="AKN569:AKO569"/>
    <mergeCell ref="AKP571:AKQ571"/>
    <mergeCell ref="AKT575:AKU575"/>
    <mergeCell ref="AKR573:AKS573"/>
    <mergeCell ref="AKF561:AKG561"/>
    <mergeCell ref="AKH563:AKI563"/>
    <mergeCell ref="ALC584:ALD584"/>
    <mergeCell ref="ALA582:ALB582"/>
    <mergeCell ref="AKY580:AKZ580"/>
    <mergeCell ref="AKW578:AKX578"/>
    <mergeCell ref="AJE571:AJF571"/>
    <mergeCell ref="AJA567:AJB567"/>
    <mergeCell ref="AKU576:AKV576"/>
    <mergeCell ref="AKJ565:AKK565"/>
    <mergeCell ref="AKL567:AKM567"/>
    <mergeCell ref="WW584:WX584"/>
    <mergeCell ref="WU582:WV582"/>
    <mergeCell ref="AEB586:AEC586"/>
    <mergeCell ref="WJ571:WK571"/>
    <mergeCell ref="WQ578:WR578"/>
    <mergeCell ref="ACB571:ACC571"/>
    <mergeCell ref="ABV565:ABW565"/>
    <mergeCell ref="ABX567:ABY567"/>
    <mergeCell ref="ACP548:ACQ548"/>
    <mergeCell ref="ABI552:ABJ552"/>
    <mergeCell ref="ADZ584:AEA584"/>
    <mergeCell ref="AFK584:AFL584"/>
    <mergeCell ref="AFM586:AFN586"/>
    <mergeCell ref="AER565:AES565"/>
    <mergeCell ref="AET567:AEU567"/>
    <mergeCell ref="YV561:YW561"/>
    <mergeCell ref="YT559:YU559"/>
    <mergeCell ref="AFW559:AFX559"/>
    <mergeCell ref="AFL548:AFM548"/>
    <mergeCell ref="AFU557:AFV557"/>
    <mergeCell ref="ADM571:ADN571"/>
    <mergeCell ref="AEX571:AEY571"/>
    <mergeCell ref="AEV569:AEW569"/>
    <mergeCell ref="ACL544:ACM544"/>
    <mergeCell ref="ACN546:ACO546"/>
    <mergeCell ref="SP584:SQ584"/>
    <mergeCell ref="SO583:SP583"/>
    <mergeCell ref="AKT538:AKU538"/>
    <mergeCell ref="AJV551:AJW551"/>
    <mergeCell ref="AJJ576:AJK576"/>
    <mergeCell ref="AGE567:AGF567"/>
    <mergeCell ref="AGC565:AGD565"/>
    <mergeCell ref="ACF538:ACG538"/>
    <mergeCell ref="WS580:WT580"/>
    <mergeCell ref="XO565:XP565"/>
    <mergeCell ref="AFY561:AFZ561"/>
    <mergeCell ref="AGA563:AGB563"/>
    <mergeCell ref="AEZ536:AFA536"/>
    <mergeCell ref="AFB538:AFC538"/>
    <mergeCell ref="AGG569:AGH569"/>
    <mergeCell ref="AGI571:AGJ571"/>
    <mergeCell ref="ALB546:ALC546"/>
    <mergeCell ref="AFJ546:AFK546"/>
    <mergeCell ref="ALE549:ALF549"/>
    <mergeCell ref="ADW544:ADX544"/>
    <mergeCell ref="ABR561:ABS561"/>
    <mergeCell ref="ADC561:ADD561"/>
    <mergeCell ref="ACT552:ACU552"/>
    <mergeCell ref="ACR550:ACS550"/>
    <mergeCell ref="ACD536:ACE536"/>
    <mergeCell ref="ACR587:ACS587"/>
    <mergeCell ref="ACQ586:ACR586"/>
    <mergeCell ref="ZW588:ZX588"/>
    <mergeCell ref="ZX589:ZY589"/>
    <mergeCell ref="WX585:WY585"/>
    <mergeCell ref="WZ587:XA587"/>
    <mergeCell ref="ACT589:ACU589"/>
    <mergeCell ref="ABG587:ABH587"/>
    <mergeCell ref="ABE585:ABF585"/>
    <mergeCell ref="ACO584:ACP584"/>
    <mergeCell ref="ACS588:ACT588"/>
    <mergeCell ref="RI958:RJ958"/>
    <mergeCell ref="RJ959:RK959"/>
    <mergeCell ref="RE954:RF954"/>
    <mergeCell ref="RH957:RI957"/>
    <mergeCell ref="RG956:RH956"/>
    <mergeCell ref="RF955:RG955"/>
    <mergeCell ref="RS968:RT968"/>
    <mergeCell ref="RU970:RV970"/>
    <mergeCell ref="RQ966:RR966"/>
    <mergeCell ref="RW972:RX972"/>
    <mergeCell ref="RY974:RZ974"/>
    <mergeCell ref="SC978:SD978"/>
    <mergeCell ref="SE980:SF980"/>
    <mergeCell ref="QT980:QU980"/>
    <mergeCell ref="QP976:QQ976"/>
    <mergeCell ref="QR978:QS978"/>
    <mergeCell ref="QV982:QW982"/>
    <mergeCell ref="SG945:SH945"/>
    <mergeCell ref="SH946:SI946"/>
    <mergeCell ref="QV945:QW945"/>
    <mergeCell ref="QW946:QX946"/>
    <mergeCell ref="QP939:QQ939"/>
    <mergeCell ref="QN937:QO937"/>
    <mergeCell ref="QR941:QS941"/>
    <mergeCell ref="QT943:QU943"/>
    <mergeCell ref="SP954:SQ954"/>
    <mergeCell ref="SL950:SM950"/>
    <mergeCell ref="SM951:SN951"/>
    <mergeCell ref="TN941:TO941"/>
    <mergeCell ref="TN978:TO978"/>
    <mergeCell ref="TL976:TM976"/>
    <mergeCell ref="TJ974:TK974"/>
    <mergeCell ref="SA976:SB976"/>
    <mergeCell ref="SH983:SI983"/>
    <mergeCell ref="SG982:SH982"/>
    <mergeCell ref="SE943:SF943"/>
    <mergeCell ref="PY959:PZ959"/>
    <mergeCell ref="QD964:QE964"/>
    <mergeCell ref="QJ970:QK970"/>
    <mergeCell ref="QL972:QM972"/>
    <mergeCell ref="SN952:SO952"/>
    <mergeCell ref="SO953:SP953"/>
    <mergeCell ref="PP950:PQ950"/>
    <mergeCell ref="PN948:PO948"/>
    <mergeCell ref="QY948:QZ948"/>
    <mergeCell ref="RA950:RB950"/>
    <mergeCell ref="SJ948:SK948"/>
    <mergeCell ref="AEP859:AEQ859"/>
    <mergeCell ref="AET826:AEU826"/>
    <mergeCell ref="AFN846:AFO846"/>
    <mergeCell ref="AEL929:AEM929"/>
    <mergeCell ref="AEJ927:AEK927"/>
    <mergeCell ref="ADZ917:AEA917"/>
    <mergeCell ref="AFK917:AFL917"/>
    <mergeCell ref="AFK843:AFL843"/>
    <mergeCell ref="ACQ919:ACR919"/>
    <mergeCell ref="ACS921:ACT921"/>
    <mergeCell ref="ADA929:ADB929"/>
    <mergeCell ref="ACY927:ACZ927"/>
    <mergeCell ref="ACT922:ACU922"/>
    <mergeCell ref="ACR920:ACS920"/>
    <mergeCell ref="ACF908:ACG908"/>
    <mergeCell ref="ACG909:ACH909"/>
    <mergeCell ref="ACP918:ACQ918"/>
    <mergeCell ref="ACN916:ACO916"/>
    <mergeCell ref="ACO917:ACP917"/>
    <mergeCell ref="ACK913:ACL913"/>
    <mergeCell ref="ACI911:ACJ911"/>
    <mergeCell ref="ACL914:ACM914"/>
    <mergeCell ref="ACM915:ACN915"/>
    <mergeCell ref="ABZ902:ACA902"/>
    <mergeCell ref="ABP855:ABQ855"/>
    <mergeCell ref="ABP559:ABQ559"/>
    <mergeCell ref="ABT563:ABU563"/>
    <mergeCell ref="ABZ532:ACA532"/>
    <mergeCell ref="ADV876:ADW876"/>
    <mergeCell ref="AEZ906:AFA906"/>
    <mergeCell ref="AFI878:AFJ878"/>
    <mergeCell ref="ADE896:ADF896"/>
    <mergeCell ref="WB859:WC859"/>
    <mergeCell ref="WD861:WE861"/>
    <mergeCell ref="VX855:VY855"/>
    <mergeCell ref="VZ820:WA820"/>
    <mergeCell ref="VX818:VY818"/>
    <mergeCell ref="VV816:VW816"/>
    <mergeCell ref="VQ811:VR811"/>
    <mergeCell ref="WJ830:WK830"/>
    <mergeCell ref="WL832:WM832"/>
    <mergeCell ref="WB822:WC822"/>
    <mergeCell ref="WH828:WI828"/>
    <mergeCell ref="WD824:WE824"/>
    <mergeCell ref="WF826:WG826"/>
    <mergeCell ref="WF863:WG863"/>
    <mergeCell ref="WJ867:WK867"/>
    <mergeCell ref="WO835:WP835"/>
    <mergeCell ref="WN834:WO834"/>
    <mergeCell ref="XK820:XL820"/>
    <mergeCell ref="XI818:XJ818"/>
    <mergeCell ref="WY845:WZ845"/>
    <mergeCell ref="WX844:WY844"/>
    <mergeCell ref="XQ826:XR826"/>
    <mergeCell ref="XU830:XV830"/>
    <mergeCell ref="XS828:XT828"/>
    <mergeCell ref="XM822:XN822"/>
    <mergeCell ref="XO824:XP824"/>
    <mergeCell ref="ZK835:ZL835"/>
    <mergeCell ref="ZH832:ZI832"/>
    <mergeCell ref="ZJ834:ZK834"/>
    <mergeCell ref="XZ835:YA835"/>
    <mergeCell ref="ZW847:ZX847"/>
    <mergeCell ref="YJ845:YK845"/>
    <mergeCell ref="YI844:YJ844"/>
    <mergeCell ref="WU841:WV841"/>
    <mergeCell ref="WV842:WW842"/>
    <mergeCell ref="YL847:YM847"/>
    <mergeCell ref="YK846:YL846"/>
    <mergeCell ref="YX822:YY822"/>
    <mergeCell ref="YZ824:ZA824"/>
    <mergeCell ref="ZF830:ZG830"/>
    <mergeCell ref="ZD828:ZE828"/>
    <mergeCell ref="XW832:XX832"/>
    <mergeCell ref="XY834:XZ834"/>
    <mergeCell ref="XB811:XC811"/>
    <mergeCell ref="XG816:XH816"/>
    <mergeCell ref="YV820:YW820"/>
    <mergeCell ref="AAS832:AAT832"/>
    <mergeCell ref="ZB826:ZC826"/>
    <mergeCell ref="ZU623:ZV623"/>
    <mergeCell ref="ZW625:ZX625"/>
    <mergeCell ref="ACP585:ACQ585"/>
    <mergeCell ref="AAU575:AAV575"/>
    <mergeCell ref="ZX552:ZY552"/>
    <mergeCell ref="ABN557:ABO557"/>
    <mergeCell ref="AAV576:AAW576"/>
    <mergeCell ref="AGI830:AGJ830"/>
    <mergeCell ref="AGK980:AGL980"/>
    <mergeCell ref="AGI978:AGJ978"/>
    <mergeCell ref="AGG976:AGH976"/>
    <mergeCell ref="AGE974:AGF974"/>
    <mergeCell ref="AGI941:AGJ941"/>
    <mergeCell ref="AGK943:AGL943"/>
    <mergeCell ref="AGE937:AGF937"/>
    <mergeCell ref="XM859:XN859"/>
    <mergeCell ref="XO861:XP861"/>
    <mergeCell ref="XI855:XJ855"/>
    <mergeCell ref="XG853:XH853"/>
    <mergeCell ref="XG890:XH890"/>
    <mergeCell ref="WZ920:XA920"/>
    <mergeCell ref="XB922:XC922"/>
    <mergeCell ref="WU952:WV952"/>
    <mergeCell ref="ADG935:ADH935"/>
    <mergeCell ref="ADC931:ADD931"/>
    <mergeCell ref="ABI885:ABJ885"/>
    <mergeCell ref="ABN890:ABO890"/>
    <mergeCell ref="ABI922:ABJ922"/>
    <mergeCell ref="ZX922:ZY922"/>
    <mergeCell ref="ZW921:ZX921"/>
    <mergeCell ref="ABC916:ABD916"/>
    <mergeCell ref="AAI933:AAJ933"/>
    <mergeCell ref="AAK935:AAL935"/>
    <mergeCell ref="AAM937:AAN937"/>
    <mergeCell ref="ADI937:ADJ937"/>
    <mergeCell ref="ABG920:ABH920"/>
    <mergeCell ref="AAV835:AAW835"/>
    <mergeCell ref="AAU834:AAV834"/>
    <mergeCell ref="AGA933:AGB933"/>
    <mergeCell ref="AGC935:AGD935"/>
    <mergeCell ref="AFM919:AFN919"/>
    <mergeCell ref="AFO921:AFP921"/>
    <mergeCell ref="AFY820:AFZ820"/>
    <mergeCell ref="AGA822:AGB822"/>
    <mergeCell ref="AFO847:AFP847"/>
    <mergeCell ref="AGG828:AGH828"/>
    <mergeCell ref="AFP848:AFQ848"/>
    <mergeCell ref="YL958:YM958"/>
    <mergeCell ref="YM959:YN959"/>
    <mergeCell ref="XU941:XV941"/>
    <mergeCell ref="XW943:XX943"/>
    <mergeCell ref="ZF941:ZG941"/>
    <mergeCell ref="ZH943:ZI943"/>
    <mergeCell ref="YK957:YL957"/>
    <mergeCell ref="YG953:YH953"/>
    <mergeCell ref="YD950:YE950"/>
    <mergeCell ref="YE951:YF951"/>
    <mergeCell ref="YH954:YI954"/>
    <mergeCell ref="YF952:YG952"/>
    <mergeCell ref="YD876:YE876"/>
    <mergeCell ref="YB874:YC874"/>
    <mergeCell ref="XM896:XN896"/>
    <mergeCell ref="XI892:XJ892"/>
    <mergeCell ref="XK894:XL894"/>
    <mergeCell ref="XZ946:YA946"/>
    <mergeCell ref="XY945:XZ945"/>
    <mergeCell ref="ZH869:ZI869"/>
    <mergeCell ref="ZD865:ZE865"/>
    <mergeCell ref="XO935:XP935"/>
    <mergeCell ref="XQ937:XR937"/>
    <mergeCell ref="XK931:XL931"/>
    <mergeCell ref="XI929:XJ929"/>
    <mergeCell ref="YB948:YC948"/>
    <mergeCell ref="YV968:YW968"/>
    <mergeCell ref="YT966:YU966"/>
    <mergeCell ref="AAE966:AAF966"/>
    <mergeCell ref="AAC964:AAD964"/>
    <mergeCell ref="AAG968:AAH968"/>
    <mergeCell ref="AAI970:AAJ970"/>
    <mergeCell ref="ABA951:ABB951"/>
    <mergeCell ref="AAU945:AAV945"/>
    <mergeCell ref="AAQ941:AAR941"/>
    <mergeCell ref="AAS943:AAT943"/>
    <mergeCell ref="AAX948:AAY948"/>
    <mergeCell ref="AAV946:AAW946"/>
    <mergeCell ref="YX970:YY970"/>
    <mergeCell ref="WV953:WW953"/>
    <mergeCell ref="WW954:WX954"/>
    <mergeCell ref="WY956:WZ956"/>
    <mergeCell ref="WX955:WY955"/>
    <mergeCell ref="WZ957:XA957"/>
    <mergeCell ref="YR964:YS964"/>
    <mergeCell ref="XI966:XJ966"/>
    <mergeCell ref="XG964:XH964"/>
    <mergeCell ref="XM970:XN970"/>
    <mergeCell ref="XK968:XL968"/>
    <mergeCell ref="XA958:XB958"/>
    <mergeCell ref="XB959:XC959"/>
    <mergeCell ref="AAV909:AAW909"/>
    <mergeCell ref="AAX911:AAY911"/>
    <mergeCell ref="AAZ913:ABA913"/>
    <mergeCell ref="AAU908:AAV908"/>
    <mergeCell ref="ABB915:ABC915"/>
    <mergeCell ref="ABA914:ABB914"/>
    <mergeCell ref="ZO876:ZP876"/>
    <mergeCell ref="ZM874:ZN874"/>
    <mergeCell ref="AAM863:AAN863"/>
    <mergeCell ref="AAQ867:AAR867"/>
    <mergeCell ref="ZV920:ZW920"/>
    <mergeCell ref="ZT918:ZU918"/>
    <mergeCell ref="ZU919:ZV919"/>
    <mergeCell ref="ACK950:ACL950"/>
    <mergeCell ref="ADE933:ADF933"/>
    <mergeCell ref="ADT874:ADU874"/>
    <mergeCell ref="ADR872:ADS872"/>
    <mergeCell ref="ABI959:ABJ959"/>
    <mergeCell ref="ABE918:ABF918"/>
    <mergeCell ref="ACD980:ACE980"/>
    <mergeCell ref="ABE955:ABF955"/>
    <mergeCell ref="ABF919:ABG919"/>
    <mergeCell ref="ABP966:ABQ966"/>
    <mergeCell ref="ABN964:ABO964"/>
    <mergeCell ref="ACT959:ACU959"/>
    <mergeCell ref="ACS958:ACT958"/>
    <mergeCell ref="ACR957:ACS957"/>
    <mergeCell ref="ACQ956:ACR956"/>
    <mergeCell ref="ADG972:ADH972"/>
    <mergeCell ref="ADI974:ADJ974"/>
    <mergeCell ref="ADO980:ADP980"/>
    <mergeCell ref="ADE970:ADF970"/>
    <mergeCell ref="ADM978:ADN978"/>
    <mergeCell ref="ADK976:ADL976"/>
    <mergeCell ref="ACO954:ACP954"/>
    <mergeCell ref="ACM952:ACN952"/>
    <mergeCell ref="ADC968:ADD968"/>
    <mergeCell ref="ACY964:ACZ964"/>
    <mergeCell ref="ADA966:ADB966"/>
    <mergeCell ref="ABV972:ABW972"/>
    <mergeCell ref="ABX974:ABY974"/>
    <mergeCell ref="ABH958:ABI958"/>
    <mergeCell ref="ABG957:ABH957"/>
    <mergeCell ref="AAS980:AAT980"/>
    <mergeCell ref="ABR968:ABS968"/>
    <mergeCell ref="ABT970:ABU970"/>
    <mergeCell ref="AAK972:AAL972"/>
    <mergeCell ref="AAM974:AAN974"/>
    <mergeCell ref="ABI848:ABJ848"/>
    <mergeCell ref="ABN853:ABO853"/>
    <mergeCell ref="ABN927:ABO927"/>
    <mergeCell ref="ABH921:ABI921"/>
    <mergeCell ref="ABD917:ABE917"/>
    <mergeCell ref="AAZ839:ABA839"/>
    <mergeCell ref="ABA840:ABB840"/>
    <mergeCell ref="ABI811:ABJ811"/>
    <mergeCell ref="AAX837:AAY837"/>
    <mergeCell ref="ACI948:ACJ948"/>
    <mergeCell ref="ACG946:ACH946"/>
    <mergeCell ref="ABT933:ABU933"/>
    <mergeCell ref="ABV935:ABW935"/>
    <mergeCell ref="ABX937:ABY937"/>
    <mergeCell ref="ABP929:ABQ929"/>
    <mergeCell ref="ABR931:ABS931"/>
    <mergeCell ref="ACN953:ACO953"/>
    <mergeCell ref="ACP955:ACQ955"/>
    <mergeCell ref="ACL951:ACM951"/>
    <mergeCell ref="ADW951:ADX951"/>
    <mergeCell ref="ADV950:ADW950"/>
    <mergeCell ref="ADT948:ADU948"/>
    <mergeCell ref="ADR946:ADS946"/>
    <mergeCell ref="ABP818:ABQ818"/>
    <mergeCell ref="ABN816:ABO816"/>
    <mergeCell ref="ABV824:ABW824"/>
    <mergeCell ref="ABX826:ABY826"/>
    <mergeCell ref="ADG824:ADH824"/>
    <mergeCell ref="ADE822:ADF822"/>
    <mergeCell ref="ADC820:ADD820"/>
    <mergeCell ref="ADI826:ADJ826"/>
    <mergeCell ref="ABB841:ABC841"/>
    <mergeCell ref="ABC842:ABD842"/>
    <mergeCell ref="ABF845:ABG845"/>
    <mergeCell ref="ABE844:ABF844"/>
    <mergeCell ref="ACS847:ACT847"/>
    <mergeCell ref="AKZ914:ALA914"/>
    <mergeCell ref="ALF883:ALG883"/>
    <mergeCell ref="AKU872:AKV872"/>
    <mergeCell ref="AKT871:AKU871"/>
    <mergeCell ref="ALA878:ALB878"/>
    <mergeCell ref="AKW874:AKX874"/>
    <mergeCell ref="ALQ894:ALR894"/>
    <mergeCell ref="ALO892:ALP892"/>
    <mergeCell ref="ALE845:ALF845"/>
    <mergeCell ref="ALD844:ALE844"/>
    <mergeCell ref="AKY839:AKZ839"/>
    <mergeCell ref="AKW837:AKX837"/>
    <mergeCell ref="AJT956:AJU956"/>
    <mergeCell ref="AJS955:AJT955"/>
    <mergeCell ref="ALM816:ALN816"/>
    <mergeCell ref="ALQ820:ALR820"/>
    <mergeCell ref="ALH811:ALI811"/>
    <mergeCell ref="AKJ861:AKK861"/>
    <mergeCell ref="ALQ857:ALR857"/>
    <mergeCell ref="ALA841:ALB841"/>
    <mergeCell ref="ALS859:ALT859"/>
    <mergeCell ref="ALU861:ALV861"/>
    <mergeCell ref="AMF835:AMG835"/>
    <mergeCell ref="AME834:AMF834"/>
    <mergeCell ref="AMC832:AMD832"/>
    <mergeCell ref="ALS822:ALT822"/>
    <mergeCell ref="ALU824:ALV824"/>
    <mergeCell ref="ALW826:ALX826"/>
    <mergeCell ref="AMA830:AMB830"/>
    <mergeCell ref="ALY828:ALZ828"/>
    <mergeCell ref="ALU935:ALV935"/>
    <mergeCell ref="ALW937:ALX937"/>
    <mergeCell ref="ALS933:ALT933"/>
    <mergeCell ref="ALS896:ALT896"/>
    <mergeCell ref="ALW900:ALX900"/>
    <mergeCell ref="ALU898:ALV898"/>
    <mergeCell ref="ALW863:ALX863"/>
    <mergeCell ref="AIG954:AIH954"/>
    <mergeCell ref="AIH955:AII955"/>
    <mergeCell ref="AIF953:AIG953"/>
    <mergeCell ref="AJN950:AJO950"/>
    <mergeCell ref="AKW948:AKX948"/>
    <mergeCell ref="AKU946:AKV946"/>
    <mergeCell ref="AKT945:AKU945"/>
    <mergeCell ref="ALH959:ALI959"/>
    <mergeCell ref="ALE956:ALF956"/>
    <mergeCell ref="ALG958:ALH958"/>
    <mergeCell ref="ALF957:ALG957"/>
    <mergeCell ref="ALD955:ALE955"/>
    <mergeCell ref="ALB953:ALC953"/>
    <mergeCell ref="ALC954:ALD954"/>
    <mergeCell ref="ALA952:ALB952"/>
    <mergeCell ref="AKZ951:ALA951"/>
    <mergeCell ref="AMF909:AMG909"/>
    <mergeCell ref="AME908:AMF908"/>
    <mergeCell ref="AME871:AMF871"/>
    <mergeCell ref="AMC906:AMD906"/>
    <mergeCell ref="AMA904:AMB904"/>
    <mergeCell ref="ALY902:ALZ902"/>
    <mergeCell ref="ALY865:ALZ865"/>
    <mergeCell ref="AMA867:AMB867"/>
    <mergeCell ref="AMC869:AMD869"/>
    <mergeCell ref="ALO929:ALP929"/>
    <mergeCell ref="ALM927:ALN927"/>
    <mergeCell ref="AMC943:AMD943"/>
    <mergeCell ref="AME945:AMF945"/>
    <mergeCell ref="AMF946:AMG946"/>
    <mergeCell ref="AMA941:AMB941"/>
    <mergeCell ref="ALY939:ALZ939"/>
    <mergeCell ref="AHN972:AHO972"/>
    <mergeCell ref="AHF964:AHG964"/>
    <mergeCell ref="AHJ968:AHK968"/>
    <mergeCell ref="AHL970:AHM970"/>
    <mergeCell ref="AHH966:AHI966"/>
    <mergeCell ref="AIW970:AIX970"/>
    <mergeCell ref="AIY972:AIZ972"/>
    <mergeCell ref="ALO966:ALP966"/>
    <mergeCell ref="ALM964:ALN964"/>
    <mergeCell ref="AMC980:AMD980"/>
    <mergeCell ref="AMF983:AMG983"/>
    <mergeCell ref="AME982:AMF982"/>
    <mergeCell ref="AMA978:AMB978"/>
    <mergeCell ref="AIU968:AIV968"/>
    <mergeCell ref="AIQ964:AIR964"/>
    <mergeCell ref="ALQ968:ALR968"/>
    <mergeCell ref="ALW974:ALX974"/>
    <mergeCell ref="ALY976:ALZ976"/>
    <mergeCell ref="ALS970:ALT970"/>
    <mergeCell ref="ALU972:ALV972"/>
    <mergeCell ref="AHT941:AHU941"/>
    <mergeCell ref="AGU953:AGV953"/>
    <mergeCell ref="AHR939:AHS939"/>
    <mergeCell ref="AFI915:AFJ915"/>
    <mergeCell ref="AFG913:AFH913"/>
    <mergeCell ref="AEZ980:AFA980"/>
    <mergeCell ref="AEX978:AEY978"/>
    <mergeCell ref="AEV976:AEW976"/>
    <mergeCell ref="AHP974:AHQ974"/>
    <mergeCell ref="AGY957:AGZ957"/>
    <mergeCell ref="AGV917:AGW917"/>
    <mergeCell ref="AHV906:AHW906"/>
    <mergeCell ref="AHX908:AHY908"/>
    <mergeCell ref="AGX956:AGY956"/>
    <mergeCell ref="AGW955:AGX955"/>
    <mergeCell ref="AHA959:AHB959"/>
    <mergeCell ref="AGZ958:AHA958"/>
    <mergeCell ref="AGM945:AGN945"/>
    <mergeCell ref="AGT952:AGU952"/>
    <mergeCell ref="AGR950:AGS950"/>
    <mergeCell ref="AGP948:AGQ948"/>
    <mergeCell ref="AGS951:AGT951"/>
    <mergeCell ref="AGN946:AGO946"/>
    <mergeCell ref="AGV954:AGW954"/>
    <mergeCell ref="AFB982:AFC982"/>
    <mergeCell ref="AHX982:AHY982"/>
    <mergeCell ref="AHV980:AHW980"/>
    <mergeCell ref="AHN935:AHO935"/>
    <mergeCell ref="AHP937:AHQ937"/>
    <mergeCell ref="AHJ931:AHK931"/>
    <mergeCell ref="AHL933:AHM933"/>
    <mergeCell ref="ADO943:ADP943"/>
    <mergeCell ref="ADQ945:ADR945"/>
    <mergeCell ref="ACO880:ACP880"/>
    <mergeCell ref="ACM878:ACN878"/>
    <mergeCell ref="ACK876:ACL876"/>
    <mergeCell ref="ACI874:ACJ874"/>
    <mergeCell ref="ACD906:ACE906"/>
    <mergeCell ref="ADC857:ADD857"/>
    <mergeCell ref="ADE859:ADF859"/>
    <mergeCell ref="ADA855:ADB855"/>
    <mergeCell ref="ACY853:ACZ853"/>
    <mergeCell ref="ACG872:ACH872"/>
    <mergeCell ref="ADI863:ADJ863"/>
    <mergeCell ref="AEJ853:AEK853"/>
    <mergeCell ref="AEN857:AEO857"/>
    <mergeCell ref="AEL855:AEM855"/>
    <mergeCell ref="ADM867:ADN867"/>
    <mergeCell ref="ADG861:ADH861"/>
    <mergeCell ref="AFE948:AFF948"/>
    <mergeCell ref="AFM956:AFN956"/>
    <mergeCell ref="AFL955:AFM955"/>
    <mergeCell ref="AFH951:AFI951"/>
    <mergeCell ref="ADM941:ADN941"/>
    <mergeCell ref="ACB941:ACC941"/>
    <mergeCell ref="ACD943:ACE943"/>
    <mergeCell ref="ACF945:ACG945"/>
    <mergeCell ref="AGT915:AGU915"/>
    <mergeCell ref="AGR913:AGS913"/>
    <mergeCell ref="AHH929:AHI929"/>
    <mergeCell ref="AHF927:AHG927"/>
    <mergeCell ref="AKW985:AKX985"/>
    <mergeCell ref="AKU983:AKV983"/>
    <mergeCell ref="AJJ983:AJK983"/>
    <mergeCell ref="AJG980:AJH980"/>
    <mergeCell ref="AJI982:AJJ982"/>
    <mergeCell ref="AKT982:AKU982"/>
    <mergeCell ref="AKR980:AKS980"/>
    <mergeCell ref="AFG987:AFH987"/>
    <mergeCell ref="AFE985:AFF985"/>
    <mergeCell ref="AKY987:AKZ987"/>
    <mergeCell ref="AJN987:AJO987"/>
    <mergeCell ref="AJL985:AJM985"/>
    <mergeCell ref="AIC987:AID987"/>
    <mergeCell ref="AIA985:AIB985"/>
    <mergeCell ref="AKR943:AKS943"/>
    <mergeCell ref="AKP941:AKQ941"/>
    <mergeCell ref="AJV958:AJW958"/>
    <mergeCell ref="AJU957:AJV957"/>
    <mergeCell ref="ADT985:ADU985"/>
    <mergeCell ref="ADR983:ADS983"/>
    <mergeCell ref="ACF982:ACG982"/>
    <mergeCell ref="ACG983:ACH983"/>
    <mergeCell ref="ADQ982:ADR982"/>
    <mergeCell ref="ACK987:ACL987"/>
    <mergeCell ref="ACI985:ACJ985"/>
    <mergeCell ref="ACB978:ACC978"/>
    <mergeCell ref="AGN983:AGO983"/>
    <mergeCell ref="AGM982:AGN982"/>
    <mergeCell ref="AGR987:AGS987"/>
    <mergeCell ref="AGP985:AGQ985"/>
    <mergeCell ref="ADV987:ADW987"/>
    <mergeCell ref="AFC983:AFD983"/>
    <mergeCell ref="AHY983:AHZ983"/>
    <mergeCell ref="ALH848:ALI848"/>
    <mergeCell ref="AKZ840:ALA840"/>
    <mergeCell ref="ALB842:ALC842"/>
    <mergeCell ref="ALC843:ALD843"/>
    <mergeCell ref="ALG847:ALH847"/>
    <mergeCell ref="ALF846:ALG846"/>
    <mergeCell ref="ALQ931:ALR931"/>
    <mergeCell ref="ALE919:ALF919"/>
    <mergeCell ref="ALH922:ALI922"/>
    <mergeCell ref="ALG921:ALH921"/>
    <mergeCell ref="ALF920:ALG920"/>
    <mergeCell ref="ALD918:ALE918"/>
    <mergeCell ref="ALA915:ALB915"/>
    <mergeCell ref="ALB916:ALC916"/>
    <mergeCell ref="ALC917:ALD917"/>
    <mergeCell ref="ALM853:ALN853"/>
    <mergeCell ref="AKD855:AKE855"/>
    <mergeCell ref="ALO818:ALP818"/>
    <mergeCell ref="ALO855:ALP855"/>
    <mergeCell ref="ALD881:ALE881"/>
    <mergeCell ref="ALM890:ALN890"/>
    <mergeCell ref="ALH885:ALI885"/>
    <mergeCell ref="ALG884:ALH884"/>
    <mergeCell ref="ALB879:ALC879"/>
    <mergeCell ref="AKY876:AKZ876"/>
    <mergeCell ref="ALC880:ALD880"/>
    <mergeCell ref="AKZ877:ALA877"/>
    <mergeCell ref="ALE882:ALF882"/>
    <mergeCell ref="AMF872:AMG872"/>
    <mergeCell ref="AIS855:AIT855"/>
    <mergeCell ref="AIW859:AIX859"/>
    <mergeCell ref="AIY861:AIZ861"/>
    <mergeCell ref="AIQ853:AIR853"/>
    <mergeCell ref="AIU857:AIV857"/>
    <mergeCell ref="AHX834:AHY834"/>
    <mergeCell ref="HZ456:IA456"/>
    <mergeCell ref="IB458:IC458"/>
    <mergeCell ref="ID460:IE460"/>
    <mergeCell ref="HR485:HS485"/>
    <mergeCell ref="HP483:HQ483"/>
    <mergeCell ref="HV452:HW452"/>
    <mergeCell ref="HT450:HU450"/>
    <mergeCell ref="HX454:HY454"/>
    <mergeCell ref="HR448:HS448"/>
    <mergeCell ref="HP446:HQ446"/>
    <mergeCell ref="HF510:HG510"/>
    <mergeCell ref="HG511:HH511"/>
    <mergeCell ref="HE509:HF509"/>
    <mergeCell ref="HC507:HD507"/>
    <mergeCell ref="HD508:HE508"/>
    <mergeCell ref="HB506:HC506"/>
    <mergeCell ref="GW501:GX501"/>
    <mergeCell ref="FV511:FW511"/>
    <mergeCell ref="FT509:FU509"/>
    <mergeCell ref="FU510:FV510"/>
    <mergeCell ref="FW475:FX475"/>
    <mergeCell ref="FY477:FZ477"/>
    <mergeCell ref="FX476:FY476"/>
    <mergeCell ref="GX502:GY502"/>
    <mergeCell ref="GZ504:HA504"/>
    <mergeCell ref="GK489:GL489"/>
    <mergeCell ref="FV474:FW474"/>
    <mergeCell ref="FW512:FX512"/>
    <mergeCell ref="FT472:FU472"/>
    <mergeCell ref="FU473:FV473"/>
    <mergeCell ref="FZ478:GA478"/>
    <mergeCell ref="HE546:HF546"/>
    <mergeCell ref="HF547:HG547"/>
    <mergeCell ref="HJ551:HK551"/>
    <mergeCell ref="HI550:HJ550"/>
    <mergeCell ref="HT524:HU524"/>
    <mergeCell ref="HR522:HS522"/>
    <mergeCell ref="HK515:HL515"/>
    <mergeCell ref="HP520:HQ520"/>
    <mergeCell ref="HT487:HU487"/>
    <mergeCell ref="HV489:HW489"/>
    <mergeCell ref="HP557:HQ557"/>
    <mergeCell ref="HK552:HL552"/>
    <mergeCell ref="HH549:HI549"/>
    <mergeCell ref="HH512:HI512"/>
    <mergeCell ref="HV526:HW526"/>
    <mergeCell ref="LM510:LN510"/>
    <mergeCell ref="IQ510:IR510"/>
    <mergeCell ref="IM506:IN506"/>
    <mergeCell ref="IK504:IL504"/>
    <mergeCell ref="IT476:IU476"/>
    <mergeCell ref="IN507:IO507"/>
    <mergeCell ref="LO512:LP512"/>
    <mergeCell ref="LQ514:LR514"/>
    <mergeCell ref="HJ477:HK477"/>
    <mergeCell ref="HF473:HG473"/>
    <mergeCell ref="HG474:HH474"/>
    <mergeCell ref="HK478:HL478"/>
    <mergeCell ref="HX491:HY491"/>
    <mergeCell ref="II502:IJ502"/>
    <mergeCell ref="ID497:IE497"/>
    <mergeCell ref="IR511:IS511"/>
    <mergeCell ref="IS512:IT512"/>
    <mergeCell ref="IU514:IV514"/>
    <mergeCell ref="IT513:IU513"/>
    <mergeCell ref="IQ473:IR473"/>
    <mergeCell ref="IS475:IT475"/>
    <mergeCell ref="IR474:IS474"/>
    <mergeCell ref="IU477:IV477"/>
    <mergeCell ref="IV478:IW478"/>
    <mergeCell ref="JE487:JF487"/>
    <mergeCell ref="JG489:JH489"/>
    <mergeCell ref="JI491:JJ491"/>
    <mergeCell ref="JC485:JD485"/>
    <mergeCell ref="IO508:IP508"/>
    <mergeCell ref="IP509:IQ509"/>
    <mergeCell ref="IP472:IQ472"/>
    <mergeCell ref="IF499:IG499"/>
    <mergeCell ref="IH501:II501"/>
    <mergeCell ref="IF462:IG462"/>
    <mergeCell ref="IH464:II464"/>
    <mergeCell ref="IM469:IN469"/>
    <mergeCell ref="II465:IJ465"/>
    <mergeCell ref="IK467:IL467"/>
    <mergeCell ref="LM473:LN473"/>
    <mergeCell ref="LI469:LJ469"/>
    <mergeCell ref="LJ470:LK470"/>
    <mergeCell ref="LK471:LL471"/>
    <mergeCell ref="LL472:LM472"/>
    <mergeCell ref="LK508:LL508"/>
    <mergeCell ref="LG504:LH504"/>
    <mergeCell ref="LI506:LJ506"/>
    <mergeCell ref="HH475:HI475"/>
    <mergeCell ref="HI476:HJ476"/>
    <mergeCell ref="GW464:GX464"/>
    <mergeCell ref="HB469:HC469"/>
    <mergeCell ref="HD471:HE471"/>
    <mergeCell ref="HC470:HD470"/>
    <mergeCell ref="HE472:HF472"/>
    <mergeCell ref="HC544:HD544"/>
    <mergeCell ref="HD545:HE545"/>
    <mergeCell ref="IM543:IN543"/>
    <mergeCell ref="IK541:IL541"/>
    <mergeCell ref="IN544:IO544"/>
    <mergeCell ref="IB495:IC495"/>
    <mergeCell ref="HZ493:IA493"/>
    <mergeCell ref="GQ495:GR495"/>
    <mergeCell ref="GS497:GT497"/>
    <mergeCell ref="JK493:JL493"/>
    <mergeCell ref="GW538:GX538"/>
    <mergeCell ref="GS534:GT534"/>
    <mergeCell ref="GQ532:GR532"/>
    <mergeCell ref="JE524:JF524"/>
    <mergeCell ref="JG526:JH526"/>
    <mergeCell ref="JI528:JJ528"/>
    <mergeCell ref="JC522:JD522"/>
    <mergeCell ref="IO471:IP471"/>
    <mergeCell ref="IN470:IO470"/>
    <mergeCell ref="JA483:JB483"/>
    <mergeCell ref="IV515:IW515"/>
    <mergeCell ref="ID571:IE571"/>
    <mergeCell ref="JO571:JP571"/>
    <mergeCell ref="JM569:JN569"/>
    <mergeCell ref="HR559:HS559"/>
    <mergeCell ref="HZ567:IA567"/>
    <mergeCell ref="HT561:HU561"/>
    <mergeCell ref="HV563:HW563"/>
    <mergeCell ref="HX565:HY565"/>
    <mergeCell ref="GQ569:GR569"/>
    <mergeCell ref="IB569:IC569"/>
    <mergeCell ref="HE398:HF398"/>
    <mergeCell ref="HH438:HI438"/>
    <mergeCell ref="HF436:HG436"/>
    <mergeCell ref="HG437:HH437"/>
    <mergeCell ref="GS423:GT423"/>
    <mergeCell ref="GX428:GY428"/>
    <mergeCell ref="GW427:GX427"/>
    <mergeCell ref="GU425:GV425"/>
    <mergeCell ref="GZ430:HA430"/>
    <mergeCell ref="HD434:HE434"/>
    <mergeCell ref="HB432:HC432"/>
    <mergeCell ref="HC433:HD433"/>
    <mergeCell ref="JZ471:KA471"/>
    <mergeCell ref="JY470:JZ470"/>
    <mergeCell ref="GO382:GP382"/>
    <mergeCell ref="GM380:GN380"/>
    <mergeCell ref="HD397:HE397"/>
    <mergeCell ref="GX391:GY391"/>
    <mergeCell ref="GZ393:HA393"/>
    <mergeCell ref="FQ395:FR395"/>
    <mergeCell ref="FS397:FT397"/>
    <mergeCell ref="FR396:FS396"/>
    <mergeCell ref="FR359:FS359"/>
    <mergeCell ref="FS360:FT360"/>
    <mergeCell ref="FQ358:FR358"/>
    <mergeCell ref="FO356:FP356"/>
    <mergeCell ref="HC396:HD396"/>
    <mergeCell ref="HB395:HC395"/>
    <mergeCell ref="FR322:FS322"/>
    <mergeCell ref="FS323:FT323"/>
    <mergeCell ref="FQ321:FR321"/>
    <mergeCell ref="FO319:FP319"/>
    <mergeCell ref="FO393:FP393"/>
    <mergeCell ref="KD401:KE401"/>
    <mergeCell ref="KC400:KD400"/>
    <mergeCell ref="KA435:KB435"/>
    <mergeCell ref="JZ434:KA434"/>
    <mergeCell ref="KB473:KC473"/>
    <mergeCell ref="KB436:KC436"/>
    <mergeCell ref="KC437:KD437"/>
    <mergeCell ref="KA472:KB472"/>
    <mergeCell ref="HI402:HJ402"/>
    <mergeCell ref="HH401:HI401"/>
    <mergeCell ref="HJ403:HK403"/>
    <mergeCell ref="HK404:HL404"/>
    <mergeCell ref="GG411:GH411"/>
    <mergeCell ref="GE409:GF409"/>
    <mergeCell ref="GK415:GL415"/>
    <mergeCell ref="GI413:GJ413"/>
    <mergeCell ref="FW438:FX438"/>
    <mergeCell ref="FV437:FW437"/>
    <mergeCell ref="FT435:FU435"/>
    <mergeCell ref="FR433:FS433"/>
    <mergeCell ref="FS434:FT434"/>
    <mergeCell ref="FQ432:FR432"/>
    <mergeCell ref="FO430:FP430"/>
    <mergeCell ref="GX465:GY465"/>
    <mergeCell ref="GU462:GV462"/>
    <mergeCell ref="GZ467:HA467"/>
    <mergeCell ref="GS460:GT460"/>
    <mergeCell ref="GI450:GJ450"/>
    <mergeCell ref="GM454:GN454"/>
    <mergeCell ref="GO456:GP456"/>
    <mergeCell ref="GK452:GL452"/>
    <mergeCell ref="GO419:GP419"/>
    <mergeCell ref="GM417:GN417"/>
    <mergeCell ref="FZ441:GA441"/>
    <mergeCell ref="GG448:GH448"/>
    <mergeCell ref="GE446:GF446"/>
    <mergeCell ref="FU436:FV436"/>
    <mergeCell ref="GQ421:GR421"/>
    <mergeCell ref="OK364:OL364"/>
    <mergeCell ref="OJ363:OK363"/>
    <mergeCell ref="RF363:RG363"/>
    <mergeCell ref="RG364:RH364"/>
    <mergeCell ref="RD361:RE361"/>
    <mergeCell ref="RC360:RD360"/>
    <mergeCell ref="RJ367:RK367"/>
    <mergeCell ref="OI362:OJ362"/>
    <mergeCell ref="OM366:ON366"/>
    <mergeCell ref="MZ364:NA364"/>
    <mergeCell ref="NB366:NC366"/>
    <mergeCell ref="LQ366:LR366"/>
    <mergeCell ref="OG360:OH360"/>
    <mergeCell ref="PX366:PY366"/>
    <mergeCell ref="MM314:MN314"/>
    <mergeCell ref="MI310:MJ310"/>
    <mergeCell ref="PK316:PL316"/>
    <mergeCell ref="PE310:PF310"/>
    <mergeCell ref="PI314:PJ314"/>
    <mergeCell ref="NR308:NS308"/>
    <mergeCell ref="NT310:NU310"/>
    <mergeCell ref="QT314:QU314"/>
    <mergeCell ref="QV316:QW316"/>
    <mergeCell ref="SG316:SH316"/>
    <mergeCell ref="SE314:SF314"/>
    <mergeCell ref="QP310:QQ310"/>
    <mergeCell ref="QL306:QM306"/>
    <mergeCell ref="QN308:QO308"/>
    <mergeCell ref="TH306:TI306"/>
    <mergeCell ref="RY308:RZ308"/>
    <mergeCell ref="SA310:SB310"/>
    <mergeCell ref="RW306:RX306"/>
    <mergeCell ref="SC312:SD312"/>
    <mergeCell ref="KT306:KU306"/>
    <mergeCell ref="KV308:KW308"/>
    <mergeCell ref="KX310:KY310"/>
    <mergeCell ref="LB314:LC314"/>
    <mergeCell ref="MO316:MP316"/>
    <mergeCell ref="NP306:NQ306"/>
    <mergeCell ref="QR312:QS312"/>
    <mergeCell ref="OJ326:OK326"/>
    <mergeCell ref="LP328:LQ328"/>
    <mergeCell ref="LN326:LO326"/>
    <mergeCell ref="OK327:OL327"/>
    <mergeCell ref="OI325:OJ325"/>
    <mergeCell ref="PV327:PW327"/>
    <mergeCell ref="PU326:PV326"/>
    <mergeCell ref="PR323:PS323"/>
    <mergeCell ref="PQ322:PR322"/>
    <mergeCell ref="OF322:OG322"/>
    <mergeCell ref="OH324:OI324"/>
    <mergeCell ref="LJ322:LK322"/>
    <mergeCell ref="LL324:LM324"/>
    <mergeCell ref="MU322:MV322"/>
    <mergeCell ref="MW324:MX324"/>
    <mergeCell ref="OG323:OH323"/>
    <mergeCell ref="RG327:RH327"/>
    <mergeCell ref="RF326:RG326"/>
    <mergeCell ref="OL328:OM328"/>
    <mergeCell ref="OM329:ON329"/>
    <mergeCell ref="ON330:OO330"/>
    <mergeCell ref="PW328:PX328"/>
    <mergeCell ref="RI329:RJ329"/>
    <mergeCell ref="RH328:RI328"/>
    <mergeCell ref="RE325:RF325"/>
    <mergeCell ref="UB400:UC400"/>
    <mergeCell ref="UC401:UD401"/>
    <mergeCell ref="UE403:UF403"/>
    <mergeCell ref="UD402:UE402"/>
    <mergeCell ref="TY323:TZ323"/>
    <mergeCell ref="TS391:TT391"/>
    <mergeCell ref="TY397:TZ397"/>
    <mergeCell ref="TX396:TY396"/>
    <mergeCell ref="TW395:TX395"/>
    <mergeCell ref="TU393:TV393"/>
    <mergeCell ref="UA399:UB399"/>
    <mergeCell ref="TZ398:UA398"/>
    <mergeCell ref="LN363:LO363"/>
    <mergeCell ref="LJ359:LK359"/>
    <mergeCell ref="LL361:LM361"/>
    <mergeCell ref="LD316:LE316"/>
    <mergeCell ref="LE317:LF317"/>
    <mergeCell ref="QW317:QX317"/>
    <mergeCell ref="QY319:QZ319"/>
    <mergeCell ref="SH317:SI317"/>
    <mergeCell ref="SJ319:SK319"/>
    <mergeCell ref="PI351:PJ351"/>
    <mergeCell ref="PK353:PL353"/>
    <mergeCell ref="PP321:PQ321"/>
    <mergeCell ref="QP347:QQ347"/>
    <mergeCell ref="QT351:QU351"/>
    <mergeCell ref="QV353:QW353"/>
    <mergeCell ref="MV360:MW360"/>
    <mergeCell ref="MX362:MY362"/>
    <mergeCell ref="MU359:MV359"/>
    <mergeCell ref="MI347:MJ347"/>
    <mergeCell ref="MM351:MN351"/>
    <mergeCell ref="MO353:MP353"/>
    <mergeCell ref="MW361:MX361"/>
    <mergeCell ref="SQ326:SR326"/>
    <mergeCell ref="SO324:SP324"/>
    <mergeCell ref="SE351:SF351"/>
    <mergeCell ref="SA347:SB347"/>
    <mergeCell ref="SG353:SH353"/>
    <mergeCell ref="RC323:RD323"/>
    <mergeCell ref="RD324:RE324"/>
    <mergeCell ref="RA321:RB321"/>
    <mergeCell ref="RB322:RC322"/>
    <mergeCell ref="SL321:SM321"/>
    <mergeCell ref="SM322:SN322"/>
    <mergeCell ref="SS328:ST328"/>
    <mergeCell ref="QV390:QW390"/>
    <mergeCell ref="RW380:RX380"/>
    <mergeCell ref="PP358:PQ358"/>
    <mergeCell ref="PN356:PO356"/>
    <mergeCell ref="QD372:QE372"/>
    <mergeCell ref="ST403:SU403"/>
    <mergeCell ref="QY393:QZ393"/>
    <mergeCell ref="PQ359:PR359"/>
    <mergeCell ref="QW391:QX391"/>
    <mergeCell ref="PY367:PZ367"/>
    <mergeCell ref="PW365:PX365"/>
    <mergeCell ref="ST366:SU366"/>
    <mergeCell ref="RI366:RJ366"/>
    <mergeCell ref="SR364:SS364"/>
    <mergeCell ref="SQ363:SR363"/>
    <mergeCell ref="SS365:ST365"/>
    <mergeCell ref="SN360:SO360"/>
    <mergeCell ref="SP362:SQ362"/>
    <mergeCell ref="SO361:SP361"/>
    <mergeCell ref="RI403:RJ403"/>
    <mergeCell ref="RH402:RI402"/>
    <mergeCell ref="RC397:RD397"/>
    <mergeCell ref="RB396:RC396"/>
    <mergeCell ref="PV364:PW364"/>
    <mergeCell ref="RH365:RI365"/>
    <mergeCell ref="KZ423:LA423"/>
    <mergeCell ref="LB425:LC425"/>
    <mergeCell ref="LD427:LE427"/>
    <mergeCell ref="KX421:KY421"/>
    <mergeCell ref="LE354:LF354"/>
    <mergeCell ref="LG356:LH356"/>
    <mergeCell ref="KV419:KW419"/>
    <mergeCell ref="JZ360:KA360"/>
    <mergeCell ref="KA361:KB361"/>
    <mergeCell ref="KG367:KH367"/>
    <mergeCell ref="JZ397:KA397"/>
    <mergeCell ref="KA398:KB398"/>
    <mergeCell ref="KP413:KQ413"/>
    <mergeCell ref="KG404:KH404"/>
    <mergeCell ref="KT417:KU417"/>
    <mergeCell ref="KR415:KS415"/>
    <mergeCell ref="JT317:JU317"/>
    <mergeCell ref="JS316:JT316"/>
    <mergeCell ref="JY322:JZ322"/>
    <mergeCell ref="KA324:KB324"/>
    <mergeCell ref="JI306:JJ306"/>
    <mergeCell ref="JK308:JL308"/>
    <mergeCell ref="JM310:JN310"/>
    <mergeCell ref="JO312:JP312"/>
    <mergeCell ref="JK345:JL345"/>
    <mergeCell ref="JM347:JN347"/>
    <mergeCell ref="JQ314:JR314"/>
    <mergeCell ref="KF403:KG403"/>
    <mergeCell ref="KE402:KF402"/>
    <mergeCell ref="JT428:JU428"/>
    <mergeCell ref="JV430:JW430"/>
    <mergeCell ref="KN411:KO411"/>
    <mergeCell ref="KL409:KM409"/>
    <mergeCell ref="KN448:KO448"/>
    <mergeCell ref="KL446:KM446"/>
    <mergeCell ref="JQ462:JR462"/>
    <mergeCell ref="JS464:JT464"/>
    <mergeCell ref="LJ433:LK433"/>
    <mergeCell ref="LI432:LJ432"/>
    <mergeCell ref="KZ460:LA460"/>
    <mergeCell ref="KR452:KS452"/>
    <mergeCell ref="KT454:KU454"/>
    <mergeCell ref="KV456:KW456"/>
    <mergeCell ref="KP450:KQ450"/>
    <mergeCell ref="LI358:LJ358"/>
    <mergeCell ref="LP365:LQ365"/>
    <mergeCell ref="JO349:JP349"/>
    <mergeCell ref="JQ351:JR351"/>
    <mergeCell ref="JS353:JT353"/>
    <mergeCell ref="JX358:JY358"/>
    <mergeCell ref="JV356:JW356"/>
    <mergeCell ref="JT354:JU354"/>
    <mergeCell ref="KN374:KO374"/>
    <mergeCell ref="KT380:KU380"/>
    <mergeCell ref="KV382:KW382"/>
    <mergeCell ref="KP376:KQ376"/>
    <mergeCell ref="KR378:KS378"/>
    <mergeCell ref="KL372:KM372"/>
    <mergeCell ref="JY359:JZ359"/>
    <mergeCell ref="RC434:RD434"/>
    <mergeCell ref="RA432:RB432"/>
    <mergeCell ref="QP421:QQ421"/>
    <mergeCell ref="QN419:QO419"/>
    <mergeCell ref="QR423:QS423"/>
    <mergeCell ref="RE436:RF436"/>
    <mergeCell ref="RG438:RH438"/>
    <mergeCell ref="RI440:RJ440"/>
    <mergeCell ref="QY430:QZ430"/>
    <mergeCell ref="QF411:QG411"/>
    <mergeCell ref="QH413:QI413"/>
    <mergeCell ref="RU415:RV415"/>
    <mergeCell ref="QD409:QE409"/>
    <mergeCell ref="RS413:RT413"/>
    <mergeCell ref="RQ411:RR411"/>
    <mergeCell ref="RO409:RP409"/>
    <mergeCell ref="RJ404:RK404"/>
    <mergeCell ref="PY404:PZ404"/>
    <mergeCell ref="QJ415:QK415"/>
    <mergeCell ref="TX248:TY248"/>
    <mergeCell ref="TZ250:UA250"/>
    <mergeCell ref="TX322:TY322"/>
    <mergeCell ref="TS317:TT317"/>
    <mergeCell ref="UB326:UC326"/>
    <mergeCell ref="TZ324:UA324"/>
    <mergeCell ref="UC327:UD327"/>
    <mergeCell ref="UD328:UE328"/>
    <mergeCell ref="UE329:UF329"/>
    <mergeCell ref="TN312:TO312"/>
    <mergeCell ref="TF304:TG304"/>
    <mergeCell ref="ST292:SU292"/>
    <mergeCell ref="UE292:UF292"/>
    <mergeCell ref="UD291:UE291"/>
    <mergeCell ref="RW417:RX417"/>
    <mergeCell ref="QL417:QM417"/>
    <mergeCell ref="RY419:RZ419"/>
    <mergeCell ref="SC423:SD423"/>
    <mergeCell ref="SH428:SI428"/>
    <mergeCell ref="QT425:QU425"/>
    <mergeCell ref="QV427:QW427"/>
    <mergeCell ref="SG427:SH427"/>
    <mergeCell ref="SE425:SF425"/>
    <mergeCell ref="SJ430:SK430"/>
    <mergeCell ref="RU452:RV452"/>
    <mergeCell ref="RW454:RX454"/>
    <mergeCell ref="QF448:QG448"/>
    <mergeCell ref="QW428:QX428"/>
    <mergeCell ref="QW465:QX465"/>
    <mergeCell ref="RS450:RT450"/>
    <mergeCell ref="RQ448:RR448"/>
    <mergeCell ref="SH465:SI465"/>
    <mergeCell ref="RY456:RZ456"/>
    <mergeCell ref="SC460:SD460"/>
    <mergeCell ref="RO446:RP446"/>
    <mergeCell ref="PT251:PU251"/>
    <mergeCell ref="RB248:RC248"/>
    <mergeCell ref="SM248:SN248"/>
    <mergeCell ref="PR360:PS360"/>
    <mergeCell ref="PU363:PV363"/>
    <mergeCell ref="PT362:PU362"/>
    <mergeCell ref="PS361:PT361"/>
    <mergeCell ref="PY330:PZ330"/>
    <mergeCell ref="PX329:PY329"/>
    <mergeCell ref="PV253:PW253"/>
    <mergeCell ref="JZ286:KA286"/>
    <mergeCell ref="KA287:KB287"/>
    <mergeCell ref="UC290:UD290"/>
    <mergeCell ref="UB289:UC289"/>
    <mergeCell ref="UD254:UE254"/>
    <mergeCell ref="SU256:SV256"/>
    <mergeCell ref="NP269:NQ269"/>
    <mergeCell ref="FQ284:FR284"/>
    <mergeCell ref="FS286:FT286"/>
    <mergeCell ref="KN263:KO263"/>
    <mergeCell ref="LQ255:LR255"/>
    <mergeCell ref="KD253:KE253"/>
    <mergeCell ref="KF255:KG255"/>
    <mergeCell ref="FS249:FT249"/>
    <mergeCell ref="FR248:FS248"/>
    <mergeCell ref="FO282:FP282"/>
    <mergeCell ref="UA288:UB288"/>
    <mergeCell ref="TW284:TX284"/>
    <mergeCell ref="TX285:TY285"/>
    <mergeCell ref="JC300:JD300"/>
    <mergeCell ref="JE302:JF302"/>
    <mergeCell ref="NB255:NC255"/>
    <mergeCell ref="LR256:LS256"/>
    <mergeCell ref="JM273:JN273"/>
    <mergeCell ref="JO275:JP275"/>
    <mergeCell ref="KT269:KU269"/>
    <mergeCell ref="KZ275:LA275"/>
    <mergeCell ref="KL261:KM261"/>
    <mergeCell ref="KG256:KH256"/>
    <mergeCell ref="IT291:IU291"/>
    <mergeCell ref="IR289:IS289"/>
    <mergeCell ref="HB617:HC617"/>
    <mergeCell ref="II613:IJ613"/>
    <mergeCell ref="IH612:II612"/>
    <mergeCell ref="ID608:IE608"/>
    <mergeCell ref="IF610:IG610"/>
    <mergeCell ref="IK615:IL615"/>
    <mergeCell ref="IM617:IN617"/>
    <mergeCell ref="JK604:JL604"/>
    <mergeCell ref="JO608:JP608"/>
    <mergeCell ref="JM606:JN606"/>
    <mergeCell ref="LI617:LJ617"/>
    <mergeCell ref="LG615:LH615"/>
    <mergeCell ref="LL620:LM620"/>
    <mergeCell ref="MI606:MJ606"/>
    <mergeCell ref="RW602:RX602"/>
    <mergeCell ref="RY604:RZ604"/>
    <mergeCell ref="SC608:SD608"/>
    <mergeCell ref="SA606:SB606"/>
    <mergeCell ref="SQ622:SR622"/>
    <mergeCell ref="SL617:SM617"/>
    <mergeCell ref="SM618:SN618"/>
    <mergeCell ref="RQ596:RR596"/>
    <mergeCell ref="RO594:RP594"/>
    <mergeCell ref="RS598:RT598"/>
    <mergeCell ref="RU600:RV600"/>
    <mergeCell ref="QJ563:QK563"/>
    <mergeCell ref="QL565:QM565"/>
    <mergeCell ref="QD557:QE557"/>
    <mergeCell ref="RO557:RP557"/>
    <mergeCell ref="RU563:RV563"/>
    <mergeCell ref="RJ552:RK552"/>
    <mergeCell ref="RW565:RX565"/>
    <mergeCell ref="RQ559:RR559"/>
    <mergeCell ref="RS561:RT561"/>
    <mergeCell ref="QH561:QI561"/>
    <mergeCell ref="FT583:FU583"/>
    <mergeCell ref="HF584:HG584"/>
    <mergeCell ref="HE583:HF583"/>
    <mergeCell ref="HX602:HY602"/>
    <mergeCell ref="HP594:HQ594"/>
    <mergeCell ref="HR596:HS596"/>
    <mergeCell ref="HT598:HU598"/>
    <mergeCell ref="HV600:HW600"/>
    <mergeCell ref="IO619:IP619"/>
    <mergeCell ref="IQ621:IR621"/>
    <mergeCell ref="IR622:IS622"/>
    <mergeCell ref="IN618:IO618"/>
    <mergeCell ref="IP620:IQ620"/>
    <mergeCell ref="HK626:HL626"/>
    <mergeCell ref="FZ626:GA626"/>
    <mergeCell ref="IV626:IW626"/>
    <mergeCell ref="IV552:IW552"/>
    <mergeCell ref="JA557:JB557"/>
    <mergeCell ref="JG563:JH563"/>
    <mergeCell ref="JI565:JJ565"/>
    <mergeCell ref="JE561:JF561"/>
    <mergeCell ref="JC559:JD559"/>
    <mergeCell ref="HZ604:IA604"/>
    <mergeCell ref="IB606:IC606"/>
    <mergeCell ref="JG600:JH600"/>
    <mergeCell ref="JI602:JJ602"/>
    <mergeCell ref="JC596:JD596"/>
    <mergeCell ref="JE598:JF598"/>
    <mergeCell ref="JA594:JB594"/>
    <mergeCell ref="OI621:OJ621"/>
    <mergeCell ref="OK623:OL623"/>
    <mergeCell ref="OG619:OH619"/>
    <mergeCell ref="OJ622:OK622"/>
    <mergeCell ref="OF618:OG618"/>
    <mergeCell ref="OH620:OI620"/>
    <mergeCell ref="NN563:NO563"/>
    <mergeCell ref="NP565:NQ565"/>
    <mergeCell ref="QF559:QG559"/>
    <mergeCell ref="LW557:LX557"/>
    <mergeCell ref="NH557:NI557"/>
    <mergeCell ref="MA561:MB561"/>
    <mergeCell ref="MC563:MD563"/>
    <mergeCell ref="GU610:GV610"/>
    <mergeCell ref="GW612:GX612"/>
    <mergeCell ref="GQ606:GR606"/>
    <mergeCell ref="GS608:GT608"/>
    <mergeCell ref="GK563:GL563"/>
    <mergeCell ref="GM565:GN565"/>
    <mergeCell ref="GS571:GT571"/>
    <mergeCell ref="FW549:FX549"/>
    <mergeCell ref="HG548:HH548"/>
    <mergeCell ref="FV622:FW622"/>
    <mergeCell ref="HD619:HE619"/>
    <mergeCell ref="HE620:HF620"/>
    <mergeCell ref="HC618:HD618"/>
    <mergeCell ref="HI587:HJ587"/>
    <mergeCell ref="HG585:HH585"/>
    <mergeCell ref="GX576:GY576"/>
    <mergeCell ref="HD582:HE582"/>
    <mergeCell ref="HB580:HC580"/>
    <mergeCell ref="GZ578:HA578"/>
    <mergeCell ref="HB543:HC543"/>
    <mergeCell ref="GZ541:HA541"/>
    <mergeCell ref="HI513:HJ513"/>
    <mergeCell ref="IH538:II538"/>
    <mergeCell ref="II539:IJ539"/>
    <mergeCell ref="GX539:GY539"/>
    <mergeCell ref="ID534:IE534"/>
    <mergeCell ref="HX528:HY528"/>
    <mergeCell ref="IF536:IG536"/>
    <mergeCell ref="HJ514:HK514"/>
    <mergeCell ref="GE520:GF520"/>
    <mergeCell ref="GG522:GH522"/>
    <mergeCell ref="GI524:GJ524"/>
    <mergeCell ref="FZ515:GA515"/>
    <mergeCell ref="FY514:FZ514"/>
    <mergeCell ref="FX513:FY513"/>
    <mergeCell ref="FV548:FW548"/>
    <mergeCell ref="FT546:FU546"/>
    <mergeCell ref="FU547:FV547"/>
    <mergeCell ref="FU584:FV584"/>
    <mergeCell ref="FZ552:GA552"/>
    <mergeCell ref="GI561:GJ561"/>
    <mergeCell ref="GG559:GH559"/>
    <mergeCell ref="GE557:GF557"/>
    <mergeCell ref="FY551:FZ551"/>
    <mergeCell ref="FX550:FY550"/>
    <mergeCell ref="GM602:GN602"/>
    <mergeCell ref="GO604:GP604"/>
    <mergeCell ref="HC581:HD581"/>
    <mergeCell ref="GW575:GX575"/>
    <mergeCell ref="GX613:GY613"/>
    <mergeCell ref="GZ615:HA615"/>
    <mergeCell ref="HH623:HI623"/>
    <mergeCell ref="HG622:HH622"/>
    <mergeCell ref="FU621:FV621"/>
    <mergeCell ref="FT620:FU620"/>
    <mergeCell ref="FY625:FZ625"/>
    <mergeCell ref="FX624:FY624"/>
    <mergeCell ref="HJ625:HK625"/>
    <mergeCell ref="HI624:HJ624"/>
    <mergeCell ref="HF621:HG621"/>
    <mergeCell ref="IU588:IV588"/>
    <mergeCell ref="IT587:IU587"/>
    <mergeCell ref="IN581:IO581"/>
    <mergeCell ref="IO582:IP582"/>
    <mergeCell ref="HK589:HL589"/>
    <mergeCell ref="HH586:HI586"/>
    <mergeCell ref="HJ588:HK588"/>
    <mergeCell ref="IM580:IN580"/>
    <mergeCell ref="IK578:IL578"/>
    <mergeCell ref="IQ584:IR584"/>
    <mergeCell ref="IR585:IS585"/>
    <mergeCell ref="IP583:IQ583"/>
    <mergeCell ref="FV585:FW585"/>
    <mergeCell ref="GI598:GJ598"/>
    <mergeCell ref="GG596:GH596"/>
    <mergeCell ref="GE594:GF594"/>
    <mergeCell ref="FX587:FY587"/>
    <mergeCell ref="FZ589:GA589"/>
    <mergeCell ref="FW586:FX586"/>
    <mergeCell ref="FY588:FZ588"/>
    <mergeCell ref="HZ530:IA530"/>
    <mergeCell ref="IB532:IC532"/>
    <mergeCell ref="FW623:FX623"/>
    <mergeCell ref="GK600:GL600"/>
    <mergeCell ref="GO567:GP567"/>
    <mergeCell ref="GU536:GV536"/>
    <mergeCell ref="GU573:GV573"/>
    <mergeCell ref="IU551:IV551"/>
    <mergeCell ref="IT550:IU550"/>
    <mergeCell ref="IS623:IT623"/>
    <mergeCell ref="IU625:IV625"/>
    <mergeCell ref="IT624:IU624"/>
    <mergeCell ref="IS586:IT586"/>
    <mergeCell ref="IS549:IT549"/>
    <mergeCell ref="IR548:IS548"/>
    <mergeCell ref="IV589:IW589"/>
    <mergeCell ref="IQ547:IR547"/>
    <mergeCell ref="IO545:IP545"/>
    <mergeCell ref="IP546:IQ546"/>
    <mergeCell ref="ME565:MF565"/>
    <mergeCell ref="KT565:KU565"/>
    <mergeCell ref="IF573:IG573"/>
    <mergeCell ref="IH575:II575"/>
    <mergeCell ref="II576:IJ576"/>
    <mergeCell ref="JK567:JL567"/>
    <mergeCell ref="LY559:LZ559"/>
    <mergeCell ref="NL561:NM561"/>
    <mergeCell ref="NJ559:NK559"/>
    <mergeCell ref="TR464:TS464"/>
    <mergeCell ref="TS465:TT465"/>
    <mergeCell ref="TL495:TM495"/>
    <mergeCell ref="TF489:TG489"/>
    <mergeCell ref="TH491:TI491"/>
    <mergeCell ref="TJ493:TK493"/>
    <mergeCell ref="TS502:TT502"/>
    <mergeCell ref="TB448:TC448"/>
    <mergeCell ref="SZ446:TA446"/>
    <mergeCell ref="SM470:SN470"/>
    <mergeCell ref="SJ467:SK467"/>
    <mergeCell ref="SU478:SV478"/>
    <mergeCell ref="SE462:SF462"/>
    <mergeCell ref="SS476:ST476"/>
    <mergeCell ref="SR475:SS475"/>
    <mergeCell ref="SN471:SO471"/>
    <mergeCell ref="SP473:SQ473"/>
    <mergeCell ref="SQ474:SR474"/>
    <mergeCell ref="RJ478:RK478"/>
    <mergeCell ref="RS487:RT487"/>
    <mergeCell ref="RQ485:RR485"/>
    <mergeCell ref="RO483:RP483"/>
    <mergeCell ref="RU489:RV489"/>
    <mergeCell ref="RW491:RX491"/>
    <mergeCell ref="QJ452:QK452"/>
    <mergeCell ref="QJ489:QK489"/>
    <mergeCell ref="QL491:QM491"/>
    <mergeCell ref="QN493:QO493"/>
    <mergeCell ref="RB470:RC470"/>
    <mergeCell ref="RC471:RD471"/>
    <mergeCell ref="TP499:TQ499"/>
    <mergeCell ref="QL454:QM454"/>
    <mergeCell ref="QN456:QO456"/>
    <mergeCell ref="SZ483:TA483"/>
    <mergeCell ref="TF452:TG452"/>
    <mergeCell ref="RD472:RE472"/>
    <mergeCell ref="RY493:RZ493"/>
    <mergeCell ref="QR497:QS497"/>
    <mergeCell ref="TD487:TE487"/>
    <mergeCell ref="TB485:TC485"/>
    <mergeCell ref="QH487:QI487"/>
    <mergeCell ref="QH450:QI450"/>
    <mergeCell ref="TD450:TE450"/>
    <mergeCell ref="TH454:TI454"/>
    <mergeCell ref="TJ456:TK456"/>
    <mergeCell ref="TN497:TO497"/>
    <mergeCell ref="TN460:TO460"/>
    <mergeCell ref="TP462:TQ462"/>
    <mergeCell ref="TL458:TM458"/>
    <mergeCell ref="RG475:RH475"/>
    <mergeCell ref="RH476:RI476"/>
    <mergeCell ref="SA495:SB495"/>
    <mergeCell ref="SA458:SB458"/>
    <mergeCell ref="RF474:RG474"/>
    <mergeCell ref="RE473:RF473"/>
    <mergeCell ref="RI477:RJ477"/>
    <mergeCell ref="UE477:UF477"/>
    <mergeCell ref="ST477:SU477"/>
    <mergeCell ref="UA473:UB473"/>
    <mergeCell ref="UB474:UC474"/>
    <mergeCell ref="TY471:TZ471"/>
    <mergeCell ref="TZ472:UA472"/>
    <mergeCell ref="OU485:OV485"/>
    <mergeCell ref="ON478:OO478"/>
    <mergeCell ref="OS483:OT483"/>
    <mergeCell ref="NR493:NS493"/>
    <mergeCell ref="NV497:NW497"/>
    <mergeCell ref="PG497:PH497"/>
    <mergeCell ref="PC493:PD493"/>
    <mergeCell ref="NP491:NQ491"/>
    <mergeCell ref="OW487:OX487"/>
    <mergeCell ref="NJ485:NK485"/>
    <mergeCell ref="OY489:OZ489"/>
    <mergeCell ref="PA491:PB491"/>
    <mergeCell ref="RF511:RG511"/>
    <mergeCell ref="QW502:QX502"/>
    <mergeCell ref="RG512:RH512"/>
    <mergeCell ref="RI514:RJ514"/>
    <mergeCell ref="RE510:RF510"/>
    <mergeCell ref="RA506:RB506"/>
    <mergeCell ref="QY504:QZ504"/>
    <mergeCell ref="RC508:RD508"/>
    <mergeCell ref="RF548:RG548"/>
    <mergeCell ref="RE547:RF547"/>
    <mergeCell ref="RG549:RH549"/>
    <mergeCell ref="RI551:RJ551"/>
    <mergeCell ref="RC545:RD545"/>
    <mergeCell ref="RA543:RB543"/>
    <mergeCell ref="RH550:RI550"/>
    <mergeCell ref="MX510:MY510"/>
    <mergeCell ref="MV508:MW508"/>
    <mergeCell ref="RH513:RI513"/>
    <mergeCell ref="MZ512:NA512"/>
    <mergeCell ref="NB514:NC514"/>
    <mergeCell ref="PX514:PY514"/>
    <mergeCell ref="PT510:PU510"/>
    <mergeCell ref="PV512:PW512"/>
    <mergeCell ref="PR508:PS508"/>
    <mergeCell ref="OG508:OH508"/>
    <mergeCell ref="NP454:NQ454"/>
    <mergeCell ref="NR456:NS456"/>
    <mergeCell ref="QD446:QE446"/>
    <mergeCell ref="QR460:QS460"/>
    <mergeCell ref="QT462:QU462"/>
    <mergeCell ref="QP458:QQ458"/>
    <mergeCell ref="QV464:QW464"/>
    <mergeCell ref="SA532:SB532"/>
    <mergeCell ref="RY530:RZ530"/>
    <mergeCell ref="SG501:SH501"/>
    <mergeCell ref="SH502:SI502"/>
    <mergeCell ref="SC497:SD497"/>
    <mergeCell ref="UC475:UD475"/>
    <mergeCell ref="UD476:UE476"/>
    <mergeCell ref="TW469:TX469"/>
    <mergeCell ref="TU467:TV467"/>
    <mergeCell ref="TX470:TY470"/>
    <mergeCell ref="SO472:SP472"/>
    <mergeCell ref="SL469:SM469"/>
    <mergeCell ref="RA469:RB469"/>
    <mergeCell ref="QY467:QZ467"/>
    <mergeCell ref="QD483:QE483"/>
    <mergeCell ref="PY478:PZ478"/>
    <mergeCell ref="NC478:ND478"/>
    <mergeCell ref="NH483:NI483"/>
    <mergeCell ref="MK497:ML497"/>
    <mergeCell ref="MP502:MQ502"/>
    <mergeCell ref="MT506:MU506"/>
    <mergeCell ref="MR504:MS504"/>
    <mergeCell ref="OF470:OG470"/>
    <mergeCell ref="OG471:OH471"/>
    <mergeCell ref="MC452:MD452"/>
    <mergeCell ref="ME454:MF454"/>
    <mergeCell ref="MG456:MH456"/>
    <mergeCell ref="NL450:NM450"/>
    <mergeCell ref="NN452:NO452"/>
    <mergeCell ref="PP506:PQ506"/>
    <mergeCell ref="PN504:PO504"/>
    <mergeCell ref="OA502:OB502"/>
    <mergeCell ref="PL502:PM502"/>
    <mergeCell ref="RJ515:RK515"/>
    <mergeCell ref="QP532:QQ532"/>
    <mergeCell ref="QN530:QO530"/>
    <mergeCell ref="QT536:QU536"/>
    <mergeCell ref="QR534:QS534"/>
    <mergeCell ref="SC534:SD534"/>
    <mergeCell ref="RQ522:RR522"/>
    <mergeCell ref="PP432:PQ432"/>
    <mergeCell ref="PQ433:PR433"/>
    <mergeCell ref="PS472:PT472"/>
    <mergeCell ref="PE495:PF495"/>
    <mergeCell ref="PR471:PS471"/>
    <mergeCell ref="PN467:PO467"/>
    <mergeCell ref="PP469:PQ469"/>
    <mergeCell ref="PX477:PY477"/>
    <mergeCell ref="QP495:QQ495"/>
    <mergeCell ref="QF374:QG374"/>
    <mergeCell ref="QH376:QI376"/>
    <mergeCell ref="RU378:RV378"/>
    <mergeCell ref="PI388:PJ388"/>
    <mergeCell ref="PK390:PL390"/>
    <mergeCell ref="PG386:PH386"/>
    <mergeCell ref="QJ378:QK378"/>
    <mergeCell ref="QL380:QM380"/>
    <mergeCell ref="QN382:QO382"/>
    <mergeCell ref="QP384:QQ384"/>
    <mergeCell ref="SN434:SO434"/>
    <mergeCell ref="SP436:SQ436"/>
    <mergeCell ref="SP399:SQ399"/>
    <mergeCell ref="SN397:SO397"/>
    <mergeCell ref="SO398:SP398"/>
    <mergeCell ref="SS402:ST402"/>
    <mergeCell ref="SR438:SS438"/>
    <mergeCell ref="SL432:SM432"/>
    <mergeCell ref="SR401:SS401"/>
    <mergeCell ref="SQ400:SR400"/>
    <mergeCell ref="NX425:NY425"/>
    <mergeCell ref="JQ425:JR425"/>
    <mergeCell ref="JS427:JT427"/>
    <mergeCell ref="SA421:SB421"/>
    <mergeCell ref="OU411:OV411"/>
    <mergeCell ref="OU374:OV374"/>
    <mergeCell ref="OY378:OZ378"/>
    <mergeCell ref="PR397:PS397"/>
    <mergeCell ref="PN393:PO393"/>
    <mergeCell ref="PP395:PQ395"/>
    <mergeCell ref="PQ396:PR396"/>
    <mergeCell ref="PC419:PD419"/>
    <mergeCell ref="OY415:OZ415"/>
    <mergeCell ref="OW413:OX413"/>
    <mergeCell ref="PX440:PY440"/>
    <mergeCell ref="PY441:PZ441"/>
    <mergeCell ref="LD464:LE464"/>
    <mergeCell ref="KX458:KY458"/>
    <mergeCell ref="SG464:SH464"/>
    <mergeCell ref="KE476:KF476"/>
    <mergeCell ref="KC474:KD474"/>
    <mergeCell ref="KG478:KH478"/>
    <mergeCell ref="PW439:PX439"/>
    <mergeCell ref="PW402:PX402"/>
    <mergeCell ref="PS398:PT398"/>
    <mergeCell ref="PT399:PU399"/>
    <mergeCell ref="PR434:PS434"/>
    <mergeCell ref="PU437:PV437"/>
    <mergeCell ref="PS435:PT435"/>
    <mergeCell ref="QT499:QU499"/>
    <mergeCell ref="SE499:SF499"/>
    <mergeCell ref="SG390:SH390"/>
    <mergeCell ref="SE388:SF388"/>
    <mergeCell ref="OE691:OF691"/>
    <mergeCell ref="OC689:OD689"/>
    <mergeCell ref="NZ686:OA686"/>
    <mergeCell ref="OA687:OB687"/>
    <mergeCell ref="MT691:MU691"/>
    <mergeCell ref="MU692:MV692"/>
    <mergeCell ref="OF692:OG692"/>
    <mergeCell ref="OG693:OH693"/>
    <mergeCell ref="NR678:NS678"/>
    <mergeCell ref="MV693:MW693"/>
    <mergeCell ref="NX684:NY684"/>
    <mergeCell ref="MV656:MW656"/>
    <mergeCell ref="MW657:MX657"/>
    <mergeCell ref="MT654:MU654"/>
    <mergeCell ref="MU655:MV655"/>
    <mergeCell ref="NB662:NC662"/>
    <mergeCell ref="NA661:NB661"/>
    <mergeCell ref="MZ660:NA660"/>
    <mergeCell ref="MY659:MZ659"/>
    <mergeCell ref="NT680:NU680"/>
    <mergeCell ref="NV682:NW682"/>
    <mergeCell ref="NJ670:NK670"/>
    <mergeCell ref="NL672:NM672"/>
    <mergeCell ref="NH668:NI668"/>
    <mergeCell ref="NC663:ND663"/>
    <mergeCell ref="MX658:MY658"/>
    <mergeCell ref="PP691:PQ691"/>
    <mergeCell ref="PN689:PO689"/>
    <mergeCell ref="PK686:PL686"/>
    <mergeCell ref="PL687:PM687"/>
    <mergeCell ref="PG682:PH682"/>
    <mergeCell ref="PI684:PJ684"/>
    <mergeCell ref="NP676:NQ676"/>
    <mergeCell ref="PA676:PB676"/>
    <mergeCell ref="MX695:MY695"/>
    <mergeCell ref="KE698:KF698"/>
    <mergeCell ref="KG700:KH700"/>
    <mergeCell ref="KC696:KD696"/>
    <mergeCell ref="KA694:KB694"/>
    <mergeCell ref="PS694:PT694"/>
    <mergeCell ref="OH694:OI694"/>
    <mergeCell ref="OI695:OJ695"/>
    <mergeCell ref="PT695:PU695"/>
    <mergeCell ref="PV697:PW697"/>
    <mergeCell ref="PQ692:PR692"/>
    <mergeCell ref="MW694:MX694"/>
    <mergeCell ref="QN678:QO678"/>
    <mergeCell ref="SC682:SD682"/>
    <mergeCell ref="SH650:SI650"/>
    <mergeCell ref="SG649:SH649"/>
    <mergeCell ref="SJ652:SK652"/>
    <mergeCell ref="SE647:SF647"/>
    <mergeCell ref="SA643:SB643"/>
    <mergeCell ref="SC645:SD645"/>
    <mergeCell ref="RS635:RT635"/>
    <mergeCell ref="RU637:RV637"/>
    <mergeCell ref="RQ633:RR633"/>
    <mergeCell ref="RO631:RP631"/>
    <mergeCell ref="RW639:RX639"/>
    <mergeCell ref="QJ637:QK637"/>
    <mergeCell ref="QL639:QM639"/>
    <mergeCell ref="TF600:TG600"/>
    <mergeCell ref="TB596:TC596"/>
    <mergeCell ref="QH709:QI709"/>
    <mergeCell ref="QF707:QG707"/>
    <mergeCell ref="RO705:RP705"/>
    <mergeCell ref="QL676:QM676"/>
    <mergeCell ref="RO668:RP668"/>
    <mergeCell ref="RY641:RZ641"/>
    <mergeCell ref="TB670:TC670"/>
    <mergeCell ref="SZ668:TA668"/>
    <mergeCell ref="RS672:RT672"/>
    <mergeCell ref="RW676:RX676"/>
    <mergeCell ref="RQ707:RR707"/>
    <mergeCell ref="RQ670:RR670"/>
    <mergeCell ref="TD598:TE598"/>
    <mergeCell ref="TD672:TE672"/>
    <mergeCell ref="TF674:TG674"/>
    <mergeCell ref="SU663:SV663"/>
    <mergeCell ref="QH672:QI672"/>
    <mergeCell ref="QF670:QG670"/>
    <mergeCell ref="QW650:QX650"/>
    <mergeCell ref="QY652:QZ652"/>
    <mergeCell ref="PL650:PM650"/>
    <mergeCell ref="PK649:PL649"/>
    <mergeCell ref="JT650:JU650"/>
    <mergeCell ref="PP654:PQ654"/>
    <mergeCell ref="PN652:PO652"/>
    <mergeCell ref="JV652:JW652"/>
    <mergeCell ref="JX654:JY654"/>
    <mergeCell ref="ON663:OO663"/>
    <mergeCell ref="PY663:PZ663"/>
    <mergeCell ref="OM662:ON662"/>
    <mergeCell ref="OL661:OM661"/>
    <mergeCell ref="PW661:PX661"/>
    <mergeCell ref="PU659:PV659"/>
    <mergeCell ref="QV649:QW649"/>
    <mergeCell ref="KB658:KC658"/>
    <mergeCell ref="KC659:KD659"/>
    <mergeCell ref="PS657:PT657"/>
    <mergeCell ref="PQ655:PR655"/>
    <mergeCell ref="KA657:KB657"/>
    <mergeCell ref="JZ656:KA656"/>
    <mergeCell ref="KG663:KH663"/>
    <mergeCell ref="KF662:KG662"/>
    <mergeCell ref="KE661:KF661"/>
    <mergeCell ref="KD660:KE660"/>
    <mergeCell ref="OY637:OZ637"/>
    <mergeCell ref="NN637:NO637"/>
    <mergeCell ref="NP639:NQ639"/>
    <mergeCell ref="NR641:NS641"/>
    <mergeCell ref="NL635:NM635"/>
    <mergeCell ref="NV645:NW645"/>
    <mergeCell ref="PI647:PJ647"/>
    <mergeCell ref="PE643:PF643"/>
    <mergeCell ref="PG645:PH645"/>
    <mergeCell ref="OW635:OX635"/>
    <mergeCell ref="OU633:OV633"/>
    <mergeCell ref="OS631:OT631"/>
    <mergeCell ref="PC641:PD641"/>
    <mergeCell ref="PA639:PB639"/>
    <mergeCell ref="SL691:SM691"/>
    <mergeCell ref="SJ689:SK689"/>
    <mergeCell ref="SE684:SF684"/>
    <mergeCell ref="SP695:SQ695"/>
    <mergeCell ref="SN693:SO693"/>
    <mergeCell ref="SO694:SP694"/>
    <mergeCell ref="SR697:SS697"/>
    <mergeCell ref="ST699:SU699"/>
    <mergeCell ref="SS698:ST698"/>
    <mergeCell ref="KB695:KC695"/>
    <mergeCell ref="KD697:KE697"/>
    <mergeCell ref="KF699:KG699"/>
    <mergeCell ref="JZ693:KA693"/>
    <mergeCell ref="JX691:JY691"/>
    <mergeCell ref="JY692:JZ692"/>
    <mergeCell ref="JV689:JW689"/>
    <mergeCell ref="LK693:LL693"/>
    <mergeCell ref="LJ692:LK692"/>
    <mergeCell ref="JQ684:JR684"/>
    <mergeCell ref="JS686:JT686"/>
    <mergeCell ref="JT687:JU687"/>
    <mergeCell ref="SM692:SN692"/>
    <mergeCell ref="SQ696:SR696"/>
    <mergeCell ref="RI699:RJ699"/>
    <mergeCell ref="RH698:RI698"/>
    <mergeCell ref="MA709:MB709"/>
    <mergeCell ref="LW705:LX705"/>
    <mergeCell ref="OW709:OX709"/>
    <mergeCell ref="OS705:OT705"/>
    <mergeCell ref="OU707:OV707"/>
    <mergeCell ref="LO697:LP697"/>
    <mergeCell ref="MZ697:NA697"/>
    <mergeCell ref="NC700:ND700"/>
    <mergeCell ref="LR700:LS700"/>
    <mergeCell ref="RE695:RF695"/>
    <mergeCell ref="RF696:RG696"/>
    <mergeCell ref="RJ700:RK700"/>
    <mergeCell ref="SU700:SV700"/>
    <mergeCell ref="UE699:UF699"/>
    <mergeCell ref="UD698:UE698"/>
    <mergeCell ref="UA695:UB695"/>
    <mergeCell ref="TZ694:UA694"/>
    <mergeCell ref="TS687:TT687"/>
    <mergeCell ref="TW691:TX691"/>
    <mergeCell ref="TX692:TY692"/>
    <mergeCell ref="TU689:TV689"/>
    <mergeCell ref="TY693:TZ693"/>
    <mergeCell ref="UC697:UD697"/>
    <mergeCell ref="UB696:UC696"/>
    <mergeCell ref="LL694:LM694"/>
    <mergeCell ref="LI691:LJ691"/>
    <mergeCell ref="TB411:TC411"/>
    <mergeCell ref="SZ409:TA409"/>
    <mergeCell ref="ST440:SU440"/>
    <mergeCell ref="SU441:SV441"/>
    <mergeCell ref="TJ419:TK419"/>
    <mergeCell ref="TD413:TE413"/>
    <mergeCell ref="TF415:TG415"/>
    <mergeCell ref="TH417:TI417"/>
    <mergeCell ref="SU404:SV404"/>
    <mergeCell ref="OE432:OF432"/>
    <mergeCell ref="OC430:OD430"/>
    <mergeCell ref="NZ427:OA427"/>
    <mergeCell ref="NT421:NU421"/>
    <mergeCell ref="MI421:MJ421"/>
    <mergeCell ref="LG430:LH430"/>
    <mergeCell ref="LK434:LL434"/>
    <mergeCell ref="MR430:MS430"/>
    <mergeCell ref="PL428:PM428"/>
    <mergeCell ref="TX433:TY433"/>
    <mergeCell ref="RB433:RC433"/>
    <mergeCell ref="SM433:SN433"/>
    <mergeCell ref="TN423:TO423"/>
    <mergeCell ref="TP425:TQ425"/>
    <mergeCell ref="TR427:TS427"/>
    <mergeCell ref="TL421:TM421"/>
    <mergeCell ref="TS428:TT428"/>
    <mergeCell ref="RD435:RE435"/>
    <mergeCell ref="SO435:SP435"/>
    <mergeCell ref="OG434:OH434"/>
    <mergeCell ref="OF433:OG433"/>
    <mergeCell ref="TZ435:UA435"/>
    <mergeCell ref="UA436:UB436"/>
    <mergeCell ref="TW432:TX432"/>
    <mergeCell ref="TU430:TV430"/>
    <mergeCell ref="TY434:TZ434"/>
    <mergeCell ref="RH439:RI439"/>
    <mergeCell ref="RJ441:RK441"/>
    <mergeCell ref="SS439:ST439"/>
    <mergeCell ref="UC438:UD438"/>
    <mergeCell ref="UE440:UF440"/>
    <mergeCell ref="UD439:UE439"/>
    <mergeCell ref="UB437:UC437"/>
    <mergeCell ref="RF437:RG437"/>
    <mergeCell ref="SQ437:SR437"/>
    <mergeCell ref="SC571:SD571"/>
    <mergeCell ref="SE573:SF573"/>
    <mergeCell ref="QW576:QX576"/>
    <mergeCell ref="SH576:SI576"/>
    <mergeCell ref="QY578:QZ578"/>
    <mergeCell ref="TP573:TQ573"/>
    <mergeCell ref="TR575:TS575"/>
    <mergeCell ref="TN571:TO571"/>
    <mergeCell ref="QV575:QW575"/>
    <mergeCell ref="SG575:SH575"/>
    <mergeCell ref="TP536:TQ536"/>
    <mergeCell ref="TR538:TS538"/>
    <mergeCell ref="RB544:RC544"/>
    <mergeCell ref="RD546:RE546"/>
    <mergeCell ref="SM544:SN544"/>
    <mergeCell ref="QY541:QZ541"/>
    <mergeCell ref="QV538:QW538"/>
    <mergeCell ref="QW539:QX539"/>
    <mergeCell ref="RC582:RD582"/>
    <mergeCell ref="RA580:RB580"/>
    <mergeCell ref="RG586:RH586"/>
    <mergeCell ref="RI588:RJ588"/>
    <mergeCell ref="RE584:RF584"/>
    <mergeCell ref="QP606:QQ606"/>
    <mergeCell ref="SL580:SM580"/>
    <mergeCell ref="TH602:TI602"/>
    <mergeCell ref="TJ604:TK604"/>
    <mergeCell ref="SU589:SV589"/>
    <mergeCell ref="ST588:SU588"/>
    <mergeCell ref="SR549:SS549"/>
    <mergeCell ref="SQ548:SR548"/>
    <mergeCell ref="SP547:SQ547"/>
    <mergeCell ref="TS576:TT576"/>
    <mergeCell ref="TW580:TX580"/>
    <mergeCell ref="TU578:TV578"/>
    <mergeCell ref="TX581:TY581"/>
    <mergeCell ref="TH565:TI565"/>
    <mergeCell ref="TJ567:TK567"/>
    <mergeCell ref="TL569:TM569"/>
    <mergeCell ref="QN567:QO567"/>
    <mergeCell ref="RY567:RZ567"/>
    <mergeCell ref="QP569:QQ569"/>
    <mergeCell ref="SA569:SB569"/>
    <mergeCell ref="QR571:QS571"/>
    <mergeCell ref="QT573:QU573"/>
    <mergeCell ref="PI573:PJ573"/>
    <mergeCell ref="PE569:PF569"/>
    <mergeCell ref="PK575:PL575"/>
    <mergeCell ref="RS709:RT709"/>
    <mergeCell ref="RU711:RV711"/>
    <mergeCell ref="RW713:RX713"/>
    <mergeCell ref="RY678:RZ678"/>
    <mergeCell ref="SA680:SB680"/>
    <mergeCell ref="QP680:QQ680"/>
    <mergeCell ref="QR682:QS682"/>
    <mergeCell ref="QV686:QW686"/>
    <mergeCell ref="QW687:QX687"/>
    <mergeCell ref="RG697:RH697"/>
    <mergeCell ref="QY689:QZ689"/>
    <mergeCell ref="QT684:QU684"/>
    <mergeCell ref="TB707:TC707"/>
    <mergeCell ref="SZ705:TA705"/>
    <mergeCell ref="SG686:SH686"/>
    <mergeCell ref="SH687:SI687"/>
    <mergeCell ref="SA717:SB717"/>
    <mergeCell ref="TL717:TM717"/>
    <mergeCell ref="TD709:TE709"/>
    <mergeCell ref="TF711:TG711"/>
    <mergeCell ref="TH713:TI713"/>
    <mergeCell ref="TJ715:TK715"/>
    <mergeCell ref="TN719:TO719"/>
    <mergeCell ref="QJ711:QK711"/>
    <mergeCell ref="QL713:QM713"/>
    <mergeCell ref="NP713:NQ713"/>
    <mergeCell ref="QN715:QO715"/>
    <mergeCell ref="QP717:QQ717"/>
    <mergeCell ref="PE717:PF717"/>
    <mergeCell ref="RY715:RZ715"/>
    <mergeCell ref="NV719:NW719"/>
    <mergeCell ref="PR693:PS693"/>
    <mergeCell ref="RA691:RB691"/>
    <mergeCell ref="RC693:RD693"/>
    <mergeCell ref="RB692:RC692"/>
    <mergeCell ref="RD694:RE694"/>
    <mergeCell ref="PY700:PZ700"/>
    <mergeCell ref="QD705:QE705"/>
    <mergeCell ref="OM699:ON699"/>
    <mergeCell ref="TR686:TS686"/>
    <mergeCell ref="TL680:TM680"/>
    <mergeCell ref="TP684:TQ684"/>
    <mergeCell ref="TJ678:TK678"/>
    <mergeCell ref="TN682:TO682"/>
    <mergeCell ref="RU674:RV674"/>
    <mergeCell ref="TH676:TI676"/>
    <mergeCell ref="TY582:TZ582"/>
    <mergeCell ref="UC586:UD586"/>
    <mergeCell ref="UB585:UC585"/>
    <mergeCell ref="UA584:UB584"/>
    <mergeCell ref="UE588:UF588"/>
    <mergeCell ref="UD587:UE587"/>
    <mergeCell ref="TZ583:UA583"/>
    <mergeCell ref="UA621:UB621"/>
    <mergeCell ref="UC623:UD623"/>
    <mergeCell ref="TY619:TZ619"/>
    <mergeCell ref="TW617:TX617"/>
    <mergeCell ref="TU615:TV615"/>
    <mergeCell ref="UE625:UF625"/>
    <mergeCell ref="SZ631:TA631"/>
    <mergeCell ref="OA613:OB613"/>
    <mergeCell ref="NZ612:OA612"/>
    <mergeCell ref="NA624:NB624"/>
    <mergeCell ref="MZ623:NA623"/>
    <mergeCell ref="NA587:NB587"/>
    <mergeCell ref="NC552:ND552"/>
    <mergeCell ref="MZ549:NA549"/>
    <mergeCell ref="NB551:NC551"/>
    <mergeCell ref="MZ586:NA586"/>
    <mergeCell ref="MX621:MY621"/>
    <mergeCell ref="MY622:MZ622"/>
    <mergeCell ref="MX547:MY547"/>
    <mergeCell ref="MP576:MQ576"/>
    <mergeCell ref="MK571:ML571"/>
    <mergeCell ref="MV582:MW582"/>
    <mergeCell ref="MT580:MU580"/>
    <mergeCell ref="MX584:MY584"/>
    <mergeCell ref="MV619:MW619"/>
    <mergeCell ref="MU618:MV618"/>
    <mergeCell ref="NB625:NC625"/>
    <mergeCell ref="NC626:ND626"/>
    <mergeCell ref="NJ633:NK633"/>
    <mergeCell ref="NH631:NI631"/>
    <mergeCell ref="MT617:MU617"/>
    <mergeCell ref="MW620:MX620"/>
    <mergeCell ref="LW483:LX483"/>
    <mergeCell ref="LW520:LX520"/>
    <mergeCell ref="LY485:LZ485"/>
    <mergeCell ref="MC489:MD489"/>
    <mergeCell ref="ME491:MF491"/>
    <mergeCell ref="MA487:MB487"/>
    <mergeCell ref="ME528:MF528"/>
    <mergeCell ref="NC589:ND589"/>
    <mergeCell ref="NB588:NC588"/>
    <mergeCell ref="MV545:MW545"/>
    <mergeCell ref="MT543:MU543"/>
    <mergeCell ref="OA576:OB576"/>
    <mergeCell ref="OC578:OD578"/>
    <mergeCell ref="MZ475:NA475"/>
    <mergeCell ref="NB477:NC477"/>
    <mergeCell ref="NA476:NB476"/>
    <mergeCell ref="MY474:MZ474"/>
    <mergeCell ref="MX473:MY473"/>
    <mergeCell ref="MW472:MX472"/>
    <mergeCell ref="NR604:NS604"/>
    <mergeCell ref="NV608:NW608"/>
    <mergeCell ref="NX610:NY610"/>
    <mergeCell ref="MA598:MB598"/>
    <mergeCell ref="MC600:MD600"/>
    <mergeCell ref="NP602:NQ602"/>
    <mergeCell ref="NL598:NM598"/>
    <mergeCell ref="NN600:NO600"/>
    <mergeCell ref="NJ596:NK596"/>
    <mergeCell ref="NH594:NI594"/>
    <mergeCell ref="MV471:MW471"/>
    <mergeCell ref="MT469:MU469"/>
    <mergeCell ref="MM499:MN499"/>
    <mergeCell ref="MO501:MP501"/>
    <mergeCell ref="MI495:MJ495"/>
    <mergeCell ref="MG493:MH493"/>
    <mergeCell ref="MT432:MU432"/>
    <mergeCell ref="MU433:MV433"/>
    <mergeCell ref="MV434:MW434"/>
    <mergeCell ref="NA513:NB513"/>
    <mergeCell ref="MY511:MZ511"/>
    <mergeCell ref="MY437:MZ437"/>
    <mergeCell ref="MW435:MX435"/>
    <mergeCell ref="MU507:MV507"/>
    <mergeCell ref="MW509:MX509"/>
    <mergeCell ref="MP465:MQ465"/>
    <mergeCell ref="MO464:MP464"/>
    <mergeCell ref="MM462:MN462"/>
    <mergeCell ref="MK460:ML460"/>
    <mergeCell ref="MI458:MJ458"/>
    <mergeCell ref="MU544:MV544"/>
    <mergeCell ref="MW546:MX546"/>
    <mergeCell ref="LP402:LQ402"/>
    <mergeCell ref="LO401:LP401"/>
    <mergeCell ref="LN400:LO400"/>
    <mergeCell ref="LL546:LM546"/>
    <mergeCell ref="LK545:LL545"/>
    <mergeCell ref="LP550:LQ550"/>
    <mergeCell ref="LO549:LP549"/>
    <mergeCell ref="NA550:NB550"/>
    <mergeCell ref="MY548:MZ548"/>
    <mergeCell ref="LR552:LS552"/>
    <mergeCell ref="LN548:LO548"/>
    <mergeCell ref="LM547:LN547"/>
    <mergeCell ref="ME343:MF343"/>
    <mergeCell ref="MI384:MJ384"/>
    <mergeCell ref="MM388:MN388"/>
    <mergeCell ref="MK386:ML386"/>
    <mergeCell ref="LQ403:LR403"/>
    <mergeCell ref="LR404:LS404"/>
    <mergeCell ref="MG345:MH345"/>
    <mergeCell ref="LK323:LL323"/>
    <mergeCell ref="LI321:LJ321"/>
    <mergeCell ref="LG319:LH319"/>
    <mergeCell ref="MA339:MB339"/>
    <mergeCell ref="LY337:LZ337"/>
    <mergeCell ref="MC341:MD341"/>
    <mergeCell ref="LW335:LX335"/>
    <mergeCell ref="LR330:LS330"/>
    <mergeCell ref="LM362:LN362"/>
    <mergeCell ref="LM325:LN325"/>
    <mergeCell ref="LQ329:LR329"/>
    <mergeCell ref="LK360:LL360"/>
    <mergeCell ref="LM584:LN584"/>
    <mergeCell ref="LK582:LL582"/>
    <mergeCell ref="LP476:LQ476"/>
    <mergeCell ref="LN474:LO474"/>
    <mergeCell ref="LO475:LP475"/>
    <mergeCell ref="LQ477:LR477"/>
    <mergeCell ref="LG467:LH467"/>
    <mergeCell ref="LP439:LQ439"/>
    <mergeCell ref="LO438:LP438"/>
    <mergeCell ref="LL435:LM435"/>
    <mergeCell ref="LE502:LF502"/>
    <mergeCell ref="LE576:LF576"/>
    <mergeCell ref="KZ571:LA571"/>
    <mergeCell ref="LI580:LJ580"/>
    <mergeCell ref="LG578:LH578"/>
    <mergeCell ref="LO586:LP586"/>
    <mergeCell ref="LQ588:LR588"/>
    <mergeCell ref="LE465:LF465"/>
    <mergeCell ref="LE428:LF428"/>
    <mergeCell ref="LE391:LF391"/>
    <mergeCell ref="LB499:LC499"/>
    <mergeCell ref="LD501:LE501"/>
    <mergeCell ref="KX495:KY495"/>
    <mergeCell ref="LB462:LC462"/>
    <mergeCell ref="KX384:KY384"/>
    <mergeCell ref="KZ386:LA386"/>
    <mergeCell ref="LD390:LE390"/>
    <mergeCell ref="OG582:OH582"/>
    <mergeCell ref="OE580:OF580"/>
    <mergeCell ref="OH546:OI546"/>
    <mergeCell ref="OH583:OI583"/>
    <mergeCell ref="NX573:NY573"/>
    <mergeCell ref="NZ575:OA575"/>
    <mergeCell ref="NV571:NW571"/>
    <mergeCell ref="NR567:NS567"/>
    <mergeCell ref="OI584:OJ584"/>
    <mergeCell ref="MO575:MP575"/>
    <mergeCell ref="MR578:MS578"/>
    <mergeCell ref="MW583:MX583"/>
    <mergeCell ref="MU581:MV581"/>
    <mergeCell ref="MM573:MN573"/>
    <mergeCell ref="MK534:ML534"/>
    <mergeCell ref="MI532:MJ532"/>
    <mergeCell ref="MM536:MN536"/>
    <mergeCell ref="MR541:MS541"/>
    <mergeCell ref="OC393:OD393"/>
    <mergeCell ref="OF396:OG396"/>
    <mergeCell ref="OH398:OI398"/>
    <mergeCell ref="OG397:OH397"/>
    <mergeCell ref="OI547:OJ547"/>
    <mergeCell ref="OF544:OG544"/>
    <mergeCell ref="OE543:OF543"/>
    <mergeCell ref="OC541:OD541"/>
    <mergeCell ref="OG545:OH545"/>
    <mergeCell ref="OI399:OJ399"/>
    <mergeCell ref="OH361:OI361"/>
    <mergeCell ref="NX536:NY536"/>
    <mergeCell ref="NZ538:OA538"/>
    <mergeCell ref="OA539:OB539"/>
    <mergeCell ref="NL487:NM487"/>
    <mergeCell ref="NN489:NO489"/>
    <mergeCell ref="NX499:NY499"/>
    <mergeCell ref="NZ501:OA501"/>
    <mergeCell ref="NT495:NU495"/>
    <mergeCell ref="NP528:NQ528"/>
    <mergeCell ref="NR530:NS530"/>
    <mergeCell ref="NP343:NQ343"/>
    <mergeCell ref="NL339:NM339"/>
    <mergeCell ref="NN341:NO341"/>
    <mergeCell ref="NJ337:NK337"/>
    <mergeCell ref="NH335:NI335"/>
    <mergeCell ref="NV349:NW349"/>
    <mergeCell ref="NP380:NQ380"/>
    <mergeCell ref="NN378:NO378"/>
    <mergeCell ref="NJ448:NK448"/>
    <mergeCell ref="NH446:NI446"/>
    <mergeCell ref="NL413:NM413"/>
    <mergeCell ref="NH409:NI409"/>
    <mergeCell ref="NR345:NS345"/>
    <mergeCell ref="OH435:OI435"/>
    <mergeCell ref="OA428:OB428"/>
    <mergeCell ref="NZ464:OA464"/>
    <mergeCell ref="NT458:NU458"/>
    <mergeCell ref="OA465:OB465"/>
    <mergeCell ref="NV460:NW460"/>
    <mergeCell ref="NX462:NY462"/>
    <mergeCell ref="NV423:NW423"/>
    <mergeCell ref="OA391:OB391"/>
    <mergeCell ref="NZ390:OA390"/>
    <mergeCell ref="OF359:OG359"/>
    <mergeCell ref="OE321:OF321"/>
    <mergeCell ref="OC319:OD319"/>
    <mergeCell ref="OA354:OB354"/>
    <mergeCell ref="OE358:OF358"/>
    <mergeCell ref="OC356:OD356"/>
    <mergeCell ref="NX388:NY388"/>
    <mergeCell ref="MV397:MW397"/>
    <mergeCell ref="MU396:MV396"/>
    <mergeCell ref="MO390:MP390"/>
    <mergeCell ref="MR393:MS393"/>
    <mergeCell ref="MT395:MU395"/>
    <mergeCell ref="MR356:MS356"/>
    <mergeCell ref="MP354:MQ354"/>
    <mergeCell ref="MP391:MQ391"/>
    <mergeCell ref="MW398:MX398"/>
    <mergeCell ref="NL154:NM154"/>
    <mergeCell ref="OU152:OV152"/>
    <mergeCell ref="PC123:PD123"/>
    <mergeCell ref="PG127:PH127"/>
    <mergeCell ref="NN119:NO119"/>
    <mergeCell ref="NJ115:NK115"/>
    <mergeCell ref="MM166:MN166"/>
    <mergeCell ref="NR160:NS160"/>
    <mergeCell ref="NT162:NU162"/>
    <mergeCell ref="NZ131:OA131"/>
    <mergeCell ref="MK164:ML164"/>
    <mergeCell ref="MG160:MH160"/>
    <mergeCell ref="MI162:MJ162"/>
    <mergeCell ref="MA154:MB154"/>
    <mergeCell ref="MC156:MD156"/>
    <mergeCell ref="ME158:MF158"/>
    <mergeCell ref="LY152:LZ152"/>
    <mergeCell ref="LW150:LX150"/>
    <mergeCell ref="NV164:NW164"/>
    <mergeCell ref="NX166:NY166"/>
    <mergeCell ref="NH113:NI113"/>
    <mergeCell ref="NB144:NC144"/>
    <mergeCell ref="MY141:MZ141"/>
    <mergeCell ref="NC145:ND145"/>
    <mergeCell ref="OK142:OL142"/>
    <mergeCell ref="OJ141:OK141"/>
    <mergeCell ref="NN156:NO156"/>
    <mergeCell ref="NP158:NQ158"/>
    <mergeCell ref="NJ152:NK152"/>
    <mergeCell ref="NH150:NI150"/>
    <mergeCell ref="PS65:PT65"/>
    <mergeCell ref="PT66:PU66"/>
    <mergeCell ref="PY71:PZ71"/>
    <mergeCell ref="PX70:PY70"/>
    <mergeCell ref="PI92:PJ92"/>
    <mergeCell ref="PK94:PL94"/>
    <mergeCell ref="PI203:PJ203"/>
    <mergeCell ref="PK205:PL205"/>
    <mergeCell ref="PL206:PM206"/>
    <mergeCell ref="PR138:PS138"/>
    <mergeCell ref="PP136:PQ136"/>
    <mergeCell ref="PQ137:PR137"/>
    <mergeCell ref="PV290:PW290"/>
    <mergeCell ref="PX292:PY292"/>
    <mergeCell ref="PW291:PX291"/>
    <mergeCell ref="PX218:PY218"/>
    <mergeCell ref="PX255:PY255"/>
    <mergeCell ref="PV216:PW216"/>
    <mergeCell ref="PQ285:PR285"/>
    <mergeCell ref="PP284:PQ284"/>
    <mergeCell ref="PQ211:PR211"/>
    <mergeCell ref="PP210:PQ210"/>
    <mergeCell ref="PN208:PO208"/>
    <mergeCell ref="PN282:PO282"/>
    <mergeCell ref="PS287:PT287"/>
    <mergeCell ref="PC49:PD49"/>
    <mergeCell ref="PG90:PH90"/>
    <mergeCell ref="PC86:PD86"/>
    <mergeCell ref="PE88:PF88"/>
    <mergeCell ref="PC308:PD308"/>
    <mergeCell ref="PC234:PD234"/>
    <mergeCell ref="PE273:PF273"/>
    <mergeCell ref="PL317:PM317"/>
    <mergeCell ref="PG312:PH312"/>
    <mergeCell ref="PU30:PV30"/>
    <mergeCell ref="PN60:PO60"/>
    <mergeCell ref="PR64:PS64"/>
    <mergeCell ref="PU67:PV67"/>
    <mergeCell ref="PG201:PH201"/>
    <mergeCell ref="PG275:PH275"/>
    <mergeCell ref="PR286:PS286"/>
    <mergeCell ref="OJ289:OK289"/>
    <mergeCell ref="OF285:OG285"/>
    <mergeCell ref="OK290:OL290"/>
    <mergeCell ref="OG286:OH286"/>
    <mergeCell ref="OL291:OM291"/>
    <mergeCell ref="OM292:ON292"/>
    <mergeCell ref="OE284:OF284"/>
    <mergeCell ref="PI277:PJ277"/>
    <mergeCell ref="PL280:PM280"/>
    <mergeCell ref="PK279:PL279"/>
    <mergeCell ref="NT273:NU273"/>
    <mergeCell ref="NV275:NW275"/>
    <mergeCell ref="NX277:NY277"/>
    <mergeCell ref="OC282:OD282"/>
    <mergeCell ref="PU289:PV289"/>
    <mergeCell ref="PT288:PU288"/>
    <mergeCell ref="PR212:PS212"/>
    <mergeCell ref="PR249:PS249"/>
    <mergeCell ref="PP247:PQ247"/>
    <mergeCell ref="PN245:PO245"/>
    <mergeCell ref="PP173:PQ173"/>
    <mergeCell ref="PN171:PO171"/>
    <mergeCell ref="OA169:OB169"/>
    <mergeCell ref="NZ168:OA168"/>
    <mergeCell ref="OE173:OF173"/>
    <mergeCell ref="OC171:OD171"/>
    <mergeCell ref="OU226:OV226"/>
    <mergeCell ref="OS224:OT224"/>
    <mergeCell ref="PA232:PB232"/>
    <mergeCell ref="OW228:OX228"/>
    <mergeCell ref="PU215:PV215"/>
    <mergeCell ref="PT214:PU214"/>
    <mergeCell ref="NX203:NY203"/>
    <mergeCell ref="NZ205:OA205"/>
    <mergeCell ref="OE210:OF210"/>
    <mergeCell ref="OF211:OG211"/>
    <mergeCell ref="ON219:OO219"/>
    <mergeCell ref="OA132:OB132"/>
    <mergeCell ref="NX129:NY129"/>
    <mergeCell ref="LO142:LP142"/>
    <mergeCell ref="NA143:NB143"/>
    <mergeCell ref="MZ142:NA142"/>
    <mergeCell ref="LN141:LO141"/>
    <mergeCell ref="LR145:LS145"/>
    <mergeCell ref="OI140:OJ140"/>
    <mergeCell ref="OF137:OG137"/>
    <mergeCell ref="PL58:PM58"/>
    <mergeCell ref="PK57:PL57"/>
    <mergeCell ref="PQ26:PR26"/>
    <mergeCell ref="PS28:PT28"/>
    <mergeCell ref="PI18:PJ18"/>
    <mergeCell ref="PK20:PL20"/>
    <mergeCell ref="PE14:PF14"/>
    <mergeCell ref="PW32:PX32"/>
    <mergeCell ref="PY34:PZ34"/>
    <mergeCell ref="QD39:QE39"/>
    <mergeCell ref="PI55:PJ55"/>
    <mergeCell ref="PE51:PF51"/>
    <mergeCell ref="PG53:PH53"/>
    <mergeCell ref="PP62:PQ62"/>
    <mergeCell ref="PQ63:PR63"/>
    <mergeCell ref="PV68:PW68"/>
    <mergeCell ref="PW69:PX69"/>
    <mergeCell ref="QD76:QE76"/>
    <mergeCell ref="OM144:ON144"/>
    <mergeCell ref="OL143:OM143"/>
    <mergeCell ref="QD150:QE150"/>
    <mergeCell ref="QF152:QG152"/>
    <mergeCell ref="PU141:PV141"/>
    <mergeCell ref="PV142:PW142"/>
    <mergeCell ref="TB115:TC115"/>
    <mergeCell ref="SZ113:TA113"/>
    <mergeCell ref="TF156:TG156"/>
    <mergeCell ref="TH158:TI158"/>
    <mergeCell ref="TB152:TC152"/>
    <mergeCell ref="SZ150:TA150"/>
    <mergeCell ref="TJ160:TK160"/>
    <mergeCell ref="SU108:SV108"/>
    <mergeCell ref="ST107:SU107"/>
    <mergeCell ref="SU145:SV145"/>
    <mergeCell ref="RY197:RZ197"/>
    <mergeCell ref="SA199:SB199"/>
    <mergeCell ref="ST181:SU181"/>
    <mergeCell ref="SJ171:SK171"/>
    <mergeCell ref="TB78:TC78"/>
    <mergeCell ref="SZ76:TA76"/>
    <mergeCell ref="SL62:SM62"/>
    <mergeCell ref="SJ60:SK60"/>
    <mergeCell ref="SO65:SP65"/>
    <mergeCell ref="SU71:SV71"/>
    <mergeCell ref="ST70:SU70"/>
    <mergeCell ref="TN127:TO127"/>
    <mergeCell ref="TH121:TI121"/>
    <mergeCell ref="TP166:TQ166"/>
    <mergeCell ref="TR168:TS168"/>
    <mergeCell ref="TW321:TX321"/>
    <mergeCell ref="TU319:TV319"/>
    <mergeCell ref="UA325:UB325"/>
    <mergeCell ref="TU356:TV356"/>
    <mergeCell ref="TS354:TT354"/>
    <mergeCell ref="TW358:TX358"/>
    <mergeCell ref="TJ123:TK123"/>
    <mergeCell ref="TL125:TM125"/>
    <mergeCell ref="UC179:UD179"/>
    <mergeCell ref="UE181:UF181"/>
    <mergeCell ref="UA177:UB177"/>
    <mergeCell ref="TY175:TZ175"/>
    <mergeCell ref="TL162:TM162"/>
    <mergeCell ref="TN164:TO164"/>
    <mergeCell ref="TF193:TG193"/>
    <mergeCell ref="TF341:TG341"/>
    <mergeCell ref="TH343:TI343"/>
    <mergeCell ref="SZ335:TA335"/>
    <mergeCell ref="TD339:TE339"/>
    <mergeCell ref="TB337:TC337"/>
    <mergeCell ref="TD154:TE154"/>
    <mergeCell ref="TD191:TE191"/>
    <mergeCell ref="TL199:TM199"/>
    <mergeCell ref="TH195:TI195"/>
    <mergeCell ref="TJ197:TK197"/>
    <mergeCell ref="TB189:TC189"/>
    <mergeCell ref="SZ187:TA187"/>
    <mergeCell ref="RO335:RP335"/>
    <mergeCell ref="SL358:SM358"/>
    <mergeCell ref="OJ696:OK696"/>
    <mergeCell ref="OK697:OL697"/>
    <mergeCell ref="OL587:OM587"/>
    <mergeCell ref="OM588:ON588"/>
    <mergeCell ref="NJ707:NK707"/>
    <mergeCell ref="NH705:NI705"/>
    <mergeCell ref="NL709:NM709"/>
    <mergeCell ref="NR715:NS715"/>
    <mergeCell ref="NT717:NU717"/>
    <mergeCell ref="OC652:OD652"/>
    <mergeCell ref="NC885:ND885"/>
    <mergeCell ref="NJ892:NK892"/>
    <mergeCell ref="NH890:NI890"/>
    <mergeCell ref="NL894:NM894"/>
    <mergeCell ref="NL857:NM857"/>
    <mergeCell ref="NJ855:NK855"/>
    <mergeCell ref="NB884:NC884"/>
    <mergeCell ref="NA883:NB883"/>
    <mergeCell ref="MY881:MZ881"/>
    <mergeCell ref="MZ882:NA882"/>
    <mergeCell ref="MX880:MY880"/>
    <mergeCell ref="NC848:ND848"/>
    <mergeCell ref="NB847:NC847"/>
    <mergeCell ref="NJ818:NK818"/>
    <mergeCell ref="NL820:NM820"/>
    <mergeCell ref="MX843:MY843"/>
    <mergeCell ref="MY844:MZ844"/>
    <mergeCell ref="NH816:NI816"/>
    <mergeCell ref="NC811:ND811"/>
    <mergeCell ref="MZ845:NA845"/>
    <mergeCell ref="NH853:NI853"/>
    <mergeCell ref="NA846:NB846"/>
    <mergeCell ref="PC604:PD604"/>
    <mergeCell ref="PA602:PB602"/>
    <mergeCell ref="PC715:PD715"/>
    <mergeCell ref="OW598:OX598"/>
    <mergeCell ref="OY600:OZ600"/>
    <mergeCell ref="OU596:OV596"/>
    <mergeCell ref="OS594:OT594"/>
    <mergeCell ref="MY585:MZ585"/>
    <mergeCell ref="NT606:NU606"/>
    <mergeCell ref="OK586:OL586"/>
    <mergeCell ref="ON589:OO589"/>
    <mergeCell ref="OE728:OF728"/>
    <mergeCell ref="OA724:OB724"/>
    <mergeCell ref="NZ723:OA723"/>
    <mergeCell ref="NX721:NY721"/>
    <mergeCell ref="OC726:OD726"/>
    <mergeCell ref="OF729:OG729"/>
    <mergeCell ref="OG730:OH730"/>
    <mergeCell ref="OH731:OI731"/>
    <mergeCell ref="OJ733:OK733"/>
    <mergeCell ref="OK734:OL734"/>
    <mergeCell ref="OM736:ON736"/>
    <mergeCell ref="OL735:OM735"/>
    <mergeCell ref="ON737:OO737"/>
    <mergeCell ref="OL698:OM698"/>
    <mergeCell ref="ON700:OO700"/>
    <mergeCell ref="MZ734:NA734"/>
    <mergeCell ref="MY733:MZ733"/>
    <mergeCell ref="NC737:ND737"/>
    <mergeCell ref="MX732:MY732"/>
    <mergeCell ref="NB736:NC736"/>
    <mergeCell ref="NA735:NB735"/>
    <mergeCell ref="OI732:OJ732"/>
    <mergeCell ref="SH798:SI798"/>
    <mergeCell ref="RU785:RV785"/>
    <mergeCell ref="RW787:RX787"/>
    <mergeCell ref="RY789:RZ789"/>
    <mergeCell ref="SC793:SD793"/>
    <mergeCell ref="SA791:SB791"/>
    <mergeCell ref="RQ744:RR744"/>
    <mergeCell ref="RO742:RP742"/>
    <mergeCell ref="RS746:RT746"/>
    <mergeCell ref="RU748:RV748"/>
    <mergeCell ref="RW750:RX750"/>
    <mergeCell ref="RS783:RT783"/>
    <mergeCell ref="RQ781:RR781"/>
    <mergeCell ref="RO779:RP779"/>
    <mergeCell ref="QW798:QX798"/>
    <mergeCell ref="QV797:QW797"/>
    <mergeCell ref="QY800:QZ800"/>
    <mergeCell ref="QR793:QS793"/>
    <mergeCell ref="QT795:QU795"/>
    <mergeCell ref="QR719:QS719"/>
    <mergeCell ref="QT721:QU721"/>
    <mergeCell ref="SN804:SO804"/>
    <mergeCell ref="SJ800:SK800"/>
    <mergeCell ref="SM803:SN803"/>
    <mergeCell ref="RG808:RH808"/>
    <mergeCell ref="RB803:RC803"/>
    <mergeCell ref="RJ774:RK774"/>
    <mergeCell ref="PU696:PV696"/>
    <mergeCell ref="PX699:PY699"/>
    <mergeCell ref="PW698:PX698"/>
    <mergeCell ref="PG719:PH719"/>
    <mergeCell ref="OY711:OZ711"/>
    <mergeCell ref="PA713:PB713"/>
    <mergeCell ref="PX736:PY736"/>
    <mergeCell ref="PV734:PW734"/>
    <mergeCell ref="PW735:PX735"/>
    <mergeCell ref="RB729:RC729"/>
    <mergeCell ref="RA728:RB728"/>
    <mergeCell ref="QY726:QZ726"/>
    <mergeCell ref="QW724:QX724"/>
    <mergeCell ref="PY737:PZ737"/>
    <mergeCell ref="QV723:QW723"/>
    <mergeCell ref="RE806:RF806"/>
    <mergeCell ref="RF807:RG807"/>
    <mergeCell ref="RI810:RJ810"/>
    <mergeCell ref="RH809:RI809"/>
    <mergeCell ref="RC804:RD804"/>
    <mergeCell ref="RD805:RE805"/>
    <mergeCell ref="QN789:QO789"/>
    <mergeCell ref="QP791:QQ791"/>
    <mergeCell ref="SL802:SM802"/>
    <mergeCell ref="RA802:RB802"/>
    <mergeCell ref="SR808:SS808"/>
    <mergeCell ref="SP806:SQ806"/>
    <mergeCell ref="SU774:SV774"/>
    <mergeCell ref="SS735:ST735"/>
    <mergeCell ref="SQ733:SR733"/>
    <mergeCell ref="SO731:SP731"/>
    <mergeCell ref="TB781:TC781"/>
    <mergeCell ref="TD746:TE746"/>
    <mergeCell ref="TB744:TC744"/>
    <mergeCell ref="PC567:PD567"/>
    <mergeCell ref="PG534:PH534"/>
    <mergeCell ref="OJ585:OK585"/>
    <mergeCell ref="OF581:OG581"/>
    <mergeCell ref="OM551:ON551"/>
    <mergeCell ref="OJ548:OK548"/>
    <mergeCell ref="PK501:PL501"/>
    <mergeCell ref="PE532:PF532"/>
    <mergeCell ref="PC530:PD530"/>
    <mergeCell ref="ON552:OO552"/>
    <mergeCell ref="OW561:OX561"/>
    <mergeCell ref="OU559:OV559"/>
    <mergeCell ref="OS557:OT557"/>
    <mergeCell ref="OK549:OL549"/>
    <mergeCell ref="OK512:OL512"/>
    <mergeCell ref="OJ511:OK511"/>
    <mergeCell ref="OH509:OI509"/>
    <mergeCell ref="OI510:OJ510"/>
    <mergeCell ref="NV534:NW534"/>
    <mergeCell ref="NT532:NU532"/>
    <mergeCell ref="OM514:ON514"/>
    <mergeCell ref="OL513:OM513"/>
    <mergeCell ref="NH520:NI520"/>
    <mergeCell ref="NC515:ND515"/>
    <mergeCell ref="PL576:PM576"/>
    <mergeCell ref="PG571:PH571"/>
    <mergeCell ref="PA528:PB528"/>
    <mergeCell ref="OS520:OT520"/>
    <mergeCell ref="OF507:OG507"/>
    <mergeCell ref="ON515:OO515"/>
    <mergeCell ref="OE506:OF506"/>
    <mergeCell ref="OC504:OD504"/>
    <mergeCell ref="PR730:PS730"/>
    <mergeCell ref="PQ729:PR729"/>
    <mergeCell ref="PU733:PV733"/>
    <mergeCell ref="PT732:PU732"/>
    <mergeCell ref="PP728:PQ728"/>
    <mergeCell ref="PN726:PO726"/>
    <mergeCell ref="PR582:PS582"/>
    <mergeCell ref="PR656:PS656"/>
    <mergeCell ref="PU585:PV585"/>
    <mergeCell ref="PS583:PT583"/>
    <mergeCell ref="PK612:PL612"/>
    <mergeCell ref="PL613:PM613"/>
    <mergeCell ref="PQ507:PR507"/>
    <mergeCell ref="PQ470:PR470"/>
    <mergeCell ref="PN430:PO430"/>
    <mergeCell ref="PK538:PL538"/>
    <mergeCell ref="PK723:PL723"/>
    <mergeCell ref="PS509:PT509"/>
    <mergeCell ref="PL724:PM724"/>
    <mergeCell ref="PP617:PQ617"/>
    <mergeCell ref="PN615:PO615"/>
    <mergeCell ref="PQ581:PR581"/>
    <mergeCell ref="PU400:PV400"/>
    <mergeCell ref="PV401:PW401"/>
    <mergeCell ref="PS731:PT731"/>
    <mergeCell ref="PT658:PU658"/>
    <mergeCell ref="PT436:PU436"/>
    <mergeCell ref="PT473:PU473"/>
    <mergeCell ref="PU474:PV474"/>
    <mergeCell ref="PV438:PW438"/>
    <mergeCell ref="PX403:PY403"/>
    <mergeCell ref="RA617:RB617"/>
    <mergeCell ref="QY615:QZ615"/>
    <mergeCell ref="RH587:RI587"/>
    <mergeCell ref="RJ589:RK589"/>
    <mergeCell ref="RF585:RG585"/>
    <mergeCell ref="RB581:RC581"/>
    <mergeCell ref="RD583:RE583"/>
    <mergeCell ref="RC730:RD730"/>
    <mergeCell ref="RC656:RD656"/>
    <mergeCell ref="QW613:QX613"/>
    <mergeCell ref="QR645:QS645"/>
    <mergeCell ref="QP643:QQ643"/>
    <mergeCell ref="RB655:RC655"/>
    <mergeCell ref="RA654:RB654"/>
    <mergeCell ref="QR608:QS608"/>
    <mergeCell ref="RF659:RG659"/>
    <mergeCell ref="RE658:RF658"/>
    <mergeCell ref="RF733:RG733"/>
    <mergeCell ref="RD731:RE731"/>
    <mergeCell ref="RD657:RE657"/>
    <mergeCell ref="RH661:RI661"/>
    <mergeCell ref="RH735:RI735"/>
    <mergeCell ref="RI736:RJ736"/>
    <mergeCell ref="RJ737:RK737"/>
    <mergeCell ref="RJ663:RK663"/>
    <mergeCell ref="RG734:RH734"/>
    <mergeCell ref="PP580:PQ580"/>
    <mergeCell ref="PN578:PO578"/>
    <mergeCell ref="PT584:PU584"/>
    <mergeCell ref="PV586:PW586"/>
    <mergeCell ref="QF596:QG596"/>
    <mergeCell ref="QD594:QE594"/>
    <mergeCell ref="PW587:PX587"/>
    <mergeCell ref="SH613:SI613"/>
    <mergeCell ref="SG612:SH612"/>
    <mergeCell ref="SN619:SO619"/>
    <mergeCell ref="SJ615:SK615"/>
    <mergeCell ref="PX588:PY588"/>
    <mergeCell ref="PY589:PZ589"/>
    <mergeCell ref="SR623:SS623"/>
    <mergeCell ref="SS624:ST624"/>
    <mergeCell ref="SP621:SQ621"/>
    <mergeCell ref="SO620:SP620"/>
    <mergeCell ref="SE610:SF610"/>
    <mergeCell ref="PI499:PJ499"/>
    <mergeCell ref="PI536:PJ536"/>
    <mergeCell ref="PI721:PJ721"/>
    <mergeCell ref="PI610:PJ610"/>
    <mergeCell ref="OL550:OM550"/>
    <mergeCell ref="PW550:PX550"/>
    <mergeCell ref="PL539:PM539"/>
    <mergeCell ref="PQ544:PR544"/>
    <mergeCell ref="PW513:PX513"/>
    <mergeCell ref="PU511:PV511"/>
    <mergeCell ref="PN541:PO541"/>
    <mergeCell ref="PP543:PQ543"/>
    <mergeCell ref="PY515:PZ515"/>
    <mergeCell ref="PS546:PT546"/>
    <mergeCell ref="PR545:PS545"/>
    <mergeCell ref="PT547:PU547"/>
    <mergeCell ref="PV549:PW549"/>
    <mergeCell ref="PU548:PV548"/>
    <mergeCell ref="PX551:PY551"/>
    <mergeCell ref="PY552:PZ552"/>
    <mergeCell ref="OY563:OZ563"/>
    <mergeCell ref="PA565:PB565"/>
    <mergeCell ref="PC678:PD678"/>
    <mergeCell ref="PE680:PF680"/>
    <mergeCell ref="PE606:PF606"/>
    <mergeCell ref="QV612:QW612"/>
    <mergeCell ref="QT610:QU610"/>
    <mergeCell ref="PG608:PH608"/>
    <mergeCell ref="QH598:QI598"/>
    <mergeCell ref="QJ600:QK600"/>
    <mergeCell ref="QL602:QM602"/>
    <mergeCell ref="QN604:QO604"/>
    <mergeCell ref="SZ779:TA779"/>
    <mergeCell ref="TD783:TE783"/>
    <mergeCell ref="TF748:TG748"/>
    <mergeCell ref="TH750:TI750"/>
    <mergeCell ref="TP795:TQ795"/>
    <mergeCell ref="TL791:TM791"/>
    <mergeCell ref="TY730:TZ730"/>
    <mergeCell ref="UB733:UC733"/>
    <mergeCell ref="TZ731:UA731"/>
    <mergeCell ref="ST810:SU810"/>
    <mergeCell ref="SS809:ST809"/>
    <mergeCell ref="UA769:UB769"/>
    <mergeCell ref="UC771:UD771"/>
    <mergeCell ref="UE773:UF773"/>
    <mergeCell ref="SS772:ST772"/>
    <mergeCell ref="TF785:TG785"/>
    <mergeCell ref="AID63:AIE63"/>
    <mergeCell ref="AIE64:AIF64"/>
    <mergeCell ref="AGI53:AGJ53"/>
    <mergeCell ref="ADO55:ADP55"/>
    <mergeCell ref="AEX53:AEY53"/>
    <mergeCell ref="AEZ55:AFA55"/>
    <mergeCell ref="AGK55:AGL55"/>
    <mergeCell ref="ACL63:ACM63"/>
    <mergeCell ref="ACK62:ACL62"/>
    <mergeCell ref="AIK70:AIL70"/>
    <mergeCell ref="AIJ69:AIK69"/>
    <mergeCell ref="AII68:AIJ68"/>
    <mergeCell ref="AIH67:AII67"/>
    <mergeCell ref="AIF65:AIG65"/>
    <mergeCell ref="ABE30:ABF30"/>
    <mergeCell ref="ABA137:ABB137"/>
    <mergeCell ref="ABI108:ABJ108"/>
    <mergeCell ref="ABF142:ABG142"/>
    <mergeCell ref="ABE141:ABF141"/>
    <mergeCell ref="ABD140:ABE140"/>
    <mergeCell ref="ADZ140:AEA140"/>
    <mergeCell ref="AEB142:AEC142"/>
    <mergeCell ref="ADT134:ADU134"/>
    <mergeCell ref="ABH144:ABI144"/>
    <mergeCell ref="ABG143:ABH143"/>
    <mergeCell ref="AIK144:AIL144"/>
    <mergeCell ref="AED144:AEE144"/>
    <mergeCell ref="AGK92:AGL92"/>
    <mergeCell ref="AGM94:AGN94"/>
    <mergeCell ref="AEN117:AEO117"/>
    <mergeCell ref="AEP119:AEQ119"/>
    <mergeCell ref="AEA104:AEB104"/>
    <mergeCell ref="ADW100:ADX100"/>
    <mergeCell ref="ADY102:ADZ102"/>
    <mergeCell ref="AIH30:AII30"/>
    <mergeCell ref="AID26:AIE26"/>
    <mergeCell ref="AIF28:AIG28"/>
    <mergeCell ref="AIJ32:AIK32"/>
    <mergeCell ref="ADC43:ADD43"/>
    <mergeCell ref="ADE45:ADF45"/>
    <mergeCell ref="ADG47:ADH47"/>
    <mergeCell ref="ADI49:ADJ49"/>
    <mergeCell ref="AFY43:AFZ43"/>
    <mergeCell ref="AFW41:AFX41"/>
    <mergeCell ref="AFU39:AFV39"/>
    <mergeCell ref="AGA45:AGB45"/>
    <mergeCell ref="AEV14:AEW14"/>
    <mergeCell ref="AEE34:AEF34"/>
    <mergeCell ref="AHV18:AHW18"/>
    <mergeCell ref="AHX20:AHY20"/>
    <mergeCell ref="AHR14:AHS14"/>
    <mergeCell ref="AGK18:AGL18"/>
    <mergeCell ref="AGG14:AGH14"/>
    <mergeCell ref="AGY106:AGZ106"/>
    <mergeCell ref="AGY32:AGZ32"/>
    <mergeCell ref="AEP341:AEQ341"/>
    <mergeCell ref="ADE341:ADF341"/>
    <mergeCell ref="AHL341:AHM341"/>
    <mergeCell ref="AIW341:AIX341"/>
    <mergeCell ref="AKH341:AKI341"/>
    <mergeCell ref="ALS341:ALT341"/>
    <mergeCell ref="ABT341:ABU341"/>
    <mergeCell ref="AGA341:AGB341"/>
    <mergeCell ref="AFB20:AFC20"/>
    <mergeCell ref="AFH26:AFI26"/>
    <mergeCell ref="AHJ43:AHK43"/>
    <mergeCell ref="AHA108:AHB108"/>
    <mergeCell ref="AGG51:AGH51"/>
    <mergeCell ref="AGM20:AGN20"/>
    <mergeCell ref="AHA34:AHB34"/>
    <mergeCell ref="AHJ80:AHK80"/>
    <mergeCell ref="AHA71:AHB71"/>
    <mergeCell ref="AGW30:AGX30"/>
    <mergeCell ref="AGS26:AGT26"/>
    <mergeCell ref="AGU28:AGV28"/>
    <mergeCell ref="AFN32:AFO32"/>
    <mergeCell ref="AFL30:AFM30"/>
    <mergeCell ref="AFJ28:AFK28"/>
    <mergeCell ref="AFP34:AFQ34"/>
    <mergeCell ref="AGP60:AGQ60"/>
    <mergeCell ref="AFG62:AFH62"/>
    <mergeCell ref="AFH63:AFI63"/>
    <mergeCell ref="AFB57:AFC57"/>
    <mergeCell ref="AFC58:AFD58"/>
    <mergeCell ref="AFE60:AFF60"/>
    <mergeCell ref="AGC47:AGD47"/>
    <mergeCell ref="AGE49:AGF49"/>
    <mergeCell ref="AJV181:AJW181"/>
    <mergeCell ref="AJV144:AJW144"/>
    <mergeCell ref="AIL145:AIM145"/>
    <mergeCell ref="AJU180:AJV180"/>
    <mergeCell ref="AGY180:AGZ180"/>
    <mergeCell ref="ALF180:ALG180"/>
    <mergeCell ref="ALD178:ALE178"/>
    <mergeCell ref="ALW160:ALX160"/>
    <mergeCell ref="ALY162:ALZ162"/>
    <mergeCell ref="ADX175:ADY175"/>
    <mergeCell ref="ADG158:ADH158"/>
    <mergeCell ref="ADQ168:ADR168"/>
    <mergeCell ref="ADR169:ADS169"/>
    <mergeCell ref="ADC154:ADD154"/>
    <mergeCell ref="ADE156:ADF156"/>
    <mergeCell ref="ACT145:ACU145"/>
    <mergeCell ref="ADA152:ADB152"/>
    <mergeCell ref="ACY150:ACZ150"/>
    <mergeCell ref="AIK181:AIL181"/>
    <mergeCell ref="AEB179:AEC179"/>
    <mergeCell ref="ADZ177:AEA177"/>
    <mergeCell ref="ACQ179:ACR179"/>
    <mergeCell ref="ACS181:ACT181"/>
    <mergeCell ref="AKF154:AKG154"/>
    <mergeCell ref="AHH152:AHI152"/>
    <mergeCell ref="AJE164:AJF164"/>
    <mergeCell ref="AJI168:AJJ168"/>
    <mergeCell ref="AIU117:AIV117"/>
    <mergeCell ref="AIS115:AIT115"/>
    <mergeCell ref="AJE127:AJF127"/>
    <mergeCell ref="AIW119:AIX119"/>
    <mergeCell ref="AIY121:AIZ121"/>
    <mergeCell ref="AML138:AMM138"/>
    <mergeCell ref="AMJ136:AMK136"/>
    <mergeCell ref="AMK137:AML137"/>
    <mergeCell ref="AMF132:AMG132"/>
    <mergeCell ref="AMF169:AMG169"/>
    <mergeCell ref="AMH171:AMI171"/>
    <mergeCell ref="AMC166:AMD166"/>
    <mergeCell ref="AME168:AMF168"/>
    <mergeCell ref="AMA164:AMB164"/>
    <mergeCell ref="AMM139:AMN139"/>
    <mergeCell ref="AJI131:AJJ131"/>
    <mergeCell ref="AJJ132:AJK132"/>
    <mergeCell ref="AJG129:AJH129"/>
    <mergeCell ref="ALW123:ALX123"/>
    <mergeCell ref="ALY125:ALZ125"/>
    <mergeCell ref="AMH134:AMI134"/>
    <mergeCell ref="AMC129:AMD129"/>
    <mergeCell ref="AME131:AMF131"/>
    <mergeCell ref="AMA127:AMB127"/>
    <mergeCell ref="AJL134:AJM134"/>
    <mergeCell ref="AMF95:AMG95"/>
    <mergeCell ref="AME94:AMF94"/>
    <mergeCell ref="AMM102:AMN102"/>
    <mergeCell ref="AML101:AMM101"/>
    <mergeCell ref="AMK100:AML100"/>
    <mergeCell ref="ALY88:ALZ88"/>
    <mergeCell ref="AMF58:AMG58"/>
    <mergeCell ref="AMH60:AMI60"/>
    <mergeCell ref="AMJ99:AMK99"/>
    <mergeCell ref="AMH97:AMI97"/>
    <mergeCell ref="AME57:AMF57"/>
    <mergeCell ref="AMC92:AMD92"/>
    <mergeCell ref="AMA90:AMB90"/>
    <mergeCell ref="AMM65:AMN65"/>
    <mergeCell ref="AML64:AMM64"/>
    <mergeCell ref="AMJ62:AMK62"/>
    <mergeCell ref="AMK63:AML63"/>
    <mergeCell ref="ALQ43:ALR43"/>
    <mergeCell ref="ALS45:ALT45"/>
    <mergeCell ref="AMA53:AMB53"/>
    <mergeCell ref="AMC55:AMD55"/>
    <mergeCell ref="ALY51:ALZ51"/>
    <mergeCell ref="ALF69:ALG69"/>
    <mergeCell ref="ALA64:ALB64"/>
    <mergeCell ref="AKJ47:AKK47"/>
    <mergeCell ref="AKT57:AKU57"/>
    <mergeCell ref="AKR55:AKS55"/>
    <mergeCell ref="AKN51:AKO51"/>
    <mergeCell ref="AKP53:AKQ53"/>
    <mergeCell ref="AKH45:AKI45"/>
    <mergeCell ref="AKF43:AKG43"/>
    <mergeCell ref="AKU58:AKV58"/>
    <mergeCell ref="AKY62:AKZ62"/>
    <mergeCell ref="AKW60:AKX60"/>
    <mergeCell ref="AER47:AES47"/>
    <mergeCell ref="AET49:AEU49"/>
    <mergeCell ref="ALO78:ALP78"/>
    <mergeCell ref="ALM76:ALN76"/>
    <mergeCell ref="ALU47:ALV47"/>
    <mergeCell ref="ALH71:ALI71"/>
    <mergeCell ref="ALW49:ALX49"/>
    <mergeCell ref="AKZ63:ALA63"/>
    <mergeCell ref="AGV66:AGW66"/>
    <mergeCell ref="AIG66:AIH66"/>
    <mergeCell ref="AGT64:AGU64"/>
    <mergeCell ref="AGZ70:AHA70"/>
    <mergeCell ref="AGY69:AGZ69"/>
    <mergeCell ref="AGU65:AGV65"/>
    <mergeCell ref="AIK107:AIL107"/>
    <mergeCell ref="AIJ106:AIK106"/>
    <mergeCell ref="AIC136:AID136"/>
    <mergeCell ref="AIA134:AIB134"/>
    <mergeCell ref="AHY132:AHZ132"/>
    <mergeCell ref="AHX131:AHY131"/>
    <mergeCell ref="AHT127:AHU127"/>
    <mergeCell ref="AHV129:AHW129"/>
    <mergeCell ref="AHY58:AHZ58"/>
    <mergeCell ref="AHX57:AHY57"/>
    <mergeCell ref="AGR62:AGS62"/>
    <mergeCell ref="AGS63:AGT63"/>
    <mergeCell ref="AHT53:AHU53"/>
    <mergeCell ref="AHR51:AHS51"/>
    <mergeCell ref="AHN47:AHO47"/>
    <mergeCell ref="AHP49:AHQ49"/>
    <mergeCell ref="AHV55:AHW55"/>
    <mergeCell ref="AGM57:AGN57"/>
    <mergeCell ref="AGN58:AGO58"/>
    <mergeCell ref="AIF139:AIG139"/>
    <mergeCell ref="AIG140:AIH140"/>
    <mergeCell ref="AIH104:AII104"/>
    <mergeCell ref="AID100:AIE100"/>
    <mergeCell ref="AIF102:AIG102"/>
    <mergeCell ref="AIH141:AII141"/>
    <mergeCell ref="AID137:AIE137"/>
    <mergeCell ref="AIE138:AIF138"/>
    <mergeCell ref="AII142:AIJ142"/>
    <mergeCell ref="AJV70:AJW70"/>
    <mergeCell ref="AJU69:AJV69"/>
    <mergeCell ref="AJG55:AJH55"/>
    <mergeCell ref="AJE53:AJF53"/>
    <mergeCell ref="AJT68:AJU68"/>
    <mergeCell ref="AJS67:AJT67"/>
    <mergeCell ref="AJQ65:AJR65"/>
    <mergeCell ref="AJR66:AJS66"/>
    <mergeCell ref="AJP64:AJQ64"/>
    <mergeCell ref="AHN84:AHO84"/>
    <mergeCell ref="AHP86:AHQ86"/>
    <mergeCell ref="AHF76:AHG76"/>
    <mergeCell ref="AHH78:AHI78"/>
    <mergeCell ref="AHJ117:AHK117"/>
    <mergeCell ref="AHH115:AHI115"/>
    <mergeCell ref="AHL45:AHM45"/>
    <mergeCell ref="AHH41:AHI41"/>
    <mergeCell ref="AHF113:AHG113"/>
    <mergeCell ref="AIL108:AIM108"/>
    <mergeCell ref="AJQ102:AJR102"/>
    <mergeCell ref="AIQ113:AIR113"/>
    <mergeCell ref="AJV107:AJW107"/>
    <mergeCell ref="AJW108:AJX108"/>
    <mergeCell ref="AJT105:AJU105"/>
    <mergeCell ref="AJS104:AJT104"/>
    <mergeCell ref="AJU106:AJV106"/>
    <mergeCell ref="AIC62:AID62"/>
    <mergeCell ref="AIA60:AIB60"/>
    <mergeCell ref="AJN62:AJO62"/>
    <mergeCell ref="AJL60:AJM60"/>
    <mergeCell ref="AJO63:AJP63"/>
    <mergeCell ref="AJI57:AJJ57"/>
    <mergeCell ref="AJJ58:AJK58"/>
    <mergeCell ref="AIU80:AIV80"/>
    <mergeCell ref="AIW82:AIX82"/>
    <mergeCell ref="AKB76:AKC76"/>
    <mergeCell ref="AKD78:AKE78"/>
    <mergeCell ref="AJJ95:AJK95"/>
    <mergeCell ref="AHY95:AHZ95"/>
    <mergeCell ref="AJL97:AJM97"/>
    <mergeCell ref="AGG88:AGH88"/>
    <mergeCell ref="AIS78:AIT78"/>
    <mergeCell ref="ALF32:ALG32"/>
    <mergeCell ref="ALD30:ALE30"/>
    <mergeCell ref="AJS30:AJT30"/>
    <mergeCell ref="AJQ28:AJR28"/>
    <mergeCell ref="AEA30:AEB30"/>
    <mergeCell ref="ADY28:ADZ28"/>
    <mergeCell ref="AEC32:AED32"/>
    <mergeCell ref="AJW34:AJX34"/>
    <mergeCell ref="ALH34:ALI34"/>
    <mergeCell ref="AJU32:AJV32"/>
    <mergeCell ref="ALB28:ALC28"/>
    <mergeCell ref="AIL34:AIM34"/>
    <mergeCell ref="ABG32:ABH32"/>
    <mergeCell ref="ABG69:ABH69"/>
    <mergeCell ref="ABE67:ABF67"/>
    <mergeCell ref="ALS119:ALT119"/>
    <mergeCell ref="ALU121:ALV121"/>
    <mergeCell ref="AKF117:AKG117"/>
    <mergeCell ref="AKD115:AKE115"/>
    <mergeCell ref="AKB113:AKC113"/>
    <mergeCell ref="AGZ107:AHA107"/>
    <mergeCell ref="AIQ76:AIR76"/>
    <mergeCell ref="AIL71:AIM71"/>
    <mergeCell ref="AGW67:AGX67"/>
    <mergeCell ref="AJA49:AJB49"/>
    <mergeCell ref="AJC51:AJD51"/>
    <mergeCell ref="AKL49:AKM49"/>
    <mergeCell ref="AAQ53:AAR53"/>
    <mergeCell ref="AAO51:AAP51"/>
    <mergeCell ref="AAM49:AAN49"/>
    <mergeCell ref="AIY47:AIZ47"/>
    <mergeCell ref="AIW45:AIX45"/>
    <mergeCell ref="AEP45:AEQ45"/>
    <mergeCell ref="AEV51:AEW51"/>
    <mergeCell ref="ALY14:ALZ14"/>
    <mergeCell ref="AMC18:AMD18"/>
    <mergeCell ref="AME20:AMF20"/>
    <mergeCell ref="AKZ26:ALA26"/>
    <mergeCell ref="AMK26:AML26"/>
    <mergeCell ref="AMM28:AMN28"/>
    <mergeCell ref="AJO26:AJP26"/>
    <mergeCell ref="ACD18:ACE18"/>
    <mergeCell ref="AEZ18:AFA18"/>
    <mergeCell ref="AJC14:AJD14"/>
    <mergeCell ref="AKN14:AKO14"/>
    <mergeCell ref="AKT20:AKU20"/>
    <mergeCell ref="AJG18:AJH18"/>
    <mergeCell ref="AJI20:AJJ20"/>
    <mergeCell ref="AKR18:AKS18"/>
    <mergeCell ref="AKJ84:AKK84"/>
    <mergeCell ref="AKL86:AKM86"/>
    <mergeCell ref="AKR92:AKS92"/>
    <mergeCell ref="AKT94:AKU94"/>
    <mergeCell ref="ALS82:ALT82"/>
    <mergeCell ref="ALU84:ALV84"/>
    <mergeCell ref="ALQ80:ALR80"/>
    <mergeCell ref="AJP101:AJQ101"/>
    <mergeCell ref="AJN99:AJO99"/>
    <mergeCell ref="AJO100:AJP100"/>
    <mergeCell ref="ALW86:ALX86"/>
    <mergeCell ref="ALG107:ALH107"/>
    <mergeCell ref="ALH108:ALI108"/>
    <mergeCell ref="ALG144:ALH144"/>
    <mergeCell ref="ALF143:ALG143"/>
    <mergeCell ref="ALH145:ALI145"/>
    <mergeCell ref="ALD104:ALE104"/>
    <mergeCell ref="ALB102:ALC102"/>
    <mergeCell ref="ALC103:ALD103"/>
    <mergeCell ref="ALC140:ALD140"/>
    <mergeCell ref="ALE142:ALF142"/>
    <mergeCell ref="ALD141:ALE141"/>
    <mergeCell ref="AKZ137:ALA137"/>
    <mergeCell ref="ALA101:ALB101"/>
    <mergeCell ref="AKZ100:ALA100"/>
    <mergeCell ref="AKY99:AKZ99"/>
    <mergeCell ref="ALF106:ALG106"/>
    <mergeCell ref="ALE105:ALF105"/>
    <mergeCell ref="AKF80:AKG80"/>
    <mergeCell ref="AKH82:AKI82"/>
    <mergeCell ref="AJW71:AJX71"/>
    <mergeCell ref="ALC66:ALD66"/>
    <mergeCell ref="ALG70:ALH70"/>
    <mergeCell ref="ALE68:ALF68"/>
    <mergeCell ref="ALD67:ALE67"/>
    <mergeCell ref="ALB65:ALC65"/>
    <mergeCell ref="ALQ117:ALR117"/>
    <mergeCell ref="ALO115:ALP115"/>
    <mergeCell ref="ALM113:ALN113"/>
    <mergeCell ref="AKJ121:AKK121"/>
    <mergeCell ref="AKL123:AKM123"/>
    <mergeCell ref="AKH119:AKI119"/>
    <mergeCell ref="AKY136:AKZ136"/>
    <mergeCell ref="AKW134:AKX134"/>
    <mergeCell ref="ALA138:ALB138"/>
    <mergeCell ref="ALB139:ALC139"/>
    <mergeCell ref="AKU95:AKV95"/>
    <mergeCell ref="AKW97:AKX97"/>
    <mergeCell ref="AKJ158:AKK158"/>
    <mergeCell ref="AKH156:AKI156"/>
    <mergeCell ref="AKB150:AKC150"/>
    <mergeCell ref="AKD152:AKE152"/>
    <mergeCell ref="AKN162:AKO162"/>
    <mergeCell ref="AKL160:AKM160"/>
    <mergeCell ref="AKP164:AKQ164"/>
    <mergeCell ref="AKP127:AKQ127"/>
    <mergeCell ref="AKU132:AKV132"/>
    <mergeCell ref="AKT131:AKU131"/>
    <mergeCell ref="AKN125:AKO125"/>
    <mergeCell ref="AKP90:AKQ90"/>
    <mergeCell ref="AKN88:AKO88"/>
    <mergeCell ref="AKR129:AKS129"/>
    <mergeCell ref="AJR177:AJS177"/>
    <mergeCell ref="AJA160:AJB160"/>
    <mergeCell ref="AIY158:AIZ158"/>
    <mergeCell ref="AIW156:AIX156"/>
    <mergeCell ref="AIU154:AIV154"/>
    <mergeCell ref="AJG166:AJH166"/>
    <mergeCell ref="AJC162:AJD162"/>
    <mergeCell ref="AJJ169:AJK169"/>
    <mergeCell ref="AAV169:AAW169"/>
    <mergeCell ref="AAM160:AAN160"/>
    <mergeCell ref="ABG180:ABH180"/>
    <mergeCell ref="ABE178:ABF178"/>
    <mergeCell ref="AAU168:AAV168"/>
    <mergeCell ref="ABA174:ABB174"/>
    <mergeCell ref="AAS166:AAT166"/>
    <mergeCell ref="ABC176:ABD176"/>
    <mergeCell ref="AHN158:AHO158"/>
    <mergeCell ref="AHP160:AHQ160"/>
    <mergeCell ref="AHV166:AHW166"/>
    <mergeCell ref="AHX168:AHY168"/>
    <mergeCell ref="AHY169:AHZ169"/>
    <mergeCell ref="AHT164:AHU164"/>
    <mergeCell ref="AHR162:AHS162"/>
    <mergeCell ref="AJU143:AJV143"/>
    <mergeCell ref="AIJ143:AIK143"/>
    <mergeCell ref="AHA145:AHB145"/>
    <mergeCell ref="AGY143:AGZ143"/>
    <mergeCell ref="AJQ139:AJR139"/>
    <mergeCell ref="AJR140:AJS140"/>
    <mergeCell ref="AJT142:AJU142"/>
    <mergeCell ref="AJS141:AJT141"/>
    <mergeCell ref="AJW145:AJX145"/>
    <mergeCell ref="AIQ150:AIR150"/>
    <mergeCell ref="AIS152:AIT152"/>
    <mergeCell ref="AKB39:AKC39"/>
    <mergeCell ref="AKD41:AKE41"/>
    <mergeCell ref="ADA41:ADB41"/>
    <mergeCell ref="ACY39:ACZ39"/>
    <mergeCell ref="ABN39:ABO39"/>
    <mergeCell ref="AIQ39:AIR39"/>
    <mergeCell ref="ALO41:ALP41"/>
    <mergeCell ref="ALM39:ALN39"/>
    <mergeCell ref="AIS41:AIT41"/>
    <mergeCell ref="CS800:CT800"/>
    <mergeCell ref="CQ798:CR798"/>
    <mergeCell ref="CQ835:CR835"/>
    <mergeCell ref="CU839:CV839"/>
    <mergeCell ref="CS837:CT837"/>
    <mergeCell ref="CL793:CM793"/>
    <mergeCell ref="CP834:CQ834"/>
    <mergeCell ref="CP871:CQ871"/>
    <mergeCell ref="CN832:CO832"/>
    <mergeCell ref="CJ828:CK828"/>
    <mergeCell ref="CU802:CV802"/>
    <mergeCell ref="CN869:CO869"/>
    <mergeCell ref="CP797:CQ797"/>
    <mergeCell ref="CN795:CO795"/>
    <mergeCell ref="CN425:CO425"/>
    <mergeCell ref="CJ421:CK421"/>
    <mergeCell ref="CL423:CM423"/>
    <mergeCell ref="CP427:CQ427"/>
    <mergeCell ref="CQ428:CR428"/>
    <mergeCell ref="CW397:CX397"/>
    <mergeCell ref="CU395:CV395"/>
    <mergeCell ref="CV396:CW396"/>
    <mergeCell ref="CV433:CW433"/>
    <mergeCell ref="CU432:CV432"/>
    <mergeCell ref="CS430:CT430"/>
    <mergeCell ref="CF417:CG417"/>
    <mergeCell ref="CH419:CI419"/>
    <mergeCell ref="CS393:CT393"/>
    <mergeCell ref="CD415:CE415"/>
    <mergeCell ref="BP401:BQ401"/>
    <mergeCell ref="BQ402:BR402"/>
    <mergeCell ref="BR403:BS403"/>
    <mergeCell ref="BS404:BT404"/>
    <mergeCell ref="BL434:BM434"/>
    <mergeCell ref="BK433:BL433"/>
    <mergeCell ref="BO400:BP400"/>
    <mergeCell ref="BZ411:CA411"/>
    <mergeCell ref="CB413:CC413"/>
    <mergeCell ref="BN399:BO399"/>
    <mergeCell ref="BM398:BN398"/>
    <mergeCell ref="BX409:BY409"/>
    <mergeCell ref="BX816:BY816"/>
    <mergeCell ref="CB820:CC820"/>
    <mergeCell ref="BS811:BT811"/>
    <mergeCell ref="BN880:BO880"/>
    <mergeCell ref="BM879:BN879"/>
    <mergeCell ref="BM842:BN842"/>
    <mergeCell ref="BN843:BO843"/>
    <mergeCell ref="BO844:BP844"/>
    <mergeCell ref="BP845:BQ845"/>
    <mergeCell ref="BC425:BD425"/>
    <mergeCell ref="R425:S425"/>
    <mergeCell ref="BA423:BB423"/>
    <mergeCell ref="BE427:BF427"/>
    <mergeCell ref="BF428:BG428"/>
    <mergeCell ref="BH430:BI430"/>
    <mergeCell ref="BJ432:BK432"/>
    <mergeCell ref="Z433:AA433"/>
    <mergeCell ref="T427:U427"/>
    <mergeCell ref="AU417:AV417"/>
    <mergeCell ref="AW419:AX419"/>
    <mergeCell ref="AO411:AP411"/>
    <mergeCell ref="AM409:AN409"/>
    <mergeCell ref="BK396:BL396"/>
    <mergeCell ref="BH393:BI393"/>
    <mergeCell ref="BJ395:BK395"/>
    <mergeCell ref="BL397:BM397"/>
    <mergeCell ref="BR921:BS921"/>
    <mergeCell ref="BS922:BT922"/>
    <mergeCell ref="CB931:CC931"/>
    <mergeCell ref="BZ929:CA929"/>
    <mergeCell ref="BQ920:BR920"/>
    <mergeCell ref="BP919:BQ919"/>
    <mergeCell ref="BO918:BP918"/>
    <mergeCell ref="BN917:BO917"/>
    <mergeCell ref="BX927:BY927"/>
    <mergeCell ref="CU913:CV913"/>
    <mergeCell ref="CW915:CX915"/>
    <mergeCell ref="CV914:CW914"/>
    <mergeCell ref="BM916:BN916"/>
    <mergeCell ref="BK914:BL914"/>
    <mergeCell ref="BJ913:BK913"/>
    <mergeCell ref="CN906:CO906"/>
    <mergeCell ref="CQ909:CR909"/>
    <mergeCell ref="CS911:CT911"/>
    <mergeCell ref="CP908:CQ908"/>
    <mergeCell ref="BX779:BY779"/>
    <mergeCell ref="DI779:DJ779"/>
    <mergeCell ref="DK781:DL781"/>
    <mergeCell ref="CH789:CI789"/>
    <mergeCell ref="CJ791:CK791"/>
    <mergeCell ref="CB783:CC783"/>
    <mergeCell ref="CD785:CE785"/>
    <mergeCell ref="CF787:CG787"/>
    <mergeCell ref="BZ781:CA781"/>
    <mergeCell ref="DD774:DE774"/>
    <mergeCell ref="BF687:BG687"/>
    <mergeCell ref="BE686:BF686"/>
    <mergeCell ref="CU691:CV691"/>
    <mergeCell ref="FD678:FE678"/>
    <mergeCell ref="DS678:DT678"/>
    <mergeCell ref="BL693:BM693"/>
    <mergeCell ref="BM694:BN694"/>
    <mergeCell ref="BH689:BI689"/>
    <mergeCell ref="BJ691:BK691"/>
    <mergeCell ref="DB402:DC402"/>
    <mergeCell ref="CY399:CZ399"/>
    <mergeCell ref="CX398:CY398"/>
    <mergeCell ref="CZ400:DA400"/>
    <mergeCell ref="DA401:DB401"/>
    <mergeCell ref="DC403:DD403"/>
    <mergeCell ref="DD404:DE404"/>
    <mergeCell ref="DB809:DC809"/>
    <mergeCell ref="DC810:DD810"/>
    <mergeCell ref="FJ425:FK425"/>
    <mergeCell ref="FL427:FM427"/>
    <mergeCell ref="FH423:FI423"/>
    <mergeCell ref="FF421:FG421"/>
    <mergeCell ref="EH434:EI434"/>
    <mergeCell ref="DQ417:DR417"/>
    <mergeCell ref="FB417:FC417"/>
    <mergeCell ref="FD419:FE419"/>
    <mergeCell ref="EI398:EJ398"/>
    <mergeCell ref="EJ399:EK399"/>
    <mergeCell ref="EN403:EO403"/>
    <mergeCell ref="EO404:EP404"/>
    <mergeCell ref="EG396:EH396"/>
    <mergeCell ref="EH397:EI397"/>
    <mergeCell ref="EA427:EB427"/>
    <mergeCell ref="EG433:EH433"/>
    <mergeCell ref="EF432:EG432"/>
    <mergeCell ref="EF395:EG395"/>
    <mergeCell ref="ED393:EE393"/>
    <mergeCell ref="EM402:EN402"/>
    <mergeCell ref="EL401:EM401"/>
    <mergeCell ref="EK400:EL400"/>
    <mergeCell ref="EV411:EW411"/>
    <mergeCell ref="EX413:EY413"/>
    <mergeCell ref="EZ415:FA415"/>
    <mergeCell ref="DU421:DV421"/>
    <mergeCell ref="DS419:DT419"/>
    <mergeCell ref="DO415:DP415"/>
    <mergeCell ref="DM413:DN413"/>
    <mergeCell ref="DK411:DL411"/>
    <mergeCell ref="DI409:DJ409"/>
    <mergeCell ref="ET409:EU409"/>
    <mergeCell ref="CX842:CY842"/>
    <mergeCell ref="CW841:CX841"/>
    <mergeCell ref="CZ844:DA844"/>
    <mergeCell ref="CY843:CZ843"/>
    <mergeCell ref="DA808:DB808"/>
    <mergeCell ref="CZ807:DA807"/>
    <mergeCell ref="CW804:CX804"/>
    <mergeCell ref="CX805:CY805"/>
    <mergeCell ref="CW434:CX434"/>
    <mergeCell ref="CV803:CW803"/>
    <mergeCell ref="CV840:CW840"/>
    <mergeCell ref="DB846:DC846"/>
    <mergeCell ref="DD848:DE848"/>
    <mergeCell ref="DA845:DB845"/>
    <mergeCell ref="DC847:DD847"/>
    <mergeCell ref="CY806:CZ806"/>
    <mergeCell ref="DD811:DE811"/>
    <mergeCell ref="ED430:EE430"/>
    <mergeCell ref="EB428:EC428"/>
    <mergeCell ref="FM428:FN428"/>
    <mergeCell ref="DY425:DZ425"/>
    <mergeCell ref="DW423:DX423"/>
    <mergeCell ref="AQ413:AR413"/>
    <mergeCell ref="AS415:AT415"/>
    <mergeCell ref="AY421:AZ421"/>
    <mergeCell ref="N421:O421"/>
    <mergeCell ref="AF402:AG402"/>
    <mergeCell ref="AH404:AI404"/>
    <mergeCell ref="Z396:AA396"/>
    <mergeCell ref="AB398:AC398"/>
    <mergeCell ref="AD400:AE400"/>
    <mergeCell ref="CL941:CM941"/>
    <mergeCell ref="CN943:CO943"/>
    <mergeCell ref="CQ946:CR946"/>
    <mergeCell ref="CU950:CV950"/>
    <mergeCell ref="CS948:CT948"/>
    <mergeCell ref="CP945:CQ945"/>
    <mergeCell ref="DA956:DB956"/>
    <mergeCell ref="CL978:CM978"/>
    <mergeCell ref="CN980:CO980"/>
    <mergeCell ref="CQ983:CR983"/>
    <mergeCell ref="CV988:CW988"/>
    <mergeCell ref="CU987:CV987"/>
    <mergeCell ref="CS985:CT985"/>
    <mergeCell ref="CX990:CY990"/>
    <mergeCell ref="CW989:CX989"/>
    <mergeCell ref="DA993:DB993"/>
    <mergeCell ref="CY991:CZ991"/>
    <mergeCell ref="CZ992:DA992"/>
    <mergeCell ref="CH1011:CI1011"/>
    <mergeCell ref="CH974:CI974"/>
    <mergeCell ref="CZ955:DA955"/>
    <mergeCell ref="CY954:CZ954"/>
    <mergeCell ref="CQ1020:CR1020"/>
    <mergeCell ref="CJ1013:CK1013"/>
    <mergeCell ref="CL1015:CM1015"/>
    <mergeCell ref="CN1017:CO1017"/>
    <mergeCell ref="CP982:CQ982"/>
    <mergeCell ref="CJ976:CK976"/>
    <mergeCell ref="DQ972:DR972"/>
    <mergeCell ref="DU976:DV976"/>
    <mergeCell ref="DS974:DT974"/>
    <mergeCell ref="EF987:EG987"/>
    <mergeCell ref="ED985:EE985"/>
    <mergeCell ref="DM968:DN968"/>
    <mergeCell ref="DD959:DE959"/>
    <mergeCell ref="DO970:DP970"/>
    <mergeCell ref="DK966:DL966"/>
    <mergeCell ref="DI964:DJ964"/>
    <mergeCell ref="EH1026:EI1026"/>
    <mergeCell ref="EF1024:EG1024"/>
    <mergeCell ref="DU1013:DV1013"/>
    <mergeCell ref="DW1015:DX1015"/>
    <mergeCell ref="DQ1009:DR1009"/>
    <mergeCell ref="DS1011:DT1011"/>
    <mergeCell ref="DY1017:DZ1017"/>
    <mergeCell ref="CS1022:CT1022"/>
    <mergeCell ref="CW1026:CX1026"/>
    <mergeCell ref="CU1024:CV1024"/>
    <mergeCell ref="ED1022:EE1022"/>
    <mergeCell ref="EB1020:EC1020"/>
    <mergeCell ref="EJ1028:EK1028"/>
    <mergeCell ref="CY1028:CZ1028"/>
    <mergeCell ref="BJ1024:BK1024"/>
    <mergeCell ref="BH1022:BI1022"/>
    <mergeCell ref="BM990:BN990"/>
    <mergeCell ref="BP993:BQ993"/>
    <mergeCell ref="BO992:BP992"/>
    <mergeCell ref="BN991:BO991"/>
    <mergeCell ref="BF1020:BG1020"/>
    <mergeCell ref="BN1028:BO1028"/>
    <mergeCell ref="BL1026:BM1026"/>
    <mergeCell ref="BR995:BS995"/>
    <mergeCell ref="BS996:BT996"/>
    <mergeCell ref="BQ994:BR994"/>
    <mergeCell ref="BR958:BS958"/>
    <mergeCell ref="BS959:BT959"/>
    <mergeCell ref="BL989:BM989"/>
    <mergeCell ref="BQ957:BR957"/>
    <mergeCell ref="BO955:BP955"/>
    <mergeCell ref="BJ987:BK987"/>
    <mergeCell ref="BK988:BL988"/>
    <mergeCell ref="BP956:BQ956"/>
    <mergeCell ref="EI990:EJ990"/>
    <mergeCell ref="EM994:EN994"/>
    <mergeCell ref="DW978:DX978"/>
    <mergeCell ref="DY980:DZ980"/>
    <mergeCell ref="EA982:EB982"/>
    <mergeCell ref="EB983:EC983"/>
    <mergeCell ref="EH989:EI989"/>
    <mergeCell ref="EL993:EM993"/>
    <mergeCell ref="EK992:EL992"/>
    <mergeCell ref="DD996:DE996"/>
    <mergeCell ref="DC995:DD995"/>
    <mergeCell ref="DB994:DC994"/>
    <mergeCell ref="DK1003:DL1003"/>
    <mergeCell ref="DI1001:DJ1001"/>
    <mergeCell ref="CB894:CC894"/>
    <mergeCell ref="CF898:CG898"/>
    <mergeCell ref="CD896:CE896"/>
    <mergeCell ref="CB968:CC968"/>
    <mergeCell ref="CD970:CE970"/>
    <mergeCell ref="CF972:CG972"/>
    <mergeCell ref="BZ966:CA966"/>
    <mergeCell ref="BX964:BY964"/>
    <mergeCell ref="CH900:CI900"/>
    <mergeCell ref="CL904:CM904"/>
    <mergeCell ref="CJ902:CK902"/>
    <mergeCell ref="BO881:BP881"/>
    <mergeCell ref="BQ883:BR883"/>
    <mergeCell ref="BP882:BQ882"/>
    <mergeCell ref="CJ939:CK939"/>
    <mergeCell ref="BZ892:CA892"/>
    <mergeCell ref="CH937:CI937"/>
    <mergeCell ref="BL915:BM915"/>
    <mergeCell ref="EJ991:EK991"/>
    <mergeCell ref="EJ954:EK954"/>
    <mergeCell ref="EL956:EM956"/>
    <mergeCell ref="BF983:BG983"/>
    <mergeCell ref="BH985:BI985"/>
    <mergeCell ref="BE982:BF982"/>
    <mergeCell ref="BH948:BI948"/>
    <mergeCell ref="BE945:BF945"/>
    <mergeCell ref="BF946:BG946"/>
    <mergeCell ref="BJ950:BK950"/>
    <mergeCell ref="BM953:BN953"/>
    <mergeCell ref="BK951:BL951"/>
    <mergeCell ref="BL952:BM952"/>
    <mergeCell ref="BN954:BO954"/>
    <mergeCell ref="DM1005:DN1005"/>
    <mergeCell ref="CB1005:CC1005"/>
    <mergeCell ref="CD1007:CE1007"/>
    <mergeCell ref="CF1009:CG1009"/>
    <mergeCell ref="BZ1003:CA1003"/>
    <mergeCell ref="BX1001:BY1001"/>
    <mergeCell ref="AS896:AT896"/>
    <mergeCell ref="AM890:AN890"/>
    <mergeCell ref="T871:U871"/>
    <mergeCell ref="AH885:AI885"/>
    <mergeCell ref="R869:S869"/>
    <mergeCell ref="Z877:AA877"/>
    <mergeCell ref="AF883:AG883"/>
    <mergeCell ref="R980:S980"/>
    <mergeCell ref="Z988:AA988"/>
    <mergeCell ref="AB990:AC990"/>
    <mergeCell ref="T982:U982"/>
    <mergeCell ref="N976:O976"/>
    <mergeCell ref="AQ894:AR894"/>
    <mergeCell ref="AO892:AP892"/>
    <mergeCell ref="Z914:AA914"/>
    <mergeCell ref="AB916:AC916"/>
    <mergeCell ref="AF920:AG920"/>
    <mergeCell ref="AD918:AE918"/>
    <mergeCell ref="AH922:AI922"/>
    <mergeCell ref="AQ857:AR857"/>
    <mergeCell ref="AS859:AT859"/>
    <mergeCell ref="AU861:AV861"/>
    <mergeCell ref="AW863:AX863"/>
    <mergeCell ref="BA867:BB867"/>
    <mergeCell ref="BC869:BD869"/>
    <mergeCell ref="AY865:AZ865"/>
    <mergeCell ref="BA978:BB978"/>
    <mergeCell ref="AY976:AZ976"/>
    <mergeCell ref="AW974:AX974"/>
    <mergeCell ref="AS970:AT970"/>
    <mergeCell ref="AU972:AV972"/>
    <mergeCell ref="AH959:AI959"/>
    <mergeCell ref="AF957:AG957"/>
    <mergeCell ref="BC980:BD980"/>
    <mergeCell ref="AQ968:AR968"/>
    <mergeCell ref="AO966:AP966"/>
    <mergeCell ref="AM964:AN964"/>
    <mergeCell ref="AU898:AV898"/>
    <mergeCell ref="AW900:AX900"/>
    <mergeCell ref="AY902:AZ902"/>
    <mergeCell ref="BA904:BB904"/>
    <mergeCell ref="BC906:BD906"/>
    <mergeCell ref="AD992:AE992"/>
    <mergeCell ref="AD955:AE955"/>
    <mergeCell ref="EN625:EO625"/>
    <mergeCell ref="DC625:DD625"/>
    <mergeCell ref="DD626:DE626"/>
    <mergeCell ref="EM624:EN624"/>
    <mergeCell ref="EO626:EP626"/>
    <mergeCell ref="EJ621:EK621"/>
    <mergeCell ref="EI620:EJ620"/>
    <mergeCell ref="EL623:EM623"/>
    <mergeCell ref="EK622:EL622"/>
    <mergeCell ref="FM613:FN613"/>
    <mergeCell ref="BN806:BO806"/>
    <mergeCell ref="BM805:BN805"/>
    <mergeCell ref="BR810:BS810"/>
    <mergeCell ref="BO807:BP807"/>
    <mergeCell ref="BP808:BQ808"/>
    <mergeCell ref="BS774:BT774"/>
    <mergeCell ref="BZ818:CA818"/>
    <mergeCell ref="BE797:BF797"/>
    <mergeCell ref="BQ809:BR809"/>
    <mergeCell ref="BJ802:BK802"/>
    <mergeCell ref="BL804:BM804"/>
    <mergeCell ref="BK803:BL803"/>
    <mergeCell ref="AD770:AE770"/>
    <mergeCell ref="Z766:AA766"/>
    <mergeCell ref="AB768:AC768"/>
    <mergeCell ref="T760:U760"/>
    <mergeCell ref="AF772:AG772"/>
    <mergeCell ref="R721:S721"/>
    <mergeCell ref="N717:O717"/>
    <mergeCell ref="R758:S758"/>
    <mergeCell ref="N754:O754"/>
    <mergeCell ref="AF735:AG735"/>
    <mergeCell ref="AD733:AE733"/>
    <mergeCell ref="Z729:AA729"/>
    <mergeCell ref="AB731:AC731"/>
    <mergeCell ref="T723:U723"/>
    <mergeCell ref="AH737:AI737"/>
    <mergeCell ref="AU750:AV750"/>
    <mergeCell ref="AQ746:AR746"/>
    <mergeCell ref="AS748:AT748"/>
    <mergeCell ref="AO744:AP744"/>
    <mergeCell ref="AM742:AN742"/>
    <mergeCell ref="BF798:BG798"/>
    <mergeCell ref="BH800:BI800"/>
    <mergeCell ref="AW752:AX752"/>
    <mergeCell ref="BA756:BB756"/>
    <mergeCell ref="BC721:BD721"/>
    <mergeCell ref="BC758:BD758"/>
    <mergeCell ref="AY754:AZ754"/>
    <mergeCell ref="AD696:AE696"/>
    <mergeCell ref="Z692:AA692"/>
    <mergeCell ref="AB694:AC694"/>
    <mergeCell ref="AO670:AP670"/>
    <mergeCell ref="AU676:AV676"/>
    <mergeCell ref="AW678:AX678"/>
    <mergeCell ref="BC684:BD684"/>
    <mergeCell ref="AF661:AG661"/>
    <mergeCell ref="AH663:AI663"/>
    <mergeCell ref="AM668:AN668"/>
    <mergeCell ref="R684:S684"/>
    <mergeCell ref="N680:O680"/>
    <mergeCell ref="AF698:AG698"/>
    <mergeCell ref="T686:U686"/>
    <mergeCell ref="CV618:CW618"/>
    <mergeCell ref="CW619:CX619"/>
    <mergeCell ref="BL619:BM619"/>
    <mergeCell ref="BM620:BN620"/>
    <mergeCell ref="Z618:AA618"/>
    <mergeCell ref="AB620:AC620"/>
    <mergeCell ref="BN621:BO621"/>
    <mergeCell ref="BP623:BQ623"/>
    <mergeCell ref="BO622:BP622"/>
    <mergeCell ref="CU617:CV617"/>
    <mergeCell ref="BR625:BS625"/>
    <mergeCell ref="BS626:BT626"/>
    <mergeCell ref="BQ624:BR624"/>
    <mergeCell ref="AM631:AN631"/>
    <mergeCell ref="AF624:AG624"/>
    <mergeCell ref="AD622:AE622"/>
    <mergeCell ref="AH626:AI626"/>
    <mergeCell ref="AO633:AP633"/>
    <mergeCell ref="BA645:BB645"/>
    <mergeCell ref="BC647:BD647"/>
    <mergeCell ref="AY643:AZ643"/>
    <mergeCell ref="CQ613:CR613"/>
    <mergeCell ref="CP612:CQ612"/>
    <mergeCell ref="CS615:CT615"/>
    <mergeCell ref="BK618:BL618"/>
    <mergeCell ref="BH652:BI652"/>
    <mergeCell ref="AD659:AE659"/>
    <mergeCell ref="Z655:AA655"/>
    <mergeCell ref="AB657:AC657"/>
    <mergeCell ref="R647:S647"/>
    <mergeCell ref="T649:U649"/>
    <mergeCell ref="N643:O643"/>
    <mergeCell ref="EK955:EL955"/>
    <mergeCell ref="EG988:EH988"/>
    <mergeCell ref="DC958:DD958"/>
    <mergeCell ref="DB957:DC957"/>
    <mergeCell ref="EM957:EN957"/>
    <mergeCell ref="DO1007:DP1007"/>
    <mergeCell ref="ET964:EU964"/>
    <mergeCell ref="EN995:EO995"/>
    <mergeCell ref="EN958:EO958"/>
    <mergeCell ref="FR988:FS988"/>
    <mergeCell ref="FT990:FU990"/>
    <mergeCell ref="FL982:FM982"/>
    <mergeCell ref="FS989:FT989"/>
    <mergeCell ref="FQ987:FR987"/>
    <mergeCell ref="FM983:FN983"/>
    <mergeCell ref="FO985:FP985"/>
    <mergeCell ref="FF976:FG976"/>
    <mergeCell ref="EZ970:FA970"/>
    <mergeCell ref="FB972:FC972"/>
    <mergeCell ref="FD974:FE974"/>
    <mergeCell ref="EX968:EY968"/>
    <mergeCell ref="EV966:EW966"/>
    <mergeCell ref="FJ1017:FK1017"/>
    <mergeCell ref="FF1013:FG1013"/>
    <mergeCell ref="FS1026:FT1026"/>
    <mergeCell ref="FQ1024:FR1024"/>
    <mergeCell ref="FO1022:FP1022"/>
    <mergeCell ref="FH1015:FI1015"/>
    <mergeCell ref="FM1020:FN1020"/>
    <mergeCell ref="EO959:EP959"/>
    <mergeCell ref="EO996:EP996"/>
    <mergeCell ref="EX1005:EY1005"/>
    <mergeCell ref="ET1001:EU1001"/>
    <mergeCell ref="FB1009:FC1009"/>
    <mergeCell ref="EZ1007:FA1007"/>
    <mergeCell ref="FD1011:FE1011"/>
    <mergeCell ref="EV1003:EW1003"/>
    <mergeCell ref="FJ980:FK980"/>
    <mergeCell ref="FH978:FI978"/>
    <mergeCell ref="AW1011:AX1011"/>
    <mergeCell ref="AY1013:AZ1013"/>
    <mergeCell ref="BC1017:BD1017"/>
    <mergeCell ref="BA1015:BB1015"/>
    <mergeCell ref="AF994:AG994"/>
    <mergeCell ref="AH996:AI996"/>
    <mergeCell ref="AM1001:AN1001"/>
    <mergeCell ref="AU1009:AV1009"/>
    <mergeCell ref="AO1003:AP1003"/>
    <mergeCell ref="AQ1005:AR1005"/>
    <mergeCell ref="AS1007:AT1007"/>
    <mergeCell ref="WJ941:WK941"/>
    <mergeCell ref="VD946:VE946"/>
    <mergeCell ref="VC945:VD945"/>
    <mergeCell ref="VP958:VQ958"/>
    <mergeCell ref="VM955:VN955"/>
    <mergeCell ref="VK953:VL953"/>
    <mergeCell ref="VI951:VJ951"/>
    <mergeCell ref="VO957:VP957"/>
    <mergeCell ref="VX966:VY966"/>
    <mergeCell ref="VV964:VW964"/>
    <mergeCell ref="RO964:RP964"/>
    <mergeCell ref="VX929:VY929"/>
    <mergeCell ref="UW976:UX976"/>
    <mergeCell ref="UY978:UZ978"/>
    <mergeCell ref="WN982:WO982"/>
    <mergeCell ref="WL980:WM980"/>
    <mergeCell ref="UU974:UV974"/>
    <mergeCell ref="VQ959:VR959"/>
    <mergeCell ref="US935:UT935"/>
    <mergeCell ref="TY952:TZ952"/>
    <mergeCell ref="UB955:UC955"/>
    <mergeCell ref="SQ918:SR918"/>
    <mergeCell ref="SM914:SN914"/>
    <mergeCell ref="SN915:SO915"/>
    <mergeCell ref="RJ922:RK922"/>
    <mergeCell ref="RQ929:RR929"/>
    <mergeCell ref="RO927:RP927"/>
    <mergeCell ref="SU959:SV959"/>
    <mergeCell ref="ST958:SU958"/>
    <mergeCell ref="SQ955:SR955"/>
    <mergeCell ref="AID988:AIE988"/>
    <mergeCell ref="AIE989:AIF989"/>
    <mergeCell ref="AIF990:AIG990"/>
    <mergeCell ref="AIG991:AIH991"/>
    <mergeCell ref="AIH992:AII992"/>
    <mergeCell ref="AII993:AIJ993"/>
    <mergeCell ref="AJS992:AJT992"/>
    <mergeCell ref="AJR991:AJS991"/>
    <mergeCell ref="AJQ990:AJR990"/>
    <mergeCell ref="AJP989:AJQ989"/>
    <mergeCell ref="AML952:AMM952"/>
    <mergeCell ref="AML989:AMM989"/>
    <mergeCell ref="AMJ987:AMK987"/>
    <mergeCell ref="AMK988:AML988"/>
    <mergeCell ref="AMM990:AMN990"/>
    <mergeCell ref="AMJ876:AMK876"/>
    <mergeCell ref="AMH874:AMI874"/>
    <mergeCell ref="AMJ839:AMK839"/>
    <mergeCell ref="AMH837:AMI837"/>
    <mergeCell ref="AML841:AMM841"/>
    <mergeCell ref="AMM842:AMN842"/>
    <mergeCell ref="AMK840:AML840"/>
    <mergeCell ref="AML878:AMM878"/>
    <mergeCell ref="AMK877:AML877"/>
    <mergeCell ref="AMJ950:AMK950"/>
    <mergeCell ref="AMK951:AML951"/>
    <mergeCell ref="AMM953:AMN953"/>
    <mergeCell ref="AMM916:AMN916"/>
    <mergeCell ref="AML915:AMM915"/>
    <mergeCell ref="AMM879:AMN879"/>
    <mergeCell ref="AMH911:AMI911"/>
    <mergeCell ref="AFL992:AFM992"/>
    <mergeCell ref="AFM993:AFN993"/>
    <mergeCell ref="AEA992:AEB992"/>
    <mergeCell ref="AEB993:AEC993"/>
    <mergeCell ref="AJT993:AJU993"/>
    <mergeCell ref="ALE993:ALF993"/>
    <mergeCell ref="ALD992:ALE992"/>
    <mergeCell ref="AGX993:AGY993"/>
    <mergeCell ref="AGW992:AGX992"/>
    <mergeCell ref="ACP992:ACQ992"/>
    <mergeCell ref="ACQ993:ACR993"/>
    <mergeCell ref="UF922:UG922"/>
    <mergeCell ref="UU937:UV937"/>
    <mergeCell ref="WL943:WM943"/>
    <mergeCell ref="WN945:WO945"/>
    <mergeCell ref="WO946:WP946"/>
    <mergeCell ref="WQ948:WR948"/>
    <mergeCell ref="WS950:WT950"/>
    <mergeCell ref="WT951:WU951"/>
    <mergeCell ref="VQ922:VR922"/>
    <mergeCell ref="WW991:WX991"/>
    <mergeCell ref="WU989:WV989"/>
    <mergeCell ref="WY993:WZ993"/>
    <mergeCell ref="WX992:WY992"/>
    <mergeCell ref="WV990:WW990"/>
    <mergeCell ref="YE988:YF988"/>
    <mergeCell ref="WT988:WU988"/>
    <mergeCell ref="AMK914:AML914"/>
    <mergeCell ref="AMJ913:AMK913"/>
    <mergeCell ref="AFI989:AFJ989"/>
    <mergeCell ref="AFH988:AFI988"/>
    <mergeCell ref="ACL988:ACM988"/>
    <mergeCell ref="ADX989:ADY989"/>
    <mergeCell ref="ACN990:ACO990"/>
    <mergeCell ref="ACM989:ACN989"/>
    <mergeCell ref="ACO991:ACP991"/>
    <mergeCell ref="ZP988:ZQ988"/>
    <mergeCell ref="ZR990:ZS990"/>
    <mergeCell ref="ZS991:ZT991"/>
    <mergeCell ref="ZU993:ZV993"/>
    <mergeCell ref="ZT992:ZU992"/>
    <mergeCell ref="ABF993:ABG993"/>
    <mergeCell ref="ABE992:ABF992"/>
    <mergeCell ref="YJ993:YK993"/>
    <mergeCell ref="VN993:VO993"/>
    <mergeCell ref="YH991:YI991"/>
    <mergeCell ref="YI992:YJ992"/>
    <mergeCell ref="ALA989:ALB989"/>
    <mergeCell ref="AGS988:AGT988"/>
    <mergeCell ref="AGT989:AGU989"/>
    <mergeCell ref="UO931:UP931"/>
    <mergeCell ref="UQ933:UR933"/>
    <mergeCell ref="AMH948:AMI948"/>
    <mergeCell ref="ALC991:ALD991"/>
    <mergeCell ref="ALB990:ALC990"/>
    <mergeCell ref="AMH985:AMI985"/>
    <mergeCell ref="ABD991:ABE991"/>
    <mergeCell ref="AKZ988:ALA988"/>
    <mergeCell ref="AJO988:AJP988"/>
    <mergeCell ref="ADW988:ADX988"/>
    <mergeCell ref="ADY990:ADZ990"/>
    <mergeCell ref="ABC990:ABD990"/>
    <mergeCell ref="ZQ989:ZR989"/>
    <mergeCell ref="ABB989:ABC989"/>
    <mergeCell ref="AFJ990:AFK990"/>
    <mergeCell ref="YG990:YH990"/>
    <mergeCell ref="YF989:YG989"/>
    <mergeCell ref="ABA988:ABB988"/>
    <mergeCell ref="TY989:TZ989"/>
    <mergeCell ref="AGU990:AGV990"/>
    <mergeCell ref="AGV991:AGW991"/>
    <mergeCell ref="ADZ991:AEA991"/>
    <mergeCell ref="AFK991:AFL991"/>
    <mergeCell ref="ZF1015:ZG1015"/>
    <mergeCell ref="ZK1020:ZL1020"/>
    <mergeCell ref="XK1005:XL1005"/>
    <mergeCell ref="XM1007:XN1007"/>
    <mergeCell ref="ABR1005:ABS1005"/>
    <mergeCell ref="AAG1005:AAH1005"/>
    <mergeCell ref="AAI1007:AAJ1007"/>
    <mergeCell ref="AAE1003:AAF1003"/>
    <mergeCell ref="XO1009:XP1009"/>
    <mergeCell ref="XI1003:XJ1003"/>
    <mergeCell ref="YX1007:YY1007"/>
    <mergeCell ref="YZ1009:ZA1009"/>
    <mergeCell ref="XU1015:XV1015"/>
    <mergeCell ref="XQ1011:XR1011"/>
    <mergeCell ref="XS1013:XT1013"/>
    <mergeCell ref="ADO1017:ADP1017"/>
    <mergeCell ref="ADR1020:ADS1020"/>
    <mergeCell ref="ADG1009:ADH1009"/>
    <mergeCell ref="ADI1011:ADJ1011"/>
    <mergeCell ref="AEN1005:AEO1005"/>
    <mergeCell ref="AEL1003:AEM1003"/>
    <mergeCell ref="AEZ1017:AFA1017"/>
    <mergeCell ref="AFC1020:AFD1020"/>
    <mergeCell ref="AFY1005:AFZ1005"/>
    <mergeCell ref="AGA1007:AGB1007"/>
    <mergeCell ref="AGG1013:AGH1013"/>
    <mergeCell ref="AGC1009:AGD1009"/>
    <mergeCell ref="AGE1011:AGF1011"/>
    <mergeCell ref="AGK1017:AGL1017"/>
    <mergeCell ref="AGI1015:AGJ1015"/>
    <mergeCell ref="AGN1020:AGO1020"/>
    <mergeCell ref="AHF1001:AHG1001"/>
    <mergeCell ref="AHR1013:AHS1013"/>
    <mergeCell ref="AHL1007:AHM1007"/>
    <mergeCell ref="AHJ1005:AHK1005"/>
    <mergeCell ref="AHH1003:AHI1003"/>
    <mergeCell ref="AHN1009:AHO1009"/>
    <mergeCell ref="AHP1011:AHQ1011"/>
    <mergeCell ref="ADM1015:ADN1015"/>
    <mergeCell ref="ADK1013:ADL1013"/>
    <mergeCell ref="AHT1015:AHU1015"/>
    <mergeCell ref="AHV1017:AHW1017"/>
    <mergeCell ref="AAS1017:AAT1017"/>
    <mergeCell ref="AAQ1015:AAR1015"/>
    <mergeCell ref="ACD1017:ACE1017"/>
    <mergeCell ref="ACB1015:ACC1015"/>
    <mergeCell ref="AEV1013:AEW1013"/>
    <mergeCell ref="ABG994:ABH994"/>
    <mergeCell ref="ABI996:ABJ996"/>
    <mergeCell ref="ABH995:ABI995"/>
    <mergeCell ref="ACT996:ACU996"/>
    <mergeCell ref="ACS995:ACT995"/>
    <mergeCell ref="ACR994:ACS994"/>
    <mergeCell ref="AFN994:AFO994"/>
    <mergeCell ref="AGY994:AGZ994"/>
    <mergeCell ref="YK994:YL994"/>
    <mergeCell ref="AEC994:AED994"/>
    <mergeCell ref="WZ994:XA994"/>
    <mergeCell ref="ZV994:ZW994"/>
    <mergeCell ref="AAC1001:AAD1001"/>
    <mergeCell ref="ZB1011:ZC1011"/>
    <mergeCell ref="SH1020:SI1020"/>
    <mergeCell ref="AIU1005:AIV1005"/>
    <mergeCell ref="AIS1003:AIT1003"/>
    <mergeCell ref="AKD1003:AKE1003"/>
    <mergeCell ref="AKB1001:AKC1001"/>
    <mergeCell ref="AKF1005:AKG1005"/>
    <mergeCell ref="XG1001:XH1001"/>
    <mergeCell ref="AEP1007:AEQ1007"/>
    <mergeCell ref="AER1009:AES1009"/>
    <mergeCell ref="AEX1015:AEY1015"/>
    <mergeCell ref="AET1011:AEU1011"/>
    <mergeCell ref="ABV1009:ABW1009"/>
    <mergeCell ref="ABX1011:ABY1011"/>
    <mergeCell ref="ABP1003:ABQ1003"/>
    <mergeCell ref="ABN1001:ABO1001"/>
    <mergeCell ref="ABZ1013:ACA1013"/>
    <mergeCell ref="AAO1013:AAP1013"/>
    <mergeCell ref="ABT1007:ABU1007"/>
    <mergeCell ref="ADC1005:ADD1005"/>
    <mergeCell ref="ADA1003:ADB1003"/>
    <mergeCell ref="ACY1001:ACZ1001"/>
    <mergeCell ref="ADX1026:ADY1026"/>
    <mergeCell ref="AGT1026:AGU1026"/>
    <mergeCell ref="AIG1028:AIH1028"/>
    <mergeCell ref="AJR1028:AJS1028"/>
    <mergeCell ref="ZS1028:ZT1028"/>
    <mergeCell ref="ACO1028:ACP1028"/>
    <mergeCell ref="ADZ1028:AEA1028"/>
    <mergeCell ref="ZQ1026:ZR1026"/>
    <mergeCell ref="ACM1026:ACN1026"/>
    <mergeCell ref="AGV1028:AGW1028"/>
    <mergeCell ref="AKR1017:AKS1017"/>
    <mergeCell ref="AKP1015:AKQ1015"/>
    <mergeCell ref="AKN1013:AKO1013"/>
    <mergeCell ref="AKL1011:AKM1011"/>
    <mergeCell ref="QT1017:QU1017"/>
    <mergeCell ref="QW1020:QX1020"/>
    <mergeCell ref="VJ1026:VK1026"/>
    <mergeCell ref="VA1017:VB1017"/>
    <mergeCell ref="UY1015:UZ1015"/>
    <mergeCell ref="TY1026:TZ1026"/>
    <mergeCell ref="SJ1022:SK1022"/>
    <mergeCell ref="AEE996:AEF996"/>
    <mergeCell ref="ADE1007:ADF1007"/>
    <mergeCell ref="AIL996:AIM996"/>
    <mergeCell ref="AIK995:AIL995"/>
    <mergeCell ref="AFP996:AFQ996"/>
    <mergeCell ref="AED995:AEE995"/>
    <mergeCell ref="AFO995:AFP995"/>
    <mergeCell ref="AFW1003:AFX1003"/>
    <mergeCell ref="AFU1001:AFV1001"/>
    <mergeCell ref="AEJ1001:AEK1001"/>
    <mergeCell ref="AFK1028:AFL1028"/>
    <mergeCell ref="AFI1026:AFJ1026"/>
    <mergeCell ref="AFG1024:AFH1024"/>
    <mergeCell ref="AFE1022:AFF1022"/>
    <mergeCell ref="ADV1024:ADW1024"/>
    <mergeCell ref="ADT1022:ADU1022"/>
    <mergeCell ref="ABD1028:ABE1028"/>
    <mergeCell ref="ABB1026:ABC1026"/>
    <mergeCell ref="ACK1024:ACL1024"/>
    <mergeCell ref="AGR1024:AGS1024"/>
    <mergeCell ref="AHY1020:AHZ1020"/>
    <mergeCell ref="AJJ1020:AJK1020"/>
    <mergeCell ref="AAV1020:AAW1020"/>
    <mergeCell ref="ACG1020:ACH1020"/>
    <mergeCell ref="AAX1022:AAY1022"/>
    <mergeCell ref="AAZ1024:ABA1024"/>
    <mergeCell ref="ACI1022:ACJ1022"/>
    <mergeCell ref="AGP1022:AGQ1022"/>
    <mergeCell ref="VD1020:VE1020"/>
    <mergeCell ref="VF1022:VG1022"/>
    <mergeCell ref="TW1024:TX1024"/>
    <mergeCell ref="TU1022:TV1022"/>
    <mergeCell ref="TP1017:TQ1017"/>
    <mergeCell ref="TN1015:TO1015"/>
    <mergeCell ref="VL1028:VM1028"/>
    <mergeCell ref="UA1028:UB1028"/>
    <mergeCell ref="PT1028:PU1028"/>
    <mergeCell ref="RE1028:RF1028"/>
    <mergeCell ref="SP1028:SQ1028"/>
    <mergeCell ref="OI1028:OJ1028"/>
    <mergeCell ref="SN1026:SO1026"/>
    <mergeCell ref="SL1024:SM1024"/>
    <mergeCell ref="PA1009:PB1009"/>
    <mergeCell ref="OW1005:OX1005"/>
    <mergeCell ref="OU1003:OV1003"/>
    <mergeCell ref="OS1001:OT1001"/>
    <mergeCell ref="OY1007:OZ1007"/>
    <mergeCell ref="ON996:OO996"/>
    <mergeCell ref="OM995:ON995"/>
    <mergeCell ref="SE1017:SF1017"/>
    <mergeCell ref="SC1015:SD1015"/>
    <mergeCell ref="PE1013:PF1013"/>
    <mergeCell ref="PI1017:PJ1017"/>
    <mergeCell ref="PG1015:PH1015"/>
    <mergeCell ref="PC1011:PD1011"/>
    <mergeCell ref="PL1020:PM1020"/>
    <mergeCell ref="ALS1007:ALT1007"/>
    <mergeCell ref="ALU1009:ALV1009"/>
    <mergeCell ref="AKH1007:AKI1007"/>
    <mergeCell ref="AKJ1009:AKK1009"/>
    <mergeCell ref="AJV995:AJW995"/>
    <mergeCell ref="ALG995:ALH995"/>
    <mergeCell ref="ALF994:ALG994"/>
    <mergeCell ref="ALH996:ALI996"/>
    <mergeCell ref="ALQ1005:ALR1005"/>
    <mergeCell ref="ALO1003:ALP1003"/>
    <mergeCell ref="ALM1001:ALN1001"/>
    <mergeCell ref="AMH1022:AMI1022"/>
    <mergeCell ref="ALW1011:ALX1011"/>
    <mergeCell ref="AMF1020:AMG1020"/>
    <mergeCell ref="AMC1017:AMD1017"/>
    <mergeCell ref="ALY1013:ALZ1013"/>
    <mergeCell ref="AMA1015:AMB1015"/>
    <mergeCell ref="ALA1026:ALB1026"/>
    <mergeCell ref="AML1026:AMM1026"/>
    <mergeCell ref="AMJ1024:AMK1024"/>
    <mergeCell ref="ALC1028:ALD1028"/>
    <mergeCell ref="AKU1020:AKV1020"/>
    <mergeCell ref="AKY1024:AKZ1024"/>
    <mergeCell ref="AKW1022:AKX1022"/>
    <mergeCell ref="AJP1026:AJQ1026"/>
    <mergeCell ref="AJN1024:AJO1024"/>
    <mergeCell ref="AIW1007:AIX1007"/>
    <mergeCell ref="AJC1013:AJD1013"/>
    <mergeCell ref="AIY1009:AIZ1009"/>
    <mergeCell ref="AJA1011:AJB1011"/>
    <mergeCell ref="AIJ994:AIK994"/>
    <mergeCell ref="AIQ1001:AIR1001"/>
    <mergeCell ref="AJW996:AJX996"/>
    <mergeCell ref="AIE1026:AIF1026"/>
    <mergeCell ref="AIC1024:AID1024"/>
    <mergeCell ref="AIA1022:AIB1022"/>
    <mergeCell ref="AJU994:AJV994"/>
    <mergeCell ref="AJL1022:AJM1022"/>
    <mergeCell ref="AJG1017:AJH1017"/>
    <mergeCell ref="AJE1015:AJF1015"/>
    <mergeCell ref="VZ1005:WA1005"/>
    <mergeCell ref="WB1007:WC1007"/>
    <mergeCell ref="VX1003:VY1003"/>
    <mergeCell ref="VV1001:VW1001"/>
    <mergeCell ref="WD1009:WE1009"/>
    <mergeCell ref="WJ1015:WK1015"/>
    <mergeCell ref="WF1011:WG1011"/>
    <mergeCell ref="WH1013:WI1013"/>
    <mergeCell ref="WL1017:WM1017"/>
    <mergeCell ref="WO1020:WP1020"/>
    <mergeCell ref="YR1001:YS1001"/>
    <mergeCell ref="YV1005:YW1005"/>
    <mergeCell ref="YT1003:YU1003"/>
    <mergeCell ref="AAK1009:AAL1009"/>
    <mergeCell ref="AAM1011:AAN1011"/>
    <mergeCell ref="TS1020:TT1020"/>
    <mergeCell ref="XZ1020:YA1020"/>
    <mergeCell ref="ZH1017:ZI1017"/>
    <mergeCell ref="ZO1024:ZP1024"/>
    <mergeCell ref="ZM1022:ZN1022"/>
    <mergeCell ref="YB1022:YC1022"/>
    <mergeCell ref="YF1026:YG1026"/>
    <mergeCell ref="YD1024:YE1024"/>
    <mergeCell ref="VH1024:VI1024"/>
    <mergeCell ref="WS1024:WT1024"/>
    <mergeCell ref="WW1028:WX1028"/>
    <mergeCell ref="WU1026:WV1026"/>
    <mergeCell ref="WQ1022:WR1022"/>
    <mergeCell ref="XW1017:XX1017"/>
    <mergeCell ref="ZD1013:ZE1013"/>
    <mergeCell ref="YH1028:YI1028"/>
    <mergeCell ref="YM996:YN996"/>
    <mergeCell ref="YL995:YM995"/>
    <mergeCell ref="AHA996:AHB996"/>
    <mergeCell ref="AGZ995:AHA995"/>
    <mergeCell ref="ZW995:ZX995"/>
    <mergeCell ref="ZX996:ZY996"/>
    <mergeCell ref="VP995:VQ995"/>
    <mergeCell ref="XA995:XB995"/>
    <mergeCell ref="XB996:XC996"/>
    <mergeCell ref="OL994:OM994"/>
    <mergeCell ref="OJ992:OK992"/>
    <mergeCell ref="OK993:OL993"/>
    <mergeCell ref="HJ995:HK995"/>
    <mergeCell ref="HI994:HJ994"/>
    <mergeCell ref="HG992:HH992"/>
    <mergeCell ref="HH993:HI993"/>
    <mergeCell ref="NA994:NB994"/>
    <mergeCell ref="NB995:NC995"/>
    <mergeCell ref="IS993:IT993"/>
    <mergeCell ref="IU995:IV995"/>
    <mergeCell ref="MZ993:NA993"/>
    <mergeCell ref="KE994:KF994"/>
    <mergeCell ref="KD993:KE993"/>
    <mergeCell ref="IR992:IS992"/>
    <mergeCell ref="IQ991:IR991"/>
    <mergeCell ref="LQ995:LR995"/>
    <mergeCell ref="KF995:KG995"/>
    <mergeCell ref="MY992:MZ992"/>
    <mergeCell ref="NC996:ND996"/>
    <mergeCell ref="MU988:MV988"/>
    <mergeCell ref="MW990:MX990"/>
    <mergeCell ref="MX991:MY991"/>
    <mergeCell ref="MV989:MW989"/>
    <mergeCell ref="MM980:MN980"/>
    <mergeCell ref="MO982:MP982"/>
    <mergeCell ref="MT987:MU987"/>
    <mergeCell ref="SM988:SN988"/>
    <mergeCell ref="SO990:SP990"/>
    <mergeCell ref="SN989:SO989"/>
    <mergeCell ref="RD990:RE990"/>
    <mergeCell ref="UK1001:UL1001"/>
    <mergeCell ref="QY985:QZ985"/>
    <mergeCell ref="QW983:QX983"/>
    <mergeCell ref="RA987:RB987"/>
    <mergeCell ref="PN985:PO985"/>
    <mergeCell ref="MP983:MQ983"/>
    <mergeCell ref="MR985:MS985"/>
    <mergeCell ref="OH990:OI990"/>
    <mergeCell ref="OI991:OJ991"/>
    <mergeCell ref="NH1001:NI1001"/>
    <mergeCell ref="RB988:RC988"/>
    <mergeCell ref="RC989:RD989"/>
    <mergeCell ref="PP987:PQ987"/>
    <mergeCell ref="PQ988:PR988"/>
    <mergeCell ref="PR989:PS989"/>
    <mergeCell ref="LP994:LQ994"/>
    <mergeCell ref="LO993:LP993"/>
    <mergeCell ref="IT994:IU994"/>
    <mergeCell ref="IV996:IW996"/>
    <mergeCell ref="HP1001:HQ1001"/>
    <mergeCell ref="HK996:HL996"/>
    <mergeCell ref="JA1001:JB1001"/>
    <mergeCell ref="LN992:LO992"/>
    <mergeCell ref="LR996:LS996"/>
    <mergeCell ref="LW1001:LX1001"/>
    <mergeCell ref="LJ988:LK988"/>
    <mergeCell ref="LL990:LM990"/>
    <mergeCell ref="LK989:LL989"/>
    <mergeCell ref="LM991:LN991"/>
    <mergeCell ref="KB991:KC991"/>
    <mergeCell ref="KC992:KD992"/>
    <mergeCell ref="KG996:KH996"/>
    <mergeCell ref="KL1001:KM1001"/>
    <mergeCell ref="JO978:JP978"/>
    <mergeCell ref="JI972:JJ972"/>
    <mergeCell ref="JK974:JL974"/>
    <mergeCell ref="JM976:JN976"/>
    <mergeCell ref="HZ974:IA974"/>
    <mergeCell ref="HX972:HY972"/>
    <mergeCell ref="IF980:IG980"/>
    <mergeCell ref="GS978:GT978"/>
    <mergeCell ref="JQ980:JR980"/>
    <mergeCell ref="GU980:GV980"/>
    <mergeCell ref="GW982:GX982"/>
    <mergeCell ref="GM972:GN972"/>
    <mergeCell ref="GQ976:GR976"/>
    <mergeCell ref="GO974:GP974"/>
    <mergeCell ref="JV985:JW985"/>
    <mergeCell ref="JT983:JU983"/>
    <mergeCell ref="OF988:OG988"/>
    <mergeCell ref="OG989:OH989"/>
    <mergeCell ref="IM987:IN987"/>
    <mergeCell ref="IK985:IL985"/>
    <mergeCell ref="II983:IJ983"/>
    <mergeCell ref="IH982:II982"/>
    <mergeCell ref="JX987:JY987"/>
    <mergeCell ref="JS982:JT982"/>
    <mergeCell ref="HC988:HD988"/>
    <mergeCell ref="HB987:HC987"/>
    <mergeCell ref="GZ985:HA985"/>
    <mergeCell ref="HF991:HG991"/>
    <mergeCell ref="GX983:GY983"/>
    <mergeCell ref="HD989:HE989"/>
    <mergeCell ref="IN988:IO988"/>
    <mergeCell ref="KA990:KB990"/>
    <mergeCell ref="JY988:JZ988"/>
    <mergeCell ref="JZ989:KA989"/>
    <mergeCell ref="IO989:IP989"/>
    <mergeCell ref="IP990:IQ990"/>
    <mergeCell ref="HE990:HF990"/>
    <mergeCell ref="MK978:ML978"/>
    <mergeCell ref="ME972:MF972"/>
    <mergeCell ref="MG974:MH974"/>
    <mergeCell ref="MI976:MJ976"/>
    <mergeCell ref="ID978:IE978"/>
    <mergeCell ref="IB976:IC976"/>
    <mergeCell ref="KV974:KW974"/>
    <mergeCell ref="KX976:KY976"/>
    <mergeCell ref="LI987:LJ987"/>
    <mergeCell ref="LG985:LH985"/>
    <mergeCell ref="KZ978:LA978"/>
    <mergeCell ref="LD982:LE982"/>
    <mergeCell ref="LB980:LC980"/>
    <mergeCell ref="LE983:LF983"/>
    <mergeCell ref="KT972:KU972"/>
    <mergeCell ref="MP1020:MQ1020"/>
    <mergeCell ref="MM1017:MN1017"/>
    <mergeCell ref="IK1022:IL1022"/>
    <mergeCell ref="II1020:IJ1020"/>
    <mergeCell ref="GX1020:GY1020"/>
    <mergeCell ref="HB1024:HC1024"/>
    <mergeCell ref="GZ1022:HA1022"/>
    <mergeCell ref="GU1017:GV1017"/>
    <mergeCell ref="GS1015:GT1015"/>
    <mergeCell ref="IO1026:IP1026"/>
    <mergeCell ref="JZ1026:KA1026"/>
    <mergeCell ref="HF1028:HG1028"/>
    <mergeCell ref="HD1026:HE1026"/>
    <mergeCell ref="FU1028:FV1028"/>
    <mergeCell ref="JX1024:JY1024"/>
    <mergeCell ref="JV1022:JW1022"/>
    <mergeCell ref="JT1020:JU1020"/>
    <mergeCell ref="LE1020:LF1020"/>
    <mergeCell ref="RC1026:RD1026"/>
    <mergeCell ref="RA1024:RB1024"/>
    <mergeCell ref="IM1024:IN1024"/>
    <mergeCell ref="LK1026:LL1026"/>
    <mergeCell ref="MR1022:MS1022"/>
    <mergeCell ref="IF1017:IG1017"/>
    <mergeCell ref="JQ1017:JR1017"/>
    <mergeCell ref="IB1013:IC1013"/>
    <mergeCell ref="GQ1013:GR1013"/>
    <mergeCell ref="QP1013:QQ1013"/>
    <mergeCell ref="QR1015:QS1015"/>
    <mergeCell ref="ID1015:IE1015"/>
    <mergeCell ref="MK1015:ML1015"/>
    <mergeCell ref="MI1013:MJ1013"/>
    <mergeCell ref="JM1013:JN1013"/>
    <mergeCell ref="JO1015:JP1015"/>
    <mergeCell ref="RW1009:RX1009"/>
    <mergeCell ref="RY1011:RZ1011"/>
    <mergeCell ref="PN1022:PO1022"/>
    <mergeCell ref="PR1026:PS1026"/>
    <mergeCell ref="PP1024:PQ1024"/>
    <mergeCell ref="QN1011:QO1011"/>
    <mergeCell ref="QL1009:QM1009"/>
    <mergeCell ref="QY1022:QZ1022"/>
    <mergeCell ref="OG1026:OH1026"/>
    <mergeCell ref="OE1024:OF1024"/>
    <mergeCell ref="MT1024:MU1024"/>
    <mergeCell ref="MV1026:MW1026"/>
    <mergeCell ref="LM1028:LN1028"/>
    <mergeCell ref="MX1028:MY1028"/>
    <mergeCell ref="IQ1028:IR1028"/>
    <mergeCell ref="KB1028:KC1028"/>
    <mergeCell ref="OA1020:OB1020"/>
    <mergeCell ref="OC1022:OD1022"/>
    <mergeCell ref="NV1015:NW1015"/>
    <mergeCell ref="NT1013:NU1013"/>
    <mergeCell ref="NX1017:NY1017"/>
    <mergeCell ref="NL1005:NM1005"/>
    <mergeCell ref="NJ1003:NK1003"/>
    <mergeCell ref="NR1011:NS1011"/>
    <mergeCell ref="LI1024:LJ1024"/>
    <mergeCell ref="LG1022:LH1022"/>
    <mergeCell ref="LB1017:LC1017"/>
    <mergeCell ref="KX1013:KY1013"/>
    <mergeCell ref="KZ1015:LA1015"/>
    <mergeCell ref="KV1011:KW1011"/>
    <mergeCell ref="ME1009:MF1009"/>
    <mergeCell ref="KT1009:KU1009"/>
    <mergeCell ref="JC1003:JD1003"/>
    <mergeCell ref="HR1003:HS1003"/>
    <mergeCell ref="GG1003:GH1003"/>
    <mergeCell ref="KN1003:KO1003"/>
    <mergeCell ref="JK1011:JL1011"/>
    <mergeCell ref="JI1009:JJ1009"/>
    <mergeCell ref="JE1005:JF1005"/>
    <mergeCell ref="JG1007:JH1007"/>
    <mergeCell ref="GM1009:GN1009"/>
    <mergeCell ref="GO1011:GP1011"/>
    <mergeCell ref="HT1005:HU1005"/>
    <mergeCell ref="UA991:UB991"/>
    <mergeCell ref="VJ989:VK989"/>
    <mergeCell ref="RF992:RG992"/>
    <mergeCell ref="RG993:RH993"/>
    <mergeCell ref="RH994:RI994"/>
    <mergeCell ref="SS994:ST994"/>
    <mergeCell ref="UF996:UG996"/>
    <mergeCell ref="VQ996:VR996"/>
    <mergeCell ref="SZ1001:TA1001"/>
    <mergeCell ref="SP991:SQ991"/>
    <mergeCell ref="ST995:SU995"/>
    <mergeCell ref="SU996:SV996"/>
    <mergeCell ref="WD972:WE972"/>
    <mergeCell ref="QN974:QO974"/>
    <mergeCell ref="TX988:TY988"/>
    <mergeCell ref="VI988:VJ988"/>
    <mergeCell ref="RO1001:RP1001"/>
    <mergeCell ref="SL987:SM987"/>
    <mergeCell ref="VL991:VM991"/>
    <mergeCell ref="VO994:VP994"/>
    <mergeCell ref="VZ968:WA968"/>
    <mergeCell ref="WB970:WC970"/>
    <mergeCell ref="RQ1003:RR1003"/>
    <mergeCell ref="RS1005:RT1005"/>
    <mergeCell ref="UE995:UF995"/>
    <mergeCell ref="UO968:UP968"/>
    <mergeCell ref="SJ985:SK985"/>
    <mergeCell ref="UD957:UE957"/>
    <mergeCell ref="UC956:UD956"/>
    <mergeCell ref="TS983:TT983"/>
    <mergeCell ref="TP980:TQ980"/>
    <mergeCell ref="TR982:TS982"/>
    <mergeCell ref="UK964:UL964"/>
    <mergeCell ref="UE958:UF958"/>
    <mergeCell ref="UF959:UG959"/>
    <mergeCell ref="UM966:UN966"/>
    <mergeCell ref="SR993:SS993"/>
    <mergeCell ref="UB992:UC992"/>
    <mergeCell ref="UC993:UD993"/>
    <mergeCell ref="SQ992:SR992"/>
    <mergeCell ref="RE991:RF991"/>
    <mergeCell ref="VM992:VN992"/>
    <mergeCell ref="VK990:VL990"/>
    <mergeCell ref="UD994:UE994"/>
    <mergeCell ref="TZ990:UA990"/>
    <mergeCell ref="TL1013:TM1013"/>
    <mergeCell ref="TH1009:TI1009"/>
    <mergeCell ref="TJ1011:TK1011"/>
    <mergeCell ref="TF1007:TG1007"/>
    <mergeCell ref="UO1005:UP1005"/>
    <mergeCell ref="UM1003:UN1003"/>
    <mergeCell ref="UW1013:UX1013"/>
    <mergeCell ref="UU1011:UV1011"/>
    <mergeCell ref="UQ1007:UR1007"/>
    <mergeCell ref="US1009:UT1009"/>
    <mergeCell ref="PY996:PZ996"/>
    <mergeCell ref="PW994:PX994"/>
    <mergeCell ref="PX995:PY995"/>
    <mergeCell ref="PV993:PW993"/>
    <mergeCell ref="PU992:PV992"/>
    <mergeCell ref="PT991:PU991"/>
    <mergeCell ref="PS990:PT990"/>
    <mergeCell ref="RJ996:RK996"/>
    <mergeCell ref="RI995:RJ995"/>
    <mergeCell ref="SA1013:SB1013"/>
    <mergeCell ref="QJ1007:QK1007"/>
    <mergeCell ref="QH1005:QI1005"/>
    <mergeCell ref="QF1003:QG1003"/>
    <mergeCell ref="RU1007:RV1007"/>
    <mergeCell ref="QD1001:QE1001"/>
    <mergeCell ref="SS957:ST957"/>
    <mergeCell ref="SR956:SS956"/>
    <mergeCell ref="TB1003:TC1003"/>
    <mergeCell ref="TD1005:TE1005"/>
    <mergeCell ref="TD968:TE968"/>
    <mergeCell ref="TF970:TG970"/>
    <mergeCell ref="TH972:TI972"/>
    <mergeCell ref="SR919:SS919"/>
    <mergeCell ref="SU922:SV922"/>
    <mergeCell ref="SA939:SB939"/>
    <mergeCell ref="SC941:SD941"/>
    <mergeCell ref="UY941:UZ941"/>
    <mergeCell ref="VA943:VB943"/>
    <mergeCell ref="TS946:TT946"/>
    <mergeCell ref="RD953:RE953"/>
    <mergeCell ref="QJ933:QK933"/>
    <mergeCell ref="QL935:QM935"/>
    <mergeCell ref="RU933:RV933"/>
    <mergeCell ref="RC952:RD952"/>
    <mergeCell ref="RB951:RC951"/>
    <mergeCell ref="MY955:MZ955"/>
    <mergeCell ref="MZ956:NA956"/>
    <mergeCell ref="NB958:NC958"/>
    <mergeCell ref="NA957:NB957"/>
    <mergeCell ref="MX954:MY954"/>
    <mergeCell ref="IU958:IV958"/>
    <mergeCell ref="IV959:IW959"/>
    <mergeCell ref="KG959:KH959"/>
    <mergeCell ref="HK959:HL959"/>
    <mergeCell ref="LR959:LS959"/>
    <mergeCell ref="LQ958:LR958"/>
    <mergeCell ref="NC959:ND959"/>
    <mergeCell ref="KB954:KC954"/>
    <mergeCell ref="KC955:KD955"/>
    <mergeCell ref="MX917:MY917"/>
    <mergeCell ref="MZ919:NA919"/>
    <mergeCell ref="NA920:NB920"/>
    <mergeCell ref="MY918:MZ918"/>
    <mergeCell ref="LP957:LQ957"/>
    <mergeCell ref="LO956:LP956"/>
    <mergeCell ref="NC922:ND922"/>
    <mergeCell ref="NL931:NM931"/>
    <mergeCell ref="NJ929:NK929"/>
    <mergeCell ref="NH927:NI927"/>
    <mergeCell ref="NB921:NC921"/>
    <mergeCell ref="MA1005:MB1005"/>
    <mergeCell ref="MG1011:MH1011"/>
    <mergeCell ref="MC1007:MD1007"/>
    <mergeCell ref="KP1005:KQ1005"/>
    <mergeCell ref="GI1005:GJ1005"/>
    <mergeCell ref="GK1007:GL1007"/>
    <mergeCell ref="GE1001:GF1001"/>
    <mergeCell ref="NN1007:NO1007"/>
    <mergeCell ref="NP1009:NQ1009"/>
    <mergeCell ref="KR1007:KS1007"/>
    <mergeCell ref="HX1009:HY1009"/>
    <mergeCell ref="HZ1011:IA1011"/>
    <mergeCell ref="LY1003:LZ1003"/>
    <mergeCell ref="HV1007:HW1007"/>
    <mergeCell ref="JC966:JD966"/>
    <mergeCell ref="JA964:JB964"/>
    <mergeCell ref="NL968:NM968"/>
    <mergeCell ref="NJ966:NK966"/>
    <mergeCell ref="NH964:NI964"/>
    <mergeCell ref="MA968:MB968"/>
    <mergeCell ref="LM954:LN954"/>
    <mergeCell ref="KE957:KF957"/>
    <mergeCell ref="KD956:KE956"/>
    <mergeCell ref="IQ954:IR954"/>
    <mergeCell ref="KF958:KG958"/>
    <mergeCell ref="IT957:IU957"/>
    <mergeCell ref="KP968:KQ968"/>
    <mergeCell ref="HJ958:HK958"/>
    <mergeCell ref="HI957:HJ957"/>
    <mergeCell ref="HP964:HQ964"/>
    <mergeCell ref="HR966:HS966"/>
    <mergeCell ref="HT968:HU968"/>
    <mergeCell ref="HV970:HW970"/>
    <mergeCell ref="IS956:IT956"/>
    <mergeCell ref="IR955:IS955"/>
    <mergeCell ref="FZ959:GA959"/>
    <mergeCell ref="FW956:FX956"/>
    <mergeCell ref="FX957:FY957"/>
    <mergeCell ref="HG955:HH955"/>
    <mergeCell ref="HH956:HI956"/>
    <mergeCell ref="FY958:FZ958"/>
    <mergeCell ref="FY995:FZ995"/>
    <mergeCell ref="FX994:FY994"/>
    <mergeCell ref="LN955:LO955"/>
    <mergeCell ref="LW964:LX964"/>
    <mergeCell ref="LY966:LZ966"/>
    <mergeCell ref="JE968:JF968"/>
    <mergeCell ref="JG970:JH970"/>
    <mergeCell ref="KR970:KS970"/>
    <mergeCell ref="MC970:MD970"/>
    <mergeCell ref="KN966:KO966"/>
    <mergeCell ref="KL964:KM964"/>
    <mergeCell ref="GK970:GL970"/>
    <mergeCell ref="GE964:GF964"/>
    <mergeCell ref="GG966:GH966"/>
    <mergeCell ref="GI968:GJ968"/>
    <mergeCell ref="FV955:FW955"/>
    <mergeCell ref="FU954:FV954"/>
    <mergeCell ref="HF954:HG954"/>
    <mergeCell ref="FV992:FW992"/>
    <mergeCell ref="FW993:FX993"/>
    <mergeCell ref="FZ996:GA996"/>
    <mergeCell ref="FU991:FV991"/>
    <mergeCell ref="FJ240:FK240"/>
    <mergeCell ref="FF236:FG236"/>
    <mergeCell ref="FH238:FI238"/>
    <mergeCell ref="EH249:EI249"/>
    <mergeCell ref="EG248:EH248"/>
    <mergeCell ref="FD234:FE234"/>
    <mergeCell ref="EZ230:FA230"/>
    <mergeCell ref="EV226:EW226"/>
    <mergeCell ref="ET224:EU224"/>
    <mergeCell ref="EI213:EJ213"/>
    <mergeCell ref="EI250:EJ250"/>
    <mergeCell ref="FB269:FC269"/>
    <mergeCell ref="FD271:FE271"/>
    <mergeCell ref="EJ251:EK251"/>
    <mergeCell ref="EO256:EP256"/>
    <mergeCell ref="DB217:DC217"/>
    <mergeCell ref="DA216:DB216"/>
    <mergeCell ref="BN214:BO214"/>
    <mergeCell ref="BM213:BN213"/>
    <mergeCell ref="CV211:CW211"/>
    <mergeCell ref="CP205:CQ205"/>
    <mergeCell ref="CS208:CT208"/>
    <mergeCell ref="CY214:CZ214"/>
    <mergeCell ref="BH208:BI208"/>
    <mergeCell ref="BC388:BD388"/>
    <mergeCell ref="BE390:BF390"/>
    <mergeCell ref="BF391:BG391"/>
    <mergeCell ref="BC314:BD314"/>
    <mergeCell ref="BE316:BF316"/>
    <mergeCell ref="BA312:BB312"/>
    <mergeCell ref="AY310:AZ310"/>
    <mergeCell ref="AY347:AZ347"/>
    <mergeCell ref="BA349:BB349"/>
    <mergeCell ref="BJ358:BK358"/>
    <mergeCell ref="BH356:BI356"/>
    <mergeCell ref="BK359:BL359"/>
    <mergeCell ref="AS341:AT341"/>
    <mergeCell ref="AU343:AV343"/>
    <mergeCell ref="AW382:AX382"/>
    <mergeCell ref="BA386:BB386"/>
    <mergeCell ref="AY384:AZ384"/>
    <mergeCell ref="BE279:BF279"/>
    <mergeCell ref="AW345:AX345"/>
    <mergeCell ref="AQ302:AR302"/>
    <mergeCell ref="AS304:AT304"/>
    <mergeCell ref="DM339:DN339"/>
    <mergeCell ref="CB339:CC339"/>
    <mergeCell ref="CP353:CQ353"/>
    <mergeCell ref="CQ391:CR391"/>
    <mergeCell ref="CL386:CM386"/>
    <mergeCell ref="CD341:CE341"/>
    <mergeCell ref="CF343:CG343"/>
    <mergeCell ref="CV359:CW359"/>
    <mergeCell ref="DC366:DD366"/>
    <mergeCell ref="DB365:DC365"/>
    <mergeCell ref="CX361:CY361"/>
    <mergeCell ref="CZ363:DA363"/>
    <mergeCell ref="BO363:BP363"/>
    <mergeCell ref="BN362:BO362"/>
    <mergeCell ref="DO230:DP230"/>
    <mergeCell ref="DQ232:DR232"/>
    <mergeCell ref="DK337:DL337"/>
    <mergeCell ref="DI335:DJ335"/>
    <mergeCell ref="DO341:DP341"/>
    <mergeCell ref="BP364:BQ364"/>
    <mergeCell ref="BZ337:CA337"/>
    <mergeCell ref="FD382:FE382"/>
    <mergeCell ref="FF384:FG384"/>
    <mergeCell ref="FH386:FI386"/>
    <mergeCell ref="FJ388:FK388"/>
    <mergeCell ref="FL390:FM390"/>
    <mergeCell ref="FM391:FN391"/>
    <mergeCell ref="EB391:EC391"/>
    <mergeCell ref="DY388:DZ388"/>
    <mergeCell ref="DY351:DZ351"/>
    <mergeCell ref="EA353:EB353"/>
    <mergeCell ref="EL364:EM364"/>
    <mergeCell ref="EO367:EP367"/>
    <mergeCell ref="FL353:FM353"/>
    <mergeCell ref="FJ351:FK351"/>
    <mergeCell ref="EZ378:FA378"/>
    <mergeCell ref="FB380:FC380"/>
    <mergeCell ref="ET372:EU372"/>
    <mergeCell ref="EX376:EY376"/>
    <mergeCell ref="EV374:EW374"/>
    <mergeCell ref="EZ267:FA267"/>
    <mergeCell ref="FB232:FC232"/>
    <mergeCell ref="EM291:EN291"/>
    <mergeCell ref="EV300:EW300"/>
    <mergeCell ref="EG359:EH359"/>
    <mergeCell ref="EH323:EI323"/>
    <mergeCell ref="EK363:EL363"/>
    <mergeCell ref="EV337:EW337"/>
    <mergeCell ref="EJ362:EK362"/>
    <mergeCell ref="EI361:EJ361"/>
    <mergeCell ref="EX302:EY302"/>
    <mergeCell ref="FD308:FE308"/>
    <mergeCell ref="EK289:EL289"/>
    <mergeCell ref="EL290:EM290"/>
    <mergeCell ref="EM217:EN217"/>
    <mergeCell ref="EL216:EM216"/>
    <mergeCell ref="EG211:EH211"/>
    <mergeCell ref="EH212:EI212"/>
    <mergeCell ref="FJ277:FK277"/>
    <mergeCell ref="FF273:FG273"/>
    <mergeCell ref="EX228:EY228"/>
    <mergeCell ref="EG322:EH322"/>
    <mergeCell ref="EJ288:EK288"/>
    <mergeCell ref="FJ314:FK314"/>
    <mergeCell ref="FD345:FE345"/>
    <mergeCell ref="EZ341:FA341"/>
    <mergeCell ref="FB343:FC343"/>
    <mergeCell ref="EX339:EY339"/>
    <mergeCell ref="FH312:FI312"/>
    <mergeCell ref="FF310:FG310"/>
    <mergeCell ref="FH349:FI349"/>
    <mergeCell ref="FM317:FN317"/>
    <mergeCell ref="FL316:FM316"/>
    <mergeCell ref="FM354:FN354"/>
    <mergeCell ref="FF347:FG347"/>
    <mergeCell ref="DW275:DX275"/>
    <mergeCell ref="DU273:DV273"/>
    <mergeCell ref="ED282:EE282"/>
    <mergeCell ref="DQ269:DR269"/>
    <mergeCell ref="DS271:DT271"/>
    <mergeCell ref="EX265:EY265"/>
    <mergeCell ref="EV263:EW263"/>
    <mergeCell ref="ET261:EU261"/>
    <mergeCell ref="EK252:EL252"/>
    <mergeCell ref="EG285:EH285"/>
    <mergeCell ref="EI287:EJ287"/>
    <mergeCell ref="FR285:FS285"/>
    <mergeCell ref="EH286:EI286"/>
    <mergeCell ref="CV285:CW285"/>
    <mergeCell ref="BL286:BM286"/>
    <mergeCell ref="CX287:CY287"/>
    <mergeCell ref="CW286:CX286"/>
    <mergeCell ref="DD219:DE219"/>
    <mergeCell ref="DC218:DD218"/>
    <mergeCell ref="EO219:EP219"/>
    <mergeCell ref="EN218:EO218"/>
    <mergeCell ref="AF217:AG217"/>
    <mergeCell ref="CQ206:CR206"/>
    <mergeCell ref="EB206:EC206"/>
    <mergeCell ref="FM206:FN206"/>
    <mergeCell ref="FO208:FP208"/>
    <mergeCell ref="FJ203:FK203"/>
    <mergeCell ref="FL205:FM205"/>
    <mergeCell ref="FH201:FI201"/>
    <mergeCell ref="EA205:EB205"/>
    <mergeCell ref="T279:U279"/>
    <mergeCell ref="AB250:AC250"/>
    <mergeCell ref="EM254:EN254"/>
    <mergeCell ref="EL253:EM253"/>
    <mergeCell ref="FL279:FM279"/>
    <mergeCell ref="FQ247:FR247"/>
    <mergeCell ref="FM243:FN243"/>
    <mergeCell ref="FL242:FM242"/>
    <mergeCell ref="FO245:FP245"/>
    <mergeCell ref="FM280:FN280"/>
    <mergeCell ref="EN255:EO255"/>
    <mergeCell ref="FH275:FI275"/>
    <mergeCell ref="DD256:DE256"/>
    <mergeCell ref="DA253:DB253"/>
    <mergeCell ref="DB254:DC254"/>
    <mergeCell ref="DC255:DD255"/>
    <mergeCell ref="CL201:CM201"/>
    <mergeCell ref="CN203:CO203"/>
    <mergeCell ref="DM228:DN228"/>
    <mergeCell ref="CU210:CV210"/>
    <mergeCell ref="DM265:DN265"/>
    <mergeCell ref="DI261:DJ261"/>
    <mergeCell ref="DK263:DL263"/>
    <mergeCell ref="DK226:DL226"/>
    <mergeCell ref="DI224:DJ224"/>
    <mergeCell ref="EA242:EB242"/>
    <mergeCell ref="EB243:EC243"/>
    <mergeCell ref="DY240:DZ240"/>
    <mergeCell ref="EF247:EG247"/>
    <mergeCell ref="DS234:DT234"/>
    <mergeCell ref="ED245:EE245"/>
    <mergeCell ref="AS267:AT267"/>
    <mergeCell ref="AU269:AV269"/>
    <mergeCell ref="DO267:DP267"/>
    <mergeCell ref="CL275:CM275"/>
    <mergeCell ref="CJ273:CK273"/>
    <mergeCell ref="CN277:CO277"/>
    <mergeCell ref="CP279:CQ279"/>
    <mergeCell ref="AF365:AG365"/>
    <mergeCell ref="AH367:AI367"/>
    <mergeCell ref="AD363:AE363"/>
    <mergeCell ref="AD326:AE326"/>
    <mergeCell ref="AH293:AI293"/>
    <mergeCell ref="AH330:AI330"/>
    <mergeCell ref="AF328:AG328"/>
    <mergeCell ref="EF321:EG321"/>
    <mergeCell ref="ED319:EE319"/>
    <mergeCell ref="EH360:EI360"/>
    <mergeCell ref="EF358:EG358"/>
    <mergeCell ref="EA390:EB390"/>
    <mergeCell ref="EB354:EC354"/>
    <mergeCell ref="BM361:BN361"/>
    <mergeCell ref="BR366:BS366"/>
    <mergeCell ref="BQ365:BR365"/>
    <mergeCell ref="AO374:AP374"/>
    <mergeCell ref="AM372:AN372"/>
    <mergeCell ref="CP390:CQ390"/>
    <mergeCell ref="CJ384:CK384"/>
    <mergeCell ref="CH382:CI382"/>
    <mergeCell ref="CN388:CO388"/>
    <mergeCell ref="DK374:DL374"/>
    <mergeCell ref="DI372:DJ372"/>
    <mergeCell ref="CQ317:CR317"/>
    <mergeCell ref="CU321:CV321"/>
    <mergeCell ref="CV322:CW322"/>
    <mergeCell ref="CN314:CO314"/>
    <mergeCell ref="CP316:CQ316"/>
    <mergeCell ref="CL349:CM349"/>
    <mergeCell ref="DW312:DX312"/>
    <mergeCell ref="DU310:DV310"/>
    <mergeCell ref="EB317:EC317"/>
    <mergeCell ref="DY314:DZ314"/>
    <mergeCell ref="EA316:EB316"/>
    <mergeCell ref="EK326:EL326"/>
    <mergeCell ref="EJ325:EK325"/>
    <mergeCell ref="EN329:EO329"/>
    <mergeCell ref="EO330:EP330"/>
    <mergeCell ref="ET335:EU335"/>
    <mergeCell ref="EN292:EO292"/>
    <mergeCell ref="EO293:EP293"/>
    <mergeCell ref="DU236:DV236"/>
    <mergeCell ref="DW238:DX238"/>
    <mergeCell ref="EB280:EC280"/>
    <mergeCell ref="EA279:EB279"/>
    <mergeCell ref="EL327:EM327"/>
    <mergeCell ref="EM328:EN328"/>
    <mergeCell ref="EI324:EJ324"/>
    <mergeCell ref="DQ380:DR380"/>
    <mergeCell ref="DS382:DT382"/>
    <mergeCell ref="EN366:EO366"/>
    <mergeCell ref="ED356:EE356"/>
    <mergeCell ref="EM365:EN365"/>
    <mergeCell ref="DM376:DN376"/>
    <mergeCell ref="DO378:DP378"/>
    <mergeCell ref="CQ354:CR354"/>
    <mergeCell ref="CU358:CV358"/>
    <mergeCell ref="CS356:CT356"/>
    <mergeCell ref="DA364:DB364"/>
    <mergeCell ref="CW360:CX360"/>
    <mergeCell ref="CY362:CZ362"/>
    <mergeCell ref="DQ343:DR343"/>
    <mergeCell ref="CN351:CO351"/>
    <mergeCell ref="DS345:DT345"/>
    <mergeCell ref="DW349:DX349"/>
    <mergeCell ref="DU347:DV347"/>
    <mergeCell ref="DW386:DX386"/>
    <mergeCell ref="DU384:DV384"/>
    <mergeCell ref="DD367:DE367"/>
    <mergeCell ref="AW271:AX271"/>
    <mergeCell ref="CD267:CE267"/>
    <mergeCell ref="CU284:CV284"/>
    <mergeCell ref="CS282:CT282"/>
    <mergeCell ref="EF284:EG284"/>
    <mergeCell ref="N273:O273"/>
    <mergeCell ref="R277:S277"/>
    <mergeCell ref="BA275:BB275"/>
    <mergeCell ref="AY273:AZ273"/>
    <mergeCell ref="BC277:BD277"/>
    <mergeCell ref="DY277:DZ277"/>
    <mergeCell ref="CQ280:CR280"/>
    <mergeCell ref="CH308:CI308"/>
    <mergeCell ref="CJ310:CK310"/>
    <mergeCell ref="CY325:CZ325"/>
    <mergeCell ref="CX324:CY324"/>
    <mergeCell ref="CW323:CX323"/>
    <mergeCell ref="DD330:DE330"/>
    <mergeCell ref="CF306:CG306"/>
    <mergeCell ref="DI298:DJ298"/>
    <mergeCell ref="DK300:DL300"/>
    <mergeCell ref="CD304:CE304"/>
    <mergeCell ref="CL312:CM312"/>
    <mergeCell ref="DB291:DC291"/>
    <mergeCell ref="DA290:DB290"/>
    <mergeCell ref="DO304:DP304"/>
    <mergeCell ref="EZ304:FA304"/>
    <mergeCell ref="FB306:FC306"/>
    <mergeCell ref="ET298:EU298"/>
    <mergeCell ref="CZ289:DA289"/>
    <mergeCell ref="CY288:CZ288"/>
    <mergeCell ref="DS308:DT308"/>
    <mergeCell ref="DQ306:DR306"/>
    <mergeCell ref="DM302:DN302"/>
    <mergeCell ref="DC292:DD292"/>
    <mergeCell ref="DD293:DE293"/>
    <mergeCell ref="BS367:BT367"/>
    <mergeCell ref="BX372:BY372"/>
    <mergeCell ref="BZ374:CA374"/>
    <mergeCell ref="CB376:CC376"/>
    <mergeCell ref="CD378:CE378"/>
    <mergeCell ref="CF380:CG380"/>
    <mergeCell ref="BE353:BF353"/>
    <mergeCell ref="BF354:BG354"/>
    <mergeCell ref="BL360:BM360"/>
    <mergeCell ref="BC351:BD351"/>
    <mergeCell ref="CJ347:CK347"/>
    <mergeCell ref="CH345:CI345"/>
    <mergeCell ref="AQ339:AR339"/>
    <mergeCell ref="AO337:AP337"/>
    <mergeCell ref="AQ376:AR376"/>
    <mergeCell ref="AS378:AT378"/>
    <mergeCell ref="AU380:AV380"/>
    <mergeCell ref="R351:S351"/>
    <mergeCell ref="T353:U353"/>
    <mergeCell ref="Z322:AA322"/>
    <mergeCell ref="AB324:AC324"/>
    <mergeCell ref="R388:S388"/>
    <mergeCell ref="T390:U390"/>
    <mergeCell ref="N384:O384"/>
    <mergeCell ref="Z359:AA359"/>
    <mergeCell ref="AB361:AC361"/>
    <mergeCell ref="N347:O347"/>
    <mergeCell ref="NL191:NM191"/>
    <mergeCell ref="NN193:NO193"/>
    <mergeCell ref="LY189:LZ189"/>
    <mergeCell ref="LW187:LX187"/>
    <mergeCell ref="NB181:NC181"/>
    <mergeCell ref="MY178:MZ178"/>
    <mergeCell ref="MX177:MY177"/>
    <mergeCell ref="NA180:NB180"/>
    <mergeCell ref="MZ179:NA179"/>
    <mergeCell ref="PI166:PJ166"/>
    <mergeCell ref="PE162:PF162"/>
    <mergeCell ref="PA195:PB195"/>
    <mergeCell ref="PC197:PD197"/>
    <mergeCell ref="PE199:PF199"/>
    <mergeCell ref="OU189:OV189"/>
    <mergeCell ref="OW191:OX191"/>
    <mergeCell ref="OY193:OZ193"/>
    <mergeCell ref="PL132:PM132"/>
    <mergeCell ref="PL169:PM169"/>
    <mergeCell ref="NJ226:NK226"/>
    <mergeCell ref="NH224:NI224"/>
    <mergeCell ref="NP232:NQ232"/>
    <mergeCell ref="NR234:NS234"/>
    <mergeCell ref="NB218:NC218"/>
    <mergeCell ref="NA217:NB217"/>
    <mergeCell ref="OG138:OH138"/>
    <mergeCell ref="OE136:OF136"/>
    <mergeCell ref="OG175:OH175"/>
    <mergeCell ref="OI177:OJ177"/>
    <mergeCell ref="OK179:OL179"/>
    <mergeCell ref="OM181:ON181"/>
    <mergeCell ref="MC193:MD193"/>
    <mergeCell ref="ME195:MF195"/>
    <mergeCell ref="MA228:MB228"/>
    <mergeCell ref="MC230:MD230"/>
    <mergeCell ref="LY226:LZ226"/>
    <mergeCell ref="LW224:LX224"/>
    <mergeCell ref="MM203:MN203"/>
    <mergeCell ref="MO205:MP205"/>
    <mergeCell ref="MT210:MU210"/>
    <mergeCell ref="MU211:MV211"/>
    <mergeCell ref="MT136:MU136"/>
    <mergeCell ref="MR134:MS134"/>
    <mergeCell ref="MU137:MV137"/>
    <mergeCell ref="MW139:MX139"/>
    <mergeCell ref="MR208:MS208"/>
    <mergeCell ref="MV175:MW175"/>
    <mergeCell ref="MV212:MW212"/>
    <mergeCell ref="MW213:MX213"/>
    <mergeCell ref="MX214:MY214"/>
    <mergeCell ref="JE117:JF117"/>
    <mergeCell ref="JG119:JH119"/>
    <mergeCell ref="JI121:JJ121"/>
    <mergeCell ref="JK123:JL123"/>
    <mergeCell ref="JT132:JU132"/>
    <mergeCell ref="JO127:JP127"/>
    <mergeCell ref="IV145:IW145"/>
    <mergeCell ref="IU144:IV144"/>
    <mergeCell ref="IR141:IS141"/>
    <mergeCell ref="IP139:IQ139"/>
    <mergeCell ref="IT143:IU143"/>
    <mergeCell ref="IS142:IT142"/>
    <mergeCell ref="IQ140:IR140"/>
    <mergeCell ref="IN137:IO137"/>
    <mergeCell ref="IO138:IP138"/>
    <mergeCell ref="IO101:IP101"/>
    <mergeCell ref="IN100:IO100"/>
    <mergeCell ref="IV108:IW108"/>
    <mergeCell ref="IT106:IU106"/>
    <mergeCell ref="IP102:IQ102"/>
    <mergeCell ref="II95:IJ95"/>
    <mergeCell ref="IM99:IN99"/>
    <mergeCell ref="IK97:IL97"/>
    <mergeCell ref="JY100:JZ100"/>
    <mergeCell ref="NX92:NY92"/>
    <mergeCell ref="NZ94:OA94"/>
    <mergeCell ref="LP106:LQ106"/>
    <mergeCell ref="LR108:LS108"/>
    <mergeCell ref="LQ107:LR107"/>
    <mergeCell ref="LJ100:LK100"/>
    <mergeCell ref="MU100:MV100"/>
    <mergeCell ref="MW102:MX102"/>
    <mergeCell ref="MM92:MN92"/>
    <mergeCell ref="OW154:OX154"/>
    <mergeCell ref="OY156:OZ156"/>
    <mergeCell ref="OG212:OH212"/>
    <mergeCell ref="OC208:OD208"/>
    <mergeCell ref="NV201:NW201"/>
    <mergeCell ref="OA206:OB206"/>
    <mergeCell ref="NC219:ND219"/>
    <mergeCell ref="NP195:NQ195"/>
    <mergeCell ref="OL217:OM217"/>
    <mergeCell ref="OM218:ON218"/>
    <mergeCell ref="MA191:MB191"/>
    <mergeCell ref="LQ181:LR181"/>
    <mergeCell ref="LP180:LQ180"/>
    <mergeCell ref="MG197:MH197"/>
    <mergeCell ref="LR182:LS182"/>
    <mergeCell ref="MM129:MN129"/>
    <mergeCell ref="MO131:MP131"/>
    <mergeCell ref="KZ127:LA127"/>
    <mergeCell ref="NV127:NW127"/>
    <mergeCell ref="MA117:MB117"/>
    <mergeCell ref="MC119:MD119"/>
    <mergeCell ref="KN115:KO115"/>
    <mergeCell ref="LY115:LZ115"/>
    <mergeCell ref="MG123:MH123"/>
    <mergeCell ref="ME232:MF232"/>
    <mergeCell ref="MG234:MH234"/>
    <mergeCell ref="KN226:KO226"/>
    <mergeCell ref="KL224:KM224"/>
    <mergeCell ref="KR230:KS230"/>
    <mergeCell ref="KP228:KQ228"/>
    <mergeCell ref="KT232:KU232"/>
    <mergeCell ref="KE106:KF106"/>
    <mergeCell ref="KG108:KH108"/>
    <mergeCell ref="KL113:KM113"/>
    <mergeCell ref="KA102:KB102"/>
    <mergeCell ref="KG219:KH219"/>
    <mergeCell ref="KC215:KD215"/>
    <mergeCell ref="KD216:KE216"/>
    <mergeCell ref="KE217:KF217"/>
    <mergeCell ref="KF218:KG218"/>
    <mergeCell ref="KD142:KE142"/>
    <mergeCell ref="KF144:KG144"/>
    <mergeCell ref="MR97:MS97"/>
    <mergeCell ref="MP95:MQ95"/>
    <mergeCell ref="MO94:MP94"/>
    <mergeCell ref="MI88:MJ88"/>
    <mergeCell ref="JT95:JU95"/>
    <mergeCell ref="JV97:JW97"/>
    <mergeCell ref="LG97:LH97"/>
    <mergeCell ref="MY104:MZ104"/>
    <mergeCell ref="MV101:MW101"/>
    <mergeCell ref="MT99:MU99"/>
    <mergeCell ref="MX103:MY103"/>
    <mergeCell ref="LN104:LO104"/>
    <mergeCell ref="FR63:FS63"/>
    <mergeCell ref="FQ62:FR62"/>
    <mergeCell ref="FH90:FI90"/>
    <mergeCell ref="FD86:FE86"/>
    <mergeCell ref="FF51:FG51"/>
    <mergeCell ref="FD49:FE49"/>
    <mergeCell ref="FJ55:FK55"/>
    <mergeCell ref="FL57:FM57"/>
    <mergeCell ref="FM58:FN58"/>
    <mergeCell ref="FO60:FP60"/>
    <mergeCell ref="FH53:FI53"/>
    <mergeCell ref="HB99:HC99"/>
    <mergeCell ref="JX99:JY99"/>
    <mergeCell ref="HJ107:HK107"/>
    <mergeCell ref="HK108:HL108"/>
    <mergeCell ref="KF107:KG107"/>
    <mergeCell ref="IU107:IV107"/>
    <mergeCell ref="FZ108:GA108"/>
    <mergeCell ref="FY107:FZ107"/>
    <mergeCell ref="HE102:HF102"/>
    <mergeCell ref="HH105:HI105"/>
    <mergeCell ref="IR104:IS104"/>
    <mergeCell ref="IQ103:IR103"/>
    <mergeCell ref="HG104:HH104"/>
    <mergeCell ref="FX106:FY106"/>
    <mergeCell ref="FV104:FW104"/>
    <mergeCell ref="HF103:HG103"/>
    <mergeCell ref="FW105:FX105"/>
    <mergeCell ref="FU103:FV103"/>
    <mergeCell ref="HI106:HJ106"/>
    <mergeCell ref="FS101:FT101"/>
    <mergeCell ref="LE95:LF95"/>
    <mergeCell ref="LB92:LC92"/>
    <mergeCell ref="LD94:LE94"/>
    <mergeCell ref="JM88:JN88"/>
    <mergeCell ref="KX88:KY88"/>
    <mergeCell ref="GZ97:HA97"/>
    <mergeCell ref="GX95:GY95"/>
    <mergeCell ref="HD101:HE101"/>
    <mergeCell ref="KB103:KC103"/>
    <mergeCell ref="KD105:KE105"/>
    <mergeCell ref="IS105:IT105"/>
    <mergeCell ref="KC104:KD104"/>
    <mergeCell ref="HC100:HD100"/>
    <mergeCell ref="FM95:FN95"/>
    <mergeCell ref="CQ95:CR95"/>
    <mergeCell ref="CL90:CM90"/>
    <mergeCell ref="CJ88:CK88"/>
    <mergeCell ref="EH101:EI101"/>
    <mergeCell ref="DW90:DX90"/>
    <mergeCell ref="CW101:CX101"/>
    <mergeCell ref="CP94:CQ94"/>
    <mergeCell ref="CV100:CW100"/>
    <mergeCell ref="DQ47:DR47"/>
    <mergeCell ref="FB47:FC47"/>
    <mergeCell ref="DW53:DX53"/>
    <mergeCell ref="DY55:DZ55"/>
    <mergeCell ref="DU51:DV51"/>
    <mergeCell ref="EN70:EO70"/>
    <mergeCell ref="EM69:EN69"/>
    <mergeCell ref="EG63:EH63"/>
    <mergeCell ref="EF62:EG62"/>
    <mergeCell ref="CZ67:DA67"/>
    <mergeCell ref="EH64:EI64"/>
    <mergeCell ref="EI65:EJ65"/>
    <mergeCell ref="EL68:EM68"/>
    <mergeCell ref="EK67:EL67"/>
    <mergeCell ref="CY66:CZ66"/>
    <mergeCell ref="DC70:DD70"/>
    <mergeCell ref="CU62:CV62"/>
    <mergeCell ref="CS60:CT60"/>
    <mergeCell ref="CW64:CX64"/>
    <mergeCell ref="CX65:CY65"/>
    <mergeCell ref="CV63:CW63"/>
    <mergeCell ref="DK78:DL78"/>
    <mergeCell ref="DI76:DJ76"/>
    <mergeCell ref="CN55:CO55"/>
    <mergeCell ref="CQ58:CR58"/>
    <mergeCell ref="CP57:CQ57"/>
    <mergeCell ref="EB58:EC58"/>
    <mergeCell ref="EA57:EB57"/>
    <mergeCell ref="ED60:EE60"/>
    <mergeCell ref="EK104:EL104"/>
    <mergeCell ref="EJ103:EK103"/>
    <mergeCell ref="EJ66:EK66"/>
    <mergeCell ref="EI102:EJ102"/>
    <mergeCell ref="EB95:EC95"/>
    <mergeCell ref="ED97:EE97"/>
    <mergeCell ref="EG100:EH100"/>
    <mergeCell ref="EF99:EG99"/>
    <mergeCell ref="FQ99:FR99"/>
    <mergeCell ref="FO97:FP97"/>
    <mergeCell ref="CS97:CT97"/>
    <mergeCell ref="CU99:CV99"/>
    <mergeCell ref="DA105:DB105"/>
    <mergeCell ref="CZ104:DA104"/>
    <mergeCell ref="CY103:CZ103"/>
    <mergeCell ref="CX102:CY102"/>
    <mergeCell ref="EM106:EN106"/>
    <mergeCell ref="EO108:EP108"/>
    <mergeCell ref="EN107:EO107"/>
    <mergeCell ref="DD108:DE108"/>
    <mergeCell ref="DC107:DD107"/>
    <mergeCell ref="DB106:DC106"/>
    <mergeCell ref="EL105:EM105"/>
    <mergeCell ref="CH86:CI86"/>
    <mergeCell ref="FF88:FG88"/>
    <mergeCell ref="DS86:DT86"/>
    <mergeCell ref="DU88:DV88"/>
    <mergeCell ref="FT102:FU102"/>
    <mergeCell ref="DS49:DT49"/>
    <mergeCell ref="CH49:CI49"/>
    <mergeCell ref="CJ51:CK51"/>
    <mergeCell ref="CL53:CM53"/>
    <mergeCell ref="FS64:FT64"/>
    <mergeCell ref="EA94:EB94"/>
    <mergeCell ref="FR100:FS100"/>
    <mergeCell ref="DB69:DC69"/>
    <mergeCell ref="DM80:DN80"/>
    <mergeCell ref="DD71:DE71"/>
    <mergeCell ref="DO82:DP82"/>
    <mergeCell ref="DQ84:DR84"/>
    <mergeCell ref="CN92:CO92"/>
    <mergeCell ref="DY92:DZ92"/>
    <mergeCell ref="FL94:FM94"/>
    <mergeCell ref="FB84:FC84"/>
    <mergeCell ref="FJ92:FK92"/>
    <mergeCell ref="EV78:EW78"/>
    <mergeCell ref="ET76:EU76"/>
    <mergeCell ref="EX80:EY80"/>
    <mergeCell ref="EZ82:FA82"/>
    <mergeCell ref="EO71:EP71"/>
    <mergeCell ref="DA68:DB68"/>
    <mergeCell ref="BS145:BT145"/>
    <mergeCell ref="BM139:BN139"/>
    <mergeCell ref="BN140:BO140"/>
    <mergeCell ref="BK137:BL137"/>
    <mergeCell ref="BJ136:BK136"/>
    <mergeCell ref="EJ140:EK140"/>
    <mergeCell ref="EK141:EL141"/>
    <mergeCell ref="EO145:EP145"/>
    <mergeCell ref="EF136:EG136"/>
    <mergeCell ref="EN144:EO144"/>
    <mergeCell ref="EL142:EM142"/>
    <mergeCell ref="EG137:EH137"/>
    <mergeCell ref="EI139:EJ139"/>
    <mergeCell ref="HE139:HF139"/>
    <mergeCell ref="FT139:FU139"/>
    <mergeCell ref="CY140:CZ140"/>
    <mergeCell ref="CX139:CY139"/>
    <mergeCell ref="DD145:DE145"/>
    <mergeCell ref="DA142:DB142"/>
    <mergeCell ref="DC144:DD144"/>
    <mergeCell ref="CW138:CX138"/>
    <mergeCell ref="CU136:CV136"/>
    <mergeCell ref="CV137:CW137"/>
    <mergeCell ref="HD138:HE138"/>
    <mergeCell ref="HG141:HH141"/>
    <mergeCell ref="HK145:HL145"/>
    <mergeCell ref="HI143:HJ143"/>
    <mergeCell ref="FZ145:GA145"/>
    <mergeCell ref="HF140:HG140"/>
    <mergeCell ref="HH142:HI142"/>
    <mergeCell ref="HJ144:HK144"/>
    <mergeCell ref="FS138:FT138"/>
    <mergeCell ref="EH138:EI138"/>
    <mergeCell ref="LM140:LN140"/>
    <mergeCell ref="LK138:LL138"/>
    <mergeCell ref="FU140:FV140"/>
    <mergeCell ref="FW142:FX142"/>
    <mergeCell ref="EM143:EN143"/>
    <mergeCell ref="DB143:DC143"/>
    <mergeCell ref="CZ141:DA141"/>
    <mergeCell ref="FV141:FW141"/>
    <mergeCell ref="FB121:FC121"/>
    <mergeCell ref="FD123:FE123"/>
    <mergeCell ref="FH127:FI127"/>
    <mergeCell ref="FJ129:FK129"/>
    <mergeCell ref="GI117:GJ117"/>
    <mergeCell ref="GK119:GL119"/>
    <mergeCell ref="EZ119:FA119"/>
    <mergeCell ref="FF125:FG125"/>
    <mergeCell ref="FM132:FN132"/>
    <mergeCell ref="FL131:FM131"/>
    <mergeCell ref="EX117:EY117"/>
    <mergeCell ref="CJ125:CK125"/>
    <mergeCell ref="CH160:CI160"/>
    <mergeCell ref="CJ162:CK162"/>
    <mergeCell ref="CP168:CQ168"/>
    <mergeCell ref="CQ169:CR169"/>
    <mergeCell ref="CN166:CO166"/>
    <mergeCell ref="CL164:CM164"/>
    <mergeCell ref="CV174:CW174"/>
    <mergeCell ref="CU173:CV173"/>
    <mergeCell ref="CL127:CM127"/>
    <mergeCell ref="CS134:CT134"/>
    <mergeCell ref="CQ132:CR132"/>
    <mergeCell ref="CP131:CQ131"/>
    <mergeCell ref="CW175:CX175"/>
    <mergeCell ref="CX176:CY176"/>
    <mergeCell ref="CS171:CT171"/>
    <mergeCell ref="BM176:BN176"/>
    <mergeCell ref="BN177:BO177"/>
    <mergeCell ref="BJ173:BK173"/>
    <mergeCell ref="CZ178:DA178"/>
    <mergeCell ref="DA179:DB179"/>
    <mergeCell ref="BP179:BQ179"/>
    <mergeCell ref="CY177:CZ177"/>
    <mergeCell ref="BO178:BP178"/>
    <mergeCell ref="BK174:BL174"/>
    <mergeCell ref="BL175:BM175"/>
    <mergeCell ref="FM169:FN169"/>
    <mergeCell ref="FO171:FP171"/>
    <mergeCell ref="FJ166:FK166"/>
    <mergeCell ref="FL168:FM168"/>
    <mergeCell ref="EX154:EY154"/>
    <mergeCell ref="EZ156:FA156"/>
    <mergeCell ref="FB158:FC158"/>
    <mergeCell ref="EV152:EW152"/>
    <mergeCell ref="ET150:EU150"/>
    <mergeCell ref="FD160:FE160"/>
    <mergeCell ref="FF162:FG162"/>
    <mergeCell ref="FH164:FI164"/>
    <mergeCell ref="HP113:HQ113"/>
    <mergeCell ref="HR115:HS115"/>
    <mergeCell ref="ET113:EU113"/>
    <mergeCell ref="EV115:EW115"/>
    <mergeCell ref="LO179:LP179"/>
    <mergeCell ref="KD179:KE179"/>
    <mergeCell ref="LK175:LL175"/>
    <mergeCell ref="LJ174:LK174"/>
    <mergeCell ref="FQ173:FR173"/>
    <mergeCell ref="FS175:FT175"/>
    <mergeCell ref="FR174:FS174"/>
    <mergeCell ref="LN178:LO178"/>
    <mergeCell ref="JZ175:KA175"/>
    <mergeCell ref="KA176:KB176"/>
    <mergeCell ref="KB177:KC177"/>
    <mergeCell ref="KC178:KD178"/>
    <mergeCell ref="LL176:LM176"/>
    <mergeCell ref="LM177:LN177"/>
    <mergeCell ref="KV123:KW123"/>
    <mergeCell ref="KT121:KU121"/>
    <mergeCell ref="HT117:HU117"/>
    <mergeCell ref="HV119:HW119"/>
    <mergeCell ref="LB166:LC166"/>
    <mergeCell ref="LD168:LE168"/>
    <mergeCell ref="GG115:GH115"/>
    <mergeCell ref="GE113:GF113"/>
    <mergeCell ref="JC115:JD115"/>
    <mergeCell ref="LI136:LJ136"/>
    <mergeCell ref="JY174:JZ174"/>
    <mergeCell ref="EG174:EH174"/>
    <mergeCell ref="EF173:EG173"/>
    <mergeCell ref="EA131:EB131"/>
    <mergeCell ref="DY129:DZ129"/>
    <mergeCell ref="EJ177:EK177"/>
    <mergeCell ref="EK178:EL178"/>
    <mergeCell ref="EL179:EM179"/>
    <mergeCell ref="EI176:EJ176"/>
    <mergeCell ref="EH175:EI175"/>
    <mergeCell ref="DK115:DL115"/>
    <mergeCell ref="DI113:DJ113"/>
    <mergeCell ref="DM154:DN154"/>
    <mergeCell ref="DO156:DP156"/>
    <mergeCell ref="DK152:DL152"/>
    <mergeCell ref="DI150:DJ150"/>
    <mergeCell ref="DQ158:DR158"/>
    <mergeCell ref="DS160:DT160"/>
    <mergeCell ref="CB117:CC117"/>
    <mergeCell ref="CD119:CE119"/>
    <mergeCell ref="CB154:CC154"/>
    <mergeCell ref="CD156:CE156"/>
    <mergeCell ref="CF158:CG158"/>
    <mergeCell ref="BZ152:CA152"/>
    <mergeCell ref="BX150:BY150"/>
    <mergeCell ref="DO119:DP119"/>
    <mergeCell ref="DQ121:DR121"/>
    <mergeCell ref="DS123:DT123"/>
    <mergeCell ref="DW127:DX127"/>
    <mergeCell ref="ED134:EE134"/>
    <mergeCell ref="EB132:EC132"/>
    <mergeCell ref="DU125:DV125"/>
    <mergeCell ref="BE131:BF131"/>
    <mergeCell ref="BC129:BD129"/>
    <mergeCell ref="BF132:BG132"/>
    <mergeCell ref="BH134:BI134"/>
    <mergeCell ref="BA164:BB164"/>
    <mergeCell ref="BC166:BD166"/>
    <mergeCell ref="BE168:BF168"/>
    <mergeCell ref="BA127:BB127"/>
    <mergeCell ref="CN129:CO129"/>
    <mergeCell ref="CH123:CI123"/>
    <mergeCell ref="BZ115:CA115"/>
    <mergeCell ref="BX113:BY113"/>
    <mergeCell ref="DM117:DN117"/>
    <mergeCell ref="CF121:CG121"/>
    <mergeCell ref="DY166:DZ166"/>
    <mergeCell ref="EA168:EB168"/>
    <mergeCell ref="DU162:DV162"/>
    <mergeCell ref="DW164:DX164"/>
    <mergeCell ref="ED171:EE171"/>
    <mergeCell ref="EB169:EC169"/>
    <mergeCell ref="BF169:BG169"/>
    <mergeCell ref="BH171:BI171"/>
    <mergeCell ref="BQ32:BR32"/>
    <mergeCell ref="BO30:BP30"/>
    <mergeCell ref="DK41:DL41"/>
    <mergeCell ref="DI39:DJ39"/>
    <mergeCell ref="DM43:DN43"/>
    <mergeCell ref="DO45:DP45"/>
    <mergeCell ref="EZ45:FA45"/>
    <mergeCell ref="ET39:EU39"/>
    <mergeCell ref="AF32:AG32"/>
    <mergeCell ref="AH34:AI34"/>
    <mergeCell ref="CZ30:DA30"/>
    <mergeCell ref="EM32:EN32"/>
    <mergeCell ref="EK30:EL30"/>
    <mergeCell ref="EO34:EP34"/>
    <mergeCell ref="BS34:BT34"/>
    <mergeCell ref="Z26:AA26"/>
    <mergeCell ref="AB28:AC28"/>
    <mergeCell ref="N14:O14"/>
    <mergeCell ref="CN18:CO18"/>
    <mergeCell ref="CP20:CQ20"/>
    <mergeCell ref="CJ14:CK14"/>
    <mergeCell ref="DY18:DZ18"/>
    <mergeCell ref="EA20:EB20"/>
    <mergeCell ref="DU14:DV14"/>
    <mergeCell ref="BK26:BL26"/>
    <mergeCell ref="BM28:BN28"/>
    <mergeCell ref="FR26:FS26"/>
    <mergeCell ref="CV26:CW26"/>
    <mergeCell ref="CX28:CY28"/>
    <mergeCell ref="EG26:EH26"/>
    <mergeCell ref="EI28:EJ28"/>
    <mergeCell ref="BC18:BD18"/>
    <mergeCell ref="BE20:BF20"/>
    <mergeCell ref="AY14:AZ14"/>
    <mergeCell ref="T57:U57"/>
    <mergeCell ref="BE57:BF57"/>
    <mergeCell ref="EX43:EY43"/>
    <mergeCell ref="EV41:EW41"/>
    <mergeCell ref="FJ18:FK18"/>
    <mergeCell ref="FF14:FG14"/>
    <mergeCell ref="FL20:FM20"/>
    <mergeCell ref="DB32:DC32"/>
    <mergeCell ref="DD34:DE34"/>
    <mergeCell ref="LE206:LF206"/>
    <mergeCell ref="KV234:KW234"/>
    <mergeCell ref="LL213:LM213"/>
    <mergeCell ref="LN215:LO215"/>
    <mergeCell ref="LI210:LJ210"/>
    <mergeCell ref="LG208:LH208"/>
    <mergeCell ref="LO216:LP216"/>
    <mergeCell ref="LJ211:LK211"/>
    <mergeCell ref="LK212:LL212"/>
    <mergeCell ref="LM214:LN214"/>
    <mergeCell ref="JK197:JL197"/>
    <mergeCell ref="JM199:JN199"/>
    <mergeCell ref="JI195:JJ195"/>
    <mergeCell ref="JG193:JH193"/>
    <mergeCell ref="JE191:JF191"/>
    <mergeCell ref="IV182:IW182"/>
    <mergeCell ref="JC189:JD189"/>
    <mergeCell ref="EX191:EY191"/>
    <mergeCell ref="EZ193:FA193"/>
    <mergeCell ref="EV189:EW189"/>
    <mergeCell ref="ET187:EU187"/>
    <mergeCell ref="FF199:FG199"/>
    <mergeCell ref="FB195:FC195"/>
    <mergeCell ref="FD197:FE197"/>
    <mergeCell ref="JO201:JP201"/>
    <mergeCell ref="JQ203:JR203"/>
    <mergeCell ref="DW201:DX201"/>
    <mergeCell ref="DY203:DZ203"/>
    <mergeCell ref="DS197:DT197"/>
    <mergeCell ref="DU199:DV199"/>
    <mergeCell ref="DQ195:DR195"/>
    <mergeCell ref="AO189:AP189"/>
    <mergeCell ref="AM187:AN187"/>
    <mergeCell ref="DK189:DL189"/>
    <mergeCell ref="DI187:DJ187"/>
    <mergeCell ref="DO193:DP193"/>
    <mergeCell ref="DM191:DN191"/>
    <mergeCell ref="DD182:DE182"/>
    <mergeCell ref="EO182:EP182"/>
    <mergeCell ref="DC181:DD181"/>
    <mergeCell ref="EN181:EO181"/>
    <mergeCell ref="EM180:EN180"/>
    <mergeCell ref="BR181:BS181"/>
    <mergeCell ref="KF181:KG181"/>
    <mergeCell ref="KE180:KF180"/>
    <mergeCell ref="KB214:KC214"/>
    <mergeCell ref="KA213:KB213"/>
    <mergeCell ref="JZ212:KA212"/>
    <mergeCell ref="JX210:JY210"/>
    <mergeCell ref="KL187:KM187"/>
    <mergeCell ref="KP191:KQ191"/>
    <mergeCell ref="KR193:KS193"/>
    <mergeCell ref="NP121:NQ121"/>
    <mergeCell ref="NL117:NM117"/>
    <mergeCell ref="NT88:NU88"/>
    <mergeCell ref="NA106:NB106"/>
    <mergeCell ref="NB107:NC107"/>
    <mergeCell ref="LO105:LP105"/>
    <mergeCell ref="MZ105:NA105"/>
    <mergeCell ref="NR123:NS123"/>
    <mergeCell ref="ME121:MF121"/>
    <mergeCell ref="NC108:ND108"/>
    <mergeCell ref="AY125:AZ125"/>
    <mergeCell ref="AU121:AV121"/>
    <mergeCell ref="AW123:AX123"/>
    <mergeCell ref="R166:S166"/>
    <mergeCell ref="T168:U168"/>
    <mergeCell ref="N162:O162"/>
    <mergeCell ref="AY162:AZ162"/>
    <mergeCell ref="AW160:AX160"/>
    <mergeCell ref="N125:O125"/>
    <mergeCell ref="AO115:AP115"/>
    <mergeCell ref="AM113:AN113"/>
    <mergeCell ref="AH108:AI108"/>
    <mergeCell ref="BN103:BO103"/>
    <mergeCell ref="BM102:BN102"/>
    <mergeCell ref="AB102:AC102"/>
    <mergeCell ref="AD141:AE141"/>
    <mergeCell ref="AB139:AC139"/>
    <mergeCell ref="FR137:FS137"/>
    <mergeCell ref="FQ136:FR136"/>
    <mergeCell ref="FO134:FP134"/>
    <mergeCell ref="Z137:AA137"/>
    <mergeCell ref="BR144:BS144"/>
    <mergeCell ref="BQ143:BR143"/>
    <mergeCell ref="BO141:BP141"/>
    <mergeCell ref="AF143:AG143"/>
    <mergeCell ref="AH145:AI145"/>
    <mergeCell ref="BP142:BQ142"/>
    <mergeCell ref="BL138:BM138"/>
    <mergeCell ref="AQ117:AR117"/>
    <mergeCell ref="AS119:AT119"/>
    <mergeCell ref="BK100:BL100"/>
    <mergeCell ref="BL101:BM101"/>
    <mergeCell ref="Z100:AA100"/>
    <mergeCell ref="BO104:BP104"/>
    <mergeCell ref="BS108:BT108"/>
    <mergeCell ref="BJ99:BK99"/>
    <mergeCell ref="BH97:BI97"/>
    <mergeCell ref="BP105:BQ105"/>
    <mergeCell ref="BR107:BS107"/>
    <mergeCell ref="BQ106:BR106"/>
    <mergeCell ref="T131:U131"/>
    <mergeCell ref="R129:S129"/>
    <mergeCell ref="AF106:AG106"/>
    <mergeCell ref="AD104:AE104"/>
    <mergeCell ref="CX213:CY213"/>
    <mergeCell ref="CZ215:DA215"/>
    <mergeCell ref="CW212:CX212"/>
    <mergeCell ref="FR211:FS211"/>
    <mergeCell ref="FQ210:FR210"/>
    <mergeCell ref="EF210:EG210"/>
    <mergeCell ref="ED208:EE208"/>
    <mergeCell ref="EK215:EL215"/>
    <mergeCell ref="EJ214:EK214"/>
    <mergeCell ref="FS212:FT212"/>
    <mergeCell ref="Z211:AA211"/>
    <mergeCell ref="AB213:AC213"/>
    <mergeCell ref="AF180:AG180"/>
    <mergeCell ref="Z174:AA174"/>
    <mergeCell ref="AB176:AC176"/>
    <mergeCell ref="AH182:AI182"/>
    <mergeCell ref="Z248:AA248"/>
    <mergeCell ref="AD252:AE252"/>
    <mergeCell ref="AF291:AG291"/>
    <mergeCell ref="AD289:AE289"/>
    <mergeCell ref="Z285:AA285"/>
    <mergeCell ref="AB287:AC287"/>
    <mergeCell ref="AD178:AE178"/>
    <mergeCell ref="R314:S314"/>
    <mergeCell ref="T316:U316"/>
    <mergeCell ref="N310:O310"/>
    <mergeCell ref="R240:S240"/>
    <mergeCell ref="T242:U242"/>
    <mergeCell ref="N236:O236"/>
    <mergeCell ref="BL64:BM64"/>
    <mergeCell ref="BJ62:BK62"/>
    <mergeCell ref="BK63:BL63"/>
    <mergeCell ref="AF69:AG69"/>
    <mergeCell ref="AD67:AE67"/>
    <mergeCell ref="Z63:AA63"/>
    <mergeCell ref="AB65:AC65"/>
    <mergeCell ref="BC92:BD92"/>
    <mergeCell ref="AY88:AZ88"/>
    <mergeCell ref="BA90:BB90"/>
    <mergeCell ref="BE94:BF94"/>
    <mergeCell ref="BC203:BD203"/>
    <mergeCell ref="BF206:BG206"/>
    <mergeCell ref="BE205:BF205"/>
    <mergeCell ref="R203:S203"/>
    <mergeCell ref="T205:U205"/>
    <mergeCell ref="N199:O199"/>
    <mergeCell ref="AD215:AE215"/>
    <mergeCell ref="AH219:AI219"/>
    <mergeCell ref="AH256:AI256"/>
    <mergeCell ref="AF254:AG254"/>
    <mergeCell ref="CF232:CG232"/>
    <mergeCell ref="CF195:CG195"/>
    <mergeCell ref="CB191:CC191"/>
    <mergeCell ref="CD193:CE193"/>
    <mergeCell ref="BL249:BM249"/>
    <mergeCell ref="BM250:BN250"/>
    <mergeCell ref="BK248:BL248"/>
    <mergeCell ref="BH245:BI245"/>
    <mergeCell ref="BO252:BP252"/>
    <mergeCell ref="BJ247:BK247"/>
    <mergeCell ref="BN251:BO251"/>
    <mergeCell ref="BH319:BI319"/>
    <mergeCell ref="BK322:BL322"/>
    <mergeCell ref="BJ321:BK321"/>
    <mergeCell ref="BF317:BG317"/>
    <mergeCell ref="BL323:BM323"/>
    <mergeCell ref="BM324:BN324"/>
    <mergeCell ref="BN325:BO325"/>
    <mergeCell ref="AS45:AT45"/>
    <mergeCell ref="AW49:AX49"/>
    <mergeCell ref="AU47:AV47"/>
    <mergeCell ref="AO41:AP41"/>
    <mergeCell ref="AQ43:AR43"/>
    <mergeCell ref="CF47:CG47"/>
    <mergeCell ref="BZ41:CA41"/>
    <mergeCell ref="BX39:BY39"/>
    <mergeCell ref="CB43:CC43"/>
    <mergeCell ref="CD45:CE45"/>
    <mergeCell ref="R18:S18"/>
    <mergeCell ref="R55:S55"/>
    <mergeCell ref="N51:O51"/>
    <mergeCell ref="AD30:AE30"/>
    <mergeCell ref="T20:U20"/>
    <mergeCell ref="AY51:AZ51"/>
    <mergeCell ref="AM39:AN39"/>
    <mergeCell ref="BO67:BP67"/>
    <mergeCell ref="BN66:BO66"/>
    <mergeCell ref="CB80:CC80"/>
    <mergeCell ref="CD82:CE82"/>
    <mergeCell ref="CF84:CG84"/>
    <mergeCell ref="BZ78:CA78"/>
    <mergeCell ref="BX76:BY76"/>
    <mergeCell ref="BC55:BD55"/>
    <mergeCell ref="BA53:BB53"/>
    <mergeCell ref="BM65:BN65"/>
    <mergeCell ref="BS71:BT71"/>
    <mergeCell ref="BR70:BS70"/>
    <mergeCell ref="BQ69:BR69"/>
    <mergeCell ref="BP68:BQ68"/>
    <mergeCell ref="R92:S92"/>
    <mergeCell ref="T94:U94"/>
    <mergeCell ref="N88:O88"/>
    <mergeCell ref="AH71:AI71"/>
    <mergeCell ref="AM76:AN76"/>
    <mergeCell ref="AU84:AV84"/>
    <mergeCell ref="AW86:AX86"/>
    <mergeCell ref="AQ80:AR80"/>
    <mergeCell ref="AS82:AT82"/>
    <mergeCell ref="AO78:AP78"/>
    <mergeCell ref="AO152:AP152"/>
    <mergeCell ref="AQ154:AR154"/>
    <mergeCell ref="AQ191:AR191"/>
    <mergeCell ref="AO226:AP226"/>
    <mergeCell ref="AU195:AV195"/>
    <mergeCell ref="AS193:AT193"/>
    <mergeCell ref="AU306:AV306"/>
    <mergeCell ref="AW308:AX308"/>
    <mergeCell ref="AO300:AP300"/>
    <mergeCell ref="AM298:AN298"/>
    <mergeCell ref="AM335:AN335"/>
    <mergeCell ref="AS230:AT230"/>
    <mergeCell ref="AM224:AN224"/>
    <mergeCell ref="AQ228:AR228"/>
    <mergeCell ref="AU232:AV232"/>
    <mergeCell ref="AW197:AX197"/>
    <mergeCell ref="BA201:BB201"/>
    <mergeCell ref="AS156:AT156"/>
    <mergeCell ref="AU158:AV158"/>
    <mergeCell ref="AM150:AN150"/>
    <mergeCell ref="AY199:AZ199"/>
    <mergeCell ref="BF243:BG243"/>
    <mergeCell ref="BF280:BG280"/>
    <mergeCell ref="BE242:BF242"/>
    <mergeCell ref="AW234:AX234"/>
    <mergeCell ref="BC240:BD240"/>
    <mergeCell ref="BA238:BB238"/>
    <mergeCell ref="AY236:AZ236"/>
    <mergeCell ref="AQ265:AR265"/>
    <mergeCell ref="AO263:AP263"/>
    <mergeCell ref="AM261:AN261"/>
    <mergeCell ref="CJ199:CK199"/>
    <mergeCell ref="CH197:CI197"/>
    <mergeCell ref="BZ189:CA189"/>
    <mergeCell ref="CD230:CE230"/>
    <mergeCell ref="BZ226:CA226"/>
    <mergeCell ref="CH234:CI234"/>
    <mergeCell ref="CB265:CC265"/>
    <mergeCell ref="CF269:CG269"/>
    <mergeCell ref="CH271:CI271"/>
    <mergeCell ref="CB228:CC228"/>
    <mergeCell ref="BZ263:CA263"/>
    <mergeCell ref="CL238:CM238"/>
    <mergeCell ref="CN240:CO240"/>
    <mergeCell ref="CQ243:CR243"/>
    <mergeCell ref="CU247:CV247"/>
    <mergeCell ref="CS245:CT245"/>
    <mergeCell ref="CY251:CZ251"/>
    <mergeCell ref="CX250:CY250"/>
    <mergeCell ref="DB180:DC180"/>
    <mergeCell ref="CW249:CX249"/>
    <mergeCell ref="CV248:CW248"/>
    <mergeCell ref="CJ236:CK236"/>
    <mergeCell ref="CS319:CT319"/>
    <mergeCell ref="DA327:DB327"/>
    <mergeCell ref="CZ326:DA326"/>
    <mergeCell ref="DC329:DD329"/>
    <mergeCell ref="DB328:DC328"/>
    <mergeCell ref="CP242:CQ242"/>
    <mergeCell ref="CZ252:DA252"/>
    <mergeCell ref="BP327:BQ327"/>
    <mergeCell ref="BO326:BP326"/>
    <mergeCell ref="BR292:BS292"/>
    <mergeCell ref="BQ291:BR291"/>
    <mergeCell ref="BS256:BT256"/>
    <mergeCell ref="BR255:BS255"/>
    <mergeCell ref="BS330:BT330"/>
    <mergeCell ref="BX335:BY335"/>
    <mergeCell ref="BP290:BQ290"/>
    <mergeCell ref="BO289:BP289"/>
    <mergeCell ref="BX261:BY261"/>
    <mergeCell ref="BP253:BQ253"/>
    <mergeCell ref="BQ254:BR254"/>
    <mergeCell ref="BQ328:BR328"/>
    <mergeCell ref="BR329:BS329"/>
    <mergeCell ref="BQ217:BR217"/>
    <mergeCell ref="BR218:BS218"/>
    <mergeCell ref="BO215:BP215"/>
    <mergeCell ref="BP216:BQ216"/>
    <mergeCell ref="BS219:BT219"/>
    <mergeCell ref="BS182:BT182"/>
    <mergeCell ref="BQ180:BR180"/>
    <mergeCell ref="BX187:BY187"/>
    <mergeCell ref="BF58:BG58"/>
    <mergeCell ref="BH60:BI60"/>
    <mergeCell ref="BJ210:BK210"/>
    <mergeCell ref="BK211:BL211"/>
    <mergeCell ref="BL212:BM212"/>
    <mergeCell ref="BX224:BY224"/>
    <mergeCell ref="BF95:BG95"/>
    <mergeCell ref="BN288:BO288"/>
    <mergeCell ref="BM287:BN287"/>
    <mergeCell ref="BZ300:CA300"/>
    <mergeCell ref="BX298:BY298"/>
    <mergeCell ref="CB302:CC302"/>
    <mergeCell ref="BJ284:BK284"/>
    <mergeCell ref="BH282:BI282"/>
    <mergeCell ref="BS293:BT293"/>
    <mergeCell ref="BK285:BL285"/>
  </mergeCells>
  <conditionalFormatting sqref="BG2:BG37 BG39:BG57 B59:BF59 BG59:BG74 BH59:AMN59 BG76:BG94 BG96:BG111 BG113:BG131 BG133:BG148 BG150:BG168 BG170:BG185 BG187:BG205 BG207:BG222 BG224:BG242 BG244:BG259 BG261:BG279 BG281:BG296 BG298:BG316 BG318:BG333 BG335:BG353 BG355:BG370 BG372:BG390 BG392:BG407 BG409:BG427 BG429:BG444 BG446:BG464 BG466:BG481 BG483:BG501 BG503:BG518 BG520:BG538 BG540:BG555 BG557:BG575 BG577:BG592 BG594:BG612 BG614:BG629 BG631:BG649 BG651:BG666 BG668:BG686 BG688:BG703 BG705:BG723 BG725:BG740 BG742:BG760 BG762:BG777 BG779:BG797 BG799:BG814 BG816:BG834 BG836:BG851 BG853:BG871 BG873:BG888 BG890:BG908 BG910:BG925 BG927:BG945 BG947:BG962 BG964:BG982 BG984:BG999">
    <cfRule type="containsBlanks" dxfId="0" priority="1">
      <formula>LEN(TRIM(BG2))=0</formula>
    </cfRule>
  </conditionalFormatting>
  <conditionalFormatting sqref="BI2:BI37 BI39:BI59 B61:BH61 BI61:BI74 BJ61:AMN61 BI76:BI96 BI98:BI111 BI113:BI133 BI135:BI148 BI150:BI170 BI172:BI185 BI187:BI207 BI209:BI222 BI224:BI244 BI246:BI259 BI261:BI281 BI283:BI296 BI298:BI318 BI320:BI333 BI335:BI355 BI357:BI370 BI372:BI392 BI394:BI407 BI409:BI429 BI431:BI444 BI446:BI466 BI468:BI481 BI483:BI503 BI505:BI518 BI520:BI540 BI542:BI555 BI557:BI577 BI579:BI592 BI594:BI614 BI616:BI629 BI631:BI651 BI653:BI666 BI668:BI688 BI690:BI703 BI705:BI725 BI727:BI740 BI742:BI762 BI764:BI777 BI779:BI799 BI801:BI814 BI816:BI836 BI838:BI851 BI853:BI873 BI875:BI888 BI890:BI910 BI912:BI925 BI927:BI947 BI949:BI962 BI964:BI984 BI986:BI999">
    <cfRule type="containsBlanks" dxfId="0" priority="2">
      <formula>LEN(TRIM(BI2))=0</formula>
    </cfRule>
  </conditionalFormatting>
  <conditionalFormatting sqref="BK2:BK37 BK39:BK61 B63:BJ63 BK63:BK74 BL63:AMN63 BK76:BK98 BK100:BK111 BK113:BK135 BK137:BK148 BK150:BK172 BK174:BK185 BK187:BK209 BK211:BK222 BK224:BK246 BK248:BK259 BK261:BK283 BK285:BK296 BK298:BK320 BK322:BK333 BK335:BK357 BK359:BK370 BK372:BK394 BK396:BK407 BK409:BK431 BK433:BK444 BK446:BK468 BK470:BK481 BK483:BK505 BK507:BK518 BK520:BK542 BK544:BK555 BK557:BK579 BK581:BK592 BK594:BK616 BK618:BK629 BK631:BK653 BK655:BK666 BK668:BK690 BK692:BK703 BK705:BK727 BK729:BK740 BK742:BK764 BK766:BK777 BK779:BK801 BK803:BK814 BK816:BK838 BK840:BK851 BK853:BK875 BK877:BK888 BK890:BK912 BK914:BK925 BK927:BK949 BK951:BK962 BK964:BK986 BK988:BK999">
    <cfRule type="containsBlanks" dxfId="0" priority="3">
      <formula>LEN(TRIM(BK2))=0</formula>
    </cfRule>
  </conditionalFormatting>
  <conditionalFormatting sqref="BM2:BM37 BM39:BM63 B65:BL65 BM65:BM74 BN65:AMN65 BM76:BM100 BM102:BM111 BM113:BM137 BM139:BM148 BM150:BM174 BM176:BM185 BM187:BM211 BM213:BM222 BM224:BM248 BM250:BM259 BM261:BM285 BM287:BM296 BM298:BM322 BM324:BM333 BM335:BM359 BM361:BM370 BM372:BM396 BM398:BM407 BM409:BM433 BM435:BM444 BM446:BM470 BM472:BM481 BM483:BM507 BM509:BM518 BM520:BM544 BM546:BM555 BM557:BM581 BM583:BM592 BM594:BM618 BM620:BM629 BM631:BM655 BM657:BM666 BM668:BM692 BM694:BM703 BM705:BM729 BM731:BM740 BM742:BM766 BM768:BM777 BM779:BM803 BM805:BM814 BM816:BM840 BM842:BM851 BM853:BM877 BM879:BM888 BM890:BM914 BM916:BM925 BM927:BM951 BM953:BM962 BM964:BM988 BM990:BM999">
    <cfRule type="containsBlanks" dxfId="0" priority="4">
      <formula>LEN(TRIM(BM2))=0</formula>
    </cfRule>
  </conditionalFormatting>
  <conditionalFormatting sqref="BO2:BO37 BO39:BO65 B67:BN67 BO67:BO74 BP67:AMN67 BO76:BO102 BO104:BO111 BO113:BO139 BO141:BO148 BO150:BO176 BO178:BO185 BO187:BO213 BO215:BO222 BO224:BO250 BO252:BO259 BO261:BO287 BO289:BO296 BO298:BO324 BO326:BO333 BO335:BO361 BO363:BO370 BO372:BO398 BO400:BO407 BO409:BO435 BO437:BO444 BO446:BO472 BO474:BO481 BO483:BO509 BO511:BO518 BO520:BO546 BO548:BO555 BO557:BO583 BO585:BO592 BO594:BO620 BO622:BO629 BO631:BO657 BO659:BO666 BO668:BO694 BO696:BO703 BO705:BO731 BO733:BO740 BO742:BO768 BO770:BO777 BO779:BO805 BO807:BO814 BO816:BO842 BO844:BO851 BO853:BO879 BO881:BO888 BO890:BO916 BO918:BO925 BO927:BO953 BO955:BO962 BO964:BO990 BO992:BO999">
    <cfRule type="containsBlanks" dxfId="0" priority="5">
      <formula>LEN(TRIM(BO2))=0</formula>
    </cfRule>
  </conditionalFormatting>
  <conditionalFormatting sqref="BQ2:BQ37 BQ39:BQ67 B69:BP69 BQ69:BQ74 BR69:AMN69 BQ76:BQ104 BQ106:BQ111 BQ113:BQ141 BQ143:BQ148 BQ150:BQ178 BQ180:BQ185 BQ187:BQ215 BQ217:BQ222 BQ224:BQ252 BQ254:BQ259 BQ261:BQ289 BQ291:BQ296 BQ298:BQ326 BQ328:BQ333 BQ335:BQ363 BQ365:BQ370 BQ372:BQ400 BQ402:BQ407 BQ409:BQ437 BQ439:BQ444 BQ446:BQ474 BQ476:BQ481 BQ483:BQ511 BQ513:BQ518 BQ520:BQ548 BQ550:BQ555 BQ557:BQ585 BQ587:BQ592 BQ594:BQ622 BQ624:BQ629 BQ631:BQ659 BQ661:BQ666 BQ668:BQ696 BQ698:BQ703 BQ705:BQ733 BQ735:BQ740 BQ742:BQ770 BQ772:BQ777 BQ779:BQ807 BQ809:BQ814 BQ816:BQ844 BQ846:BQ851 BQ853:BQ881 BQ883:BQ888 BQ890:BQ918 BQ920:BQ925 BQ927:BQ955 BQ957:BQ962 BQ964:BQ992 BQ994:BQ999">
    <cfRule type="containsBlanks" dxfId="0" priority="6">
      <formula>LEN(TRIM(BQ2))=0</formula>
    </cfRule>
  </conditionalFormatting>
  <conditionalFormatting sqref="BS2:BS37 BS39:BS69 B71:BR71 BS71:BS74 BT71:AMN71 BS76:BS106 BS108:BS111 BS113:BS143 BS145:BS148 BS150:BS180 BS182:BS185 BS187:BS217 BS219:BS222 BS224:BS254 BS256:BS259 BS261:BS291 BS293:BS296 BS298:BS328 BS330:BS333 BS335:BS365 BS367:BS370 BS372:BS402 BS404:BS407 BS409:BS439 BS441:BS444 BS446:BS476 BS478:BS481 BS483:BS513 BS515:BS518 BS520:BS550 BS552:BS555 BS557:BS587 BS589:BS592 BS594:BS624 BS626:BS629 BS631:BS661 BS663:BS666 BS668:BS698 BS700:BS703 BS705:BS735 BS737:BS740 BS742:BS772 BS774:BS777 BS779:BS809 BS811:BS814 BS816:BS846 BS848:BS851 BS853:BS883 BS885:BS888 BS890:BS920 BS922:BS925 BS927:BS957 BS959:BS962 BS964:BS994 BS996:BS999">
    <cfRule type="containsBlanks" dxfId="0" priority="7">
      <formula>LEN(TRIM(BS2))=0</formula>
    </cfRule>
  </conditionalFormatting>
  <dataValidations>
    <dataValidation type="list" allowBlank="1" sqref="BN2:BN27 BN29:BN37 BN39:BN64 BN66:BN74 BN76:BN101 BN103:BN111 BN113:BN138 BN140:BN148 BN150:BN175 BN177:BN185 BN187:BN212 BN214:BN222 BN224:BN249 BN251:BN259 BN261:BN286 BN288:BN296 BN298:BN323 BN325:BN333 BN335:BN360 BN362:BN370 BN372:BN397 BN399:BN407 BN409:BN434 BN436:BN444 BN446:BN471 BN473:BN481 BN483:BN508 BN510:BN518 BN520:BN545 BN547:BN555 BN557:BN582 BN584:BN592 BN594:BN619 BN621:BN629 BN631:BN656 BN658:BN666 BN668:BN693 BN695:BN703 BN705:BN730 BN732:BN740 BN742:BN767 BN769:BN777 BN779:BN804 BN806:BN814 BN816:BN841 BN843:BN851 BN853:BN878 BN880:BN888 BN890:BN915 BN917:BN925 BN927:BN952 BN954:BN962 BN964:BN989 BN991:BN999">
      <formula1>'Quality Assessment Strategy'!$C$6:$F$6</formula1>
    </dataValidation>
    <dataValidation type="list" allowBlank="1" sqref="BR2:BR31 BR33:BR37 BR39:BR68 BR70:BR74 BR76:BR105 BR107:BR111 BR113:BR142 BR144:BR148 BR150:BR179 BR181:BR185 BR187:BR216 BR218:BR222 BR224:BR253 BR255:BR259 BR261:BR290 BR292:BR296 BR298:BR327 BR329:BR333 BR335:BR364 BR366:BR370 BR372:BR401 BR403:BR407 BR409:BR438 BR440:BR444 BR446:BR475 BR477:BR481 BR483:BR512 BR514:BR518 BR520:BR549 BR551:BR555 BR557:BR586 BR588:BR592 BR594:BR623 BR625:BR629 BR631:BR660 BR662:BR666 BR668:BR697 BR699:BR703 BR705:BR734 BR736:BR740 BR742:BR771 BR773:BR777 BR779:BR808 BR810:BR814 BR816:BR845 BR847:BR851 BR853:BR882 BR884:BR888 BR890:BR919 BR921:BR925 BR927:BR956 BR958:BR962 BR964:BR993 BR995:BR999">
      <formula1>'Quality Assessment Strategy'!$C$8:$E$8</formula1>
    </dataValidation>
    <dataValidation type="list" allowBlank="1" sqref="BP2:BP29 BP31:BP37 BP39:BP66 BP68:BP74 BP76:BP103 BP105:BP111 BP113:BP140 BP142:BP148 BP150:BP177 BP179:BP185 BP187:BP214 BP216:BP222 BP224:BP251 BP253:BP259 BP261:BP288 BP290:BP296 BP298:BP325 BP327:BP333 BP335:BP362 BP364:BP370 BP372:BP399 BP401:BP407 BP409:BP436 BP438:BP444 BP446:BP473 BP475:BP481 BP483:BP510 BP512:BP518 BP520:BP547 BP549:BP555 BP557:BP584 BP586:BP592 BP594:BP621 BP623:BP629 BP631:BP658 BP660:BP666 BP668:BP695 BP697:BP703 BP705:BP732 BP734:BP740 BP742:BP769 BP771:BP777 BP779:BP806 BP808:BP814 BP816:BP843 BP845:BP851 BP853:BP880 BP882:BP888 BP890:BP917 BP919:BP925 BP927:BP954 BP956:BP962 BP964:BP991 BP993:BP999">
      <formula1>'Quality Assessment Strategy'!$C$7:$E$7</formula1>
    </dataValidation>
    <dataValidation type="list" allowBlank="1" sqref="BV2:BV37 BV39:BV74 BV76:BV111 BV113:BV148 BV150:BV185 BV187:BV222 BV224:BV259 BV261:BV296 BV298:BV333 BV335:BV370 BV372:BV407 BV409:BV444 BV446:BV481 BV483:BV518 BV520:BV555 BV557:BV592 BV594:BV629 BV631:BV666 BV668:BV703 BV705:BV740 BV742:BV777 BV779:BV814 BV816:BV851 BV853:BV888 BV890:BV925 BV927:BV962 BV964:BV999">
      <formula1>'Quality Assessment Strategy'!$C$15:$E$15</formula1>
    </dataValidation>
    <dataValidation type="list" allowBlank="1" sqref="BL2:BL25 BL27:BL37 BL39:BL62 BL64:BL74 BL76:BL99 BL101:BL111 BL113:BL136 BL138:BL148 BL150:BL173 BL175:BL185 BL187:BL210 BL212:BL222 BL224:BL247 BL249:BL259 BL261:BL284 BL286:BL296 BL298:BL321 BL323:BL333 BL335:BL358 BL360:BL370 BL372:BL395 BL397:BL407 BL409:BL432 BL434:BL444 BL446:BL469 BL471:BL481 BL483:BL506 BL508:BL518 BL520:BL543 BL545:BL555 BL557:BL580 BL582:BL592 BL594:BL617 BL619:BL629 BL631:BL654 BL656:BL666 BL668:BL691 BL693:BL703 BL705:BL728 BL730:BL740 BL742:BL765 BL767:BL777 BL779:BL802 BL804:BL814 BL816:BL839 BL841:BL851 BL853:BL876 BL878:BL888 BL890:BL913 BL915:BL925 BL927:BL950 BL952:BL962 BL964:BL987 BL989:BL999">
      <formula1>'Quality Assessment Strategy'!$C$5:$E$5</formula1>
    </dataValidation>
    <dataValidation type="list" allowBlank="1" sqref="BU2:BU37 BU39:BU74 BU76:BU111 BU113:BU148 BU150:BU185 BU187:BU222 BU224:BU259 BU261:BU296 BU298:BU333 BU335:BU370 BU372:BU407 BU409:BU444 BU446:BU481 BU483:BU518 BU520:BU555 BU557:BU592 BU594:BU629 BU631:BU666 BU668:BU703 BU705:BU740 BU742:BU777 BU779:BU814 BU816:BU851 BU853:BU888 BU890:BU925 BU927:BU962 BU964:BU999">
      <formula1>'Quality Assessment Strategy'!$C$14:$E$14</formula1>
    </dataValidation>
    <dataValidation type="list" allowBlank="1" showInputMessage="1" prompt="Click and enter a value from range 'SLR Basic Data'!A8:A10" sqref="K2:K37 K39:K74 K76:K111 K113:K148 K150:K185 K187:K222 K224:K259 K261:K296 K298:K333 K335:K370 K372:K407 K409:K444 K446:K481 K483:K518 K520:K555 K557:K592 K594:K629 K631:K666 K668:K703 K705:K740 K742:K777 K779:K814 K816:K851 K853:K888 K890:K925 K927:K962 K964:K999">
      <formula1>'SLR Basic Data'!$A$8:$A$10</formula1>
    </dataValidation>
    <dataValidation type="list" allowBlank="1" sqref="P2:P37 P39:P74 P76:P111 P113:P148 P150:P185 P187:P222 P224:P259 P261:P296 P298:P333 P335:P370 P372:P407 P409:P444 P446:P481 P483:P518 P520:P555 P557:P592 P594:P629 P631:P666 P668:P703 P705:P740 P742:P777 P779:P814 P816:P851 P853:P888 P890:P925 P927:P962 P964:P999">
      <formula1>'Data Extraction Strategy'!$B$15:$B$18</formula1>
    </dataValidation>
    <dataValidation type="list" allowBlank="1" sqref="BJ2:BJ37 BJ39:BJ74 BJ76:BJ111 BJ113:BJ148 BJ150:BJ185 BJ187:BJ222 BJ224:BJ259 BJ261:BJ296 BJ298:BJ333 BJ335:BJ370 BJ372:BJ407 BJ409:BJ444 BJ446:BJ481 BJ483:BJ518 BJ520:BJ555 BJ557:BJ592 BJ594:BJ629 BJ631:BJ666 BJ668:BJ703 BJ705:BJ740 BJ742:BJ777 BJ779:BJ814 BJ816:BJ851 BJ853:BJ888 BJ890:BJ925 BJ927:BJ962 BJ964:BJ999">
      <formula1>'Quality Assessment Strategy'!$C$4:$E$4</formula1>
    </dataValidation>
    <dataValidation type="list" allowBlank="1" sqref="Q2:Q37 Q39:Q74 Q76:Q111 Q113:Q148 Q150:Q185 Q187:Q222 Q224:Q259 Q261:Q296 Q298:Q333 Q335:Q370 Q372:Q407 Q409:Q444 Q446:Q481 Q483:Q518 Q520:Q555 Q557:Q592 Q594:Q629 Q631:Q666 Q668:Q703 Q705:Q740 Q742:Q777 Q779:Q814 Q816:Q851 Q853:Q888 Q890:Q925 Q927:Q962 Q964:Q999">
      <formula1>'Data Extraction Strategy'!$B$20:$B$22</formula1>
    </dataValidation>
    <dataValidation type="list" allowBlank="1" showInputMessage="1" prompt="Click and enter a value from range 'Search Sources'!A19:A36" sqref="F2:F37 F39:F74 F76:F111 F113:F148 F150:F185 F187:F222 F224:F259 F261:F296 F298:F333 F335:F370 F372:F407 F409:F444 F446:F481 F483:F518 F520:F555 F557:F592 F594:F629 F631:F666 F668:F703 F705:F740 F742:F777 F779:F814 F816:F851 F853:F888 F890:F925 F927:F962 F964:F999">
      <formula1>'Search Sources'!$G$7:$G$26</formula1>
    </dataValidation>
    <dataValidation type="list" allowBlank="1" sqref="BH2:BH37 BH39:BH74 BH76:BH111 BH113:BH148 BH150:BH185 BH187:BH222 BH224:BH259 BH261:BH296 BH298:BH333 BH335:BH370 BH372:BH407 BH409:BH444 BH446:BH481 BH483:BH518 BH520:BH555 BH557:BH592 BH594:BH629 BH631:BH666 BH668:BH703 BH705:BH740 BH742:BH777 BH779:BH814 BH816:BH851 BH853:BH888 BH890:BH925 BH927:BH962 BH964:BH999">
      <formula1>'Quality Assessment Strategy'!$C$3:$E$3</formula1>
    </dataValidation>
    <dataValidation type="list" allowBlank="1" sqref="V2:V37 V39:V74 V76:V111 V113:V148 V150:V185 V187:V222 V224:V259 V261:V296 V298:V333 V335:V370 V372:V407 V409:V444 V446:V481 V483:V518 V520:V555 V557:V592 V594:V629 V631:V666 V668:V703 V705:V740 V742:V777 V779:V814 V816:V851 V853:V888 V890:V925 V927:V962 V964:V999">
      <formula1>'Data Extraction Strategy'!$B$26:$B$29</formula1>
    </dataValidation>
    <dataValidation type="list" allowBlank="1" sqref="BF2:BF19 BF21:BF37 BF39:BF56 BF58:BF74 BF76:BF93 BF95:BF111 BF113:BF130 BF132:BF148 BF150:BF167 BF169:BF185 BF187:BF204 BF206:BF222 BF224:BF241 BF243:BF259 BF261:BF278 BF280:BF296 BF298:BF315 BF317:BF333 BF335:BF352 BF354:BF370 BF372:BF389 BF391:BF407 BF409:BF426 BF428:BF444 BF446:BF463 BF465:BF481 BF483:BF500 BF502:BF518 BF520:BF537 BF539:BF555 BF557:BF574 BF576:BF592 BF594:BF611 BF613:BF629 BF631:BF648 BF650:BF666 BF668:BF685 BF687:BF703 BF705:BF722 BF724:BF740 BF742:BF759 BF761:BF777 BF779:BF796 BF798:BF814 BF816:BF833 BF835:BF851 BF853:BF870 BF872:BF888 BF890:BF907 BF909:BF925 BF927:BF944 BF946:BF962 BF964:BF981 BF983:BF999">
      <formula1>'Quality Assessment Strategy'!$C$2:$E$2</formula1>
    </dataValidation>
    <dataValidation type="list" allowBlank="1" sqref="N2:N37 R2:R37 T2:T37 Z2:Z37 AB2:AB37 AD2:AD37 AF2:AF37 AH2:AH37 AM2:AM37 AO2:AO37 AQ2:AQ37 AS2:AS37 AU2:AU37 AW2:AW37 AY2:AY37 BA2:BA37 N39:N74 R39:R74 T39:T74 Z39:Z74 AB39:AB74 AD39:AD74 AF39:AF74 AH39:AH74 AM39:AM74 AO39:AO74 AQ39:AQ74 AS39:AS74 AU39:AU74 AW39:AW74 AY39:AY74 BA39:BA74 N76:N111 R76:R111 T76:T111 Z76:Z111 AB76:AB111 AD76:AD111 AF76:AF111 AH76:AH111 AM76:AM111 AO76:AO111 AQ76:AQ111 AS76:AS111 AU76:AU111 AW76:AW111 AY76:AY111 BA76:BA111 N113:N148 R113:R148 T113:T148 Z113:Z148 AB113:AB148 AD113:AD148 AF113:AF148 AH113:AH148 AM113:AM148 AO113:AO148 AQ113:AQ148 AS113:AS148 AU113:AU148 AW113:AW148 AY113:AY148 BA113:BA148 N150:N185 R150:R185 T150:T185 Z150:Z185 AB150:AB185 AD150:AD185 AF150:AF185 AH150:AH185 AM150:AM185 AO150:AO185 AQ150:AQ185 AS150:AS185 AU150:AU185 AW150:AW185 AY150:AY185 BA150:BA185 N187:N222 R187:R222 T187:T222 Z187:Z222 AB187:AB222 AD187:AD222 AF187:AF222 AH187:AH222 AM187:AM222 AO187:AO222 AQ187:AQ222 AS187:AS222 AU187:AU222 AW187:AW222 AY187:AY222 BA187:BA222 N224:N259 R224:R259 T224:T259 Z224:Z259 AB224:AB259 AD224:AD259 AF224:AF259 AH224:AH259 AM224:AM259 AO224:AO259 AQ224:AQ259 AS224:AS259 AU224:AU259 AW224:AW259 AY224:AY259 BA224:BA259 N261:N296 R261:R296 T261:T296 Z261:Z296 AB261:AB296 AD261:AD296 AF261:AF296 AH261:AH296 AM261:AM296 AO261:AO296 AQ261:AQ296 AS261:AS296 AU261:AU296 AW261:AW296 AY261:AY296 BA261:BA296 N298:N333 R298:R333 T298:T333 Z298:Z333 AB298:AB333 AD298:AD333 AF298:AF333 AH298:AH333 AM298:AM333 AO298:AO333 AQ298:AQ333 AS298:AS333 AU298:AU333 AW298:AW333 AY298:AY333 BA298:BA333 N335:N370 R335:R370 T335:T370 Z335:Z370 AB335:AB370 AD335:AD370 AF335:AF370 AH335:AH370 AM335:AM370 AO335:AO370 AQ335:AQ370 AS335:AS370 AU335:AU370 AW335:AW370 AY335:AY370 BA335:BA370 N372:N407 R372:R407 T372:T407 Z372:Z407 AB372:AB407 AD372:AD407 AF372:AF407 AH372:AH407 AM372:AM407 AO372:AO407 AQ372:AQ407 AS372:AS407 AU372:AU407 AW372:AW407 AY372:AY407 BA372:BA407 N409:N444 R409:R444 T409:T444 Z409:Z444 AB409:AB444 AD409:AD444 AF409:AF444 AH409:AH444 AM409:AM444 AO409:AO444 AQ409:AQ444 AS409:AS444 AU409:AU444 AW409:AW444 AY409:AY444 BA409:BA444 N446:N481 R446:R481 T446:T481 Z446:Z481 AB446:AB481 AD446:AD481 AF446:AF481 AH446:AH481 AM446:AM481 AO446:AO481 AQ446:AQ481 AS446:AS481 AU446:AU481 AW446:AW481 AY446:AY481 BA446:BA481 N483:N518 R483:R518 T483:T518 Z483:Z518 AB483:AB518 AD483:AD518 AF483:AF518 AH483:AH518 AM483:AM518 AO483:AO518 AQ483:AQ518 AS483:AS518 AU483:AU518 AW483:AW518 AY483:AY518 BA483:BA518 N520:N555 R520:R555 T520:T555 Z520:Z555 AB520:AB555 AD520:AD555 AF520:AF555 AH520:AH555 AM520:AM555 AO520:AO555 AQ520:AQ555 AS520:AS555 AU520:AU555 AW520:AW555 AY520:AY555 BA520:BA555 N557:N592 R557:R592 T557:T592 Z557:Z592 AB557:AB592 AD557:AD592 AF557:AF592 AH557:AH592 AM557:AM592 AO557:AO592 AQ557:AQ592 AS557:AS592 AU557:AU592 AW557:AW592 AY557:AY592 BA557:BA592 N594:N629 R594:R629 T594:T629 Z594:Z629 AB594:AB629 AD594:AD629 AF594:AF629 AH594:AH629 AM594:AM629 AO594:AO629 AQ594:AQ629 AS594:AS629 AU594:AU629 AW594:AW629 AY594:AY629 BA594:BA629 N631:N666 R631:R666 T631:T666 Z631:Z666 AB631:AB666 AD631:AD666 AF631:AF666 AH631:AH666 AM631:AM666 AO631:AO666 AQ631:AQ666 AS631:AS666 AU631:AU666 AW631:AW666 AY631:AY666 BA631:BA666 N668:N703 R668:R703 T668:T703 Z668:Z703 AB668:AB703 AD668:AD703 AF668:AF703 AH668:AH703 AM668:AM703 AO668:AO703 AQ668:AQ703 AS668:AS703 AU668:AU703 AW668:AW703 AY668:AY703 BA668:BA703 N705:N740 R705:R740 T705:T740 Z705:Z740 AB705:AB740 AD705:AD740 AF705:AF740 AH705:AH740 AM705:AM740 AO705:AO740 AQ705:AQ740 AS705:AS740 AU705:AU740 AW705:AW740 AY705:AY740 BA705:BA740 N742:N777 R742:R777 T742:T777 Z742:Z777 AB742:AB777 AD742:AD777 AF742:AF777 AH742:AH777 AM742:AM777 AO742:AO777 AQ742:AQ777 AS742:AS777 AU742:AU777 AW742:AW777 AY742:AY777 BA742:BA777 N779:N814 R779:R814 T779:T814 Z779:Z814 AB779:AB814 AD779:AD814 AF779:AF814 AH779:AH814 AM779:AM814 AO779:AO814 AQ779:AQ814 AS779:AS814 AU779:AU814 AW779:AW814 AY779:AY814 BA779:BA814 N816:N851 R816:R851 T816:T851 Z816:Z851 AB816:AB851 AD816:AD851 AF816:AF851 AH816:AH851 AM816:AM851 AO816:AO851 AQ816:AQ851 AS816:AS851 AU816:AU851 AW816:AW851 AY816:AY851 BA816:BA851 N853:N888 R853:R888 T853:T888 Z853:Z888 AB853:AB888 AD853:AD888 AF853:AF888 AH853:AH888 AM853:AM888 AO853:AO888 AQ853:AQ888 AS853:AS888 AU853:AU888 AW853:AW888 AY853:AY888 BA853:BA888 N890:N925 R890:R925 T890:T925 Z890:Z925 AB890:AB925 AD890:AD925 AF890:AF925 AH890:AH925 AM890:AM925 AO890:AO925 AQ890:AQ925 AS890:AS925 AU890:AU925 AW890:AW925 AY890:AY925 BA890:BA925 N927:N962 R927:R962 T927:T962 Z927:Z962 AB927:AB962 AD927:AD962 AF927:AF962 AH927:AH962 AM927:AM962 AO927:AO962 AQ927:AQ962 AS927:AS962 AU927:AU962 AW927:AW962 AY927:AY962 BA927:BA962 N964:N999 R964:R999 T964:T999 Z964:Z999 AB964:AB999 AD964:AD999 AF964:AF999 AH964:AH999 AM964:AM999 AO964:AO999 AQ964:AQ999 AS964:AS999 AU964:AU999 AW964:AW999 AY964:AY999 BA964:BA999">
      <formula1>'Data Extraction Strategy'!$C$12:$C$14</formula1>
    </dataValidation>
    <dataValidation type="list" allowBlank="1" sqref="BC2:BC37 BC39:BC74 BC76:BC111 BC113:BC148 BC150:BC185 BC187:BC222 BC224:BC259 BC261:BC296 BC298:BC333 BC335:BC370 BC372:BC407 BC409:BC444 BC446:BC481 BC483:BC518 BC520:BC555 BC557:BC592 BC594:BC629 BC631:BC666 BC668:BC703 BC705:BC740 BC742:BC777 BC779:BC814 BC816:BC851 BC853:BC888 BC890:BC925 BC927:BC962 BC964:BC999">
      <formula1>'Data Extraction Strategy'!$B$50:$B$54</formula1>
    </dataValidation>
  </dataValidations>
  <hyperlinks>
    <hyperlink r:id="rId2" ref="J2"/>
    <hyperlink r:id="rId3" ref="I9"/>
    <hyperlink r:id="rId4" ref="J9"/>
    <hyperlink r:id="rId5" ref="I10"/>
    <hyperlink r:id="rId6" ref="J10"/>
    <hyperlink r:id="rId7" ref="I11"/>
    <hyperlink r:id="rId8" ref="J11"/>
    <hyperlink r:id="rId9" ref="I12"/>
    <hyperlink r:id="rId10" ref="J12"/>
    <hyperlink r:id="rId11" ref="I13"/>
    <hyperlink r:id="rId12" ref="J13"/>
    <hyperlink r:id="rId13" ref="I14"/>
    <hyperlink r:id="rId14" ref="J14"/>
    <hyperlink r:id="rId15" ref="I15"/>
    <hyperlink r:id="rId16" ref="J15"/>
    <hyperlink r:id="rId17" ref="I16"/>
    <hyperlink r:id="rId18" ref="J16"/>
    <hyperlink r:id="rId19" ref="I17"/>
    <hyperlink r:id="rId20" ref="J17"/>
    <hyperlink r:id="rId21" ref="I18"/>
    <hyperlink r:id="rId22" ref="J18"/>
    <hyperlink r:id="rId23" ref="I19"/>
    <hyperlink r:id="rId24" ref="I20"/>
    <hyperlink r:id="rId25" ref="I21"/>
    <hyperlink r:id="rId26" ref="I22"/>
    <hyperlink r:id="rId27" ref="I23"/>
    <hyperlink r:id="rId28" ref="I24"/>
    <hyperlink r:id="rId29" ref="I25"/>
    <hyperlink r:id="rId30" ref="I26"/>
    <hyperlink r:id="rId31" ref="I27"/>
    <hyperlink r:id="rId32" ref="I28"/>
    <hyperlink r:id="rId33" ref="I29"/>
    <hyperlink r:id="rId34" ref="I30"/>
    <hyperlink r:id="rId35" ref="I31"/>
    <hyperlink r:id="rId36" ref="I32"/>
    <hyperlink r:id="rId37" ref="I33"/>
    <hyperlink r:id="rId38" ref="I34"/>
    <hyperlink r:id="rId39" ref="I35"/>
    <hyperlink r:id="rId40" ref="I36"/>
    <hyperlink r:id="rId41" ref="I37"/>
    <hyperlink r:id="rId42" ref="J39"/>
    <hyperlink r:id="rId43" ref="I46"/>
    <hyperlink r:id="rId44" ref="J46"/>
    <hyperlink r:id="rId45" ref="I47"/>
    <hyperlink r:id="rId46" ref="J47"/>
    <hyperlink r:id="rId47" ref="I48"/>
    <hyperlink r:id="rId48" ref="J48"/>
    <hyperlink r:id="rId49" ref="I49"/>
    <hyperlink r:id="rId50" ref="J49"/>
    <hyperlink r:id="rId51" ref="I50"/>
    <hyperlink r:id="rId52" ref="J50"/>
    <hyperlink r:id="rId53" ref="I51"/>
    <hyperlink r:id="rId54" ref="J51"/>
    <hyperlink r:id="rId55" ref="I52"/>
    <hyperlink r:id="rId56" ref="J52"/>
    <hyperlink r:id="rId57" ref="I53"/>
    <hyperlink r:id="rId58" ref="J53"/>
    <hyperlink r:id="rId59" ref="I54"/>
    <hyperlink r:id="rId60" ref="J54"/>
    <hyperlink r:id="rId61" ref="I55"/>
    <hyperlink r:id="rId62" ref="J55"/>
    <hyperlink r:id="rId63" ref="I56"/>
    <hyperlink r:id="rId64" ref="I57"/>
    <hyperlink r:id="rId65" ref="I58"/>
    <hyperlink r:id="rId66" ref="I59"/>
    <hyperlink r:id="rId67" ref="I60"/>
    <hyperlink r:id="rId68" ref="I61"/>
    <hyperlink r:id="rId69" ref="I62"/>
    <hyperlink r:id="rId70" ref="I63"/>
    <hyperlink r:id="rId71" ref="I64"/>
    <hyperlink r:id="rId72" ref="I65"/>
    <hyperlink r:id="rId73" ref="I66"/>
    <hyperlink r:id="rId74" ref="I67"/>
    <hyperlink r:id="rId75" ref="I68"/>
    <hyperlink r:id="rId76" ref="I69"/>
    <hyperlink r:id="rId77" ref="I70"/>
    <hyperlink r:id="rId78" ref="I71"/>
    <hyperlink r:id="rId79" ref="I72"/>
    <hyperlink r:id="rId80" ref="I73"/>
    <hyperlink r:id="rId81" ref="I74"/>
    <hyperlink r:id="rId82" ref="J76"/>
    <hyperlink r:id="rId83" ref="I83"/>
    <hyperlink r:id="rId84" ref="J83"/>
    <hyperlink r:id="rId85" ref="I84"/>
    <hyperlink r:id="rId86" ref="J84"/>
    <hyperlink r:id="rId87" ref="I85"/>
    <hyperlink r:id="rId88" ref="J85"/>
    <hyperlink r:id="rId89" ref="I86"/>
    <hyperlink r:id="rId90" ref="J86"/>
    <hyperlink r:id="rId91" ref="I87"/>
    <hyperlink r:id="rId92" ref="J87"/>
    <hyperlink r:id="rId93" ref="I88"/>
    <hyperlink r:id="rId94" ref="J88"/>
    <hyperlink r:id="rId95" ref="I89"/>
    <hyperlink r:id="rId96" ref="J89"/>
    <hyperlink r:id="rId97" ref="I90"/>
    <hyperlink r:id="rId98" ref="J90"/>
    <hyperlink r:id="rId99" ref="I91"/>
    <hyperlink r:id="rId100" ref="J91"/>
    <hyperlink r:id="rId101" ref="I92"/>
    <hyperlink r:id="rId102" ref="J92"/>
    <hyperlink r:id="rId103" ref="I93"/>
    <hyperlink r:id="rId104" ref="I94"/>
    <hyperlink r:id="rId105" ref="I95"/>
    <hyperlink r:id="rId106" ref="I96"/>
    <hyperlink r:id="rId107" ref="I97"/>
    <hyperlink r:id="rId108" ref="I98"/>
    <hyperlink r:id="rId109" ref="I99"/>
    <hyperlink r:id="rId110" ref="I100"/>
    <hyperlink r:id="rId111" ref="I101"/>
    <hyperlink r:id="rId112" ref="I102"/>
    <hyperlink r:id="rId113" ref="I103"/>
    <hyperlink r:id="rId114" ref="I104"/>
    <hyperlink r:id="rId115" ref="I105"/>
    <hyperlink r:id="rId116" ref="I106"/>
    <hyperlink r:id="rId117" ref="I107"/>
    <hyperlink r:id="rId118" ref="I108"/>
    <hyperlink r:id="rId119" ref="I109"/>
    <hyperlink r:id="rId120" ref="I110"/>
    <hyperlink r:id="rId121" ref="I111"/>
    <hyperlink r:id="rId122" ref="J113"/>
    <hyperlink r:id="rId123" ref="I120"/>
    <hyperlink r:id="rId124" ref="J120"/>
    <hyperlink r:id="rId125" ref="I121"/>
    <hyperlink r:id="rId126" ref="J121"/>
    <hyperlink r:id="rId127" ref="I122"/>
    <hyperlink r:id="rId128" ref="J122"/>
    <hyperlink r:id="rId129" ref="I123"/>
    <hyperlink r:id="rId130" ref="J123"/>
    <hyperlink r:id="rId131" ref="I124"/>
    <hyperlink r:id="rId132" ref="J124"/>
    <hyperlink r:id="rId133" ref="I125"/>
    <hyperlink r:id="rId134" ref="J125"/>
    <hyperlink r:id="rId135" ref="I126"/>
    <hyperlink r:id="rId136" ref="J126"/>
    <hyperlink r:id="rId137" ref="I127"/>
    <hyperlink r:id="rId138" ref="J127"/>
    <hyperlink r:id="rId139" ref="I128"/>
    <hyperlink r:id="rId140" ref="J128"/>
    <hyperlink r:id="rId141" ref="I129"/>
    <hyperlink r:id="rId142" ref="J129"/>
    <hyperlink r:id="rId143" ref="I130"/>
    <hyperlink r:id="rId144" ref="I131"/>
    <hyperlink r:id="rId145" ref="I132"/>
    <hyperlink r:id="rId146" ref="I133"/>
    <hyperlink r:id="rId147" ref="I134"/>
    <hyperlink r:id="rId148" ref="I135"/>
    <hyperlink r:id="rId149" ref="I136"/>
    <hyperlink r:id="rId150" ref="I137"/>
    <hyperlink r:id="rId151" ref="I138"/>
    <hyperlink r:id="rId152" ref="I139"/>
    <hyperlink r:id="rId153" ref="I140"/>
    <hyperlink r:id="rId154" ref="I141"/>
    <hyperlink r:id="rId155" ref="I142"/>
    <hyperlink r:id="rId156" ref="I143"/>
    <hyperlink r:id="rId157" ref="I144"/>
    <hyperlink r:id="rId158" ref="I145"/>
    <hyperlink r:id="rId159" ref="I146"/>
    <hyperlink r:id="rId160" ref="I147"/>
    <hyperlink r:id="rId161" ref="I148"/>
    <hyperlink r:id="rId162" ref="J150"/>
    <hyperlink r:id="rId163" ref="I157"/>
    <hyperlink r:id="rId164" ref="J157"/>
    <hyperlink r:id="rId165" ref="I158"/>
    <hyperlink r:id="rId166" ref="J158"/>
    <hyperlink r:id="rId167" ref="I159"/>
    <hyperlink r:id="rId168" ref="J159"/>
    <hyperlink r:id="rId169" ref="I160"/>
    <hyperlink r:id="rId170" ref="J160"/>
    <hyperlink r:id="rId171" ref="I161"/>
    <hyperlink r:id="rId172" ref="J161"/>
    <hyperlink r:id="rId173" ref="I162"/>
    <hyperlink r:id="rId174" ref="J162"/>
    <hyperlink r:id="rId175" ref="I163"/>
    <hyperlink r:id="rId176" ref="J163"/>
    <hyperlink r:id="rId177" ref="I164"/>
    <hyperlink r:id="rId178" ref="J164"/>
    <hyperlink r:id="rId179" ref="I165"/>
    <hyperlink r:id="rId180" ref="J165"/>
    <hyperlink r:id="rId181" ref="I166"/>
    <hyperlink r:id="rId182" ref="J166"/>
    <hyperlink r:id="rId183" ref="I167"/>
    <hyperlink r:id="rId184" ref="I168"/>
    <hyperlink r:id="rId185" ref="I169"/>
    <hyperlink r:id="rId186" ref="I170"/>
    <hyperlink r:id="rId187" ref="I171"/>
    <hyperlink r:id="rId188" ref="I172"/>
    <hyperlink r:id="rId189" ref="I173"/>
    <hyperlink r:id="rId190" ref="I174"/>
    <hyperlink r:id="rId191" ref="I175"/>
    <hyperlink r:id="rId192" ref="I176"/>
    <hyperlink r:id="rId193" ref="I177"/>
    <hyperlink r:id="rId194" ref="I178"/>
    <hyperlink r:id="rId195" ref="I179"/>
    <hyperlink r:id="rId196" ref="I180"/>
    <hyperlink r:id="rId197" ref="I181"/>
    <hyperlink r:id="rId198" ref="I182"/>
    <hyperlink r:id="rId199" ref="I183"/>
    <hyperlink r:id="rId200" ref="I184"/>
    <hyperlink r:id="rId201" ref="I185"/>
    <hyperlink r:id="rId202" ref="J187"/>
    <hyperlink r:id="rId203" ref="I194"/>
    <hyperlink r:id="rId204" ref="J194"/>
    <hyperlink r:id="rId205" ref="I195"/>
    <hyperlink r:id="rId206" ref="J195"/>
    <hyperlink r:id="rId207" ref="I196"/>
    <hyperlink r:id="rId208" ref="J196"/>
    <hyperlink r:id="rId209" ref="I197"/>
    <hyperlink r:id="rId210" ref="J197"/>
    <hyperlink r:id="rId211" ref="I198"/>
    <hyperlink r:id="rId212" ref="J198"/>
    <hyperlink r:id="rId213" ref="I199"/>
    <hyperlink r:id="rId214" ref="J199"/>
    <hyperlink r:id="rId215" ref="I200"/>
    <hyperlink r:id="rId216" ref="J200"/>
    <hyperlink r:id="rId217" ref="I201"/>
    <hyperlink r:id="rId218" ref="J201"/>
    <hyperlink r:id="rId219" ref="I202"/>
    <hyperlink r:id="rId220" ref="J202"/>
    <hyperlink r:id="rId221" ref="I203"/>
    <hyperlink r:id="rId222" ref="J203"/>
    <hyperlink r:id="rId223" ref="I204"/>
    <hyperlink r:id="rId224" ref="I205"/>
    <hyperlink r:id="rId225" ref="I206"/>
    <hyperlink r:id="rId226" ref="I207"/>
    <hyperlink r:id="rId227" ref="I208"/>
    <hyperlink r:id="rId228" ref="I209"/>
    <hyperlink r:id="rId229" ref="I210"/>
    <hyperlink r:id="rId230" ref="I211"/>
    <hyperlink r:id="rId231" ref="I212"/>
    <hyperlink r:id="rId232" ref="I213"/>
    <hyperlink r:id="rId233" ref="I214"/>
    <hyperlink r:id="rId234" ref="I215"/>
    <hyperlink r:id="rId235" ref="I216"/>
    <hyperlink r:id="rId236" ref="I217"/>
    <hyperlink r:id="rId237" ref="I218"/>
    <hyperlink r:id="rId238" ref="I219"/>
    <hyperlink r:id="rId239" ref="I220"/>
    <hyperlink r:id="rId240" ref="I221"/>
    <hyperlink r:id="rId241" ref="I222"/>
    <hyperlink r:id="rId242" ref="J224"/>
    <hyperlink r:id="rId243" ref="I231"/>
    <hyperlink r:id="rId244" ref="J231"/>
    <hyperlink r:id="rId245" ref="I232"/>
    <hyperlink r:id="rId246" ref="J232"/>
    <hyperlink r:id="rId247" ref="I233"/>
    <hyperlink r:id="rId248" ref="J233"/>
    <hyperlink r:id="rId249" ref="I234"/>
    <hyperlink r:id="rId250" ref="J234"/>
    <hyperlink r:id="rId251" ref="I235"/>
    <hyperlink r:id="rId252" ref="J235"/>
    <hyperlink r:id="rId253" ref="I236"/>
    <hyperlink r:id="rId254" ref="J236"/>
    <hyperlink r:id="rId255" ref="I237"/>
    <hyperlink r:id="rId256" ref="J237"/>
    <hyperlink r:id="rId257" ref="I238"/>
    <hyperlink r:id="rId258" ref="J238"/>
    <hyperlink r:id="rId259" ref="I239"/>
    <hyperlink r:id="rId260" ref="J239"/>
    <hyperlink r:id="rId261" ref="I240"/>
    <hyperlink r:id="rId262" ref="J240"/>
    <hyperlink r:id="rId263" ref="I241"/>
    <hyperlink r:id="rId264" ref="I242"/>
    <hyperlink r:id="rId265" ref="I243"/>
    <hyperlink r:id="rId266" ref="I244"/>
    <hyperlink r:id="rId267" ref="I245"/>
    <hyperlink r:id="rId268" ref="I246"/>
    <hyperlink r:id="rId269" ref="I247"/>
    <hyperlink r:id="rId270" ref="I248"/>
    <hyperlink r:id="rId271" ref="I249"/>
    <hyperlink r:id="rId272" ref="I250"/>
    <hyperlink r:id="rId273" ref="I251"/>
    <hyperlink r:id="rId274" ref="I252"/>
    <hyperlink r:id="rId275" ref="I253"/>
    <hyperlink r:id="rId276" ref="I254"/>
    <hyperlink r:id="rId277" ref="I255"/>
    <hyperlink r:id="rId278" ref="I256"/>
    <hyperlink r:id="rId279" ref="I257"/>
    <hyperlink r:id="rId280" ref="I258"/>
    <hyperlink r:id="rId281" ref="I259"/>
    <hyperlink r:id="rId282" ref="J261"/>
    <hyperlink r:id="rId283" ref="I268"/>
    <hyperlink r:id="rId284" ref="J268"/>
    <hyperlink r:id="rId285" ref="I269"/>
    <hyperlink r:id="rId286" ref="J269"/>
    <hyperlink r:id="rId287" ref="I270"/>
    <hyperlink r:id="rId288" ref="J270"/>
    <hyperlink r:id="rId289" ref="I271"/>
    <hyperlink r:id="rId290" ref="J271"/>
    <hyperlink r:id="rId291" ref="I272"/>
    <hyperlink r:id="rId292" ref="J272"/>
    <hyperlink r:id="rId293" ref="I273"/>
    <hyperlink r:id="rId294" ref="J273"/>
    <hyperlink r:id="rId295" ref="I274"/>
    <hyperlink r:id="rId296" ref="J274"/>
    <hyperlink r:id="rId297" ref="I275"/>
    <hyperlink r:id="rId298" ref="J275"/>
    <hyperlink r:id="rId299" ref="I276"/>
    <hyperlink r:id="rId300" ref="J276"/>
    <hyperlink r:id="rId301" ref="I277"/>
    <hyperlink r:id="rId302" ref="J277"/>
    <hyperlink r:id="rId303" ref="I278"/>
    <hyperlink r:id="rId304" ref="I279"/>
    <hyperlink r:id="rId305" ref="I280"/>
    <hyperlink r:id="rId306" ref="I281"/>
    <hyperlink r:id="rId307" ref="I282"/>
    <hyperlink r:id="rId308" ref="I283"/>
    <hyperlink r:id="rId309" ref="I284"/>
    <hyperlink r:id="rId310" ref="I285"/>
    <hyperlink r:id="rId311" ref="I286"/>
    <hyperlink r:id="rId312" ref="I287"/>
    <hyperlink r:id="rId313" ref="I288"/>
    <hyperlink r:id="rId314" ref="I289"/>
    <hyperlink r:id="rId315" ref="I290"/>
    <hyperlink r:id="rId316" ref="I291"/>
    <hyperlink r:id="rId317" ref="I292"/>
    <hyperlink r:id="rId318" ref="I293"/>
    <hyperlink r:id="rId319" ref="I294"/>
    <hyperlink r:id="rId320" ref="I295"/>
    <hyperlink r:id="rId321" ref="I296"/>
    <hyperlink r:id="rId322" ref="J298"/>
    <hyperlink r:id="rId323" ref="I305"/>
    <hyperlink r:id="rId324" ref="J305"/>
    <hyperlink r:id="rId325" ref="I306"/>
    <hyperlink r:id="rId326" ref="J306"/>
    <hyperlink r:id="rId327" ref="I307"/>
    <hyperlink r:id="rId328" ref="J307"/>
    <hyperlink r:id="rId329" ref="I308"/>
    <hyperlink r:id="rId330" ref="J308"/>
    <hyperlink r:id="rId331" ref="I309"/>
    <hyperlink r:id="rId332" ref="J309"/>
    <hyperlink r:id="rId333" ref="I310"/>
    <hyperlink r:id="rId334" ref="J310"/>
    <hyperlink r:id="rId335" ref="I311"/>
    <hyperlink r:id="rId336" ref="J311"/>
    <hyperlink r:id="rId337" ref="I312"/>
    <hyperlink r:id="rId338" ref="J312"/>
    <hyperlink r:id="rId339" ref="I313"/>
    <hyperlink r:id="rId340" ref="J313"/>
    <hyperlink r:id="rId341" ref="I314"/>
    <hyperlink r:id="rId342" ref="J314"/>
    <hyperlink r:id="rId343" ref="I315"/>
    <hyperlink r:id="rId344" ref="I316"/>
    <hyperlink r:id="rId345" ref="I317"/>
    <hyperlink r:id="rId346" ref="I318"/>
    <hyperlink r:id="rId347" ref="I319"/>
    <hyperlink r:id="rId348" ref="I320"/>
    <hyperlink r:id="rId349" ref="I321"/>
    <hyperlink r:id="rId350" ref="I322"/>
    <hyperlink r:id="rId351" ref="I323"/>
    <hyperlink r:id="rId352" ref="I324"/>
    <hyperlink r:id="rId353" ref="I325"/>
    <hyperlink r:id="rId354" ref="I326"/>
    <hyperlink r:id="rId355" ref="I327"/>
    <hyperlink r:id="rId356" ref="I328"/>
    <hyperlink r:id="rId357" ref="I329"/>
    <hyperlink r:id="rId358" ref="I330"/>
    <hyperlink r:id="rId359" ref="I331"/>
    <hyperlink r:id="rId360" ref="I332"/>
    <hyperlink r:id="rId361" ref="I333"/>
    <hyperlink r:id="rId362" ref="J335"/>
    <hyperlink r:id="rId363" ref="I342"/>
    <hyperlink r:id="rId364" ref="J342"/>
    <hyperlink r:id="rId365" ref="I343"/>
    <hyperlink r:id="rId366" ref="J343"/>
    <hyperlink r:id="rId367" ref="I344"/>
    <hyperlink r:id="rId368" ref="J344"/>
    <hyperlink r:id="rId369" ref="I345"/>
    <hyperlink r:id="rId370" ref="J345"/>
    <hyperlink r:id="rId371" ref="I346"/>
    <hyperlink r:id="rId372" ref="J346"/>
    <hyperlink r:id="rId373" ref="I347"/>
    <hyperlink r:id="rId374" ref="J347"/>
    <hyperlink r:id="rId375" ref="I348"/>
    <hyperlink r:id="rId376" ref="J348"/>
    <hyperlink r:id="rId377" ref="I349"/>
    <hyperlink r:id="rId378" ref="J349"/>
    <hyperlink r:id="rId379" ref="I350"/>
    <hyperlink r:id="rId380" ref="J350"/>
    <hyperlink r:id="rId381" ref="I351"/>
    <hyperlink r:id="rId382" ref="J351"/>
    <hyperlink r:id="rId383" ref="I352"/>
    <hyperlink r:id="rId384" ref="I353"/>
    <hyperlink r:id="rId385" ref="I354"/>
    <hyperlink r:id="rId386" ref="I355"/>
    <hyperlink r:id="rId387" ref="I356"/>
    <hyperlink r:id="rId388" ref="I357"/>
    <hyperlink r:id="rId389" ref="I358"/>
    <hyperlink r:id="rId390" ref="I359"/>
    <hyperlink r:id="rId391" ref="I360"/>
    <hyperlink r:id="rId392" ref="I361"/>
    <hyperlink r:id="rId393" ref="I362"/>
    <hyperlink r:id="rId394" ref="I363"/>
    <hyperlink r:id="rId395" ref="I364"/>
    <hyperlink r:id="rId396" ref="I365"/>
    <hyperlink r:id="rId397" ref="I366"/>
    <hyperlink r:id="rId398" ref="I367"/>
    <hyperlink r:id="rId399" ref="I368"/>
    <hyperlink r:id="rId400" ref="I369"/>
    <hyperlink r:id="rId401" ref="I370"/>
    <hyperlink r:id="rId402" ref="J372"/>
    <hyperlink r:id="rId403" ref="I379"/>
    <hyperlink r:id="rId404" ref="J379"/>
    <hyperlink r:id="rId405" ref="I380"/>
    <hyperlink r:id="rId406" ref="J380"/>
    <hyperlink r:id="rId407" ref="I381"/>
    <hyperlink r:id="rId408" ref="J381"/>
    <hyperlink r:id="rId409" ref="I382"/>
    <hyperlink r:id="rId410" ref="J382"/>
    <hyperlink r:id="rId411" ref="I383"/>
    <hyperlink r:id="rId412" ref="J383"/>
    <hyperlink r:id="rId413" ref="I384"/>
    <hyperlink r:id="rId414" ref="J384"/>
    <hyperlink r:id="rId415" ref="I385"/>
    <hyperlink r:id="rId416" ref="J385"/>
    <hyperlink r:id="rId417" ref="I386"/>
    <hyperlink r:id="rId418" ref="J386"/>
    <hyperlink r:id="rId419" ref="I387"/>
    <hyperlink r:id="rId420" ref="J387"/>
    <hyperlink r:id="rId421" ref="I388"/>
    <hyperlink r:id="rId422" ref="J388"/>
    <hyperlink r:id="rId423" ref="I389"/>
    <hyperlink r:id="rId424" ref="I390"/>
    <hyperlink r:id="rId425" ref="I391"/>
    <hyperlink r:id="rId426" ref="I392"/>
    <hyperlink r:id="rId427" ref="I393"/>
    <hyperlink r:id="rId428" ref="I394"/>
    <hyperlink r:id="rId429" ref="I395"/>
    <hyperlink r:id="rId430" ref="I396"/>
    <hyperlink r:id="rId431" ref="I397"/>
    <hyperlink r:id="rId432" ref="I398"/>
    <hyperlink r:id="rId433" ref="I399"/>
    <hyperlink r:id="rId434" ref="I400"/>
    <hyperlink r:id="rId435" ref="I401"/>
    <hyperlink r:id="rId436" ref="I402"/>
    <hyperlink r:id="rId437" ref="I403"/>
    <hyperlink r:id="rId438" ref="I404"/>
    <hyperlink r:id="rId439" ref="I405"/>
    <hyperlink r:id="rId440" ref="I406"/>
    <hyperlink r:id="rId441" ref="I407"/>
    <hyperlink r:id="rId442" ref="J409"/>
    <hyperlink r:id="rId443" ref="I416"/>
    <hyperlink r:id="rId444" ref="J416"/>
    <hyperlink r:id="rId445" ref="I417"/>
    <hyperlink r:id="rId446" ref="J417"/>
    <hyperlink r:id="rId447" ref="I418"/>
    <hyperlink r:id="rId448" ref="J418"/>
    <hyperlink r:id="rId449" ref="I419"/>
    <hyperlink r:id="rId450" ref="J419"/>
    <hyperlink r:id="rId451" ref="I420"/>
    <hyperlink r:id="rId452" ref="J420"/>
    <hyperlink r:id="rId453" ref="I421"/>
    <hyperlink r:id="rId454" ref="J421"/>
    <hyperlink r:id="rId455" ref="I422"/>
    <hyperlink r:id="rId456" ref="J422"/>
    <hyperlink r:id="rId457" ref="I423"/>
    <hyperlink r:id="rId458" ref="J423"/>
    <hyperlink r:id="rId459" ref="I424"/>
    <hyperlink r:id="rId460" ref="J424"/>
    <hyperlink r:id="rId461" ref="I425"/>
    <hyperlink r:id="rId462" ref="J425"/>
    <hyperlink r:id="rId463" ref="I426"/>
    <hyperlink r:id="rId464" ref="I427"/>
    <hyperlink r:id="rId465" ref="I428"/>
    <hyperlink r:id="rId466" ref="I429"/>
    <hyperlink r:id="rId467" ref="I430"/>
    <hyperlink r:id="rId468" ref="I431"/>
    <hyperlink r:id="rId469" ref="I432"/>
    <hyperlink r:id="rId470" ref="I433"/>
    <hyperlink r:id="rId471" ref="I434"/>
    <hyperlink r:id="rId472" ref="I435"/>
    <hyperlink r:id="rId473" ref="I436"/>
    <hyperlink r:id="rId474" ref="I437"/>
    <hyperlink r:id="rId475" ref="I438"/>
    <hyperlink r:id="rId476" ref="I439"/>
    <hyperlink r:id="rId477" ref="I440"/>
    <hyperlink r:id="rId478" ref="I441"/>
    <hyperlink r:id="rId479" ref="I442"/>
    <hyperlink r:id="rId480" ref="I443"/>
    <hyperlink r:id="rId481" ref="I444"/>
    <hyperlink r:id="rId482" ref="J446"/>
    <hyperlink r:id="rId483" ref="I453"/>
    <hyperlink r:id="rId484" ref="J453"/>
    <hyperlink r:id="rId485" ref="I454"/>
    <hyperlink r:id="rId486" ref="J454"/>
    <hyperlink r:id="rId487" ref="I455"/>
    <hyperlink r:id="rId488" ref="J455"/>
    <hyperlink r:id="rId489" ref="I456"/>
    <hyperlink r:id="rId490" ref="J456"/>
    <hyperlink r:id="rId491" ref="I457"/>
    <hyperlink r:id="rId492" ref="J457"/>
    <hyperlink r:id="rId493" ref="I458"/>
    <hyperlink r:id="rId494" ref="J458"/>
    <hyperlink r:id="rId495" ref="I459"/>
    <hyperlink r:id="rId496" ref="J459"/>
    <hyperlink r:id="rId497" ref="I460"/>
    <hyperlink r:id="rId498" ref="J460"/>
    <hyperlink r:id="rId499" ref="I461"/>
    <hyperlink r:id="rId500" ref="J461"/>
    <hyperlink r:id="rId501" ref="I462"/>
    <hyperlink r:id="rId502" ref="J462"/>
    <hyperlink r:id="rId503" ref="I463"/>
    <hyperlink r:id="rId504" ref="I464"/>
    <hyperlink r:id="rId505" ref="I465"/>
    <hyperlink r:id="rId506" ref="I466"/>
    <hyperlink r:id="rId507" ref="I467"/>
    <hyperlink r:id="rId508" ref="I468"/>
    <hyperlink r:id="rId509" ref="I469"/>
    <hyperlink r:id="rId510" ref="I470"/>
    <hyperlink r:id="rId511" ref="I471"/>
    <hyperlink r:id="rId512" ref="I472"/>
    <hyperlink r:id="rId513" ref="I473"/>
    <hyperlink r:id="rId514" ref="I474"/>
    <hyperlink r:id="rId515" ref="I475"/>
    <hyperlink r:id="rId516" ref="I476"/>
    <hyperlink r:id="rId517" ref="I477"/>
    <hyperlink r:id="rId518" ref="I478"/>
    <hyperlink r:id="rId519" ref="I479"/>
    <hyperlink r:id="rId520" ref="I480"/>
    <hyperlink r:id="rId521" ref="I481"/>
    <hyperlink r:id="rId522" ref="J483"/>
    <hyperlink r:id="rId523" ref="I490"/>
    <hyperlink r:id="rId524" ref="J490"/>
    <hyperlink r:id="rId525" ref="I491"/>
    <hyperlink r:id="rId526" ref="J491"/>
    <hyperlink r:id="rId527" ref="I492"/>
    <hyperlink r:id="rId528" ref="J492"/>
    <hyperlink r:id="rId529" ref="I493"/>
    <hyperlink r:id="rId530" ref="J493"/>
    <hyperlink r:id="rId531" ref="I494"/>
    <hyperlink r:id="rId532" ref="J494"/>
    <hyperlink r:id="rId533" ref="I495"/>
    <hyperlink r:id="rId534" ref="J495"/>
    <hyperlink r:id="rId535" ref="I496"/>
    <hyperlink r:id="rId536" ref="J496"/>
    <hyperlink r:id="rId537" ref="I497"/>
    <hyperlink r:id="rId538" ref="J497"/>
    <hyperlink r:id="rId539" ref="I498"/>
    <hyperlink r:id="rId540" ref="J498"/>
    <hyperlink r:id="rId541" ref="I499"/>
    <hyperlink r:id="rId542" ref="J499"/>
    <hyperlink r:id="rId543" ref="I500"/>
    <hyperlink r:id="rId544" ref="I501"/>
    <hyperlink r:id="rId545" ref="I502"/>
    <hyperlink r:id="rId546" ref="I503"/>
    <hyperlink r:id="rId547" ref="I504"/>
    <hyperlink r:id="rId548" ref="I505"/>
    <hyperlink r:id="rId549" ref="I506"/>
    <hyperlink r:id="rId550" ref="I507"/>
    <hyperlink r:id="rId551" ref="I508"/>
    <hyperlink r:id="rId552" ref="I509"/>
    <hyperlink r:id="rId553" ref="I510"/>
    <hyperlink r:id="rId554" ref="I511"/>
    <hyperlink r:id="rId555" ref="I512"/>
    <hyperlink r:id="rId556" ref="I513"/>
    <hyperlink r:id="rId557" ref="I514"/>
    <hyperlink r:id="rId558" ref="I515"/>
    <hyperlink r:id="rId559" ref="I516"/>
    <hyperlink r:id="rId560" ref="I517"/>
    <hyperlink r:id="rId561" ref="I518"/>
    <hyperlink r:id="rId562" ref="J520"/>
    <hyperlink r:id="rId563" ref="I527"/>
    <hyperlink r:id="rId564" ref="J527"/>
    <hyperlink r:id="rId565" ref="I528"/>
    <hyperlink r:id="rId566" ref="J528"/>
    <hyperlink r:id="rId567" ref="I529"/>
    <hyperlink r:id="rId568" ref="J529"/>
    <hyperlink r:id="rId569" ref="I530"/>
    <hyperlink r:id="rId570" ref="J530"/>
    <hyperlink r:id="rId571" ref="I531"/>
    <hyperlink r:id="rId572" ref="J531"/>
    <hyperlink r:id="rId573" ref="I532"/>
    <hyperlink r:id="rId574" ref="J532"/>
    <hyperlink r:id="rId575" ref="I533"/>
    <hyperlink r:id="rId576" ref="J533"/>
    <hyperlink r:id="rId577" ref="I534"/>
    <hyperlink r:id="rId578" ref="J534"/>
    <hyperlink r:id="rId579" ref="I535"/>
    <hyperlink r:id="rId580" ref="J535"/>
    <hyperlink r:id="rId581" ref="I536"/>
    <hyperlink r:id="rId582" ref="J536"/>
    <hyperlink r:id="rId583" ref="I537"/>
    <hyperlink r:id="rId584" ref="I538"/>
    <hyperlink r:id="rId585" ref="I539"/>
    <hyperlink r:id="rId586" ref="I540"/>
    <hyperlink r:id="rId587" ref="I541"/>
    <hyperlink r:id="rId588" ref="I542"/>
    <hyperlink r:id="rId589" ref="I543"/>
    <hyperlink r:id="rId590" ref="I544"/>
    <hyperlink r:id="rId591" ref="I545"/>
    <hyperlink r:id="rId592" ref="I546"/>
    <hyperlink r:id="rId593" ref="I547"/>
    <hyperlink r:id="rId594" ref="I548"/>
    <hyperlink r:id="rId595" ref="I549"/>
    <hyperlink r:id="rId596" ref="I550"/>
    <hyperlink r:id="rId597" ref="I551"/>
    <hyperlink r:id="rId598" ref="I552"/>
    <hyperlink r:id="rId599" ref="I553"/>
    <hyperlink r:id="rId600" ref="I554"/>
    <hyperlink r:id="rId601" ref="I555"/>
    <hyperlink r:id="rId602" ref="J557"/>
    <hyperlink r:id="rId603" ref="I564"/>
    <hyperlink r:id="rId604" ref="J564"/>
    <hyperlink r:id="rId605" ref="I565"/>
    <hyperlink r:id="rId606" ref="J565"/>
    <hyperlink r:id="rId607" ref="I566"/>
    <hyperlink r:id="rId608" ref="J566"/>
    <hyperlink r:id="rId609" ref="I567"/>
    <hyperlink r:id="rId610" ref="J567"/>
    <hyperlink r:id="rId611" ref="I568"/>
    <hyperlink r:id="rId612" ref="J568"/>
    <hyperlink r:id="rId613" ref="I569"/>
    <hyperlink r:id="rId614" ref="J569"/>
    <hyperlink r:id="rId615" ref="I570"/>
    <hyperlink r:id="rId616" ref="J570"/>
    <hyperlink r:id="rId617" ref="I571"/>
    <hyperlink r:id="rId618" ref="J571"/>
    <hyperlink r:id="rId619" ref="I572"/>
    <hyperlink r:id="rId620" ref="J572"/>
    <hyperlink r:id="rId621" ref="I573"/>
    <hyperlink r:id="rId622" ref="J573"/>
    <hyperlink r:id="rId623" ref="I574"/>
    <hyperlink r:id="rId624" ref="I575"/>
    <hyperlink r:id="rId625" ref="I576"/>
    <hyperlink r:id="rId626" ref="I577"/>
    <hyperlink r:id="rId627" ref="I578"/>
    <hyperlink r:id="rId628" ref="I579"/>
    <hyperlink r:id="rId629" ref="I580"/>
    <hyperlink r:id="rId630" ref="I581"/>
    <hyperlink r:id="rId631" ref="I582"/>
    <hyperlink r:id="rId632" ref="I583"/>
    <hyperlink r:id="rId633" ref="I584"/>
    <hyperlink r:id="rId634" ref="I585"/>
    <hyperlink r:id="rId635" ref="I586"/>
    <hyperlink r:id="rId636" ref="I587"/>
    <hyperlink r:id="rId637" ref="I588"/>
    <hyperlink r:id="rId638" ref="I589"/>
    <hyperlink r:id="rId639" ref="I590"/>
    <hyperlink r:id="rId640" ref="I591"/>
    <hyperlink r:id="rId641" ref="I592"/>
    <hyperlink r:id="rId642" ref="J594"/>
    <hyperlink r:id="rId643" ref="I601"/>
    <hyperlink r:id="rId644" ref="J601"/>
    <hyperlink r:id="rId645" ref="I602"/>
    <hyperlink r:id="rId646" ref="J602"/>
    <hyperlink r:id="rId647" ref="I603"/>
    <hyperlink r:id="rId648" ref="J603"/>
    <hyperlink r:id="rId649" ref="I604"/>
    <hyperlink r:id="rId650" ref="J604"/>
    <hyperlink r:id="rId651" ref="I605"/>
    <hyperlink r:id="rId652" ref="J605"/>
    <hyperlink r:id="rId653" ref="I606"/>
    <hyperlink r:id="rId654" ref="J606"/>
    <hyperlink r:id="rId655" ref="I607"/>
    <hyperlink r:id="rId656" ref="J607"/>
    <hyperlink r:id="rId657" ref="I608"/>
    <hyperlink r:id="rId658" ref="J608"/>
    <hyperlink r:id="rId659" ref="I609"/>
    <hyperlink r:id="rId660" ref="J609"/>
    <hyperlink r:id="rId661" ref="I610"/>
    <hyperlink r:id="rId662" ref="J610"/>
    <hyperlink r:id="rId663" ref="I611"/>
    <hyperlink r:id="rId664" ref="I612"/>
    <hyperlink r:id="rId665" ref="I613"/>
    <hyperlink r:id="rId666" ref="I614"/>
    <hyperlink r:id="rId667" ref="I615"/>
    <hyperlink r:id="rId668" ref="I616"/>
    <hyperlink r:id="rId669" ref="I617"/>
    <hyperlink r:id="rId670" ref="I618"/>
    <hyperlink r:id="rId671" ref="I619"/>
    <hyperlink r:id="rId672" ref="I620"/>
    <hyperlink r:id="rId673" ref="I621"/>
    <hyperlink r:id="rId674" ref="I622"/>
    <hyperlink r:id="rId675" ref="I623"/>
    <hyperlink r:id="rId676" ref="I624"/>
    <hyperlink r:id="rId677" ref="I625"/>
    <hyperlink r:id="rId678" ref="I626"/>
    <hyperlink r:id="rId679" ref="I627"/>
    <hyperlink r:id="rId680" ref="I628"/>
    <hyperlink r:id="rId681" ref="I629"/>
    <hyperlink r:id="rId682" ref="J631"/>
    <hyperlink r:id="rId683" ref="I638"/>
    <hyperlink r:id="rId684" ref="J638"/>
    <hyperlink r:id="rId685" ref="I639"/>
    <hyperlink r:id="rId686" ref="J639"/>
    <hyperlink r:id="rId687" ref="I640"/>
    <hyperlink r:id="rId688" ref="J640"/>
    <hyperlink r:id="rId689" ref="I641"/>
    <hyperlink r:id="rId690" ref="J641"/>
    <hyperlink r:id="rId691" ref="I642"/>
    <hyperlink r:id="rId692" ref="J642"/>
    <hyperlink r:id="rId693" ref="I643"/>
    <hyperlink r:id="rId694" ref="J643"/>
    <hyperlink r:id="rId695" ref="I644"/>
    <hyperlink r:id="rId696" ref="J644"/>
    <hyperlink r:id="rId697" ref="I645"/>
    <hyperlink r:id="rId698" ref="J645"/>
    <hyperlink r:id="rId699" ref="I646"/>
    <hyperlink r:id="rId700" ref="J646"/>
    <hyperlink r:id="rId701" ref="I647"/>
    <hyperlink r:id="rId702" ref="J647"/>
    <hyperlink r:id="rId703" ref="I648"/>
    <hyperlink r:id="rId704" ref="I649"/>
    <hyperlink r:id="rId705" ref="I650"/>
    <hyperlink r:id="rId706" ref="I651"/>
    <hyperlink r:id="rId707" ref="I652"/>
    <hyperlink r:id="rId708" ref="I653"/>
    <hyperlink r:id="rId709" ref="I654"/>
    <hyperlink r:id="rId710" ref="I655"/>
    <hyperlink r:id="rId711" ref="I656"/>
    <hyperlink r:id="rId712" ref="I657"/>
    <hyperlink r:id="rId713" ref="I658"/>
    <hyperlink r:id="rId714" ref="I659"/>
    <hyperlink r:id="rId715" ref="I660"/>
    <hyperlink r:id="rId716" ref="I661"/>
    <hyperlink r:id="rId717" ref="I662"/>
    <hyperlink r:id="rId718" ref="I663"/>
    <hyperlink r:id="rId719" ref="I664"/>
    <hyperlink r:id="rId720" ref="I665"/>
    <hyperlink r:id="rId721" ref="I666"/>
    <hyperlink r:id="rId722" ref="J668"/>
    <hyperlink r:id="rId723" ref="I675"/>
    <hyperlink r:id="rId724" ref="J675"/>
    <hyperlink r:id="rId725" ref="I676"/>
    <hyperlink r:id="rId726" ref="J676"/>
    <hyperlink r:id="rId727" ref="I677"/>
    <hyperlink r:id="rId728" ref="J677"/>
    <hyperlink r:id="rId729" ref="I678"/>
    <hyperlink r:id="rId730" ref="J678"/>
    <hyperlink r:id="rId731" ref="I679"/>
    <hyperlink r:id="rId732" ref="J679"/>
    <hyperlink r:id="rId733" ref="I680"/>
    <hyperlink r:id="rId734" ref="J680"/>
    <hyperlink r:id="rId735" ref="I681"/>
    <hyperlink r:id="rId736" ref="J681"/>
    <hyperlink r:id="rId737" ref="I682"/>
    <hyperlink r:id="rId738" ref="J682"/>
    <hyperlink r:id="rId739" ref="I683"/>
    <hyperlink r:id="rId740" ref="J683"/>
    <hyperlink r:id="rId741" ref="I684"/>
    <hyperlink r:id="rId742" ref="J684"/>
    <hyperlink r:id="rId743" ref="I685"/>
    <hyperlink r:id="rId744" ref="I686"/>
    <hyperlink r:id="rId745" ref="I687"/>
    <hyperlink r:id="rId746" ref="I688"/>
    <hyperlink r:id="rId747" ref="I689"/>
    <hyperlink r:id="rId748" ref="I690"/>
    <hyperlink r:id="rId749" ref="I691"/>
    <hyperlink r:id="rId750" ref="I692"/>
    <hyperlink r:id="rId751" ref="I693"/>
    <hyperlink r:id="rId752" ref="I694"/>
    <hyperlink r:id="rId753" ref="I695"/>
    <hyperlink r:id="rId754" ref="I696"/>
    <hyperlink r:id="rId755" ref="I697"/>
    <hyperlink r:id="rId756" ref="I698"/>
    <hyperlink r:id="rId757" ref="I699"/>
    <hyperlink r:id="rId758" ref="I700"/>
    <hyperlink r:id="rId759" ref="I701"/>
    <hyperlink r:id="rId760" ref="I702"/>
    <hyperlink r:id="rId761" ref="I703"/>
    <hyperlink r:id="rId762" ref="J705"/>
    <hyperlink r:id="rId763" ref="I712"/>
    <hyperlink r:id="rId764" ref="J712"/>
    <hyperlink r:id="rId765" ref="I713"/>
    <hyperlink r:id="rId766" ref="J713"/>
    <hyperlink r:id="rId767" ref="I714"/>
    <hyperlink r:id="rId768" ref="J714"/>
    <hyperlink r:id="rId769" ref="I715"/>
    <hyperlink r:id="rId770" ref="J715"/>
    <hyperlink r:id="rId771" ref="I716"/>
    <hyperlink r:id="rId772" ref="J716"/>
    <hyperlink r:id="rId773" ref="I717"/>
    <hyperlink r:id="rId774" ref="J717"/>
    <hyperlink r:id="rId775" ref="I718"/>
    <hyperlink r:id="rId776" ref="J718"/>
    <hyperlink r:id="rId777" ref="I719"/>
    <hyperlink r:id="rId778" ref="J719"/>
    <hyperlink r:id="rId779" ref="I720"/>
    <hyperlink r:id="rId780" ref="J720"/>
    <hyperlink r:id="rId781" ref="I721"/>
    <hyperlink r:id="rId782" ref="J721"/>
    <hyperlink r:id="rId783" ref="I722"/>
    <hyperlink r:id="rId784" ref="I723"/>
    <hyperlink r:id="rId785" ref="I724"/>
    <hyperlink r:id="rId786" ref="I725"/>
    <hyperlink r:id="rId787" ref="I726"/>
    <hyperlink r:id="rId788" ref="I727"/>
    <hyperlink r:id="rId789" ref="I728"/>
    <hyperlink r:id="rId790" ref="I729"/>
    <hyperlink r:id="rId791" ref="I730"/>
    <hyperlink r:id="rId792" ref="I731"/>
    <hyperlink r:id="rId793" ref="I732"/>
    <hyperlink r:id="rId794" ref="I733"/>
    <hyperlink r:id="rId795" ref="I734"/>
    <hyperlink r:id="rId796" ref="I735"/>
    <hyperlink r:id="rId797" ref="I736"/>
    <hyperlink r:id="rId798" ref="I737"/>
    <hyperlink r:id="rId799" ref="I738"/>
    <hyperlink r:id="rId800" ref="I739"/>
    <hyperlink r:id="rId801" ref="I740"/>
    <hyperlink r:id="rId802" ref="J742"/>
    <hyperlink r:id="rId803" ref="I749"/>
    <hyperlink r:id="rId804" ref="J749"/>
    <hyperlink r:id="rId805" ref="I750"/>
    <hyperlink r:id="rId806" ref="J750"/>
    <hyperlink r:id="rId807" ref="I751"/>
    <hyperlink r:id="rId808" ref="J751"/>
    <hyperlink r:id="rId809" ref="I752"/>
    <hyperlink r:id="rId810" ref="J752"/>
    <hyperlink r:id="rId811" ref="I753"/>
    <hyperlink r:id="rId812" ref="J753"/>
    <hyperlink r:id="rId813" ref="I754"/>
    <hyperlink r:id="rId814" ref="J754"/>
    <hyperlink r:id="rId815" ref="I755"/>
    <hyperlink r:id="rId816" ref="J755"/>
    <hyperlink r:id="rId817" ref="I756"/>
    <hyperlink r:id="rId818" ref="J756"/>
    <hyperlink r:id="rId819" ref="I757"/>
    <hyperlink r:id="rId820" ref="J757"/>
    <hyperlink r:id="rId821" ref="I758"/>
    <hyperlink r:id="rId822" ref="J758"/>
    <hyperlink r:id="rId823" ref="I759"/>
    <hyperlink r:id="rId824" ref="I760"/>
    <hyperlink r:id="rId825" ref="I761"/>
    <hyperlink r:id="rId826" ref="I762"/>
    <hyperlink r:id="rId827" ref="I763"/>
    <hyperlink r:id="rId828" ref="I764"/>
    <hyperlink r:id="rId829" ref="I765"/>
    <hyperlink r:id="rId830" ref="I766"/>
    <hyperlink r:id="rId831" ref="I767"/>
    <hyperlink r:id="rId832" ref="I768"/>
    <hyperlink r:id="rId833" ref="I769"/>
    <hyperlink r:id="rId834" ref="I770"/>
    <hyperlink r:id="rId835" ref="I771"/>
    <hyperlink r:id="rId836" ref="I772"/>
    <hyperlink r:id="rId837" ref="I773"/>
    <hyperlink r:id="rId838" ref="I774"/>
    <hyperlink r:id="rId839" ref="I775"/>
    <hyperlink r:id="rId840" ref="I776"/>
    <hyperlink r:id="rId841" ref="I777"/>
    <hyperlink r:id="rId842" ref="J779"/>
    <hyperlink r:id="rId843" ref="I786"/>
    <hyperlink r:id="rId844" ref="J786"/>
    <hyperlink r:id="rId845" ref="I787"/>
    <hyperlink r:id="rId846" ref="J787"/>
    <hyperlink r:id="rId847" ref="I788"/>
    <hyperlink r:id="rId848" ref="J788"/>
    <hyperlink r:id="rId849" ref="I789"/>
    <hyperlink r:id="rId850" ref="J789"/>
    <hyperlink r:id="rId851" ref="I790"/>
    <hyperlink r:id="rId852" ref="J790"/>
    <hyperlink r:id="rId853" ref="I791"/>
    <hyperlink r:id="rId854" ref="J791"/>
    <hyperlink r:id="rId855" ref="I792"/>
    <hyperlink r:id="rId856" ref="J792"/>
    <hyperlink r:id="rId857" ref="I793"/>
    <hyperlink r:id="rId858" ref="J793"/>
    <hyperlink r:id="rId859" ref="I794"/>
    <hyperlink r:id="rId860" ref="J794"/>
    <hyperlink r:id="rId861" ref="I795"/>
    <hyperlink r:id="rId862" ref="J795"/>
    <hyperlink r:id="rId863" ref="I796"/>
    <hyperlink r:id="rId864" ref="I797"/>
    <hyperlink r:id="rId865" ref="I798"/>
    <hyperlink r:id="rId866" ref="I799"/>
    <hyperlink r:id="rId867" ref="I800"/>
    <hyperlink r:id="rId868" ref="I801"/>
    <hyperlink r:id="rId869" ref="I802"/>
    <hyperlink r:id="rId870" ref="I803"/>
    <hyperlink r:id="rId871" ref="I804"/>
    <hyperlink r:id="rId872" ref="I805"/>
    <hyperlink r:id="rId873" ref="I806"/>
    <hyperlink r:id="rId874" ref="I807"/>
    <hyperlink r:id="rId875" ref="I808"/>
    <hyperlink r:id="rId876" ref="I809"/>
    <hyperlink r:id="rId877" ref="I810"/>
    <hyperlink r:id="rId878" ref="I811"/>
    <hyperlink r:id="rId879" ref="I812"/>
    <hyperlink r:id="rId880" ref="I813"/>
    <hyperlink r:id="rId881" ref="I814"/>
    <hyperlink r:id="rId882" ref="J816"/>
    <hyperlink r:id="rId883" ref="I823"/>
    <hyperlink r:id="rId884" ref="J823"/>
    <hyperlink r:id="rId885" ref="I824"/>
    <hyperlink r:id="rId886" ref="J824"/>
    <hyperlink r:id="rId887" ref="I825"/>
    <hyperlink r:id="rId888" ref="J825"/>
    <hyperlink r:id="rId889" ref="I826"/>
    <hyperlink r:id="rId890" ref="J826"/>
    <hyperlink r:id="rId891" ref="I827"/>
    <hyperlink r:id="rId892" ref="J827"/>
    <hyperlink r:id="rId893" ref="I828"/>
    <hyperlink r:id="rId894" ref="J828"/>
    <hyperlink r:id="rId895" ref="I829"/>
    <hyperlink r:id="rId896" ref="J829"/>
    <hyperlink r:id="rId897" ref="I830"/>
    <hyperlink r:id="rId898" ref="J830"/>
    <hyperlink r:id="rId899" ref="I831"/>
    <hyperlink r:id="rId900" ref="J831"/>
    <hyperlink r:id="rId901" ref="I832"/>
    <hyperlink r:id="rId902" ref="J832"/>
    <hyperlink r:id="rId903" ref="I833"/>
    <hyperlink r:id="rId904" ref="I834"/>
    <hyperlink r:id="rId905" ref="I835"/>
    <hyperlink r:id="rId906" ref="I836"/>
    <hyperlink r:id="rId907" ref="I837"/>
    <hyperlink r:id="rId908" ref="I838"/>
    <hyperlink r:id="rId909" ref="I839"/>
    <hyperlink r:id="rId910" ref="I840"/>
    <hyperlink r:id="rId911" ref="I841"/>
    <hyperlink r:id="rId912" ref="I842"/>
    <hyperlink r:id="rId913" ref="I843"/>
    <hyperlink r:id="rId914" ref="I844"/>
    <hyperlink r:id="rId915" ref="I845"/>
    <hyperlink r:id="rId916" ref="I846"/>
    <hyperlink r:id="rId917" ref="I847"/>
    <hyperlink r:id="rId918" ref="I848"/>
    <hyperlink r:id="rId919" ref="I849"/>
    <hyperlink r:id="rId920" ref="I850"/>
    <hyperlink r:id="rId921" ref="I851"/>
    <hyperlink r:id="rId922" ref="J853"/>
    <hyperlink r:id="rId923" ref="I860"/>
    <hyperlink r:id="rId924" ref="J860"/>
    <hyperlink r:id="rId925" ref="I861"/>
    <hyperlink r:id="rId926" ref="J861"/>
    <hyperlink r:id="rId927" ref="I862"/>
    <hyperlink r:id="rId928" ref="J862"/>
    <hyperlink r:id="rId929" ref="I863"/>
    <hyperlink r:id="rId930" ref="J863"/>
    <hyperlink r:id="rId931" ref="I864"/>
    <hyperlink r:id="rId932" ref="J864"/>
    <hyperlink r:id="rId933" ref="I865"/>
    <hyperlink r:id="rId934" ref="J865"/>
    <hyperlink r:id="rId935" ref="I866"/>
    <hyperlink r:id="rId936" ref="J866"/>
    <hyperlink r:id="rId937" ref="I867"/>
    <hyperlink r:id="rId938" ref="J867"/>
    <hyperlink r:id="rId939" ref="I868"/>
    <hyperlink r:id="rId940" ref="J868"/>
    <hyperlink r:id="rId941" ref="I869"/>
    <hyperlink r:id="rId942" ref="J869"/>
    <hyperlink r:id="rId943" ref="I870"/>
    <hyperlink r:id="rId944" ref="I871"/>
    <hyperlink r:id="rId945" ref="I872"/>
    <hyperlink r:id="rId946" ref="I873"/>
    <hyperlink r:id="rId947" ref="I874"/>
    <hyperlink r:id="rId948" ref="I875"/>
    <hyperlink r:id="rId949" ref="I876"/>
    <hyperlink r:id="rId950" ref="I877"/>
    <hyperlink r:id="rId951" ref="I878"/>
    <hyperlink r:id="rId952" ref="I879"/>
    <hyperlink r:id="rId953" ref="I880"/>
    <hyperlink r:id="rId954" ref="I881"/>
    <hyperlink r:id="rId955" ref="I882"/>
    <hyperlink r:id="rId956" ref="I883"/>
    <hyperlink r:id="rId957" ref="I884"/>
    <hyperlink r:id="rId958" ref="I885"/>
    <hyperlink r:id="rId959" ref="I886"/>
    <hyperlink r:id="rId960" ref="I887"/>
    <hyperlink r:id="rId961" ref="I888"/>
    <hyperlink r:id="rId962" ref="J890"/>
    <hyperlink r:id="rId963" ref="I897"/>
    <hyperlink r:id="rId964" ref="J897"/>
    <hyperlink r:id="rId965" ref="I898"/>
    <hyperlink r:id="rId966" ref="J898"/>
    <hyperlink r:id="rId967" ref="I899"/>
    <hyperlink r:id="rId968" ref="J899"/>
    <hyperlink r:id="rId969" ref="I900"/>
    <hyperlink r:id="rId970" ref="J900"/>
    <hyperlink r:id="rId971" ref="I901"/>
    <hyperlink r:id="rId972" ref="J901"/>
    <hyperlink r:id="rId973" ref="I902"/>
    <hyperlink r:id="rId974" ref="J902"/>
    <hyperlink r:id="rId975" ref="I903"/>
    <hyperlink r:id="rId976" ref="J903"/>
    <hyperlink r:id="rId977" ref="I904"/>
    <hyperlink r:id="rId978" ref="J904"/>
    <hyperlink r:id="rId979" ref="I905"/>
    <hyperlink r:id="rId980" ref="J905"/>
    <hyperlink r:id="rId981" ref="I906"/>
    <hyperlink r:id="rId982" ref="J906"/>
    <hyperlink r:id="rId983" ref="I907"/>
    <hyperlink r:id="rId984" ref="I908"/>
    <hyperlink r:id="rId985" ref="I909"/>
    <hyperlink r:id="rId986" ref="I910"/>
    <hyperlink r:id="rId987" ref="I911"/>
    <hyperlink r:id="rId988" ref="I912"/>
    <hyperlink r:id="rId989" ref="I913"/>
    <hyperlink r:id="rId990" ref="I914"/>
    <hyperlink r:id="rId991" ref="I915"/>
    <hyperlink r:id="rId992" ref="I916"/>
    <hyperlink r:id="rId993" ref="I917"/>
    <hyperlink r:id="rId994" ref="I918"/>
    <hyperlink r:id="rId995" ref="I919"/>
    <hyperlink r:id="rId996" ref="I920"/>
    <hyperlink r:id="rId997" ref="I921"/>
    <hyperlink r:id="rId998" ref="I922"/>
    <hyperlink r:id="rId999" ref="I923"/>
    <hyperlink r:id="rId1000" ref="I924"/>
    <hyperlink r:id="rId1001" ref="I925"/>
    <hyperlink r:id="rId1002" ref="J927"/>
    <hyperlink r:id="rId1003" ref="I934"/>
    <hyperlink r:id="rId1004" ref="J934"/>
    <hyperlink r:id="rId1005" ref="I935"/>
    <hyperlink r:id="rId1006" ref="J935"/>
    <hyperlink r:id="rId1007" ref="I936"/>
    <hyperlink r:id="rId1008" ref="J936"/>
    <hyperlink r:id="rId1009" ref="I937"/>
    <hyperlink r:id="rId1010" ref="J937"/>
    <hyperlink r:id="rId1011" ref="I938"/>
    <hyperlink r:id="rId1012" ref="J938"/>
    <hyperlink r:id="rId1013" ref="I939"/>
    <hyperlink r:id="rId1014" ref="J939"/>
    <hyperlink r:id="rId1015" ref="I940"/>
    <hyperlink r:id="rId1016" ref="J940"/>
    <hyperlink r:id="rId1017" ref="I941"/>
    <hyperlink r:id="rId1018" ref="J941"/>
    <hyperlink r:id="rId1019" ref="I942"/>
    <hyperlink r:id="rId1020" ref="J942"/>
    <hyperlink r:id="rId1021" ref="I943"/>
    <hyperlink r:id="rId1022" ref="J943"/>
    <hyperlink r:id="rId1023" ref="I944"/>
    <hyperlink r:id="rId1024" ref="I945"/>
    <hyperlink r:id="rId1025" ref="I946"/>
    <hyperlink r:id="rId1026" ref="I947"/>
    <hyperlink r:id="rId1027" ref="I948"/>
    <hyperlink r:id="rId1028" ref="I949"/>
    <hyperlink r:id="rId1029" ref="I950"/>
    <hyperlink r:id="rId1030" ref="I951"/>
    <hyperlink r:id="rId1031" ref="I952"/>
    <hyperlink r:id="rId1032" ref="I953"/>
    <hyperlink r:id="rId1033" ref="I954"/>
    <hyperlink r:id="rId1034" ref="I955"/>
    <hyperlink r:id="rId1035" ref="I956"/>
    <hyperlink r:id="rId1036" ref="I957"/>
    <hyperlink r:id="rId1037" ref="I958"/>
    <hyperlink r:id="rId1038" ref="I959"/>
    <hyperlink r:id="rId1039" ref="I960"/>
    <hyperlink r:id="rId1040" ref="I961"/>
    <hyperlink r:id="rId1041" ref="I962"/>
    <hyperlink r:id="rId1042" ref="J964"/>
    <hyperlink r:id="rId1043" ref="I971"/>
    <hyperlink r:id="rId1044" ref="J971"/>
    <hyperlink r:id="rId1045" ref="I972"/>
    <hyperlink r:id="rId1046" ref="J972"/>
    <hyperlink r:id="rId1047" ref="I973"/>
    <hyperlink r:id="rId1048" ref="J973"/>
    <hyperlink r:id="rId1049" ref="I974"/>
    <hyperlink r:id="rId1050" ref="J974"/>
    <hyperlink r:id="rId1051" ref="I975"/>
    <hyperlink r:id="rId1052" ref="J975"/>
    <hyperlink r:id="rId1053" ref="I976"/>
    <hyperlink r:id="rId1054" ref="J976"/>
    <hyperlink r:id="rId1055" ref="I977"/>
    <hyperlink r:id="rId1056" ref="J977"/>
    <hyperlink r:id="rId1057" ref="I978"/>
    <hyperlink r:id="rId1058" ref="J978"/>
    <hyperlink r:id="rId1059" ref="I979"/>
    <hyperlink r:id="rId1060" ref="J979"/>
    <hyperlink r:id="rId1061" ref="I980"/>
    <hyperlink r:id="rId1062" ref="J980"/>
    <hyperlink r:id="rId1063" ref="I981"/>
    <hyperlink r:id="rId1064" ref="I982"/>
    <hyperlink r:id="rId1065" ref="I983"/>
    <hyperlink r:id="rId1066" ref="I984"/>
    <hyperlink r:id="rId1067" ref="I985"/>
    <hyperlink r:id="rId1068" ref="I986"/>
    <hyperlink r:id="rId1069" ref="I987"/>
    <hyperlink r:id="rId1070" ref="I988"/>
    <hyperlink r:id="rId1071" ref="I989"/>
    <hyperlink r:id="rId1072" ref="I990"/>
    <hyperlink r:id="rId1073" ref="I991"/>
    <hyperlink r:id="rId1074" ref="I992"/>
    <hyperlink r:id="rId1075" ref="I993"/>
    <hyperlink r:id="rId1076" ref="I994"/>
    <hyperlink r:id="rId1077" ref="I995"/>
    <hyperlink r:id="rId1078" ref="I996"/>
    <hyperlink r:id="rId1079" ref="I997"/>
    <hyperlink r:id="rId1080" ref="I998"/>
    <hyperlink r:id="rId1081" ref="I999"/>
  </hyperlinks>
  <drawing r:id="rId1082"/>
  <legacyDrawing r:id="rId108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135" t="s">
        <v>5</v>
      </c>
      <c r="B1" s="136"/>
      <c r="C1" s="137">
        <v>2009.0</v>
      </c>
      <c r="D1" s="137">
        <v>2010.0</v>
      </c>
      <c r="E1" s="137">
        <v>2011.0</v>
      </c>
      <c r="F1" s="137">
        <v>2012.0</v>
      </c>
      <c r="G1" s="137">
        <v>2013.0</v>
      </c>
      <c r="H1" s="137">
        <v>2014.0</v>
      </c>
      <c r="I1" s="137" t="s">
        <v>520</v>
      </c>
    </row>
    <row r="2">
      <c r="A2" s="138" t="s">
        <v>30</v>
      </c>
      <c r="B2" s="139" t="s">
        <v>521</v>
      </c>
      <c r="C2" s="140">
        <v>40.0</v>
      </c>
      <c r="D2" s="140">
        <v>35.0</v>
      </c>
      <c r="E2" s="140">
        <v>38.0</v>
      </c>
      <c r="F2" s="140">
        <v>33.0</v>
      </c>
      <c r="G2" s="140">
        <v>41.0</v>
      </c>
      <c r="H2" s="140">
        <v>97.0</v>
      </c>
      <c r="I2" s="58">
        <f t="shared" ref="I2:I22" si="1">SUM(C2:H2)</f>
        <v>284</v>
      </c>
    </row>
    <row r="3">
      <c r="A3" s="141"/>
      <c r="B3" s="142" t="s">
        <v>522</v>
      </c>
      <c r="C3" s="10">
        <v>11.0</v>
      </c>
      <c r="D3" s="10">
        <v>18.0</v>
      </c>
      <c r="E3" s="10">
        <v>14.0</v>
      </c>
      <c r="F3" s="10">
        <v>12.0</v>
      </c>
      <c r="G3" s="10">
        <v>14.0</v>
      </c>
      <c r="H3" s="10">
        <v>30.0</v>
      </c>
      <c r="I3" s="60">
        <f t="shared" si="1"/>
        <v>99</v>
      </c>
    </row>
    <row r="4">
      <c r="A4" s="123"/>
      <c r="B4" s="143" t="s">
        <v>529</v>
      </c>
      <c r="C4" s="44">
        <v>3.0</v>
      </c>
      <c r="D4" s="44">
        <v>7.0</v>
      </c>
      <c r="E4" s="44">
        <v>5.0</v>
      </c>
      <c r="F4" s="44">
        <v>4.0</v>
      </c>
      <c r="G4" s="44">
        <v>4.0</v>
      </c>
      <c r="H4" s="44">
        <v>13.0</v>
      </c>
      <c r="I4" s="63">
        <f t="shared" si="1"/>
        <v>36</v>
      </c>
    </row>
    <row r="5">
      <c r="A5" s="138" t="s">
        <v>49</v>
      </c>
      <c r="B5" s="139" t="s">
        <v>521</v>
      </c>
      <c r="C5" s="57"/>
      <c r="D5" s="57"/>
      <c r="E5" s="57"/>
      <c r="F5" s="57"/>
      <c r="G5" s="57"/>
      <c r="H5" s="57"/>
      <c r="I5" s="58">
        <f t="shared" si="1"/>
        <v>0</v>
      </c>
    </row>
    <row r="6">
      <c r="A6" s="123"/>
      <c r="B6" s="143" t="s">
        <v>522</v>
      </c>
      <c r="C6" s="62"/>
      <c r="D6" s="62"/>
      <c r="E6" s="62"/>
      <c r="F6" s="62"/>
      <c r="G6" s="62"/>
      <c r="H6" s="62"/>
      <c r="I6" s="63">
        <f t="shared" si="1"/>
        <v>0</v>
      </c>
    </row>
    <row r="7">
      <c r="A7" s="144" t="s">
        <v>51</v>
      </c>
      <c r="B7" s="139" t="s">
        <v>521</v>
      </c>
      <c r="C7" s="140">
        <v>25.0</v>
      </c>
      <c r="D7" s="140">
        <v>22.0</v>
      </c>
      <c r="E7" s="140">
        <v>39.0</v>
      </c>
      <c r="F7" s="140">
        <v>25.0</v>
      </c>
      <c r="G7" s="140">
        <v>33.0</v>
      </c>
      <c r="H7" s="140">
        <v>56.0</v>
      </c>
      <c r="I7" s="58">
        <f t="shared" si="1"/>
        <v>200</v>
      </c>
    </row>
    <row r="8">
      <c r="A8" s="123"/>
      <c r="B8" s="143" t="s">
        <v>522</v>
      </c>
      <c r="C8" s="44">
        <v>4.0</v>
      </c>
      <c r="D8" s="44">
        <v>8.0</v>
      </c>
      <c r="E8" s="44">
        <v>10.0</v>
      </c>
      <c r="F8" s="44">
        <v>6.0</v>
      </c>
      <c r="G8" s="44">
        <v>13.0</v>
      </c>
      <c r="H8" s="44">
        <v>23.0</v>
      </c>
      <c r="I8" s="63">
        <f t="shared" si="1"/>
        <v>64</v>
      </c>
    </row>
    <row r="9">
      <c r="A9" s="144" t="s">
        <v>59</v>
      </c>
      <c r="B9" s="139" t="s">
        <v>521</v>
      </c>
      <c r="C9" s="140">
        <v>62.0</v>
      </c>
      <c r="D9" s="140">
        <v>28.0</v>
      </c>
      <c r="E9" s="140">
        <v>52.0</v>
      </c>
      <c r="F9" s="140">
        <v>51.0</v>
      </c>
      <c r="G9" s="140">
        <v>47.0</v>
      </c>
      <c r="H9" s="140">
        <v>41.0</v>
      </c>
      <c r="I9" s="58">
        <f t="shared" si="1"/>
        <v>281</v>
      </c>
    </row>
    <row r="10">
      <c r="A10" s="123"/>
      <c r="B10" s="143" t="s">
        <v>522</v>
      </c>
      <c r="C10" s="44">
        <v>33.0</v>
      </c>
      <c r="D10" s="44">
        <v>35.0</v>
      </c>
      <c r="E10" s="44">
        <v>29.0</v>
      </c>
      <c r="F10" s="44">
        <v>26.0</v>
      </c>
      <c r="G10" s="44">
        <v>28.0</v>
      </c>
      <c r="H10" s="44">
        <v>30.0</v>
      </c>
      <c r="I10" s="63">
        <f t="shared" si="1"/>
        <v>181</v>
      </c>
    </row>
    <row r="11">
      <c r="A11" s="144" t="s">
        <v>61</v>
      </c>
      <c r="B11" s="139" t="s">
        <v>521</v>
      </c>
      <c r="C11" s="140">
        <v>20.0</v>
      </c>
      <c r="D11" s="140">
        <v>25.0</v>
      </c>
      <c r="E11" s="140">
        <v>26.0</v>
      </c>
      <c r="F11" s="140">
        <v>22.0</v>
      </c>
      <c r="G11" s="140">
        <v>42.0</v>
      </c>
      <c r="H11" s="140">
        <v>19.0</v>
      </c>
      <c r="I11" s="58">
        <f t="shared" si="1"/>
        <v>154</v>
      </c>
    </row>
    <row r="12">
      <c r="A12" s="123"/>
      <c r="B12" s="143" t="s">
        <v>522</v>
      </c>
      <c r="C12" s="44">
        <v>18.0</v>
      </c>
      <c r="D12" s="44">
        <v>22.0</v>
      </c>
      <c r="E12" s="44">
        <v>17.0</v>
      </c>
      <c r="F12" s="44">
        <v>19.0</v>
      </c>
      <c r="G12" s="44">
        <v>30.0</v>
      </c>
      <c r="H12" s="44">
        <v>15.0</v>
      </c>
      <c r="I12" s="63">
        <f t="shared" si="1"/>
        <v>121</v>
      </c>
    </row>
    <row r="13">
      <c r="A13" s="144" t="s">
        <v>63</v>
      </c>
      <c r="B13" s="139" t="s">
        <v>521</v>
      </c>
      <c r="C13" s="57"/>
      <c r="D13" s="57"/>
      <c r="E13" s="57"/>
      <c r="F13" s="57"/>
      <c r="G13" s="57"/>
      <c r="H13" s="57"/>
      <c r="I13" s="58">
        <f t="shared" si="1"/>
        <v>0</v>
      </c>
    </row>
    <row r="14">
      <c r="A14" s="123"/>
      <c r="B14" s="143" t="s">
        <v>522</v>
      </c>
      <c r="C14" s="62"/>
      <c r="D14" s="62"/>
      <c r="E14" s="62"/>
      <c r="F14" s="62"/>
      <c r="G14" s="62"/>
      <c r="H14" s="62"/>
      <c r="I14" s="63">
        <f t="shared" si="1"/>
        <v>0</v>
      </c>
    </row>
    <row r="15">
      <c r="A15" s="144" t="s">
        <v>67</v>
      </c>
      <c r="B15" s="139" t="s">
        <v>521</v>
      </c>
      <c r="C15" s="140">
        <v>42.0</v>
      </c>
      <c r="D15" s="140">
        <v>41.0</v>
      </c>
      <c r="E15" s="140">
        <v>50.0</v>
      </c>
      <c r="F15" s="140">
        <v>48.0</v>
      </c>
      <c r="G15" s="140">
        <v>44.0</v>
      </c>
      <c r="H15" s="140">
        <v>44.0</v>
      </c>
      <c r="I15" s="58">
        <f t="shared" si="1"/>
        <v>269</v>
      </c>
    </row>
    <row r="16">
      <c r="A16" s="123"/>
      <c r="B16" s="143" t="s">
        <v>522</v>
      </c>
      <c r="C16" s="44">
        <v>15.0</v>
      </c>
      <c r="D16" s="44">
        <v>14.0</v>
      </c>
      <c r="E16" s="44">
        <v>15.0</v>
      </c>
      <c r="F16" s="44">
        <v>21.0</v>
      </c>
      <c r="G16" s="44">
        <v>18.0</v>
      </c>
      <c r="H16" s="44">
        <v>17.0</v>
      </c>
      <c r="I16" s="63">
        <f t="shared" si="1"/>
        <v>100</v>
      </c>
    </row>
    <row r="17">
      <c r="A17" s="138" t="s">
        <v>70</v>
      </c>
      <c r="B17" s="139" t="s">
        <v>521</v>
      </c>
      <c r="C17" s="57"/>
      <c r="D17" s="57"/>
      <c r="E17" s="57"/>
      <c r="F17" s="57"/>
      <c r="G17" s="57"/>
      <c r="H17" s="57"/>
      <c r="I17" s="58">
        <f t="shared" si="1"/>
        <v>0</v>
      </c>
    </row>
    <row r="18">
      <c r="A18" s="123"/>
      <c r="B18" s="143" t="s">
        <v>522</v>
      </c>
      <c r="C18" s="62"/>
      <c r="D18" s="62"/>
      <c r="E18" s="62"/>
      <c r="F18" s="62"/>
      <c r="G18" s="62"/>
      <c r="H18" s="62"/>
      <c r="I18" s="63">
        <f t="shared" si="1"/>
        <v>0</v>
      </c>
    </row>
    <row r="19">
      <c r="A19" s="144" t="s">
        <v>72</v>
      </c>
      <c r="B19" s="139" t="s">
        <v>521</v>
      </c>
      <c r="C19" s="57"/>
      <c r="D19" s="57"/>
      <c r="E19" s="57"/>
      <c r="F19" s="57"/>
      <c r="G19" s="57"/>
      <c r="H19" s="57"/>
      <c r="I19" s="58">
        <f t="shared" si="1"/>
        <v>0</v>
      </c>
    </row>
    <row r="20">
      <c r="A20" s="123"/>
      <c r="B20" s="143" t="s">
        <v>522</v>
      </c>
      <c r="C20" s="62"/>
      <c r="D20" s="62"/>
      <c r="E20" s="62"/>
      <c r="F20" s="62"/>
      <c r="G20" s="62"/>
      <c r="H20" s="62"/>
      <c r="I20" s="63">
        <f t="shared" si="1"/>
        <v>0</v>
      </c>
    </row>
    <row r="21">
      <c r="A21" s="144" t="s">
        <v>79</v>
      </c>
      <c r="B21" s="139" t="s">
        <v>521</v>
      </c>
      <c r="C21" s="57"/>
      <c r="D21" s="57"/>
      <c r="E21" s="57"/>
      <c r="F21" s="57"/>
      <c r="G21" s="57"/>
      <c r="H21" s="57"/>
      <c r="I21" s="58">
        <f t="shared" si="1"/>
        <v>0</v>
      </c>
    </row>
    <row r="22">
      <c r="A22" s="123"/>
      <c r="B22" s="143" t="s">
        <v>522</v>
      </c>
      <c r="C22" s="62"/>
      <c r="D22" s="62"/>
      <c r="E22" s="62"/>
      <c r="F22" s="62"/>
      <c r="G22" s="62"/>
      <c r="H22" s="62"/>
      <c r="I22" s="63">
        <f t="shared" si="1"/>
        <v>0</v>
      </c>
    </row>
    <row r="23">
      <c r="G23" s="145" t="s">
        <v>538</v>
      </c>
      <c r="I23">
        <f>SUM(I3,I6,I8,I12,I14,I16,I18,I20,I22)</f>
        <v>384</v>
      </c>
    </row>
    <row r="24">
      <c r="G24" s="145" t="s">
        <v>539</v>
      </c>
    </row>
  </sheetData>
  <mergeCells count="12">
    <mergeCell ref="A5:A6"/>
    <mergeCell ref="A7:A8"/>
    <mergeCell ref="G23:H23"/>
    <mergeCell ref="G24:H24"/>
    <mergeCell ref="A21:A22"/>
    <mergeCell ref="A17:A18"/>
    <mergeCell ref="A19:A20"/>
    <mergeCell ref="A11:A12"/>
    <mergeCell ref="A15:A16"/>
    <mergeCell ref="A13:A14"/>
    <mergeCell ref="A9:A10"/>
    <mergeCell ref="A2:A4"/>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4.43" defaultRowHeight="15.75"/>
  <cols>
    <col customWidth="1" min="1" max="1" width="12.29"/>
    <col customWidth="1" min="2" max="2" width="82.29"/>
    <col customWidth="1" min="3" max="4" width="11.29"/>
    <col customWidth="1" min="5" max="5" width="11.57"/>
    <col customWidth="1" min="6" max="6" width="11.43"/>
    <col customWidth="1" min="7" max="7" width="6.14"/>
    <col customWidth="1" min="8" max="8" width="11.86"/>
    <col customWidth="1" min="9" max="9" width="6.14"/>
    <col customWidth="1" min="10" max="10" width="11.14"/>
    <col customWidth="1" min="11" max="11" width="5.71"/>
    <col customWidth="1" min="12" max="12" width="12.43"/>
    <col customWidth="1" min="13" max="13" width="7.43"/>
    <col customWidth="1" min="14" max="14" width="11.57"/>
    <col customWidth="1" min="15" max="15" width="5.14"/>
    <col customWidth="1" min="16" max="16" width="10.43"/>
    <col customWidth="1" min="17" max="17" width="5.86"/>
  </cols>
  <sheetData>
    <row r="1">
      <c r="A1" s="65" t="s">
        <v>182</v>
      </c>
      <c r="B1" s="66"/>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row>
    <row r="2" ht="16.5" customHeight="1">
      <c r="A2" s="68" t="s">
        <v>0</v>
      </c>
      <c r="B2" s="69">
        <v>1.0</v>
      </c>
      <c r="D2">
        <f>COUNT('Data Extraction Form'!B2:2)</f>
        <v>36</v>
      </c>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row>
    <row r="3" ht="14.25" customHeight="1">
      <c r="A3" s="68" t="s">
        <v>183</v>
      </c>
      <c r="B3" s="10" t="s">
        <v>550</v>
      </c>
      <c r="C3" s="70"/>
      <c r="D3" s="70"/>
      <c r="E3" s="70"/>
      <c r="F3" s="70"/>
      <c r="G3" s="70"/>
      <c r="J3" s="70"/>
      <c r="K3" s="70"/>
      <c r="N3" s="70"/>
      <c r="O3" s="70"/>
      <c r="R3" s="70"/>
      <c r="T3" s="70"/>
      <c r="V3" s="70"/>
      <c r="X3" s="70"/>
      <c r="Z3" s="70"/>
      <c r="AB3" s="70"/>
      <c r="AD3" s="70"/>
      <c r="AF3" s="70"/>
      <c r="AH3" s="70"/>
      <c r="AJ3" s="70"/>
    </row>
    <row r="4" ht="18.0" customHeight="1">
      <c r="A4" s="68" t="s">
        <v>184</v>
      </c>
      <c r="B4" s="76" t="s">
        <v>380</v>
      </c>
      <c r="C4" s="72"/>
      <c r="D4" s="72"/>
      <c r="E4" s="73"/>
      <c r="F4" s="73"/>
      <c r="G4" s="73"/>
      <c r="H4" s="72"/>
      <c r="I4" s="72"/>
      <c r="J4" s="73"/>
      <c r="K4" s="73"/>
      <c r="L4" s="73"/>
      <c r="M4" s="73"/>
      <c r="N4" s="73"/>
      <c r="O4" s="73"/>
      <c r="P4" s="73"/>
      <c r="Q4" s="73"/>
      <c r="R4" s="73"/>
      <c r="S4" s="73"/>
      <c r="T4" s="73"/>
      <c r="U4" s="74"/>
      <c r="V4" s="73"/>
      <c r="W4" s="74"/>
      <c r="X4" s="73"/>
      <c r="Y4" s="73"/>
      <c r="Z4" s="73"/>
      <c r="AA4" s="74"/>
      <c r="AB4" s="73"/>
      <c r="AC4" s="74"/>
      <c r="AD4" s="73"/>
      <c r="AE4" s="74"/>
      <c r="AF4" s="73"/>
      <c r="AG4" s="74"/>
      <c r="AH4" s="73"/>
      <c r="AI4" s="74"/>
      <c r="AJ4" s="73"/>
      <c r="AK4" s="73"/>
    </row>
    <row r="5">
      <c r="A5" s="75" t="s">
        <v>185</v>
      </c>
      <c r="B5" s="76" t="s">
        <v>387</v>
      </c>
      <c r="C5" s="72"/>
      <c r="D5" s="72"/>
      <c r="E5" s="149" t="s">
        <v>551</v>
      </c>
      <c r="F5" s="150">
        <v>2009.0</v>
      </c>
      <c r="G5" s="7"/>
      <c r="H5" s="150">
        <v>2010.0</v>
      </c>
      <c r="I5" s="7"/>
      <c r="J5" s="150">
        <v>2011.0</v>
      </c>
      <c r="K5" s="7"/>
      <c r="L5" s="150">
        <v>2012.0</v>
      </c>
      <c r="M5" s="7"/>
      <c r="N5" s="150">
        <v>2013.0</v>
      </c>
      <c r="O5" s="7"/>
      <c r="P5" s="150">
        <v>2014.0</v>
      </c>
      <c r="Q5" s="7"/>
      <c r="R5" s="73"/>
      <c r="S5" s="73"/>
      <c r="T5" s="73"/>
      <c r="U5" s="74"/>
      <c r="V5" s="73"/>
      <c r="W5" s="74"/>
      <c r="X5" s="73"/>
      <c r="Y5" s="74"/>
      <c r="Z5" s="73"/>
      <c r="AA5" s="74"/>
      <c r="AB5" s="73"/>
      <c r="AC5" s="74"/>
      <c r="AD5" s="73"/>
      <c r="AE5" s="74"/>
      <c r="AF5" s="73"/>
      <c r="AG5" s="74"/>
      <c r="AH5" s="73"/>
      <c r="AI5" s="74"/>
      <c r="AJ5" s="73"/>
      <c r="AK5" s="74"/>
    </row>
    <row r="6">
      <c r="A6" s="75" t="s">
        <v>91</v>
      </c>
      <c r="B6" s="76" t="s">
        <v>397</v>
      </c>
      <c r="C6" s="72"/>
      <c r="D6" s="72"/>
      <c r="E6" s="73"/>
      <c r="F6" s="151">
        <v>0.075</v>
      </c>
      <c r="G6" s="72">
        <v>3.0</v>
      </c>
      <c r="H6" s="72">
        <v>0.17142857142857143</v>
      </c>
      <c r="I6" s="72">
        <v>6.0</v>
      </c>
      <c r="J6" s="72">
        <v>0.13157894736842105</v>
      </c>
      <c r="K6" s="72">
        <v>5.0</v>
      </c>
      <c r="L6" s="72">
        <v>0.06060606060606061</v>
      </c>
      <c r="M6" s="72">
        <v>2.0</v>
      </c>
      <c r="N6" s="72">
        <v>0.0975609756097561</v>
      </c>
      <c r="O6" s="72">
        <v>4.0</v>
      </c>
      <c r="P6" s="72">
        <v>0.12371134020618557</v>
      </c>
      <c r="Q6" s="72">
        <v>12.0</v>
      </c>
      <c r="R6" s="72">
        <v>0.11267605633802817</v>
      </c>
      <c r="S6" s="72">
        <v>32.0</v>
      </c>
      <c r="T6" s="73"/>
      <c r="U6" s="74"/>
      <c r="V6" s="73"/>
      <c r="W6" s="74"/>
      <c r="X6" s="73"/>
      <c r="Y6" s="74"/>
      <c r="Z6" s="73"/>
      <c r="AA6" s="74"/>
      <c r="AB6" s="73"/>
      <c r="AC6" s="74"/>
      <c r="AD6" s="73"/>
      <c r="AE6" s="74"/>
      <c r="AF6" s="73"/>
      <c r="AG6" s="74"/>
      <c r="AH6" s="73"/>
      <c r="AI6" s="74"/>
      <c r="AJ6" s="73"/>
      <c r="AK6" s="74"/>
    </row>
    <row r="7">
      <c r="A7" s="75" t="s">
        <v>189</v>
      </c>
      <c r="B7" s="76" t="s">
        <v>381</v>
      </c>
      <c r="C7" s="72"/>
      <c r="D7" s="72"/>
      <c r="E7" s="73"/>
      <c r="F7" s="152"/>
      <c r="G7" s="73"/>
      <c r="H7" s="72"/>
      <c r="I7" s="72"/>
      <c r="J7" s="73"/>
      <c r="K7" s="73"/>
      <c r="L7" s="73"/>
      <c r="M7" s="73"/>
      <c r="N7" s="73"/>
      <c r="O7" s="73"/>
      <c r="P7" s="73"/>
      <c r="Q7" s="73"/>
      <c r="R7" s="73"/>
      <c r="S7" s="74"/>
      <c r="T7" s="73"/>
      <c r="U7" s="73"/>
      <c r="V7" s="73"/>
      <c r="W7" s="74"/>
      <c r="X7" s="73"/>
      <c r="Y7" s="74"/>
      <c r="Z7" s="73"/>
      <c r="AA7" s="74"/>
      <c r="AB7" s="73"/>
      <c r="AC7" s="74"/>
      <c r="AD7" s="73"/>
      <c r="AE7" s="74"/>
      <c r="AF7" s="73"/>
      <c r="AG7" s="74"/>
      <c r="AH7" s="73"/>
      <c r="AI7" s="74"/>
      <c r="AJ7" s="73"/>
      <c r="AK7" s="73"/>
    </row>
    <row r="8">
      <c r="A8" s="75" t="s">
        <v>191</v>
      </c>
      <c r="B8" s="76"/>
      <c r="C8" s="72"/>
      <c r="D8" s="72"/>
      <c r="E8" s="73"/>
      <c r="F8" s="152"/>
      <c r="G8" s="73"/>
      <c r="H8" s="72"/>
      <c r="I8" s="72"/>
      <c r="J8" s="73"/>
      <c r="K8" s="73"/>
      <c r="L8" s="73"/>
      <c r="M8" s="73"/>
      <c r="N8" s="73"/>
      <c r="O8" s="73"/>
      <c r="P8" s="73"/>
      <c r="Q8" s="73"/>
      <c r="R8" s="73"/>
      <c r="S8" s="74"/>
      <c r="T8" s="73"/>
      <c r="U8" s="73"/>
      <c r="V8" s="73"/>
      <c r="W8" s="74"/>
      <c r="X8" s="73"/>
      <c r="Y8" s="74"/>
      <c r="Z8" s="73"/>
      <c r="AA8" s="74"/>
      <c r="AB8" s="73"/>
      <c r="AC8" s="74"/>
      <c r="AD8" s="73"/>
      <c r="AE8" s="74"/>
      <c r="AF8" s="73"/>
      <c r="AG8" s="74"/>
      <c r="AH8" s="73"/>
      <c r="AI8" s="74"/>
      <c r="AJ8" s="73"/>
      <c r="AK8" s="73"/>
    </row>
    <row r="9">
      <c r="A9" s="81" t="s">
        <v>193</v>
      </c>
      <c r="B9" s="71"/>
      <c r="C9" s="83"/>
      <c r="D9" s="83"/>
      <c r="E9" s="83"/>
      <c r="F9" s="153"/>
      <c r="G9" s="83"/>
      <c r="H9" s="83"/>
      <c r="I9" s="83"/>
      <c r="J9" s="83"/>
      <c r="K9" s="83"/>
      <c r="L9" s="83"/>
      <c r="M9" s="83"/>
    </row>
    <row r="10">
      <c r="A10" s="85" t="s">
        <v>197</v>
      </c>
      <c r="B10" s="87"/>
      <c r="C10" s="89"/>
      <c r="D10" s="89"/>
      <c r="E10" s="89"/>
      <c r="F10" s="154"/>
      <c r="G10" s="89"/>
      <c r="H10" s="89"/>
      <c r="I10" s="89"/>
      <c r="J10" s="89"/>
      <c r="K10" s="89"/>
      <c r="L10" s="89"/>
      <c r="M10" s="89"/>
      <c r="N10" s="91"/>
      <c r="O10" s="91"/>
      <c r="P10" s="91"/>
      <c r="Q10" s="91"/>
      <c r="R10" s="91"/>
      <c r="S10" s="91"/>
      <c r="T10" s="91"/>
      <c r="U10" s="91"/>
      <c r="V10" s="91"/>
      <c r="W10" s="91"/>
      <c r="X10" s="91"/>
      <c r="Y10" s="91"/>
      <c r="Z10" s="91"/>
      <c r="AA10" s="91"/>
      <c r="AB10" s="91"/>
      <c r="AC10" s="91"/>
      <c r="AD10" s="91"/>
      <c r="AE10" s="91"/>
      <c r="AF10" s="91"/>
      <c r="AG10" s="91"/>
      <c r="AH10" s="91"/>
      <c r="AI10" s="91"/>
      <c r="AJ10" s="91"/>
      <c r="AK10" s="91"/>
    </row>
    <row r="11">
      <c r="A11" s="65" t="s">
        <v>210</v>
      </c>
      <c r="B11" s="66" t="s">
        <v>212</v>
      </c>
      <c r="C11" s="67"/>
      <c r="D11" s="67"/>
      <c r="E11" s="67"/>
      <c r="F11" s="155"/>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row>
    <row r="12">
      <c r="A12" s="92" t="s">
        <v>3</v>
      </c>
      <c r="B12" s="157" t="s">
        <v>4</v>
      </c>
      <c r="C12" s="16"/>
      <c r="D12" s="16">
        <f>COUNTIFs('Data Extraction Form'!$B$20:AK$20,"1 - yes",'Data Extraction Form'!$B$14:AK$14,"1 - yes")</f>
        <v>32</v>
      </c>
      <c r="E12" s="158"/>
      <c r="F12" s="159">
        <f t="shared" ref="F12:F16" si="1">DIVIDE(G12,G$6)</f>
        <v>1</v>
      </c>
      <c r="G12" s="158">
        <f>COUNTIFs('Data Extraction Form'!$B$5:AK$5,"2009",'Data Extraction Form'!$B$20:AK$20,"1 - yes",'Data Extraction Form'!$B$14:AK$14,"1 - yes")</f>
        <v>3</v>
      </c>
      <c r="H12" s="159">
        <f t="shared" ref="H12:H16" si="2">DIVIDE(I12,I$6)</f>
        <v>1</v>
      </c>
      <c r="I12" s="158">
        <f>COUNTIFs('Data Extraction Form'!$B$5:AK$5,"2010",'Data Extraction Form'!$B$20:AK$20,"1 - yes",'Data Extraction Form'!$B$14:AK$14,"1 - yes")</f>
        <v>6</v>
      </c>
      <c r="J12" s="159">
        <f t="shared" ref="J12:J16" si="3">DIVIDE(K12,K$6)</f>
        <v>1</v>
      </c>
      <c r="K12" s="158">
        <f>COUNTIFs('Data Extraction Form'!$B$5:AK$5,"2011",'Data Extraction Form'!$B$20:AK$20,"1 - yes",'Data Extraction Form'!$B$14:AK$14,"1 - yes")</f>
        <v>5</v>
      </c>
      <c r="L12" s="159">
        <f t="shared" ref="L12:L16" si="4">DIVIDE(M12,M$6)</f>
        <v>1</v>
      </c>
      <c r="M12" s="158">
        <f>COUNTIFs('Data Extraction Form'!$B$5:AK$5,"2012",'Data Extraction Form'!$B$20:AK$20,"1 - yes",'Data Extraction Form'!$B$14:AK$14,"1 - yes")</f>
        <v>2</v>
      </c>
      <c r="N12" s="159">
        <f t="shared" ref="N12:N16" si="5">DIVIDE(O12,O$6)</f>
        <v>1</v>
      </c>
      <c r="O12" s="158">
        <f>COUNTIFs('Data Extraction Form'!$B$5:AK$5,"2013",'Data Extraction Form'!$B$20:AK$20,"1 - yes",'Data Extraction Form'!$B$14:AK$14,"1 - yes")</f>
        <v>4</v>
      </c>
      <c r="P12" s="159">
        <f t="shared" ref="P12:P16" si="6">DIVIDE(Q12,Q$6)</f>
        <v>1</v>
      </c>
      <c r="Q12" s="158">
        <f>COUNTIFs('Data Extraction Form'!$B$5:AK$5,"2014",'Data Extraction Form'!$B$20:AK$20,"1 - yes",'Data Extraction Form'!$B$14:AK$14,"1 - yes")</f>
        <v>12</v>
      </c>
    </row>
    <row r="13">
      <c r="A13" s="6" t="s">
        <v>180</v>
      </c>
      <c r="B13" s="96" t="s">
        <v>229</v>
      </c>
      <c r="C13" s="162"/>
      <c r="D13" s="162"/>
      <c r="E13" s="158"/>
      <c r="F13" s="159">
        <f t="shared" si="1"/>
        <v>0</v>
      </c>
      <c r="G13" s="163"/>
      <c r="H13" s="159">
        <f t="shared" si="2"/>
        <v>0</v>
      </c>
      <c r="I13" s="163"/>
      <c r="J13" s="159">
        <f t="shared" si="3"/>
        <v>0</v>
      </c>
      <c r="K13" s="163"/>
      <c r="L13" s="159">
        <f t="shared" si="4"/>
        <v>0</v>
      </c>
      <c r="M13" s="163"/>
      <c r="N13" s="159">
        <f t="shared" si="5"/>
        <v>0</v>
      </c>
      <c r="O13" s="163"/>
      <c r="P13" s="159">
        <f t="shared" si="6"/>
        <v>0</v>
      </c>
      <c r="Q13" s="163"/>
    </row>
    <row r="14">
      <c r="A14" s="19"/>
      <c r="B14" s="99" t="s">
        <v>228</v>
      </c>
      <c r="C14" s="164">
        <f t="shared" ref="C14:C16" si="7">DIVIDE($D14,$D$12)</f>
        <v>0</v>
      </c>
      <c r="D14" s="165">
        <f>COUNTIFS('Data Extraction Form'!$B$20:AK$20,"1 - yes",'Data Extraction Form'!$B$14:AK$14,"0 - n/a")</f>
        <v>0</v>
      </c>
      <c r="E14" s="158"/>
      <c r="F14" s="159">
        <f t="shared" si="1"/>
        <v>0</v>
      </c>
      <c r="G14" s="97">
        <f>COUNTIFS('Data Extraction Form'!$B5:AK5,"2009",'Data Extraction Form'!$B$20:AK$20,"1 - yes",'Data Extraction Form'!$B14:AK14,"0 - n/a")</f>
        <v>0</v>
      </c>
      <c r="H14" s="159">
        <f t="shared" si="2"/>
        <v>0</v>
      </c>
      <c r="I14" s="97">
        <f>COUNTIFS('Data Extraction Form'!$B5:AK5,"2010",'Data Extraction Form'!$B$20:AK$20,"1 - yes",'Data Extraction Form'!$B14:AK14,"0 - n/a")</f>
        <v>0</v>
      </c>
      <c r="J14" s="159">
        <f t="shared" si="3"/>
        <v>0</v>
      </c>
      <c r="K14" s="97">
        <f>COUNTIFS('Data Extraction Form'!$B5:AK5,"2011",'Data Extraction Form'!$B$20:AK$20,"1 - yes",'Data Extraction Form'!$B14:AK14,"0 - n/a")</f>
        <v>0</v>
      </c>
      <c r="L14" s="159">
        <f t="shared" si="4"/>
        <v>0</v>
      </c>
      <c r="M14" s="97">
        <f>COUNTIFS('Data Extraction Form'!$B5:AK5,"2012",'Data Extraction Form'!$B$20:AK$20,"1 - yes",'Data Extraction Form'!$B14:AK14,"0 - n/a")</f>
        <v>0</v>
      </c>
      <c r="N14" s="159">
        <f t="shared" si="5"/>
        <v>0</v>
      </c>
      <c r="O14" s="97">
        <f>COUNTIFS('Data Extraction Form'!$B5:AK5,"2013",'Data Extraction Form'!$B$20:AK$20,"1 - yes",'Data Extraction Form'!$B14:AK14,"0 - n/a")</f>
        <v>0</v>
      </c>
      <c r="P14" s="159">
        <f t="shared" si="6"/>
        <v>0</v>
      </c>
      <c r="Q14" s="97">
        <f>COUNTIFS('Data Extraction Form'!$B5:AK5,"2014",'Data Extraction Form'!$B$20:AK$20,"1 - yes",'Data Extraction Form'!$B14:AK14,"0 - n/a")</f>
        <v>0</v>
      </c>
    </row>
    <row r="15">
      <c r="A15" s="19"/>
      <c r="B15" s="99" t="s">
        <v>231</v>
      </c>
      <c r="C15" s="164">
        <f t="shared" si="7"/>
        <v>1</v>
      </c>
      <c r="D15" s="166">
        <f>COUNTIFS('Data Extraction Form'!$B$20:AK$20,"1 - yes",'Data Extraction Form'!$B$14:AK$14,"1 - yes")</f>
        <v>32</v>
      </c>
      <c r="E15" s="158"/>
      <c r="F15" s="159">
        <f t="shared" si="1"/>
        <v>1</v>
      </c>
      <c r="G15" s="158">
        <f>COUNTIFS('Data Extraction Form'!$B5:AK5,"2009",'Data Extraction Form'!$B$20:AK$20,"1 - yes",'Data Extraction Form'!$B14:AK14,"1 - yes")</f>
        <v>3</v>
      </c>
      <c r="H15" s="159">
        <f t="shared" si="2"/>
        <v>1</v>
      </c>
      <c r="I15" s="158">
        <f>COUNTIFS('Data Extraction Form'!$B5:AK5,"2010",'Data Extraction Form'!$B$20:AK$20,"1 - yes",'Data Extraction Form'!$B14:AK14,"1 - yes")</f>
        <v>6</v>
      </c>
      <c r="J15" s="159">
        <f t="shared" si="3"/>
        <v>1</v>
      </c>
      <c r="K15" s="158">
        <f>COUNTIFS('Data Extraction Form'!$B5:AK5,"2011",'Data Extraction Form'!$B$20:AK$20,"1 - yes",'Data Extraction Form'!$B14:AK14,"1 - yes")</f>
        <v>5</v>
      </c>
      <c r="L15" s="159">
        <f t="shared" si="4"/>
        <v>1</v>
      </c>
      <c r="M15" s="158">
        <f>COUNTIFS('Data Extraction Form'!$B5:AK5,"2012",'Data Extraction Form'!$B$20:AK$20,"1 - yes",'Data Extraction Form'!$B14:AK14,"1 - yes")</f>
        <v>2</v>
      </c>
      <c r="N15" s="159">
        <f t="shared" si="5"/>
        <v>1</v>
      </c>
      <c r="O15" s="158">
        <f>COUNTIFS('Data Extraction Form'!$B5:AK5,"2013",'Data Extraction Form'!$B$20:AK$20,"1 - yes",'Data Extraction Form'!$B14:AK14,"1 - yes")</f>
        <v>4</v>
      </c>
      <c r="P15" s="159">
        <f t="shared" si="6"/>
        <v>1</v>
      </c>
      <c r="Q15" s="158">
        <f>COUNTIFS('Data Extraction Form'!$B5:AK5,"2014",'Data Extraction Form'!$B$20:AK$20,"1 - yes",'Data Extraction Form'!$B14:AK14,"1 - yes")</f>
        <v>12</v>
      </c>
    </row>
    <row r="16">
      <c r="A16" s="19"/>
      <c r="B16" s="99" t="s">
        <v>241</v>
      </c>
      <c r="C16" s="164">
        <f t="shared" si="7"/>
        <v>0</v>
      </c>
      <c r="D16" s="165">
        <f>COUNTIFS('Data Extraction Form'!$B$20:AK$20,"1 - yes",'Data Extraction Form'!$B14:AK14,"2 - no")</f>
        <v>0</v>
      </c>
      <c r="E16" s="158"/>
      <c r="F16" s="159">
        <f t="shared" si="1"/>
        <v>0</v>
      </c>
      <c r="G16" s="158">
        <f>COUNTIFS('Data Extraction Form'!$B5:AK5,"2009",'Data Extraction Form'!$B$20:AK$20,"1 - yes",'Data Extraction Form'!$B14:AK14,"2 - no")</f>
        <v>0</v>
      </c>
      <c r="H16" s="159">
        <f t="shared" si="2"/>
        <v>0</v>
      </c>
      <c r="I16" s="158">
        <f>COUNTIFS('Data Extraction Form'!$B5:AK5,"2010",'Data Extraction Form'!$B$20:AK$20,"1 - yes",'Data Extraction Form'!$B14:AK14,"2 - no")</f>
        <v>0</v>
      </c>
      <c r="J16" s="159">
        <f t="shared" si="3"/>
        <v>0</v>
      </c>
      <c r="K16" s="158">
        <f>COUNTIFS('Data Extraction Form'!$B5:AK5,"2011",'Data Extraction Form'!$B$20:AK$20,"1 - yes",'Data Extraction Form'!$B14:AK14,"2 - no")</f>
        <v>0</v>
      </c>
      <c r="L16" s="159">
        <f t="shared" si="4"/>
        <v>0</v>
      </c>
      <c r="M16" s="158">
        <f>COUNTIFS('Data Extraction Form'!$B5:AK5,"2012",'Data Extraction Form'!$B$20:AK$20,"1 - yes",'Data Extraction Form'!$B14:AK14,"2 - no")</f>
        <v>0</v>
      </c>
      <c r="N16" s="159">
        <f t="shared" si="5"/>
        <v>0</v>
      </c>
      <c r="O16" s="158">
        <f>COUNTIFS('Data Extraction Form'!$B5:AK5,"2013",'Data Extraction Form'!$B$20:AK$20,"1 - yes",'Data Extraction Form'!$B14:AK14,"2 - no")</f>
        <v>0</v>
      </c>
      <c r="P16" s="159">
        <f t="shared" si="6"/>
        <v>0</v>
      </c>
      <c r="Q16" s="158">
        <f>COUNTIFS('Data Extraction Form'!$B5:AK5,"2014",'Data Extraction Form'!$B$20:AK$20,"1 - yes",'Data Extraction Form'!$B14:AK14,"2 - no")</f>
        <v>0</v>
      </c>
    </row>
    <row r="17">
      <c r="A17" s="19" t="s">
        <v>232</v>
      </c>
      <c r="B17" s="99" t="s">
        <v>233</v>
      </c>
      <c r="C17" s="164"/>
      <c r="D17" s="169">
        <f>COUNTIFS('Data Extraction Form'!$B$20:AK$20,"1 - yes",'Data Extraction Form'!$B16:AK16,"",'Data Extraction Form'!$B14:AK14,"1 - yes")</f>
        <v>0</v>
      </c>
      <c r="E17" s="158"/>
      <c r="F17" s="159"/>
      <c r="G17" s="170"/>
      <c r="H17" s="159"/>
      <c r="I17" s="170"/>
      <c r="J17" s="159"/>
      <c r="K17" s="170"/>
      <c r="L17" s="159"/>
      <c r="M17" s="170"/>
      <c r="N17" s="159"/>
      <c r="O17" s="170"/>
      <c r="P17" s="159"/>
      <c r="Q17" s="170"/>
    </row>
    <row r="18">
      <c r="A18" s="46"/>
      <c r="B18" s="46" t="s">
        <v>242</v>
      </c>
      <c r="C18" s="164">
        <f t="shared" ref="C18:C45" si="8">DIVIDE($D18,$D$12)</f>
        <v>0</v>
      </c>
      <c r="D18" s="171">
        <f>COUNTIFS('Data Extraction Form'!$B$20:AK$20,"1 - yes",'Data Extraction Form'!$B16:AK16,"1 - text",'Data Extraction Form'!$B14:AK14,"1 - yes")</f>
        <v>0</v>
      </c>
      <c r="E18" s="158"/>
      <c r="F18" s="159">
        <f t="shared" ref="F18:F21" si="9">DIVIDE(G18,G$6)</f>
        <v>0</v>
      </c>
      <c r="G18" s="83">
        <f>COUNTIFS('Data Extraction Form'!$B5:AK5,"2009",'Data Extraction Form'!$B$20:AK$20,"1 - yes",'Data Extraction Form'!$B16:AK16,"1 - text",'Data Extraction Form'!$B14:AK14,"1 - yes")</f>
        <v>0</v>
      </c>
      <c r="H18" s="159">
        <f t="shared" ref="H18:H21" si="10">DIVIDE(I18,I$6)</f>
        <v>0</v>
      </c>
      <c r="I18" s="83">
        <f>COUNTIFS('Data Extraction Form'!$B5:AK5,"2010",'Data Extraction Form'!$B$20:AK$20,"1 - yes",'Data Extraction Form'!$B16:AK16,"1 - text",'Data Extraction Form'!$B$20:AK$20,"1 - yes",'Data Extraction Form'!$B14:AK14,"1 - yes")</f>
        <v>0</v>
      </c>
      <c r="J18" s="159">
        <f t="shared" ref="J18:J21" si="11">DIVIDE(K18,K$6)</f>
        <v>0</v>
      </c>
      <c r="K18" s="83">
        <f>COUNTIFS('Data Extraction Form'!$B5:AK5,"2011",'Data Extraction Form'!$B$20:AK$20,"1 - yes",'Data Extraction Form'!$B16:AK16,"1 - text",'Data Extraction Form'!$B14:AK14,"1 - yes")</f>
        <v>0</v>
      </c>
      <c r="L18" s="159">
        <f t="shared" ref="L18:L21" si="12">DIVIDE(M18,M$6)</f>
        <v>0</v>
      </c>
      <c r="M18" s="83">
        <f>COUNTIFS('Data Extraction Form'!$B5:AK5,"2012",'Data Extraction Form'!$B$20:AK$20,"1 - yes",'Data Extraction Form'!$B16:AK16,"1 - text",'Data Extraction Form'!$B14:AK14,"1 - yes")</f>
        <v>0</v>
      </c>
      <c r="N18" s="159">
        <f t="shared" ref="N18:N21" si="13">DIVIDE(O18,O$6)</f>
        <v>0</v>
      </c>
      <c r="O18" s="83">
        <f>COUNTIFS('Data Extraction Form'!$B5:AK5,"2013",'Data Extraction Form'!$B$20:AK$20,"1 - yes",'Data Extraction Form'!$B16:AK16,"1 - text",'Data Extraction Form'!$B14:AK14,"1 - yes")</f>
        <v>0</v>
      </c>
      <c r="P18" s="159">
        <f t="shared" ref="P18:P21" si="14">DIVIDE(Q18,Q$6)</f>
        <v>0</v>
      </c>
      <c r="Q18" s="83">
        <f>COUNTIFS('Data Extraction Form'!$B5:AK5,"2014",'Data Extraction Form'!$B$20:AK$20,"1 - yes",'Data Extraction Form'!$B16:AK16,"1 - text",'Data Extraction Form'!$B14:AK14,"1 - yes")</f>
        <v>0</v>
      </c>
    </row>
    <row r="19">
      <c r="A19" s="46"/>
      <c r="B19" s="46" t="s">
        <v>243</v>
      </c>
      <c r="C19" s="164">
        <f t="shared" si="8"/>
        <v>0.96875</v>
      </c>
      <c r="D19" s="171">
        <f>COUNTIFS('Data Extraction Form'!$B$20:AK$20,"1 - yes",'Data Extraction Form'!$B16:AK16,"2 - visual",'Data Extraction Form'!$B14:AK14,"1 - yes")</f>
        <v>31</v>
      </c>
      <c r="E19" s="158"/>
      <c r="F19" s="159">
        <f t="shared" si="9"/>
        <v>1</v>
      </c>
      <c r="G19" s="83">
        <f>COUNTIFs('Data Extraction Form'!$B5:AK5,"2009",'Data Extraction Form'!$B$20:AK$20,"1 - yes",'Data Extraction Form'!$B16:AK16,"2 - visual",'Data Extraction Form'!$B14:AK14,"1 - yes")</f>
        <v>3</v>
      </c>
      <c r="H19" s="159">
        <f t="shared" si="10"/>
        <v>1</v>
      </c>
      <c r="I19" s="83">
        <f>COUNTIFs('Data Extraction Form'!$B5:AK5,"2010",'Data Extraction Form'!$B$20:AK$20,"1 - yes",'Data Extraction Form'!$B16:AK16,"2 - visual",'Data Extraction Form'!$B$20:AK$20,"1 - yes",'Data Extraction Form'!$B14:AK14,"1 - yes")</f>
        <v>6</v>
      </c>
      <c r="J19" s="159">
        <f t="shared" si="11"/>
        <v>1</v>
      </c>
      <c r="K19" s="83">
        <f>COUNTIFs('Data Extraction Form'!$B5:AK5,"2011",'Data Extraction Form'!$B$20:AK$20,"1 - yes",'Data Extraction Form'!$B16:AK16,"2 - visual",'Data Extraction Form'!$B14:AK14,"1 - yes")</f>
        <v>5</v>
      </c>
      <c r="L19" s="159">
        <f t="shared" si="12"/>
        <v>1</v>
      </c>
      <c r="M19" s="83">
        <f>COUNTIFs('Data Extraction Form'!$B5:AK5,"2012",'Data Extraction Form'!$B$20:AK$20,"1 - yes",'Data Extraction Form'!$B16:AK16,"2 - visual",'Data Extraction Form'!$B14:AK14,"1 - yes")</f>
        <v>2</v>
      </c>
      <c r="N19" s="159">
        <f t="shared" si="13"/>
        <v>1</v>
      </c>
      <c r="O19" s="83">
        <f>COUNTIFs('Data Extraction Form'!$B5:AK5,"2013",'Data Extraction Form'!$B$20:AK$20,"1 - yes",'Data Extraction Form'!$B16:AK16,"2 - visual",'Data Extraction Form'!$B14:AK14,"1 - yes")</f>
        <v>4</v>
      </c>
      <c r="P19" s="159">
        <f t="shared" si="14"/>
        <v>0.9166666667</v>
      </c>
      <c r="Q19" s="83">
        <f>COUNTIFs('Data Extraction Form'!$B5:AK5,"2014",'Data Extraction Form'!$B$20:AK$20,"1 - yes",'Data Extraction Form'!$B16:AK16,"2 - visual",'Data Extraction Form'!$B14:AK14,"1 - yes")</f>
        <v>11</v>
      </c>
    </row>
    <row r="20">
      <c r="A20" s="46"/>
      <c r="B20" s="46" t="s">
        <v>244</v>
      </c>
      <c r="C20" s="164">
        <f t="shared" si="8"/>
        <v>0</v>
      </c>
      <c r="D20" s="171">
        <f>COUNTIFS('Data Extraction Form'!$B$20:AK$20,"1 - yes",'Data Extraction Form'!$B16:AK16,"3 - combined",'Data Extraction Form'!$B14:AK14,"1 - yes")</f>
        <v>0</v>
      </c>
      <c r="E20" s="158"/>
      <c r="F20" s="159">
        <f t="shared" si="9"/>
        <v>0</v>
      </c>
      <c r="G20" s="83">
        <f>COUNTIFs('Data Extraction Form'!$B5:AK5,"2009",'Data Extraction Form'!$B$20:AK$20,"1 - yes",'Data Extraction Form'!$B16:AK16,"3 - combined",'Data Extraction Form'!$B14:AK14,"1 - yes")</f>
        <v>0</v>
      </c>
      <c r="H20" s="159">
        <f t="shared" si="10"/>
        <v>0</v>
      </c>
      <c r="I20" s="83">
        <f>COUNTIFs('Data Extraction Form'!$B5:AK5,"2010",'Data Extraction Form'!$B$20:AK$20,"1 - yes",'Data Extraction Form'!$B$20:AK$20,"1 - yes",'Data Extraction Form'!$B16:AK16,"3 - combined",'Data Extraction Form'!$B14:AK14,"1 - yes")</f>
        <v>0</v>
      </c>
      <c r="J20" s="159">
        <f t="shared" si="11"/>
        <v>0</v>
      </c>
      <c r="K20" s="83">
        <f>COUNTIFs('Data Extraction Form'!$B5:AK5,"2011",'Data Extraction Form'!$B$20:AK$20,"1 - yes",'Data Extraction Form'!$B16:AK16,"3 - combined",'Data Extraction Form'!$B14:AK14,"1 - yes")</f>
        <v>0</v>
      </c>
      <c r="L20" s="159">
        <f t="shared" si="12"/>
        <v>0</v>
      </c>
      <c r="M20" s="83">
        <f>COUNTIFs('Data Extraction Form'!$B5:AK5,"2012",'Data Extraction Form'!$B$20:AK$20,"1 - yes",'Data Extraction Form'!$B16:AK16,"3 - combined",'Data Extraction Form'!$B14:AK14,"1 - yes")</f>
        <v>0</v>
      </c>
      <c r="N20" s="159">
        <f t="shared" si="13"/>
        <v>0</v>
      </c>
      <c r="O20" s="83">
        <f>COUNTIFs('Data Extraction Form'!$B5:AK5,"2013",'Data Extraction Form'!$B$20:AK$20,"1 - yes",'Data Extraction Form'!$B16:AK16,"3 - combined",'Data Extraction Form'!$B14:AK14,"1 - yes")</f>
        <v>0</v>
      </c>
      <c r="P20" s="159">
        <f t="shared" si="14"/>
        <v>0</v>
      </c>
      <c r="Q20" s="83">
        <f>COUNTIFs('Data Extraction Form'!$B5:AK5,"2014",'Data Extraction Form'!$B$20:AK$20,"1 - yes",'Data Extraction Form'!$B16:AK16,"3 - combined",'Data Extraction Form'!$B14:AK14,"1 - yes")</f>
        <v>0</v>
      </c>
    </row>
    <row r="21">
      <c r="A21" s="46"/>
      <c r="B21" s="46" t="s">
        <v>245</v>
      </c>
      <c r="C21" s="164">
        <f t="shared" si="8"/>
        <v>0.03125</v>
      </c>
      <c r="D21" s="171">
        <f>COUNTIFS('Data Extraction Form'!$B$20:AK$20,"1 - yes",'Data Extraction Form'!$B16:AK16,"4 - other",'Data Extraction Form'!$B$14:AK$14,"1 - yes")</f>
        <v>1</v>
      </c>
      <c r="E21" s="158"/>
      <c r="F21" s="159">
        <f t="shared" si="9"/>
        <v>0</v>
      </c>
      <c r="G21" s="83">
        <f>COUNTIFS('Data Extraction Form'!$B5:AK5,"2009",'Data Extraction Form'!$B$20:AK$20,"1 - yes",'Data Extraction Form'!$B16:AK16,"4 - other")</f>
        <v>0</v>
      </c>
      <c r="H21" s="159">
        <f t="shared" si="10"/>
        <v>0</v>
      </c>
      <c r="I21" s="83">
        <f>COUNTIFS('Data Extraction Form'!$B5:AK5,"2010",'Data Extraction Form'!$B$20:AK$20,"1 - yes",'Data Extraction Form'!$B$20:AK$20,"1 - yes",'Data Extraction Form'!$B16:AK16,"4 - other")</f>
        <v>0</v>
      </c>
      <c r="J21" s="159">
        <f t="shared" si="11"/>
        <v>0</v>
      </c>
      <c r="K21" s="83">
        <f>COUNTIFS('Data Extraction Form'!$B5:AK5,"2011",'Data Extraction Form'!$B$20:AK$20,"1 - yes",'Data Extraction Form'!$B16:AK16,"4 - other")</f>
        <v>0</v>
      </c>
      <c r="L21" s="159">
        <f t="shared" si="12"/>
        <v>0</v>
      </c>
      <c r="M21" s="83">
        <f>COUNTIFS('Data Extraction Form'!$B5:AK5,"2012",'Data Extraction Form'!$B$20:AK$20,"1 - yes",'Data Extraction Form'!$B16:AK16,"4 - other")</f>
        <v>0</v>
      </c>
      <c r="N21" s="159">
        <f t="shared" si="13"/>
        <v>0</v>
      </c>
      <c r="O21" s="83">
        <f>COUNTIFS('Data Extraction Form'!$B5:AK5,"2013",'Data Extraction Form'!$B$20:AK$20,"1 - yes",'Data Extraction Form'!$B16:AK16,"4 - other")</f>
        <v>0</v>
      </c>
      <c r="P21" s="159">
        <f t="shared" si="14"/>
        <v>0.08333333333</v>
      </c>
      <c r="Q21" s="83">
        <f>COUNTIFS('Data Extraction Form'!$B5:AK5,"2014",'Data Extraction Form'!$B$20:AK$20,"1 - yes",'Data Extraction Form'!$B16:AK16,"4 - other")</f>
        <v>1</v>
      </c>
    </row>
    <row r="22">
      <c r="A22" s="19" t="s">
        <v>246</v>
      </c>
      <c r="B22" s="16" t="s">
        <v>247</v>
      </c>
      <c r="C22" s="164">
        <f t="shared" si="8"/>
        <v>0</v>
      </c>
      <c r="D22" s="172">
        <f>COUNTIFs('Data Extraction Form'!$B17:AK17,"",'Data Extraction Form'!$B$20:AK$20,"1 - yes",'Data Extraction Form'!$B$14:AK$14,"1 - yes")</f>
        <v>0</v>
      </c>
      <c r="E22" s="158"/>
      <c r="F22" s="159"/>
      <c r="G22" s="173"/>
      <c r="H22" s="159"/>
      <c r="I22" s="173"/>
      <c r="J22" s="159"/>
      <c r="K22" s="173"/>
      <c r="L22" s="159"/>
      <c r="M22" s="173"/>
      <c r="N22" s="159"/>
      <c r="O22" s="173"/>
      <c r="P22" s="159"/>
      <c r="Q22" s="173"/>
    </row>
    <row r="23">
      <c r="A23" s="46"/>
      <c r="B23" s="46" t="s">
        <v>248</v>
      </c>
      <c r="C23" s="164">
        <f t="shared" si="8"/>
        <v>0.25</v>
      </c>
      <c r="D23" s="174">
        <f>COUNTIFS('Data Extraction Form'!$B17:AK17,"1 - internal",'Data Extraction Form'!$B$20:AK$20,"1 - yes",'Data Extraction Form'!$B$14:AK$14,"1 - yes")</f>
        <v>8</v>
      </c>
      <c r="E23" s="158"/>
      <c r="F23" s="159">
        <f t="shared" ref="F23:F25" si="15">DIVIDE(G23,G$6)</f>
        <v>0</v>
      </c>
      <c r="G23" s="175">
        <f>COUNTIFS('Data Extraction Form'!$B5:AK5,"2009",'Data Extraction Form'!$B$20:AK$20,"1 - yes",'Data Extraction Form'!$B17:AK17,"1 - internal")</f>
        <v>0</v>
      </c>
      <c r="H23" s="159">
        <f t="shared" ref="H23:H25" si="16">DIVIDE(I23,I$6)</f>
        <v>0.1666666667</v>
      </c>
      <c r="I23" s="175">
        <f>COUNTIFS('Data Extraction Form'!$B5:AK5,"2010",'Data Extraction Form'!$B$20:AK$20,"1 - yes",'Data Extraction Form'!$B17:AK17,"1 - internal")</f>
        <v>1</v>
      </c>
      <c r="J23" s="159">
        <f t="shared" ref="J23:J25" si="17">DIVIDE(K23,K$6)</f>
        <v>0.2</v>
      </c>
      <c r="K23" s="175">
        <f>COUNTIFS('Data Extraction Form'!$B5:AK5,"2011",'Data Extraction Form'!$B$20:AK$20,"1 - yes",'Data Extraction Form'!$B17:AK17,"1 - internal")</f>
        <v>1</v>
      </c>
      <c r="L23" s="159">
        <f t="shared" ref="L23:L25" si="18">DIVIDE(M23,M$6)</f>
        <v>0</v>
      </c>
      <c r="M23" s="175">
        <f>COUNTIFS('Data Extraction Form'!$B5:AK5,"2012",'Data Extraction Form'!$B$20:AK$20,"1 - yes",'Data Extraction Form'!$B17:AK17,"1 - internal")</f>
        <v>0</v>
      </c>
      <c r="N23" s="159">
        <f t="shared" ref="N23:N25" si="19">DIVIDE(O23,O$6)</f>
        <v>0</v>
      </c>
      <c r="O23" s="175">
        <f>COUNTIFS('Data Extraction Form'!$B5:AK5,"2013",'Data Extraction Form'!$B$20:AK$20,"1 - yes",'Data Extraction Form'!$B17:AK17,"1 - internal")</f>
        <v>0</v>
      </c>
      <c r="P23" s="159">
        <f t="shared" ref="P23:P25" si="20">DIVIDE(Q23,Q$6)</f>
        <v>0.5</v>
      </c>
      <c r="Q23" s="175">
        <f>COUNTIFS('Data Extraction Form'!$B5:AK5,"2014",'Data Extraction Form'!$B$20:AK$20,"1 - yes",'Data Extraction Form'!$B17:AK17,"1 - internal")</f>
        <v>6</v>
      </c>
    </row>
    <row r="24">
      <c r="A24" s="46"/>
      <c r="B24" s="46" t="s">
        <v>249</v>
      </c>
      <c r="C24" s="164">
        <f t="shared" si="8"/>
        <v>0.21875</v>
      </c>
      <c r="D24" s="174">
        <f>COUNTIFs('Data Extraction Form'!$B17:AK17,"2 - external",'Data Extraction Form'!$B$20:AK$20,"1 - yes",'Data Extraction Form'!$B$14:AK$14,"1 - yes")</f>
        <v>7</v>
      </c>
      <c r="E24" s="158"/>
      <c r="F24" s="159">
        <f t="shared" si="15"/>
        <v>0</v>
      </c>
      <c r="G24" s="175">
        <f>COUNTIFs('Data Extraction Form'!$B5:AK5,"2009",'Data Extraction Form'!$B17:AK17,"2 - external",'Data Extraction Form'!$B$20:AK$20,"1 - yes",'Data Extraction Form'!$B14:AK14,"1 - yes")</f>
        <v>0</v>
      </c>
      <c r="H24" s="159">
        <f t="shared" si="16"/>
        <v>0</v>
      </c>
      <c r="I24" s="175">
        <f>COUNTIFs('Data Extraction Form'!$B5:AK5,"2010",'Data Extraction Form'!$B$20:AK$20,"1 - yes",'Data Extraction Form'!$B17:AK17,"2 - external",'Data Extraction Form'!$B14:AK14,"1 - yes")</f>
        <v>0</v>
      </c>
      <c r="J24" s="159">
        <f t="shared" si="17"/>
        <v>0.2</v>
      </c>
      <c r="K24" s="175">
        <f>COUNTIFs('Data Extraction Form'!$B5:AK5,"2011",'Data Extraction Form'!$B$20:AK$20,"1 - yes",'Data Extraction Form'!$B17:AK17,"2 - external",'Data Extraction Form'!$B14:AK14,"1 - yes")</f>
        <v>1</v>
      </c>
      <c r="L24" s="159">
        <f t="shared" si="18"/>
        <v>0.5</v>
      </c>
      <c r="M24" s="175">
        <f>COUNTIFs('Data Extraction Form'!$B5:AK5,"2012",'Data Extraction Form'!$B$20:AK$20,"1 - yes",'Data Extraction Form'!$B17:AK17,"2 - external",'Data Extraction Form'!$B14:AK14,"1 - yes")</f>
        <v>1</v>
      </c>
      <c r="N24" s="159">
        <f t="shared" si="19"/>
        <v>0.5</v>
      </c>
      <c r="O24" s="175">
        <f>COUNTIFs('Data Extraction Form'!$B5:AK5,"2013",'Data Extraction Form'!$B$20:AK$20,"1 - yes",'Data Extraction Form'!$B17:AK17,"2 - external",'Data Extraction Form'!$B14:AK14,"1 - yes")</f>
        <v>2</v>
      </c>
      <c r="P24" s="159">
        <f t="shared" si="20"/>
        <v>0.25</v>
      </c>
      <c r="Q24" s="175">
        <f>COUNTIFs('Data Extraction Form'!$B5:AK5,"2014",'Data Extraction Form'!$B$20:AK$20,"1 - yes",'Data Extraction Form'!$B17:AK17,"2 - external",'Data Extraction Form'!$B14:AK14,"1 - yes")</f>
        <v>3</v>
      </c>
    </row>
    <row r="25">
      <c r="A25" s="101"/>
      <c r="B25" s="46" t="s">
        <v>250</v>
      </c>
      <c r="C25" s="164">
        <f t="shared" si="8"/>
        <v>0.53125</v>
      </c>
      <c r="D25" s="174">
        <f>COUNTIFs('Data Extraction Form'!$B$17:AK$17,"3 - n/a",'Data Extraction Form'!$B$20:AK$20,"1 - yes",'Data Extraction Form'!$B$14:AK$14,"1 - yes")</f>
        <v>17</v>
      </c>
      <c r="E25" s="158"/>
      <c r="F25" s="159">
        <f t="shared" si="15"/>
        <v>1</v>
      </c>
      <c r="G25" s="175">
        <f>COUNTIFs('Data Extraction Form'!$B5:AK5,"2009",'Data Extraction Form'!$B$20:AK$20,"1 - yes",'Data Extraction Form'!$B17:AK17,"3 - n/a",'Data Extraction Form'!$B14:AK14,"1 - yes")</f>
        <v>3</v>
      </c>
      <c r="H25" s="159">
        <f t="shared" si="16"/>
        <v>0.8333333333</v>
      </c>
      <c r="I25" s="175">
        <f>COUNTIFs('Data Extraction Form'!$B5:AK5,"2010",'Data Extraction Form'!$B$20:AK$20,"1 - yes",'Data Extraction Form'!$B17:AK17,"3 - n/a",'Data Extraction Form'!$B14:AK14,"1 - yes")</f>
        <v>5</v>
      </c>
      <c r="J25" s="159">
        <f t="shared" si="17"/>
        <v>0.6</v>
      </c>
      <c r="K25" s="175">
        <f>COUNTIFs('Data Extraction Form'!$B5:AK5,"2011",'Data Extraction Form'!$B$20:AK$20,"1 - yes",'Data Extraction Form'!$B17:AK17,"3 - n/a",'Data Extraction Form'!$B14:AK14,"1 - yes")</f>
        <v>3</v>
      </c>
      <c r="L25" s="159">
        <f t="shared" si="18"/>
        <v>0.5</v>
      </c>
      <c r="M25" s="175">
        <f>COUNTIFs('Data Extraction Form'!$B5:AK5,"2012",'Data Extraction Form'!$B$20:AK$20,"1 - yes",'Data Extraction Form'!$B17:AK17,"3 - n/a",'Data Extraction Form'!$B14:AK14,"1 - yes")</f>
        <v>1</v>
      </c>
      <c r="N25" s="159">
        <f t="shared" si="19"/>
        <v>0.5</v>
      </c>
      <c r="O25" s="175">
        <f>COUNTIFs('Data Extraction Form'!$B5:AK5,"2013",'Data Extraction Form'!$B$20:AK$20,"1 - yes",'Data Extraction Form'!$B17:AK17,"3 - n/a",'Data Extraction Form'!$B14:AK14,"1 - yes")</f>
        <v>2</v>
      </c>
      <c r="P25" s="159">
        <f t="shared" si="20"/>
        <v>0.25</v>
      </c>
      <c r="Q25" s="175">
        <f>COUNTIFs('Data Extraction Form'!$B5:AK5,"2014",'Data Extraction Form'!$B$20:AK$20,"1 - yes",'Data Extraction Form'!$B17:AK17,"3 - n/a",'Data Extraction Form'!$B14:AK14,"1 - yes")</f>
        <v>3</v>
      </c>
    </row>
    <row r="26">
      <c r="A26" s="101" t="s">
        <v>251</v>
      </c>
      <c r="B26" s="46" t="s">
        <v>252</v>
      </c>
      <c r="C26" s="164">
        <f t="shared" si="8"/>
        <v>0</v>
      </c>
      <c r="D26" s="172">
        <f>COUNTIFs('Data Extraction Form'!$B18:AK18,"",'Data Extraction Form'!$B$20:AK$20,"1 - yes",'Data Extraction Form'!$B$14:AK$14,"1 - yes")</f>
        <v>0</v>
      </c>
      <c r="E26" s="158"/>
      <c r="F26" s="159"/>
      <c r="G26" s="173"/>
      <c r="H26" s="159"/>
      <c r="I26" s="173"/>
      <c r="J26" s="159"/>
      <c r="K26" s="173"/>
      <c r="L26" s="159"/>
      <c r="M26" s="173"/>
      <c r="N26" s="159"/>
      <c r="O26" s="173"/>
      <c r="P26" s="159"/>
      <c r="Q26" s="173"/>
    </row>
    <row r="27">
      <c r="A27" s="6"/>
      <c r="B27" s="99" t="s">
        <v>228</v>
      </c>
      <c r="C27" s="164">
        <f t="shared" si="8"/>
        <v>0.40625</v>
      </c>
      <c r="D27" s="18">
        <f>COUNTIFs('Data Extraction Form'!$B18:AK18,"0 - n/a",'Data Extraction Form'!$B$20:AK$20,"1 - yes",'Data Extraction Form'!$B$14:AK$14,"1 - yes")</f>
        <v>13</v>
      </c>
      <c r="E27" s="158"/>
      <c r="F27" s="159">
        <f t="shared" ref="F27:F29" si="21">DIVIDE(G27,G$6)</f>
        <v>1</v>
      </c>
      <c r="G27">
        <f>COUNTIFs('Data Extraction Form'!$B5:AK5,"2009",'Data Extraction Form'!$B$20:AK$20,"1 - yes",'Data Extraction Form'!$B18:AK18,"0 - n/a",'Data Extraction Form'!$B14:AK14,"1 - yes")</f>
        <v>3</v>
      </c>
      <c r="H27" s="159">
        <f t="shared" ref="H27:H29" si="22">DIVIDE(I27,I$6)</f>
        <v>0.5</v>
      </c>
      <c r="I27">
        <f>COUNTIFs('Data Extraction Form'!$B5:AK5,"2010",'Data Extraction Form'!$B$20:AK$20,"1 - yes",'Data Extraction Form'!$B18:AK18,"0 - n/a",'Data Extraction Form'!$B14:AK14,"1 - yes")</f>
        <v>3</v>
      </c>
      <c r="J27" s="159">
        <f t="shared" ref="J27:J29" si="23">DIVIDE(K27,K$6)</f>
        <v>0.4</v>
      </c>
      <c r="K27">
        <f>COUNTIFs('Data Extraction Form'!$B5:AK5,"2011",'Data Extraction Form'!$B$20:AK$20,"1 - yes",'Data Extraction Form'!$B18:AK18,"0 - n/a",'Data Extraction Form'!$B14:AK14,"1 - yes")</f>
        <v>2</v>
      </c>
      <c r="L27" s="159">
        <f t="shared" ref="L27:L29" si="24">DIVIDE(M27,M$6)</f>
        <v>0</v>
      </c>
      <c r="M27">
        <f>COUNTIFs('Data Extraction Form'!$B5:AK5,"2012",'Data Extraction Form'!$B$20:AK$20,"1 - yes",'Data Extraction Form'!$B18:AK18,"0 - n/a",'Data Extraction Form'!$B14:AK14,"1 - yes")</f>
        <v>0</v>
      </c>
      <c r="N27" s="159">
        <f t="shared" ref="N27:N29" si="25">DIVIDE(O27,O$6)</f>
        <v>0.25</v>
      </c>
      <c r="O27">
        <f>COUNTIFs('Data Extraction Form'!$B5:AK5,"2013",'Data Extraction Form'!$B$20:AK$20,"1 - yes",'Data Extraction Form'!$B18:AK18,"0 - n/a",'Data Extraction Form'!$B14:AK14,"1 - yes")</f>
        <v>1</v>
      </c>
      <c r="P27" s="159">
        <f t="shared" ref="P27:P29" si="26">DIVIDE(Q27,Q$6)</f>
        <v>0.3333333333</v>
      </c>
      <c r="Q27">
        <f>COUNTIFs('Data Extraction Form'!$B5:AK5,"2014",'Data Extraction Form'!$B$20:AK$20,"1 - yes",'Data Extraction Form'!$B18:AK18,"0 - n/a",'Data Extraction Form'!$B14:AK14,"1 - yes")</f>
        <v>4</v>
      </c>
    </row>
    <row r="28">
      <c r="A28" s="6"/>
      <c r="B28" s="99" t="s">
        <v>231</v>
      </c>
      <c r="C28" s="164">
        <f t="shared" si="8"/>
        <v>0.125</v>
      </c>
      <c r="D28" s="18">
        <f>COUNTIFs('Data Extraction Form'!$B18:AK18,"1 - yes",'Data Extraction Form'!$B$20:AK$20,"1 - yes",'Data Extraction Form'!$B$14:AK$14,"1 - yes")</f>
        <v>4</v>
      </c>
      <c r="E28" s="158"/>
      <c r="F28" s="159">
        <f t="shared" si="21"/>
        <v>0</v>
      </c>
      <c r="G28">
        <f>COUNTIFs('Data Extraction Form'!$B5:AK5,"2009",'Data Extraction Form'!$B$20:AK$20,"1 - yes",'Data Extraction Form'!$B18:AK18,"1 - yes",'Data Extraction Form'!$B14:AK14,"1 - yes")</f>
        <v>0</v>
      </c>
      <c r="H28" s="159">
        <f t="shared" si="22"/>
        <v>0.1666666667</v>
      </c>
      <c r="I28">
        <f>COUNTIFs('Data Extraction Form'!$B5:AK5,"2010",'Data Extraction Form'!$B$20:AK$20,"1 - yes",'Data Extraction Form'!$B18:AK18,"1 - yes",'Data Extraction Form'!$B14:AK14,"1 - yes")</f>
        <v>1</v>
      </c>
      <c r="J28" s="159">
        <f t="shared" si="23"/>
        <v>0</v>
      </c>
      <c r="K28">
        <f>COUNTIFs('Data Extraction Form'!$B5:AK5,"2011",'Data Extraction Form'!$B$20:AK$20,"1 - yes",'Data Extraction Form'!$B18:AK18,"1 - yes",'Data Extraction Form'!$B14:AK14,"1 - yes")</f>
        <v>0</v>
      </c>
      <c r="L28" s="159">
        <f t="shared" si="24"/>
        <v>0</v>
      </c>
      <c r="M28">
        <f>COUNTIFs('Data Extraction Form'!$B5:AK5,"2012",'Data Extraction Form'!$B$20:AK$20,"1 - yes",'Data Extraction Form'!$B18:AK18,"1 - yes",'Data Extraction Form'!$B14:AK14,"1 - yes")</f>
        <v>0</v>
      </c>
      <c r="N28" s="159">
        <f t="shared" si="25"/>
        <v>0.25</v>
      </c>
      <c r="O28">
        <f>COUNTIFs('Data Extraction Form'!$B5:AK5,"2013",'Data Extraction Form'!$B$20:AK$20,"1 - yes",'Data Extraction Form'!$B18:AK18,"1 - yes",'Data Extraction Form'!$B14:AK14,"1 - yes")</f>
        <v>1</v>
      </c>
      <c r="P28" s="159">
        <f t="shared" si="26"/>
        <v>0.1666666667</v>
      </c>
      <c r="Q28">
        <f>COUNTIFs('Data Extraction Form'!$B5:AK5,"2014",'Data Extraction Form'!$B$20:AK$20,"1 - yes",'Data Extraction Form'!$B18:AK18,"1 - yes",'Data Extraction Form'!$B14:AK14,"1 - yes")</f>
        <v>2</v>
      </c>
    </row>
    <row r="29">
      <c r="A29" s="6"/>
      <c r="B29" s="99" t="s">
        <v>241</v>
      </c>
      <c r="C29" s="164">
        <f t="shared" si="8"/>
        <v>0.46875</v>
      </c>
      <c r="D29" s="18">
        <f>COUNTIFs('Data Extraction Form'!$B18:AK18,"2 - no",'Data Extraction Form'!$B$20:AK$20,"1 - yes",'Data Extraction Form'!$B$14:AK$14,"1 - yes")</f>
        <v>15</v>
      </c>
      <c r="E29" s="158"/>
      <c r="F29" s="159">
        <f t="shared" si="21"/>
        <v>0</v>
      </c>
      <c r="G29">
        <f>COUNTIFs('Data Extraction Form'!$B5:AK5,"2009",'Data Extraction Form'!$B$20:AK$20,"1 - yes",'Data Extraction Form'!$B18:AK18,"2 - no",'Data Extraction Form'!$B14:AK14,"1 - yes")</f>
        <v>0</v>
      </c>
      <c r="H29" s="159">
        <f t="shared" si="22"/>
        <v>0.3333333333</v>
      </c>
      <c r="I29">
        <f>COUNTIFs('Data Extraction Form'!$B5:AK5,"2010",'Data Extraction Form'!$B$20:AK$20,"1 - yes",'Data Extraction Form'!$B18:AK18,"2 - no",'Data Extraction Form'!$B14:AK14,"1 - yes")</f>
        <v>2</v>
      </c>
      <c r="J29" s="159">
        <f t="shared" si="23"/>
        <v>0.6</v>
      </c>
      <c r="K29">
        <f>COUNTIFs('Data Extraction Form'!$B5:AK5,"2011",'Data Extraction Form'!$B$20:AK$20,"1 - yes",'Data Extraction Form'!$B18:AK18,"2 - no",'Data Extraction Form'!$B14:AK14,"1 - yes")</f>
        <v>3</v>
      </c>
      <c r="L29" s="159">
        <f t="shared" si="24"/>
        <v>1</v>
      </c>
      <c r="M29">
        <f>COUNTIFs('Data Extraction Form'!$B5:AK5,"2012",'Data Extraction Form'!$B$20:AK$20,"1 - yes",'Data Extraction Form'!$B18:AK18,"2 - no",'Data Extraction Form'!$B14:AK14,"1 - yes")</f>
        <v>2</v>
      </c>
      <c r="N29" s="159">
        <f t="shared" si="25"/>
        <v>0.5</v>
      </c>
      <c r="O29">
        <f>COUNTIFs('Data Extraction Form'!$B5:AK5,"2013",'Data Extraction Form'!$B$20:AK$20,"1 - yes",'Data Extraction Form'!$B18:AK18,"2 - no",'Data Extraction Form'!$B14:AK14,"1 - yes")</f>
        <v>2</v>
      </c>
      <c r="P29" s="159">
        <f t="shared" si="26"/>
        <v>0.5</v>
      </c>
      <c r="Q29">
        <f>COUNTIFs('Data Extraction Form'!$B5:AK5,"2014",'Data Extraction Form'!$B$20:AK$20,"1 - yes",'Data Extraction Form'!$B18:AK18,"2 - no",'Data Extraction Form'!$B14:AK14,"1 - yes")</f>
        <v>6</v>
      </c>
    </row>
    <row r="30">
      <c r="A30" s="6" t="s">
        <v>253</v>
      </c>
      <c r="B30" s="96" t="s">
        <v>254</v>
      </c>
      <c r="C30" s="164">
        <f t="shared" si="8"/>
        <v>0</v>
      </c>
      <c r="D30" s="172">
        <f>COUNTIFs('Data Extraction Form'!$B20:AK20,"",'Data Extraction Form'!$B14:AK14,"1 - yes")</f>
        <v>0</v>
      </c>
      <c r="E30" s="158"/>
      <c r="F30" s="159"/>
      <c r="G30" s="173"/>
      <c r="H30" s="159"/>
      <c r="I30" s="173"/>
      <c r="J30" s="159"/>
      <c r="K30" s="173"/>
      <c r="L30" s="159"/>
      <c r="M30" s="173"/>
      <c r="N30" s="159"/>
      <c r="O30" s="173"/>
      <c r="P30" s="159"/>
      <c r="Q30" s="173"/>
    </row>
    <row r="31">
      <c r="A31" s="19"/>
      <c r="B31" s="99" t="s">
        <v>228</v>
      </c>
      <c r="C31" s="164">
        <f t="shared" si="8"/>
        <v>0</v>
      </c>
      <c r="D31" s="18">
        <f>COUNTIFs('Data Extraction Form'!$B$20:AK$20,"0 - n/a",'Data Extraction Form'!$B$14:AK$14,"1 - yes")</f>
        <v>0</v>
      </c>
      <c r="E31" s="158"/>
      <c r="F31" s="159">
        <f t="shared" ref="F31:F33" si="27">DIVIDE(G31,G$6)</f>
        <v>0</v>
      </c>
      <c r="G31">
        <f>COUNTIFs('Data Extraction Form'!$B5:AK5,"2009",'Data Extraction Form'!$B$20:AK$20,"1 - yes",'Data Extraction Form'!$B20:AK20,"0 - n/a",'Data Extraction Form'!$B14:AK14,"1 - yes")</f>
        <v>0</v>
      </c>
      <c r="H31" s="159">
        <f t="shared" ref="H31:H33" si="28">DIVIDE(I31,I$6)</f>
        <v>0</v>
      </c>
      <c r="I31">
        <f>COUNTIFs('Data Extraction Form'!$B5:AK5,"2010",'Data Extraction Form'!$B20:AK20,"0 - n/a",'Data Extraction Form'!$B14:AK14,"1 - yes")</f>
        <v>0</v>
      </c>
      <c r="J31" s="159">
        <f t="shared" ref="J31:J33" si="29">DIVIDE(K31,K$6)</f>
        <v>0</v>
      </c>
      <c r="K31">
        <f>COUNTIFs('Data Extraction Form'!$B5:AK5,"2011",'Data Extraction Form'!$B20:AK20,"0 - n/a",'Data Extraction Form'!$B14:AK14,"1 - yes")</f>
        <v>0</v>
      </c>
      <c r="L31" s="159">
        <f t="shared" ref="L31:L33" si="30">DIVIDE(M31,M$6)</f>
        <v>0</v>
      </c>
      <c r="M31">
        <f>COUNTIFs('Data Extraction Form'!$B5:AK5,"2012",'Data Extraction Form'!$B20:AK20,"0 - n/a",'Data Extraction Form'!$B14:AK14,"1 - yes")</f>
        <v>0</v>
      </c>
      <c r="N31" s="159">
        <f t="shared" ref="N31:N33" si="31">DIVIDE(O31,O$6)</f>
        <v>0</v>
      </c>
      <c r="O31">
        <f>COUNTIFs('Data Extraction Form'!$B5:AK5,"2013",'Data Extraction Form'!$B20:AK20,"0 - n/a",'Data Extraction Form'!$B14:AK14,"1 - yes")</f>
        <v>0</v>
      </c>
      <c r="P31" s="159">
        <f t="shared" ref="P31:P33" si="32">DIVIDE(Q31,Q$6)</f>
        <v>0</v>
      </c>
      <c r="Q31">
        <f>COUNTIFs('Data Extraction Form'!$B5:AK5,"2014",'Data Extraction Form'!$B20:AK20,"0 - n/a",'Data Extraction Form'!$B14:AK14,"1 - yes")</f>
        <v>0</v>
      </c>
    </row>
    <row r="32">
      <c r="A32" s="19"/>
      <c r="B32" s="99" t="s">
        <v>231</v>
      </c>
      <c r="C32" s="164">
        <f t="shared" si="8"/>
        <v>1</v>
      </c>
      <c r="D32" s="18">
        <f>COUNTIFs('Data Extraction Form'!$B20:AK20,"1 - yes",'Data Extraction Form'!$B14:AK14,"1 - yes")</f>
        <v>32</v>
      </c>
      <c r="E32" s="158"/>
      <c r="F32" s="159">
        <f t="shared" si="27"/>
        <v>1</v>
      </c>
      <c r="G32">
        <f>COUNTIFs('Data Extraction Form'!$B5:AK5,"2009",'Data Extraction Form'!$B20:AK20,"1 - yes",'Data Extraction Form'!$B14:AK14,"1 - yes")</f>
        <v>3</v>
      </c>
      <c r="H32" s="159">
        <f t="shared" si="28"/>
        <v>1</v>
      </c>
      <c r="I32">
        <f>COUNTIFs('Data Extraction Form'!$B5:AK5,"2010",'Data Extraction Form'!$B20:AK20,"1 - yes",'Data Extraction Form'!$B14:AK14,"1 - yes")</f>
        <v>6</v>
      </c>
      <c r="J32" s="159">
        <f t="shared" si="29"/>
        <v>1</v>
      </c>
      <c r="K32">
        <f>COUNTIFs('Data Extraction Form'!$B5:AK5,"2011",'Data Extraction Form'!$B20:AK20,"1 - yes",'Data Extraction Form'!$B14:AK14,"1 - yes")</f>
        <v>5</v>
      </c>
      <c r="L32" s="159">
        <f t="shared" si="30"/>
        <v>1</v>
      </c>
      <c r="M32">
        <f>COUNTIFs('Data Extraction Form'!$B5:AK5,"2012",'Data Extraction Form'!$B20:AK20,"1 - yes",'Data Extraction Form'!$B14:AK14,"1 - yes")</f>
        <v>2</v>
      </c>
      <c r="N32" s="159">
        <f t="shared" si="31"/>
        <v>1</v>
      </c>
      <c r="O32">
        <f>COUNTIFs('Data Extraction Form'!$B5:AK5,"2013",'Data Extraction Form'!$B20:AK20,"1 - yes",'Data Extraction Form'!$B14:AK14,"1 - yes")</f>
        <v>4</v>
      </c>
      <c r="P32" s="159">
        <f t="shared" si="32"/>
        <v>1</v>
      </c>
      <c r="Q32">
        <f>COUNTIFs('Data Extraction Form'!$B5:AK5,"2014",'Data Extraction Form'!$B20:AK20,"1 - yes",'Data Extraction Form'!$B14:AK14,"1 - yes")</f>
        <v>12</v>
      </c>
    </row>
    <row r="33">
      <c r="A33" s="19"/>
      <c r="B33" s="99" t="s">
        <v>241</v>
      </c>
      <c r="C33" s="164">
        <f t="shared" si="8"/>
        <v>0.125</v>
      </c>
      <c r="D33" s="174">
        <f>COUNTIFs('Data Extraction Form'!$B20:AK20,"2 - no",'Data Extraction Form'!$B14:AK14,"1 - yes")</f>
        <v>4</v>
      </c>
      <c r="E33" s="158"/>
      <c r="F33" s="159">
        <f t="shared" si="27"/>
        <v>0</v>
      </c>
      <c r="G33" s="175">
        <f>COUNTIFs('Data Extraction Form'!$B5:AK5,"2009",'Data Extraction Form'!$B20:AK20,"2 - no",'Data Extraction Form'!$B14:AK14,"1 - yes")</f>
        <v>0</v>
      </c>
      <c r="H33" s="159">
        <f t="shared" si="28"/>
        <v>0.1666666667</v>
      </c>
      <c r="I33" s="175">
        <f>COUNTIFs('Data Extraction Form'!$B5:AK5,"2010",'Data Extraction Form'!$B20:AK20,"2 - no",'Data Extraction Form'!$B14:AK14,"1 - yes")</f>
        <v>1</v>
      </c>
      <c r="J33" s="159">
        <f t="shared" si="29"/>
        <v>0</v>
      </c>
      <c r="K33" s="175">
        <f>COUNTIFs('Data Extraction Form'!$B5:AK5,"2011",'Data Extraction Form'!$B20:AK20,"2 - no",'Data Extraction Form'!$B14:AK14,"1 - yes")</f>
        <v>0</v>
      </c>
      <c r="L33" s="159">
        <f t="shared" si="30"/>
        <v>1</v>
      </c>
      <c r="M33" s="175">
        <f>COUNTIFs('Data Extraction Form'!$B5:AK5,"2012",'Data Extraction Form'!$B20:AK20,"2 - no",'Data Extraction Form'!$B14:AK14,"1 - yes")</f>
        <v>2</v>
      </c>
      <c r="N33" s="159">
        <f t="shared" si="31"/>
        <v>0</v>
      </c>
      <c r="O33" s="175">
        <f>COUNTIFs('Data Extraction Form'!$B5:AK5,"2013",'Data Extraction Form'!$B20:AK20,"2 - no",'Data Extraction Form'!$B14:AK14,"1 - yes")</f>
        <v>0</v>
      </c>
      <c r="P33" s="159">
        <f t="shared" si="32"/>
        <v>0.08333333333</v>
      </c>
      <c r="Q33" s="175">
        <f>COUNTIFs('Data Extraction Form'!$B5:AK5,"2014",'Data Extraction Form'!$B20:AK20,"2 - no",'Data Extraction Form'!$B14:AK14,"1 - yes")</f>
        <v>1</v>
      </c>
    </row>
    <row r="34">
      <c r="A34" s="19" t="s">
        <v>255</v>
      </c>
      <c r="B34" s="16" t="s">
        <v>256</v>
      </c>
      <c r="C34" s="164">
        <f t="shared" si="8"/>
        <v>0</v>
      </c>
      <c r="D34" s="172">
        <f>COUNTIFs('Data Extraction Form'!$B22:AK22,"",'Data Extraction Form'!$B20:AK20,"1 - yes",'Data Extraction Form'!$B14:AK14,"1 - yes")</f>
        <v>0</v>
      </c>
      <c r="E34" s="158"/>
      <c r="F34" s="159"/>
      <c r="G34" s="173"/>
      <c r="H34" s="159"/>
      <c r="I34" s="173"/>
      <c r="J34" s="159"/>
      <c r="K34" s="173"/>
      <c r="L34" s="159"/>
      <c r="M34" s="173"/>
      <c r="N34" s="159"/>
      <c r="O34" s="173"/>
      <c r="P34" s="159"/>
      <c r="Q34" s="173"/>
    </row>
    <row r="35">
      <c r="A35" s="6"/>
      <c r="B35" s="46" t="s">
        <v>257</v>
      </c>
      <c r="C35" s="164">
        <f t="shared" si="8"/>
        <v>0.28125</v>
      </c>
      <c r="D35" s="18">
        <f>COUNTIFs('Data Extraction Form'!$B22:AK22,"1 - from scratch",'Data Extraction Form'!$B20:AK20,"1 - yes",'Data Extraction Form'!$B14:AK14,"1 - yes")</f>
        <v>9</v>
      </c>
      <c r="E35" s="158"/>
      <c r="F35" s="159">
        <f t="shared" ref="F35:F38" si="33">DIVIDE(G35,G$6)</f>
        <v>0</v>
      </c>
      <c r="G35">
        <f>COUNTIFs('Data Extraction Form'!$B5:AK5,"2009",'Data Extraction Form'!$B22:AK22,"1 - from scratch",'Data Extraction Form'!$B20:AK20,"1 - yes",'Data Extraction Form'!$B14:AK14,"1 - yes")</f>
        <v>0</v>
      </c>
      <c r="H35" s="159">
        <f t="shared" ref="H35:H38" si="34">DIVIDE(I35,I$6)</f>
        <v>0</v>
      </c>
      <c r="I35">
        <f>COUNTIFs('Data Extraction Form'!$B5:AK5,"2010",'Data Extraction Form'!$B22:AK22,"1 - from scratch",'Data Extraction Form'!$B20:AK20,"1 - yes",'Data Extraction Form'!$B14:AK14,"1 - yes")</f>
        <v>0</v>
      </c>
      <c r="J35" s="159">
        <f t="shared" ref="J35:J38" si="35">DIVIDE(K35,K$6)</f>
        <v>0.4</v>
      </c>
      <c r="K35">
        <f>COUNTIFs('Data Extraction Form'!$B5:AK5,"2011",'Data Extraction Form'!$B22:AK22,"1 - from scratch",'Data Extraction Form'!$B20:AK20,"1 - yes",'Data Extraction Form'!$B14:AK14,"1 - yes")</f>
        <v>2</v>
      </c>
      <c r="L35" s="159">
        <f t="shared" ref="L35:L38" si="36">DIVIDE(M35,M$6)</f>
        <v>1</v>
      </c>
      <c r="M35">
        <f>COUNTIFs('Data Extraction Form'!$B5:AK5,"2012",'Data Extraction Form'!$B22:AK22,"1 - from scratch",'Data Extraction Form'!$B20:AK20,"1 - yes",'Data Extraction Form'!$B14:AK14,"1 - yes")</f>
        <v>2</v>
      </c>
      <c r="N35" s="159">
        <f t="shared" ref="N35:N38" si="37">DIVIDE(O35,O$6)</f>
        <v>0.5</v>
      </c>
      <c r="O35">
        <f>COUNTIFs('Data Extraction Form'!$B5:AK5,"2013",'Data Extraction Form'!$B22:AK22,"1 - from scratch",'Data Extraction Form'!$B20:AK20,"1 - yes",'Data Extraction Form'!$B14:AK14,"1 - yes")</f>
        <v>2</v>
      </c>
      <c r="P35" s="159">
        <f t="shared" ref="P35:P38" si="38">DIVIDE(Q35,Q$6)</f>
        <v>0.25</v>
      </c>
      <c r="Q35">
        <f>COUNTIFs('Data Extraction Form'!$B5:AK5,"2014",'Data Extraction Form'!$B22:AK22,"1 - from scratch",'Data Extraction Form'!$B20:AK20,"1 - yes",'Data Extraction Form'!$B14:AK14,"1 - yes")</f>
        <v>3</v>
      </c>
    </row>
    <row r="36">
      <c r="A36" s="6"/>
      <c r="B36" s="46" t="s">
        <v>258</v>
      </c>
      <c r="C36" s="164">
        <f t="shared" si="8"/>
        <v>0.5625</v>
      </c>
      <c r="D36" s="18">
        <f>COUNTIFs('Data Extraction Form'!$B22:AK22,"2 - extension",'Data Extraction Form'!$B20:AK20,"1 - yes",'Data Extraction Form'!$B14:AK14,"1 - yes")</f>
        <v>18</v>
      </c>
      <c r="E36" s="158"/>
      <c r="F36" s="159">
        <f t="shared" si="33"/>
        <v>0.6666666667</v>
      </c>
      <c r="G36">
        <f>COUNTIFs('Data Extraction Form'!$B5:AK5,"2009",'Data Extraction Form'!$B22:AK22,"2 - extension",'Data Extraction Form'!$B20:AK20,"1 - yes",'Data Extraction Form'!$B14:AK14,"1 - yes")</f>
        <v>2</v>
      </c>
      <c r="H36" s="159">
        <f t="shared" si="34"/>
        <v>1</v>
      </c>
      <c r="I36">
        <f>COUNTIFs('Data Extraction Form'!$B5:AK5,"2010",'Data Extraction Form'!$B22:AK22,"2 - extension",'Data Extraction Form'!$B20:AK20,"1 - yes",'Data Extraction Form'!$B14:AK14,"1 - yes")</f>
        <v>6</v>
      </c>
      <c r="J36" s="159">
        <f t="shared" si="35"/>
        <v>0.4</v>
      </c>
      <c r="K36">
        <f>COUNTIFs('Data Extraction Form'!$B5:AK5,"2011",'Data Extraction Form'!$B22:AK22,"2 - extension",'Data Extraction Form'!$B20:AK20,"1 - yes",'Data Extraction Form'!$B14:AK14,"1 - yes")</f>
        <v>2</v>
      </c>
      <c r="L36" s="159">
        <f t="shared" si="36"/>
        <v>0</v>
      </c>
      <c r="M36">
        <f>COUNTIFs('Data Extraction Form'!$B5:AK5,"2012",'Data Extraction Form'!$B22:AK22,"2 - extension",'Data Extraction Form'!$B20:AK20,"1 - yes",'Data Extraction Form'!$B14:AK14,"1 - yes")</f>
        <v>0</v>
      </c>
      <c r="N36" s="159">
        <f t="shared" si="37"/>
        <v>0.5</v>
      </c>
      <c r="O36">
        <f>COUNTIFs('Data Extraction Form'!$B5:AK5,"2013",'Data Extraction Form'!$B22:AK22,"2 - extension",'Data Extraction Form'!$B20:AK20,"1 - yes",'Data Extraction Form'!$B14:AK14,"1 - yes")</f>
        <v>2</v>
      </c>
      <c r="P36" s="159">
        <f t="shared" si="38"/>
        <v>0.5</v>
      </c>
      <c r="Q36">
        <f>COUNTIFs('Data Extraction Form'!$B5:AK5,"2014",'Data Extraction Form'!$B22:AK22,"2 - extension",'Data Extraction Form'!$B20:AK20,"1 - yes",'Data Extraction Form'!$B14:AK14,"1 - yes")</f>
        <v>6</v>
      </c>
    </row>
    <row r="37">
      <c r="A37" s="6"/>
      <c r="B37" s="46" t="s">
        <v>259</v>
      </c>
      <c r="C37" s="164">
        <f t="shared" si="8"/>
        <v>0</v>
      </c>
      <c r="D37" s="18">
        <f>COUNTIFs('Data Extraction Form'!$B22:AK22,"3 - reduction",'Data Extraction Form'!$B20:AK20,"1 - yes",'Data Extraction Form'!$B14:AK14,"1 - yes")</f>
        <v>0</v>
      </c>
      <c r="E37" s="158"/>
      <c r="F37" s="159">
        <f t="shared" si="33"/>
        <v>0</v>
      </c>
      <c r="G37">
        <f>COUNTIFs('Data Extraction Form'!$B5:AK5,"2009",'Data Extraction Form'!$B22:AK22,"3 - reduction",'Data Extraction Form'!$B20:AK20,"1 - yes",'Data Extraction Form'!$B14:AK14,"1 - yes")</f>
        <v>0</v>
      </c>
      <c r="H37" s="159">
        <f t="shared" si="34"/>
        <v>0</v>
      </c>
      <c r="I37">
        <f>COUNTIFs('Data Extraction Form'!$B5:AK5,"2010",'Data Extraction Form'!$B22:AK22,"3 - reduction",'Data Extraction Form'!$B20:AK20,"1 - yes",'Data Extraction Form'!$B14:AK14,"1 - yes")</f>
        <v>0</v>
      </c>
      <c r="J37" s="159">
        <f t="shared" si="35"/>
        <v>0</v>
      </c>
      <c r="K37">
        <f>COUNTIFs('Data Extraction Form'!$B5:AK5,"2011",'Data Extraction Form'!$B22:AK22,"3 - reduction",'Data Extraction Form'!$B20:AK20,"1 - yes",'Data Extraction Form'!$B14:AK14,"1 - yes")</f>
        <v>0</v>
      </c>
      <c r="L37" s="159">
        <f t="shared" si="36"/>
        <v>0</v>
      </c>
      <c r="M37">
        <f>COUNTIFs('Data Extraction Form'!$B5:AK5,"2012",'Data Extraction Form'!$B22:AK22,"3 - reduction",'Data Extraction Form'!$B20:AK20,"1 - yes",'Data Extraction Form'!$B14:AK14,"1 - yes")</f>
        <v>0</v>
      </c>
      <c r="N37" s="159">
        <f t="shared" si="37"/>
        <v>0</v>
      </c>
      <c r="O37">
        <f>COUNTIFs('Data Extraction Form'!$B5:AK5,"2013",'Data Extraction Form'!$B22:AK22,"3 - reduction",'Data Extraction Form'!$B20:AK20,"1 - yes",'Data Extraction Form'!$B14:AK14,"1 - yes")</f>
        <v>0</v>
      </c>
      <c r="P37" s="159">
        <f t="shared" si="38"/>
        <v>0</v>
      </c>
      <c r="Q37">
        <f>COUNTIFs('Data Extraction Form'!$B5:AK5,"2014",'Data Extraction Form'!$B22:AK22,"3 - reduction",'Data Extraction Form'!$B20:AK20,"1 - yes",'Data Extraction Form'!$B14:AK14,"1 - yes")</f>
        <v>0</v>
      </c>
    </row>
    <row r="38">
      <c r="A38" s="6"/>
      <c r="B38" s="46" t="s">
        <v>260</v>
      </c>
      <c r="C38" s="164">
        <f t="shared" si="8"/>
        <v>0.15625</v>
      </c>
      <c r="D38" s="18">
        <f>COUNTIFs('Data Extraction Form'!$B22:AK22,"4 - n/a",'Data Extraction Form'!$B20:AK20,"1 - yes",'Data Extraction Form'!$B14:AK14,"1 - yes")</f>
        <v>5</v>
      </c>
      <c r="E38" s="158"/>
      <c r="F38" s="159">
        <f t="shared" si="33"/>
        <v>0.3333333333</v>
      </c>
      <c r="G38">
        <f>COUNTIFs('Data Extraction Form'!$B5:AK5,"2009",'Data Extraction Form'!$B22:AK22,"4 - n/a",'Data Extraction Form'!$B20:AK20,"1 - yes",'Data Extraction Form'!$B14:AK14,"1 - yes")</f>
        <v>1</v>
      </c>
      <c r="H38" s="159">
        <f t="shared" si="34"/>
        <v>0</v>
      </c>
      <c r="I38">
        <f>COUNTIFs('Data Extraction Form'!$B5:AK5,"2010",'Data Extraction Form'!$B22:AK22,"4 - n/a",'Data Extraction Form'!$B20:AK20,"1 - yes",'Data Extraction Form'!$B14:AK14,"1 - yes")</f>
        <v>0</v>
      </c>
      <c r="J38" s="159">
        <f t="shared" si="35"/>
        <v>0.2</v>
      </c>
      <c r="K38">
        <f>COUNTIFs('Data Extraction Form'!$B5:AK5,"2011",'Data Extraction Form'!$B22:AK22,"4 - n/a",'Data Extraction Form'!$B20:AK20,"1 - yes",'Data Extraction Form'!$B14:AK14,"1 - yes")</f>
        <v>1</v>
      </c>
      <c r="L38" s="159">
        <f t="shared" si="36"/>
        <v>0</v>
      </c>
      <c r="M38">
        <f>COUNTIFs('Data Extraction Form'!$B5:AK5,"2012",'Data Extraction Form'!$B22:AK22,"4 - n/a",'Data Extraction Form'!$B20:AK20,"1 - yes",'Data Extraction Form'!$B14:AK14,"1 - yes")</f>
        <v>0</v>
      </c>
      <c r="N38" s="159">
        <f t="shared" si="37"/>
        <v>0</v>
      </c>
      <c r="O38">
        <f>COUNTIFs('Data Extraction Form'!$B5:AK5,"2013",'Data Extraction Form'!$B22:AK22,"4 - n/a",'Data Extraction Form'!$B20:AK20,"1 - yes",'Data Extraction Form'!$B14:AK14,"1 - yes")</f>
        <v>0</v>
      </c>
      <c r="P38" s="159">
        <f t="shared" si="38"/>
        <v>0.25</v>
      </c>
      <c r="Q38">
        <f>COUNTIFs('Data Extraction Form'!$B5:AK5,"2014",'Data Extraction Form'!$B22:AK22,"4 - n/a",'Data Extraction Form'!$B20:AK20,"1 - yes",'Data Extraction Form'!$B14:AK14,"1 - yes")</f>
        <v>3</v>
      </c>
    </row>
    <row r="39">
      <c r="A39" s="104" t="s">
        <v>11</v>
      </c>
      <c r="B39" s="106" t="s">
        <v>12</v>
      </c>
      <c r="C39" s="164">
        <f t="shared" si="8"/>
        <v>0</v>
      </c>
      <c r="D39" s="18"/>
      <c r="E39" s="158"/>
      <c r="F39" s="159"/>
      <c r="H39" s="159"/>
      <c r="J39" s="159"/>
      <c r="L39" s="159"/>
      <c r="N39" s="159"/>
      <c r="P39" s="159"/>
    </row>
    <row r="40">
      <c r="A40" s="104" t="s">
        <v>13</v>
      </c>
      <c r="B40" s="106" t="s">
        <v>15</v>
      </c>
      <c r="C40" s="164">
        <f t="shared" si="8"/>
        <v>0</v>
      </c>
      <c r="D40" s="18"/>
      <c r="E40" s="158"/>
      <c r="F40" s="159"/>
      <c r="H40" s="159"/>
      <c r="J40" s="159"/>
      <c r="L40" s="159"/>
      <c r="N40" s="159"/>
      <c r="P40" s="159"/>
    </row>
    <row r="41">
      <c r="A41" s="104" t="s">
        <v>20</v>
      </c>
      <c r="B41" s="106" t="s">
        <v>24</v>
      </c>
      <c r="C41" s="164">
        <f t="shared" si="8"/>
        <v>0</v>
      </c>
      <c r="D41" s="18"/>
      <c r="E41" s="158"/>
      <c r="F41" s="159"/>
      <c r="H41" s="159"/>
      <c r="J41" s="159"/>
      <c r="L41" s="159"/>
      <c r="N41" s="159"/>
      <c r="P41" s="159"/>
    </row>
    <row r="42">
      <c r="A42" s="6" t="s">
        <v>261</v>
      </c>
      <c r="B42" s="96" t="s">
        <v>262</v>
      </c>
      <c r="C42" s="164">
        <f t="shared" si="8"/>
        <v>0</v>
      </c>
      <c r="D42" s="18">
        <f>COUNTIFs('Data Extraction Form'!$B26:AK26,"",'Data Extraction Form'!$B20:AK20,"1 - yes",'Data Extraction Form'!$B14:AK14,"1 - yes")</f>
        <v>0</v>
      </c>
      <c r="E42" s="158"/>
      <c r="F42" s="159"/>
      <c r="H42" s="159"/>
      <c r="J42" s="159"/>
      <c r="L42" s="159"/>
      <c r="N42" s="159"/>
      <c r="P42" s="159"/>
    </row>
    <row r="43">
      <c r="A43" s="19"/>
      <c r="B43" s="99" t="s">
        <v>228</v>
      </c>
      <c r="C43" s="164">
        <f t="shared" si="8"/>
        <v>0</v>
      </c>
      <c r="D43" s="18">
        <f>COUNTIFs('Data Extraction Form'!$B26:AK26,"0 - n/a",'Data Extraction Form'!$B20:AK20,"1 - yes",'Data Extraction Form'!$B14:AK14,"1 - yes")</f>
        <v>0</v>
      </c>
      <c r="E43" s="158"/>
      <c r="F43" s="159">
        <f t="shared" ref="F43:F45" si="39">DIVIDE(G43,G$6)</f>
        <v>0</v>
      </c>
      <c r="G43">
        <f>COUNTIFs('Data Extraction Form'!$B5:AK5,"2009",'Data Extraction Form'!$B26:AK26,"0 - n/a",'Data Extraction Form'!$B20:AK20,"1 - yes",'Data Extraction Form'!$B14:AK14,"1 - yes")</f>
        <v>0</v>
      </c>
      <c r="H43" s="159">
        <f t="shared" ref="H43:H45" si="40">DIVIDE(I43,I$6)</f>
        <v>0</v>
      </c>
      <c r="I43">
        <f>COUNTIFs('Data Extraction Form'!$B5:AK5,"2010",'Data Extraction Form'!$B26:AK26,"0 - n/a",'Data Extraction Form'!$B20:AK20,"1 - yes",'Data Extraction Form'!$B14:AK14,"1 - yes")</f>
        <v>0</v>
      </c>
      <c r="J43" s="159">
        <f t="shared" ref="J43:J45" si="41">DIVIDE(K43,K$6)</f>
        <v>0</v>
      </c>
      <c r="K43">
        <f>COUNTIFs('Data Extraction Form'!$B5:AK5,"2011",'Data Extraction Form'!$B26:AK26,"0 - n/a",'Data Extraction Form'!$B20:AK20,"1 - yes",'Data Extraction Form'!$B14:AK14,"1 - yes")</f>
        <v>0</v>
      </c>
      <c r="L43" s="159">
        <f t="shared" ref="L43:L45" si="42">DIVIDE(M43,M$6)</f>
        <v>0</v>
      </c>
      <c r="M43">
        <f>COUNTIFs('Data Extraction Form'!$B5:AK5,"2012",'Data Extraction Form'!$B26:AK26,"0 - n/a",'Data Extraction Form'!$B20:AK20,"1 - yes",'Data Extraction Form'!$B14:AK14,"1 - yes")</f>
        <v>0</v>
      </c>
      <c r="N43" s="159">
        <f t="shared" ref="N43:N45" si="43">DIVIDE(O43,O$6)</f>
        <v>0</v>
      </c>
      <c r="O43">
        <f>COUNTIFs('Data Extraction Form'!$B5:AK5,"2013",'Data Extraction Form'!$B26:AK26,"0 - n/a",'Data Extraction Form'!$B20:AK20,"1 - yes",'Data Extraction Form'!$B14:AK14,"1 - yes")</f>
        <v>0</v>
      </c>
      <c r="P43" s="159">
        <f t="shared" ref="P43:P45" si="44">DIVIDE(Q43,Q$6)</f>
        <v>0</v>
      </c>
      <c r="Q43">
        <f>COUNTIFs('Data Extraction Form'!$B5:AK5,"2014",'Data Extraction Form'!$B26:AK26,"0 - n/a",'Data Extraction Form'!$B20:AK20,"1 - yes",'Data Extraction Form'!$B14:AK14,"1 - yes")</f>
        <v>0</v>
      </c>
    </row>
    <row r="44">
      <c r="A44" s="19"/>
      <c r="B44" s="99" t="s">
        <v>231</v>
      </c>
      <c r="C44" s="164">
        <f t="shared" si="8"/>
        <v>0.875</v>
      </c>
      <c r="D44" s="18">
        <f>COUNTIFs('Data Extraction Form'!$B26:AK26,"1 - yes",'Data Extraction Form'!$B20:AK20,"1 - yes",'Data Extraction Form'!$B14:AK14,"1 - yes")</f>
        <v>28</v>
      </c>
      <c r="E44" s="158"/>
      <c r="F44" s="159">
        <f t="shared" si="39"/>
        <v>1</v>
      </c>
      <c r="G44">
        <f>COUNTIFs('Data Extraction Form'!$B5:AK5,"2009",'Data Extraction Form'!$B26:AK26,"1 - yes",'Data Extraction Form'!$B20:AK20,"1 - yes",'Data Extraction Form'!$B14:AK14,"1 - yes")</f>
        <v>3</v>
      </c>
      <c r="H44" s="159">
        <f t="shared" si="40"/>
        <v>0.6666666667</v>
      </c>
      <c r="I44">
        <f>COUNTIFs('Data Extraction Form'!$B5:AK5,"2010",'Data Extraction Form'!$B26:AK26,"1 - yes",'Data Extraction Form'!$B20:AK20,"1 - yes",'Data Extraction Form'!$B14:AK14,"1 - yes")</f>
        <v>4</v>
      </c>
      <c r="J44" s="159">
        <f t="shared" si="41"/>
        <v>0.8</v>
      </c>
      <c r="K44">
        <f>COUNTIFs('Data Extraction Form'!$B5:AK5,"2011",'Data Extraction Form'!$B26:AK26,"1 - yes",'Data Extraction Form'!$B20:AK20,"1 - yes",'Data Extraction Form'!$B14:AK14,"1 - yes")</f>
        <v>4</v>
      </c>
      <c r="L44" s="159">
        <f t="shared" si="42"/>
        <v>1</v>
      </c>
      <c r="M44">
        <f>COUNTIFs('Data Extraction Form'!$B5:AK5,"2012",'Data Extraction Form'!$B26:AK26,"1 - yes",'Data Extraction Form'!$B20:AK20,"1 - yes",'Data Extraction Form'!$B14:AK14,"1 - yes")</f>
        <v>2</v>
      </c>
      <c r="N44" s="159">
        <f t="shared" si="43"/>
        <v>1</v>
      </c>
      <c r="O44">
        <f>COUNTIFs('Data Extraction Form'!$B5:AK5,"2013",'Data Extraction Form'!$B26:AK26,"1 - yes",'Data Extraction Form'!$B20:AK20,"1 - yes",'Data Extraction Form'!$B14:AK14,"1 - yes")</f>
        <v>4</v>
      </c>
      <c r="P44" s="159">
        <f t="shared" si="44"/>
        <v>0.9166666667</v>
      </c>
      <c r="Q44">
        <f>COUNTIFs('Data Extraction Form'!$B5:AK5,"2014",'Data Extraction Form'!$B26:AK26,"1 - yes",'Data Extraction Form'!$B20:AK20,"1 - yes",'Data Extraction Form'!$B14:AK14,"1 - yes")</f>
        <v>11</v>
      </c>
    </row>
    <row r="45">
      <c r="A45" s="19"/>
      <c r="B45" s="99" t="s">
        <v>241</v>
      </c>
      <c r="C45" s="164">
        <f t="shared" si="8"/>
        <v>0.125</v>
      </c>
      <c r="D45" s="18">
        <f>COUNTIFs('Data Extraction Form'!$B26:AK26,"2 - no",'Data Extraction Form'!$B20:AK20,"1 - yes",'Data Extraction Form'!$B14:AK14,"1 - yes")</f>
        <v>4</v>
      </c>
      <c r="E45" s="158"/>
      <c r="F45" s="159">
        <f t="shared" si="39"/>
        <v>0</v>
      </c>
      <c r="G45">
        <f>COUNTIFs('Data Extraction Form'!$B5:AK5,"2009",'Data Extraction Form'!$B26:AK26,"2 - no",'Data Extraction Form'!$B20:AK20,"1 - yes",'Data Extraction Form'!$B14:AK14,"1 - yes")</f>
        <v>0</v>
      </c>
      <c r="H45" s="159">
        <f t="shared" si="40"/>
        <v>0.3333333333</v>
      </c>
      <c r="I45">
        <f>COUNTIFs('Data Extraction Form'!$B5:AK5,"2010",'Data Extraction Form'!$B26:AK26,"2 - no",'Data Extraction Form'!$B20:AK20,"1 - yes",'Data Extraction Form'!$B14:AK14,"1 - yes")</f>
        <v>2</v>
      </c>
      <c r="J45" s="159">
        <f t="shared" si="41"/>
        <v>0.2</v>
      </c>
      <c r="K45">
        <f>COUNTIFs('Data Extraction Form'!$B5:AK5,"2011",'Data Extraction Form'!$B26:AK26,"2 - no",'Data Extraction Form'!$B20:AK20,"1 - yes",'Data Extraction Form'!$B14:AK14,"1 - yes")</f>
        <v>1</v>
      </c>
      <c r="L45" s="159">
        <f t="shared" si="42"/>
        <v>0</v>
      </c>
      <c r="M45">
        <f>COUNTIFs('Data Extraction Form'!$B5:AK5,"2012",'Data Extraction Form'!$B26:AK26,"2 - no",'Data Extraction Form'!$B20:AK20,"1 - yes",'Data Extraction Form'!$B14:AK14,"1 - yes")</f>
        <v>0</v>
      </c>
      <c r="N45" s="159">
        <f t="shared" si="43"/>
        <v>0</v>
      </c>
      <c r="O45">
        <f>COUNTIFs('Data Extraction Form'!$B5:AK5,"2013",'Data Extraction Form'!$B26:AK26,"2 - no",'Data Extraction Form'!$B20:AK20,"1 - yes",'Data Extraction Form'!$B14:AK14,"1 - yes")</f>
        <v>0</v>
      </c>
      <c r="P45" s="159">
        <f t="shared" si="44"/>
        <v>0.08333333333</v>
      </c>
      <c r="Q45">
        <f>COUNTIFs('Data Extraction Form'!$B5:AK5,"2014",'Data Extraction Form'!$B26:AK26,"2 - no",'Data Extraction Form'!$B20:AK20,"1 - yes",'Data Extraction Form'!$B14:AK14,"1 - yes")</f>
        <v>1</v>
      </c>
    </row>
    <row r="46">
      <c r="A46" s="19" t="s">
        <v>263</v>
      </c>
      <c r="B46" s="16" t="s">
        <v>264</v>
      </c>
      <c r="C46" s="164">
        <f t="shared" ref="C46:C61" si="45">DIVIDE($D46,$D$44)</f>
        <v>0</v>
      </c>
      <c r="D46" s="18">
        <f>COUNTIFs('Data Extraction Form'!$B28:AK28,"",'Data Extraction Form'!$B26:AK26,"1 - yes",'Data Extraction Form'!$B20:AK20,"1 - yes",'Data Extraction Form'!$B14:AK14,"1 - yes")</f>
        <v>0</v>
      </c>
      <c r="E46" s="158"/>
      <c r="F46" s="159"/>
      <c r="H46" s="159"/>
      <c r="J46" s="159"/>
      <c r="L46" s="159"/>
      <c r="N46" s="159"/>
      <c r="P46" s="159"/>
    </row>
    <row r="47">
      <c r="A47" s="176"/>
      <c r="B47" s="99" t="s">
        <v>228</v>
      </c>
      <c r="C47" s="164">
        <f t="shared" si="45"/>
        <v>0</v>
      </c>
      <c r="D47" s="18">
        <f>COUNTIFs('Data Extraction Form'!$B28:AK28,"0 - n/a",'Data Extraction Form'!$B26:AK26,"1 - yes",'Data Extraction Form'!$B20:AK20,"1 - yes",'Data Extraction Form'!$B14:AK14,"1 - yes")</f>
        <v>0</v>
      </c>
      <c r="E47" s="158"/>
      <c r="F47" s="159">
        <f t="shared" ref="F47:F49" si="46">DIVIDE(G47,G$44)</f>
        <v>0</v>
      </c>
      <c r="G47">
        <f>COUNTIFs('Data Extraction Form'!$B5:AK5,"2009",'Data Extraction Form'!$B28:AK28,"0 - n/a",'Data Extraction Form'!$B26:AK26,"1 - yes",'Data Extraction Form'!$B20:AK20,"1 - yes",'Data Extraction Form'!$B14:AK14,"1 - yes")</f>
        <v>0</v>
      </c>
      <c r="H47" s="159">
        <f t="shared" ref="H47:H49" si="47">DIVIDE(I47,I$44)</f>
        <v>0</v>
      </c>
      <c r="I47">
        <f>COUNTIFs('Data Extraction Form'!$B5:AK5,"2010",'Data Extraction Form'!$B28:AK28,"0 - n/a",'Data Extraction Form'!$B26:AK26,"1 - yes",'Data Extraction Form'!$B20:AK20,"1 - yes",'Data Extraction Form'!$B14:AK14,"1 - yes")</f>
        <v>0</v>
      </c>
      <c r="J47" s="159">
        <f t="shared" ref="J47:J49" si="48">DIVIDE(K47,K$44)</f>
        <v>0</v>
      </c>
      <c r="K47">
        <f>COUNTIFs('Data Extraction Form'!$B5:AK5,"2011",'Data Extraction Form'!$B28:AK28,"0 - n/a",'Data Extraction Form'!$B26:AK26,"1 - yes",'Data Extraction Form'!$B20:AK20,"1 - yes",'Data Extraction Form'!$B14:AK14,"1 - yes")</f>
        <v>0</v>
      </c>
      <c r="L47" s="159">
        <f t="shared" ref="L47:L49" si="49">DIVIDE(M47,M$44)</f>
        <v>0</v>
      </c>
      <c r="M47">
        <f>COUNTIFs('Data Extraction Form'!$B5:AK5,"2012",'Data Extraction Form'!$B28:AK28,"0 - n/a",'Data Extraction Form'!$B26:AK26,"1 - yes",'Data Extraction Form'!$B20:AK20,"1 - yes",'Data Extraction Form'!$B14:AK14,"1 - yes")</f>
        <v>0</v>
      </c>
      <c r="N47" s="159">
        <f t="shared" ref="N47:N49" si="50">DIVIDE(O47,O$44)</f>
        <v>0</v>
      </c>
      <c r="O47">
        <f>COUNTIFs('Data Extraction Form'!$B5:AK5,"2013",'Data Extraction Form'!$B28:AK28,"0 - n/a",'Data Extraction Form'!$B26:AK26,"1 - yes",'Data Extraction Form'!$B20:AK20,"1 - yes",'Data Extraction Form'!$B14:AK14,"1 - yes")</f>
        <v>0</v>
      </c>
      <c r="P47" s="159">
        <f t="shared" ref="P47:P49" si="51">DIVIDE(Q47,Q$44)</f>
        <v>0</v>
      </c>
      <c r="Q47">
        <f>COUNTIFs('Data Extraction Form'!$B5:AK5,"2014",'Data Extraction Form'!$B28:AK28,"0 - n/a",'Data Extraction Form'!$B26:AK26,"1 - yes",'Data Extraction Form'!$B20:AK20,"1 - yes",'Data Extraction Form'!$B14:AK14,"1 - yes")</f>
        <v>0</v>
      </c>
    </row>
    <row r="48">
      <c r="A48" s="176"/>
      <c r="B48" s="99" t="s">
        <v>231</v>
      </c>
      <c r="C48" s="164">
        <f t="shared" si="45"/>
        <v>0.9642857143</v>
      </c>
      <c r="D48" s="18">
        <f>COUNTIFs('Data Extraction Form'!$B28:AK28,"1 - yes",'Data Extraction Form'!$B26:AK26,"1 - yes",'Data Extraction Form'!$B20:AK20,"1 - yes",'Data Extraction Form'!$B14:AK14,"1 - yes")</f>
        <v>27</v>
      </c>
      <c r="E48" s="158"/>
      <c r="F48" s="159">
        <f t="shared" si="46"/>
        <v>1</v>
      </c>
      <c r="G48">
        <f>COUNTIFs('Data Extraction Form'!$B5:AK5,"2009",'Data Extraction Form'!$B28:AK28,"1 - yes",'Data Extraction Form'!$B26:AK26,"1 - yes",'Data Extraction Form'!$B20:AK20,"1 - yes",'Data Extraction Form'!$B14:AK14,"1 - yes")</f>
        <v>3</v>
      </c>
      <c r="H48" s="159">
        <f t="shared" si="47"/>
        <v>0.75</v>
      </c>
      <c r="I48">
        <f>COUNTIFs('Data Extraction Form'!$B5:AK5,"2010",'Data Extraction Form'!$B28:AK28,"1 - yes",'Data Extraction Form'!$B26:AK26,"1 - yes",'Data Extraction Form'!$B20:AK20,"1 - yes",'Data Extraction Form'!$B14:AK14,"1 - yes")</f>
        <v>3</v>
      </c>
      <c r="J48" s="159">
        <f t="shared" si="48"/>
        <v>1</v>
      </c>
      <c r="K48">
        <f>COUNTIFs('Data Extraction Form'!$B5:AK5,"2011",'Data Extraction Form'!$B28:AK28,"1 - yes",'Data Extraction Form'!$B26:AK26,"1 - yes",'Data Extraction Form'!$B20:AK20,"1 - yes",'Data Extraction Form'!$B14:AK14,"1 - yes")</f>
        <v>4</v>
      </c>
      <c r="L48" s="159">
        <f t="shared" si="49"/>
        <v>1</v>
      </c>
      <c r="M48">
        <f>COUNTIFs('Data Extraction Form'!$B5:AK5,"2012",'Data Extraction Form'!$B28:AK28,"1 - yes",'Data Extraction Form'!$B26:AK26,"1 - yes",'Data Extraction Form'!$B20:AK20,"1 - yes",'Data Extraction Form'!$B14:AK14,"1 - yes")</f>
        <v>2</v>
      </c>
      <c r="N48" s="159">
        <f t="shared" si="50"/>
        <v>1</v>
      </c>
      <c r="O48">
        <f>COUNTIFs('Data Extraction Form'!$B5:AK5,"2013",'Data Extraction Form'!$B28:AK28,"1 - yes",'Data Extraction Form'!$B26:AK26,"1 - yes",'Data Extraction Form'!$B20:AK20,"1 - yes",'Data Extraction Form'!$B14:AK14,"1 - yes")</f>
        <v>4</v>
      </c>
      <c r="P48" s="159">
        <f t="shared" si="51"/>
        <v>1</v>
      </c>
      <c r="Q48">
        <f>COUNTIFs('Data Extraction Form'!$B5:AK5,"2014",'Data Extraction Form'!$B28:AK28,"1 - yes",'Data Extraction Form'!$B26:AK26,"1 - yes",'Data Extraction Form'!$B20:AK20,"1 - yes",'Data Extraction Form'!$B14:AK14,"1 - yes")</f>
        <v>11</v>
      </c>
    </row>
    <row r="49">
      <c r="A49" s="176"/>
      <c r="B49" s="99" t="s">
        <v>241</v>
      </c>
      <c r="C49" s="164">
        <f t="shared" si="45"/>
        <v>0.03571428571</v>
      </c>
      <c r="D49" s="18">
        <f>COUNTIFs('Data Extraction Form'!$B28:AK28,"2 - no",'Data Extraction Form'!$B26:AK26,"1 - yes",'Data Extraction Form'!$B20:AK20,"1 - yes",'Data Extraction Form'!$B14:AK14,"1 - yes")</f>
        <v>1</v>
      </c>
      <c r="E49" s="158"/>
      <c r="F49" s="159">
        <f t="shared" si="46"/>
        <v>0</v>
      </c>
      <c r="G49">
        <f>COUNTIFs('Data Extraction Form'!$B5:AK5,"2009",'Data Extraction Form'!$B28:AK28,"2 - no",'Data Extraction Form'!$B26:AK26,"1 - yes",'Data Extraction Form'!$B20:AK20,"1 - yes",'Data Extraction Form'!$B14:AK14,"1 - yes")</f>
        <v>0</v>
      </c>
      <c r="H49" s="159">
        <f t="shared" si="47"/>
        <v>0.25</v>
      </c>
      <c r="I49">
        <f>COUNTIFs('Data Extraction Form'!$B5:AK5,"2010",'Data Extraction Form'!$B28:AK28,"2 - no",'Data Extraction Form'!$B26:AK26,"1 - yes",'Data Extraction Form'!$B20:AK20,"1 - yes",'Data Extraction Form'!$B14:AK14,"1 - yes")</f>
        <v>1</v>
      </c>
      <c r="J49" s="159">
        <f t="shared" si="48"/>
        <v>0</v>
      </c>
      <c r="K49">
        <f>COUNTIFs('Data Extraction Form'!$B5:AK5,"2011",'Data Extraction Form'!$B28:AK28,"2 - no",'Data Extraction Form'!$B26:AK26,"1 - yes",'Data Extraction Form'!$B20:AK20,"1 - yes",'Data Extraction Form'!$B14:AK14,"1 - yes")</f>
        <v>0</v>
      </c>
      <c r="L49" s="159">
        <f t="shared" si="49"/>
        <v>0</v>
      </c>
      <c r="M49">
        <f>COUNTIFs('Data Extraction Form'!$B5:AK5,"2012",'Data Extraction Form'!$B28:AK28,"2 - no",'Data Extraction Form'!$B26:AK26,"1 - yes",'Data Extraction Form'!$B20:AK20,"1 - yes",'Data Extraction Form'!$B14:AK14,"1 - yes")</f>
        <v>0</v>
      </c>
      <c r="N49" s="159">
        <f t="shared" si="50"/>
        <v>0</v>
      </c>
      <c r="O49">
        <f>COUNTIFs('Data Extraction Form'!$B5:AK5,"2013",'Data Extraction Form'!$B28:AK28,"2 - no",'Data Extraction Form'!$B26:AK26,"1 - yes",'Data Extraction Form'!$B20:AK20,"1 - yes",'Data Extraction Form'!$B14:AK14,"1 - yes")</f>
        <v>0</v>
      </c>
      <c r="P49" s="159">
        <f t="shared" si="51"/>
        <v>0</v>
      </c>
      <c r="Q49">
        <f>COUNTIFs('Data Extraction Form'!$B5:AK5,"2014",'Data Extraction Form'!$B28:AK28,"2 - no",'Data Extraction Form'!$B26:AK26,"1 - yes",'Data Extraction Form'!$B20:AK20,"1 - yes",'Data Extraction Form'!$B14:AK14,"1 - yes")</f>
        <v>0</v>
      </c>
    </row>
    <row r="50">
      <c r="A50" s="176" t="s">
        <v>265</v>
      </c>
      <c r="B50" s="16" t="s">
        <v>266</v>
      </c>
      <c r="C50" s="164">
        <f t="shared" si="45"/>
        <v>0</v>
      </c>
      <c r="D50" s="18">
        <f>COUNTIFs('Data Extraction Form'!$B30:AK30,"",'Data Extraction Form'!$B26:AK26,"1 - yes",'Data Extraction Form'!$B20:AK20,"1 - yes",'Data Extraction Form'!$B14:AK14,"1 - yes")</f>
        <v>0</v>
      </c>
      <c r="E50" s="158"/>
      <c r="F50" s="159"/>
      <c r="H50" s="159"/>
      <c r="J50" s="159"/>
      <c r="L50" s="159"/>
      <c r="N50" s="159"/>
      <c r="P50" s="159"/>
    </row>
    <row r="51">
      <c r="A51" s="176"/>
      <c r="B51" s="99" t="s">
        <v>228</v>
      </c>
      <c r="C51" s="164">
        <f t="shared" si="45"/>
        <v>0</v>
      </c>
      <c r="D51" s="48">
        <f>COUNTIFs('Data Extraction Form'!$B30:AK30,"0 - n/a",'Data Extraction Form'!$B26:AK26,"1 - yes",'Data Extraction Form'!$B20:AK20,"1 - yes",'Data Extraction Form'!$B14:AK14,"1 - yes")</f>
        <v>0</v>
      </c>
      <c r="E51" s="158"/>
      <c r="F51" s="159">
        <f t="shared" ref="F51:F53" si="52">DIVIDE(G51,G$44)</f>
        <v>0</v>
      </c>
      <c r="G51" s="177">
        <f>COUNTIFs('Data Extraction Form'!$B5:AK5,"2009",'Data Extraction Form'!$B30:AK30,"0 - n/a",'Data Extraction Form'!$B26:AK26,"1 - yes",'Data Extraction Form'!$B20:AK20,"1 - yes",'Data Extraction Form'!$B14:AK14,"1 - yes")</f>
        <v>0</v>
      </c>
      <c r="H51" s="159">
        <f t="shared" ref="H51:H53" si="53">DIVIDE(I51,I$44)</f>
        <v>0</v>
      </c>
      <c r="I51" s="177">
        <f>COUNTIFs('Data Extraction Form'!$B5:AK5,"2010",'Data Extraction Form'!$B30:AK30,"0 - n/a",'Data Extraction Form'!$B26:AK26,"1 - yes",'Data Extraction Form'!$B20:AK20,"1 - yes",'Data Extraction Form'!$B14:AK14,"1 - yes")</f>
        <v>0</v>
      </c>
      <c r="J51" s="159">
        <f t="shared" ref="J51:J53" si="54">DIVIDE(K51,K$44)</f>
        <v>0</v>
      </c>
      <c r="K51" s="177">
        <f>COUNTIFs('Data Extraction Form'!$B5:AK5,"2011",'Data Extraction Form'!$B30:AK30,"0 - n/a",'Data Extraction Form'!$B26:AK26,"1 - yes",'Data Extraction Form'!$B20:AK20,"1 - yes",'Data Extraction Form'!$B14:AK14,"1 - yes")</f>
        <v>0</v>
      </c>
      <c r="L51" s="159">
        <f t="shared" ref="L51:L53" si="55">DIVIDE(M51,M$44)</f>
        <v>0</v>
      </c>
      <c r="M51" s="177">
        <f>COUNTIFs('Data Extraction Form'!$B5:AK5,"2012",'Data Extraction Form'!$B30:AK30,"0 - n/a",'Data Extraction Form'!$B26:AK26,"1 - yes",'Data Extraction Form'!$B20:AK20,"1 - yes",'Data Extraction Form'!$B14:AK14,"1 - yes")</f>
        <v>0</v>
      </c>
      <c r="N51" s="159">
        <f t="shared" ref="N51:N53" si="56">DIVIDE(O51,O$44)</f>
        <v>0</v>
      </c>
      <c r="O51" s="177">
        <f>COUNTIFs('Data Extraction Form'!$B5:AK5,"2013",'Data Extraction Form'!$B30:AK30,"0 - n/a",'Data Extraction Form'!$B26:AK26,"1 - yes",'Data Extraction Form'!$B20:AK20,"1 - yes",'Data Extraction Form'!$B14:AK14,"1 - yes")</f>
        <v>0</v>
      </c>
      <c r="P51" s="159">
        <f t="shared" ref="P51:P53" si="57">DIVIDE(Q51,Q$44)</f>
        <v>0</v>
      </c>
      <c r="Q51" s="177">
        <f>COUNTIFs('Data Extraction Form'!$B5:AK5,"2014",'Data Extraction Form'!$B30:AK30,"0 - n/a",'Data Extraction Form'!$B26:AK26,"1 - yes",'Data Extraction Form'!$B20:AK20,"1 - yes",'Data Extraction Form'!$B14:AK14,"1 - yes")</f>
        <v>0</v>
      </c>
    </row>
    <row r="52">
      <c r="A52" s="176"/>
      <c r="B52" s="99" t="s">
        <v>231</v>
      </c>
      <c r="C52" s="164">
        <f t="shared" si="45"/>
        <v>0.7857142857</v>
      </c>
      <c r="D52" s="18">
        <f>COUNTIFs('Data Extraction Form'!$B30:AK30,"1 - yes",'Data Extraction Form'!$B26:AK26,"1 - yes",'Data Extraction Form'!$B20:AK20,"1 - yes",'Data Extraction Form'!$B14:AK14,"1 - yes")</f>
        <v>22</v>
      </c>
      <c r="E52" s="158"/>
      <c r="F52" s="159">
        <f t="shared" si="52"/>
        <v>1</v>
      </c>
      <c r="G52">
        <f>COUNTIFs('Data Extraction Form'!$B5:AK5,"2009",'Data Extraction Form'!$B30:AK30,"1 - yes",'Data Extraction Form'!$B26:AK26,"1 - yes",'Data Extraction Form'!$B20:AK20,"1 - yes",'Data Extraction Form'!$B14:AK14,"1 - yes")</f>
        <v>3</v>
      </c>
      <c r="H52" s="159">
        <f t="shared" si="53"/>
        <v>0.75</v>
      </c>
      <c r="I52">
        <f>COUNTIFs('Data Extraction Form'!$B5:AK5,"2010",'Data Extraction Form'!$B30:AK30,"1 - yes",'Data Extraction Form'!$B26:AK26,"1 - yes",'Data Extraction Form'!$B20:AK20,"1 - yes",'Data Extraction Form'!$B14:AK14,"1 - yes")</f>
        <v>3</v>
      </c>
      <c r="J52" s="159">
        <f t="shared" si="54"/>
        <v>1</v>
      </c>
      <c r="K52">
        <f>COUNTIFs('Data Extraction Form'!$B5:AK5,"2011",'Data Extraction Form'!$B30:AK30,"1 - yes",'Data Extraction Form'!$B26:AK26,"1 - yes",'Data Extraction Form'!$B20:AK20,"1 - yes",'Data Extraction Form'!$B14:AK14,"1 - yes")</f>
        <v>4</v>
      </c>
      <c r="L52" s="159">
        <f t="shared" si="55"/>
        <v>1</v>
      </c>
      <c r="M52">
        <f>COUNTIFs('Data Extraction Form'!$B5:AK5,"2012",'Data Extraction Form'!$B30:AK30,"1 - yes",'Data Extraction Form'!$B26:AK26,"1 - yes",'Data Extraction Form'!$B20:AK20,"1 - yes",'Data Extraction Form'!$B14:AK14,"1 - yes")</f>
        <v>2</v>
      </c>
      <c r="N52" s="159">
        <f t="shared" si="56"/>
        <v>0.5</v>
      </c>
      <c r="O52">
        <f>COUNTIFs('Data Extraction Form'!$B5:AK5,"2013",'Data Extraction Form'!$B30:AK30,"1 - yes",'Data Extraction Form'!$B26:AK26,"1 - yes",'Data Extraction Form'!$B20:AK20,"1 - yes",'Data Extraction Form'!$B14:AK14,"1 - yes")</f>
        <v>2</v>
      </c>
      <c r="P52" s="159">
        <f t="shared" si="57"/>
        <v>0.7272727273</v>
      </c>
      <c r="Q52">
        <f>COUNTIFs('Data Extraction Form'!$B5:AK5,"2014",'Data Extraction Form'!$B30:AK30,"1 - yes",'Data Extraction Form'!$B26:AK26,"1 - yes",'Data Extraction Form'!$B20:AK20,"1 - yes",'Data Extraction Form'!$B14:AK14,"1 - yes")</f>
        <v>8</v>
      </c>
    </row>
    <row r="53">
      <c r="A53" s="176"/>
      <c r="B53" s="99" t="s">
        <v>241</v>
      </c>
      <c r="C53" s="164">
        <f t="shared" si="45"/>
        <v>0.2142857143</v>
      </c>
      <c r="D53" s="18">
        <f>COUNTIFs('Data Extraction Form'!$B30:AK30,"2 - no",'Data Extraction Form'!$B26:AK26,"1 - yes",'Data Extraction Form'!$B20:AK20,"1 - yes",'Data Extraction Form'!$B14:AK14,"1 - yes")</f>
        <v>6</v>
      </c>
      <c r="E53" s="158"/>
      <c r="F53" s="159">
        <f t="shared" si="52"/>
        <v>0</v>
      </c>
      <c r="G53">
        <f>COUNTIFs('Data Extraction Form'!$B5:AK5,"2009",'Data Extraction Form'!$B30:AK30,"2 - no",'Data Extraction Form'!$B26:AK26,"1 - yes",'Data Extraction Form'!$B20:AK20,"1 - yes",'Data Extraction Form'!$B14:AK14,"1 - yes")</f>
        <v>0</v>
      </c>
      <c r="H53" s="159">
        <f t="shared" si="53"/>
        <v>0.25</v>
      </c>
      <c r="I53">
        <f>COUNTIFs('Data Extraction Form'!$B5:AK5,"2010",'Data Extraction Form'!$B30:AK30,"2 - no",'Data Extraction Form'!$B26:AK26,"1 - yes",'Data Extraction Form'!$B20:AK20,"1 - yes",'Data Extraction Form'!$B14:AK14,"1 - yes")</f>
        <v>1</v>
      </c>
      <c r="J53" s="159">
        <f t="shared" si="54"/>
        <v>0</v>
      </c>
      <c r="K53">
        <f>COUNTIFs('Data Extraction Form'!$B5:AK5,"2011",'Data Extraction Form'!$B30:AK30,"2 - no",'Data Extraction Form'!$B26:AK26,"1 - yes",'Data Extraction Form'!$B20:AK20,"1 - yes",'Data Extraction Form'!$B14:AK14,"1 - yes")</f>
        <v>0</v>
      </c>
      <c r="L53" s="159">
        <f t="shared" si="55"/>
        <v>0</v>
      </c>
      <c r="M53">
        <f>COUNTIFs('Data Extraction Form'!$B5:AK5,"2012",'Data Extraction Form'!$B30:AK30,"2 - no",'Data Extraction Form'!$B26:AK26,"1 - yes",'Data Extraction Form'!$B20:AK20,"1 - yes",'Data Extraction Form'!$B14:AK14,"1 - yes")</f>
        <v>0</v>
      </c>
      <c r="N53" s="159">
        <f t="shared" si="56"/>
        <v>0.5</v>
      </c>
      <c r="O53">
        <f>COUNTIFs('Data Extraction Form'!$B5:AK5,"2013",'Data Extraction Form'!$B30:AK30,"2 - no",'Data Extraction Form'!$B26:AK26,"1 - yes",'Data Extraction Form'!$B20:AK20,"1 - yes",'Data Extraction Form'!$B14:AK14,"1 - yes")</f>
        <v>2</v>
      </c>
      <c r="P53" s="159">
        <f t="shared" si="57"/>
        <v>0.2727272727</v>
      </c>
      <c r="Q53">
        <f>COUNTIFs('Data Extraction Form'!$B5:AK5,"2014",'Data Extraction Form'!$B30:AK30,"2 - no",'Data Extraction Form'!$B26:AK26,"1 - yes",'Data Extraction Form'!$B20:AK20,"1 - yes",'Data Extraction Form'!$B14:AK14,"1 - yes")</f>
        <v>3</v>
      </c>
    </row>
    <row r="54">
      <c r="A54" s="176" t="s">
        <v>267</v>
      </c>
      <c r="B54" s="16" t="s">
        <v>268</v>
      </c>
      <c r="C54" s="164">
        <f t="shared" si="45"/>
        <v>0</v>
      </c>
      <c r="D54" s="172">
        <f>COUNTIFs('Data Extraction Form'!$B32:AK32,"",'Data Extraction Form'!$B26:AK26,"1 - yes",'Data Extraction Form'!$B20:AK20,"1 - yes",'Data Extraction Form'!$B14:AK14,"1 - yes")</f>
        <v>0</v>
      </c>
      <c r="E54" s="158"/>
      <c r="F54" s="159"/>
      <c r="G54" s="173"/>
      <c r="H54" s="159"/>
      <c r="I54" s="173"/>
      <c r="J54" s="159"/>
      <c r="K54" s="173"/>
      <c r="L54" s="159"/>
      <c r="M54" s="173"/>
      <c r="N54" s="159"/>
      <c r="O54" s="173"/>
      <c r="P54" s="159"/>
      <c r="Q54" s="173"/>
    </row>
    <row r="55">
      <c r="A55" s="176"/>
      <c r="B55" s="99" t="s">
        <v>228</v>
      </c>
      <c r="C55" s="164">
        <f t="shared" si="45"/>
        <v>0</v>
      </c>
      <c r="D55" s="18">
        <f>COUNTIFs('Data Extraction Form'!$B32:AK32,"0 - n/a",'Data Extraction Form'!$B26:AK26,"1 - yes",'Data Extraction Form'!$B20:AK20,"1 - yes",'Data Extraction Form'!$B14:AK14,"1 - yes")</f>
        <v>0</v>
      </c>
      <c r="E55" s="158"/>
      <c r="F55" s="159">
        <f t="shared" ref="F55:F57" si="58">DIVIDE(G55,G$44)</f>
        <v>0</v>
      </c>
      <c r="G55">
        <f>COUNTIFs('Data Extraction Form'!$B5:AK5,"2009",'Data Extraction Form'!$B32:AK32,"0 - n/a",'Data Extraction Form'!$B26:AK26,"1 - yes",'Data Extraction Form'!$B20:AK20,"1 - yes",'Data Extraction Form'!$B14:AK14,"1 - yes")</f>
        <v>0</v>
      </c>
      <c r="H55" s="159">
        <f t="shared" ref="H55:H57" si="59">DIVIDE(I55,I$44)</f>
        <v>0</v>
      </c>
      <c r="I55">
        <f>COUNTIFs('Data Extraction Form'!$B5:AK5,"2010",'Data Extraction Form'!$B32:AK32,"0 - n/a",'Data Extraction Form'!$B26:AK26,"1 - yes",'Data Extraction Form'!$B20:AK20,"1 - yes",'Data Extraction Form'!$B14:AK14,"1 - yes")</f>
        <v>0</v>
      </c>
      <c r="J55" s="159">
        <f t="shared" ref="J55:J57" si="60">DIVIDE(K55,K$44)</f>
        <v>0</v>
      </c>
      <c r="K55">
        <f>COUNTIFs('Data Extraction Form'!$B5:AK5,"2011",'Data Extraction Form'!$B32:AK32,"0 - n/a",'Data Extraction Form'!$B26:AK26,"1 - yes",'Data Extraction Form'!$B20:AK20,"1 - yes",'Data Extraction Form'!$B14:AK14,"1 - yes")</f>
        <v>0</v>
      </c>
      <c r="L55" s="159">
        <f t="shared" ref="L55:L57" si="61">DIVIDE(M55,M$44)</f>
        <v>0</v>
      </c>
      <c r="M55">
        <f>COUNTIFs('Data Extraction Form'!$B5:AK5,"2012",'Data Extraction Form'!$B32:AK32,"0 - n/a",'Data Extraction Form'!$B26:AK26,"1 - yes",'Data Extraction Form'!$B20:AK20,"1 - yes",'Data Extraction Form'!$B14:AK14,"1 - yes")</f>
        <v>0</v>
      </c>
      <c r="N55" s="159">
        <f t="shared" ref="N55:N57" si="62">DIVIDE(O55,O$44)</f>
        <v>0</v>
      </c>
      <c r="O55">
        <f>COUNTIFs('Data Extraction Form'!$B5:AK5,"2013",'Data Extraction Form'!$B32:AK32,"0 - n/a",'Data Extraction Form'!$B26:AK26,"1 - yes",'Data Extraction Form'!$B20:AK20,"1 - yes",'Data Extraction Form'!$B14:AK14,"1 - yes")</f>
        <v>0</v>
      </c>
      <c r="P55" s="159">
        <f t="shared" ref="P55:P57" si="63">DIVIDE(Q55,Q$44)</f>
        <v>0</v>
      </c>
      <c r="Q55">
        <f>COUNTIFs('Data Extraction Form'!$B5:AK5,"2014",'Data Extraction Form'!$B32:AK32,"0 - n/a",'Data Extraction Form'!$B26:AK26,"1 - yes",'Data Extraction Form'!$B20:AK20,"1 - yes",'Data Extraction Form'!$B14:AK14,"1 - yes")</f>
        <v>0</v>
      </c>
    </row>
    <row r="56">
      <c r="A56" s="176"/>
      <c r="B56" s="99" t="s">
        <v>231</v>
      </c>
      <c r="C56" s="164">
        <f t="shared" si="45"/>
        <v>0.3214285714</v>
      </c>
      <c r="D56" s="18">
        <f>COUNTIFs('Data Extraction Form'!$B32:AK32,"1 - yes",'Data Extraction Form'!$B26:AK26,"1 - yes",'Data Extraction Form'!$B20:AK20,"1 - yes",'Data Extraction Form'!$B14:AK14,"1 - yes")</f>
        <v>9</v>
      </c>
      <c r="E56" s="158"/>
      <c r="F56" s="159">
        <f t="shared" si="58"/>
        <v>0.3333333333</v>
      </c>
      <c r="G56">
        <f>COUNTIFs('Data Extraction Form'!$B5:AK5,"2009",'Data Extraction Form'!$B32:AK32,"1 - yes",'Data Extraction Form'!$B26:AK26,"1 - yes",'Data Extraction Form'!$B20:AK20,"1 - yes",'Data Extraction Form'!$B14:AK14,"1 - yes")</f>
        <v>1</v>
      </c>
      <c r="H56" s="159">
        <f t="shared" si="59"/>
        <v>0</v>
      </c>
      <c r="I56">
        <f>COUNTIFs('Data Extraction Form'!$B5:AK5,"2010",'Data Extraction Form'!$B32:AK32,"1 - yes",'Data Extraction Form'!$B26:AK26,"1 - yes",'Data Extraction Form'!$B20:AK20,"1 - yes",'Data Extraction Form'!$B14:AK14,"1 - yes")</f>
        <v>0</v>
      </c>
      <c r="J56" s="159">
        <f t="shared" si="60"/>
        <v>0</v>
      </c>
      <c r="K56">
        <f>COUNTIFs('Data Extraction Form'!$B5:AK5,"2011",'Data Extraction Form'!$B32:AK32,"1 - yes",'Data Extraction Form'!$B26:AK26,"1 - yes",'Data Extraction Form'!$B20:AK20,"1 - yes",'Data Extraction Form'!$B14:AK14,"1 - yes")</f>
        <v>0</v>
      </c>
      <c r="L56" s="159">
        <f t="shared" si="61"/>
        <v>1</v>
      </c>
      <c r="M56">
        <f>COUNTIFs('Data Extraction Form'!$B5:AK5,"2012",'Data Extraction Form'!$B32:AK32,"1 - yes",'Data Extraction Form'!$B26:AK26,"1 - yes",'Data Extraction Form'!$B20:AK20,"1 - yes",'Data Extraction Form'!$B14:AK14,"1 - yes")</f>
        <v>2</v>
      </c>
      <c r="N56" s="159">
        <f t="shared" si="62"/>
        <v>0.5</v>
      </c>
      <c r="O56">
        <f>COUNTIFs('Data Extraction Form'!$B5:AK5,"2013",'Data Extraction Form'!$B32:AK32,"1 - yes",'Data Extraction Form'!$B26:AK26,"1 - yes",'Data Extraction Form'!$B20:AK20,"1 - yes",'Data Extraction Form'!$B14:AK14,"1 - yes")</f>
        <v>2</v>
      </c>
      <c r="P56" s="159">
        <f t="shared" si="63"/>
        <v>0.3636363636</v>
      </c>
      <c r="Q56">
        <f>COUNTIFs('Data Extraction Form'!$B5:AK5,"2014",'Data Extraction Form'!$B32:AK32,"1 - yes",'Data Extraction Form'!$B26:AK26,"1 - yes",'Data Extraction Form'!$B20:AK20,"1 - yes",'Data Extraction Form'!$B14:AK14,"1 - yes")</f>
        <v>4</v>
      </c>
    </row>
    <row r="57">
      <c r="A57" s="176"/>
      <c r="B57" s="99" t="s">
        <v>241</v>
      </c>
      <c r="C57" s="164">
        <f t="shared" si="45"/>
        <v>0.6785714286</v>
      </c>
      <c r="D57" s="18">
        <f>COUNTIFs('Data Extraction Form'!$B32:AK32,"2 - no",'Data Extraction Form'!$B26:AK26,"1 - yes",'Data Extraction Form'!$B20:AK20,"1 - yes",'Data Extraction Form'!$B14:AK14,"1 - yes")</f>
        <v>19</v>
      </c>
      <c r="E57" s="158"/>
      <c r="F57" s="159">
        <f t="shared" si="58"/>
        <v>0.6666666667</v>
      </c>
      <c r="G57">
        <f>COUNTIFs('Data Extraction Form'!$B5:AK5,"2009",'Data Extraction Form'!$B32:AK32,"2 - no",'Data Extraction Form'!$B26:AK26,"1 - yes",'Data Extraction Form'!$B20:AK20,"1 - yes",'Data Extraction Form'!$B14:AK14,"1 - yes")</f>
        <v>2</v>
      </c>
      <c r="H57" s="159">
        <f t="shared" si="59"/>
        <v>1</v>
      </c>
      <c r="I57">
        <f>COUNTIFs('Data Extraction Form'!$B5:AK5,"2010",'Data Extraction Form'!$B32:AK32,"2 - no",'Data Extraction Form'!$B26:AK26,"1 - yes",'Data Extraction Form'!$B20:AK20,"1 - yes",'Data Extraction Form'!$B14:AK14,"1 - yes")</f>
        <v>4</v>
      </c>
      <c r="J57" s="159">
        <f t="shared" si="60"/>
        <v>1</v>
      </c>
      <c r="K57">
        <f>COUNTIFs('Data Extraction Form'!$B5:AK5,"2011",'Data Extraction Form'!$B32:AK32,"2 - no",'Data Extraction Form'!$B26:AK26,"1 - yes",'Data Extraction Form'!$B20:AK20,"1 - yes",'Data Extraction Form'!$B14:AK14,"1 - yes")</f>
        <v>4</v>
      </c>
      <c r="L57" s="159">
        <f t="shared" si="61"/>
        <v>0</v>
      </c>
      <c r="M57">
        <f>COUNTIFs('Data Extraction Form'!$B5:AK5,"2012",'Data Extraction Form'!$B32:AK32,"2 - no",'Data Extraction Form'!$B26:AK26,"1 - yes",'Data Extraction Form'!$B20:AK20,"1 - yes",'Data Extraction Form'!$B14:AK14,"1 - yes")</f>
        <v>0</v>
      </c>
      <c r="N57" s="159">
        <f t="shared" si="62"/>
        <v>0.5</v>
      </c>
      <c r="O57">
        <f>COUNTIFs('Data Extraction Form'!$B5:AK5,"2013",'Data Extraction Form'!$B32:AK32,"2 - no",'Data Extraction Form'!$B26:AK26,"1 - yes",'Data Extraction Form'!$B20:AK20,"1 - yes",'Data Extraction Form'!$B14:AK14,"1 - yes")</f>
        <v>2</v>
      </c>
      <c r="P57" s="159">
        <f t="shared" si="63"/>
        <v>0.6363636364</v>
      </c>
      <c r="Q57">
        <f>COUNTIFs('Data Extraction Form'!$B5:AK5,"2014",'Data Extraction Form'!$B32:AK32,"2 - no",'Data Extraction Form'!$B26:AK26,"1 - yes",'Data Extraction Form'!$B20:AK20,"1 - yes",'Data Extraction Form'!$B14:AK14,"1 - yes")</f>
        <v>7</v>
      </c>
    </row>
    <row r="58">
      <c r="A58" s="19" t="s">
        <v>269</v>
      </c>
      <c r="B58" s="16" t="s">
        <v>270</v>
      </c>
      <c r="C58" s="164">
        <f t="shared" si="45"/>
        <v>0</v>
      </c>
      <c r="D58" s="18">
        <f>COUNTIFs('Data Extraction Form'!$B34:AK34,"",'Data Extraction Form'!$B26:AK26,"1 - yes",'Data Extraction Form'!$B20:AK20,"1 - yes",'Data Extraction Form'!$B14:AK14,"1 - yes")</f>
        <v>0</v>
      </c>
      <c r="E58" s="158"/>
      <c r="F58" s="159"/>
      <c r="H58" s="159"/>
      <c r="J58" s="159"/>
      <c r="L58" s="159"/>
      <c r="N58" s="159"/>
      <c r="P58" s="159"/>
    </row>
    <row r="59">
      <c r="A59" s="19"/>
      <c r="B59" s="99" t="s">
        <v>228</v>
      </c>
      <c r="C59" s="164">
        <f t="shared" si="45"/>
        <v>0</v>
      </c>
      <c r="D59" s="174">
        <f>COUNTIFs('Data Extraction Form'!$B34:AK34,"0 - n/a",'Data Extraction Form'!$B26:AK26,"1 - yes",'Data Extraction Form'!$B20:AK20,"1 - yes",'Data Extraction Form'!$B14:AK14,"1 - yes")</f>
        <v>0</v>
      </c>
      <c r="E59" s="158"/>
      <c r="F59" s="159">
        <f t="shared" ref="F59:F61" si="64">DIVIDE(G59,G$44)</f>
        <v>0</v>
      </c>
      <c r="G59" s="175">
        <f>COUNTIFs('Data Extraction Form'!$B5:AK5,"2009",'Data Extraction Form'!$B34:AK34,"0 - n/a",'Data Extraction Form'!$B26:AK26,"1 - yes",'Data Extraction Form'!$B20:AK20,"1 - yes",'Data Extraction Form'!$B14:AK14,"1 - yes")</f>
        <v>0</v>
      </c>
      <c r="H59" s="159">
        <f t="shared" ref="H59:H61" si="65">DIVIDE(I59,I$44)</f>
        <v>0</v>
      </c>
      <c r="I59" s="175">
        <f>COUNTIFs('Data Extraction Form'!$B5:AK5,"2010",'Data Extraction Form'!$B34:AK34,"0 - n/a",'Data Extraction Form'!$B26:AK26,"1 - yes",'Data Extraction Form'!$B20:AK20,"1 - yes",'Data Extraction Form'!$B14:AK14,"1 - yes")</f>
        <v>0</v>
      </c>
      <c r="J59" s="159">
        <f t="shared" ref="J59:J61" si="66">DIVIDE(K59,K$44)</f>
        <v>0</v>
      </c>
      <c r="K59" s="175">
        <f>COUNTIFs('Data Extraction Form'!$B5:AK5,"2011",'Data Extraction Form'!$B34:AK34,"0 - n/a",'Data Extraction Form'!$B26:AK26,"1 - yes",'Data Extraction Form'!$B20:AK20,"1 - yes",'Data Extraction Form'!$B14:AK14,"1 - yes")</f>
        <v>0</v>
      </c>
      <c r="L59" s="159">
        <f t="shared" ref="L59:L61" si="67">DIVIDE(M59,M$44)</f>
        <v>0</v>
      </c>
      <c r="M59" s="175">
        <f>COUNTIFs('Data Extraction Form'!$B5:AK5,"2012",'Data Extraction Form'!$B34:AK34,"0 - n/a",'Data Extraction Form'!$B26:AK26,"1 - yes",'Data Extraction Form'!$B20:AK20,"1 - yes",'Data Extraction Form'!$B14:AK14,"1 - yes")</f>
        <v>0</v>
      </c>
      <c r="N59" s="159">
        <f t="shared" ref="N59:N61" si="68">DIVIDE(O59,O$44)</f>
        <v>0</v>
      </c>
      <c r="O59" s="175">
        <f>COUNTIFs('Data Extraction Form'!$B5:AK5,"2013",'Data Extraction Form'!$B34:AK34,"0 - n/a",'Data Extraction Form'!$B26:AK26,"1 - yes",'Data Extraction Form'!$B20:AK20,"1 - yes",'Data Extraction Form'!$B14:AK14,"1 - yes")</f>
        <v>0</v>
      </c>
      <c r="P59" s="159">
        <f t="shared" ref="P59:P61" si="69">DIVIDE(Q59,Q$44)</f>
        <v>0</v>
      </c>
      <c r="Q59" s="175">
        <f>COUNTIFs('Data Extraction Form'!$B5:AK5,"2014",'Data Extraction Form'!$B34:AK34,"0 - n/a",'Data Extraction Form'!$B26:AK26,"1 - yes",'Data Extraction Form'!$B20:AK20,"1 - yes",'Data Extraction Form'!$B14:AK14,"1 - yes")</f>
        <v>0</v>
      </c>
    </row>
    <row r="60">
      <c r="A60" s="19"/>
      <c r="B60" s="99" t="s">
        <v>231</v>
      </c>
      <c r="C60" s="164">
        <f t="shared" si="45"/>
        <v>0.3214285714</v>
      </c>
      <c r="D60" s="174">
        <f>COUNTIFs('Data Extraction Form'!$B34:AK34,"1 - yes",'Data Extraction Form'!$B26:AK26,"1 - yes",'Data Extraction Form'!$B20:AK20,"1 - yes",'Data Extraction Form'!$B14:AK14,"1 - yes")</f>
        <v>9</v>
      </c>
      <c r="E60" s="158"/>
      <c r="F60" s="159">
        <f t="shared" si="64"/>
        <v>0.3333333333</v>
      </c>
      <c r="G60" s="175">
        <f>COUNTIFs('Data Extraction Form'!$B5:AK5,"2009",'Data Extraction Form'!$B34:AK34,"1 - yes",'Data Extraction Form'!$B26:AK26,"1 - yes",'Data Extraction Form'!$B20:AK20,"1 - yes",'Data Extraction Form'!$B14:AK14,"1 - yes")</f>
        <v>1</v>
      </c>
      <c r="H60" s="159">
        <f t="shared" si="65"/>
        <v>0</v>
      </c>
      <c r="I60" s="175">
        <f>COUNTIFs('Data Extraction Form'!$B5:AK5,"2010",'Data Extraction Form'!$B34:AK34,"1 - yes",'Data Extraction Form'!$B26:AK26,"1 - yes",'Data Extraction Form'!$B20:AK20,"1 - yes",'Data Extraction Form'!$B14:AK14,"1 - yes")</f>
        <v>0</v>
      </c>
      <c r="J60" s="159">
        <f t="shared" si="66"/>
        <v>0.25</v>
      </c>
      <c r="K60" s="175">
        <f>COUNTIFs('Data Extraction Form'!$B5:AK5,"2011",'Data Extraction Form'!$B34:AK34,"1 - yes",'Data Extraction Form'!$B26:AK26,"1 - yes",'Data Extraction Form'!$B20:AK20,"1 - yes",'Data Extraction Form'!$B14:AK14,"1 - yes")</f>
        <v>1</v>
      </c>
      <c r="L60" s="159">
        <f t="shared" si="67"/>
        <v>1</v>
      </c>
      <c r="M60" s="175">
        <f>COUNTIFs('Data Extraction Form'!$B5:AK5,"2012",'Data Extraction Form'!$B34:AK34,"1 - yes",'Data Extraction Form'!$B26:AK26,"1 - yes",'Data Extraction Form'!$B20:AK20,"1 - yes",'Data Extraction Form'!$B14:AK14,"1 - yes")</f>
        <v>2</v>
      </c>
      <c r="N60" s="159">
        <f t="shared" si="68"/>
        <v>0</v>
      </c>
      <c r="O60" s="175">
        <f>COUNTIFs('Data Extraction Form'!$B5:AK5,"2013",'Data Extraction Form'!$B34:AK34,"1 - yes",'Data Extraction Form'!$B26:AK26,"1 - yes",'Data Extraction Form'!$B20:AK20,"1 - yes",'Data Extraction Form'!$B14:AK14,"1 - yes")</f>
        <v>0</v>
      </c>
      <c r="P60" s="159">
        <f t="shared" si="69"/>
        <v>0.4545454545</v>
      </c>
      <c r="Q60" s="175">
        <f>COUNTIFs('Data Extraction Form'!$B5:AK5,"2014",'Data Extraction Form'!$B34:AK34,"1 - yes",'Data Extraction Form'!$B26:AK26,"1 - yes",'Data Extraction Form'!$B20:AK20,"1 - yes",'Data Extraction Form'!$B14:AK14,"1 - yes")</f>
        <v>5</v>
      </c>
    </row>
    <row r="61">
      <c r="A61" s="19"/>
      <c r="B61" s="99" t="s">
        <v>241</v>
      </c>
      <c r="C61" s="164">
        <f t="shared" si="45"/>
        <v>0.6785714286</v>
      </c>
      <c r="D61" s="174">
        <f>COUNTIFs('Data Extraction Form'!$B34:AK34,"2 - no",'Data Extraction Form'!$B26:AK26,"1 - yes",'Data Extraction Form'!$B20:AK20,"1 - yes",'Data Extraction Form'!$B14:AK14,"1 - yes")</f>
        <v>19</v>
      </c>
      <c r="E61" s="158"/>
      <c r="F61" s="159">
        <f t="shared" si="64"/>
        <v>0.6666666667</v>
      </c>
      <c r="G61" s="175">
        <f>COUNTIFs('Data Extraction Form'!$B5:AK5,"2009",'Data Extraction Form'!$B34:AK34,"2 - no",'Data Extraction Form'!$B26:AK26,"1 - yes",'Data Extraction Form'!$B20:AK20,"1 - yes",'Data Extraction Form'!$B14:AK14,"1 - yes")</f>
        <v>2</v>
      </c>
      <c r="H61" s="159">
        <f t="shared" si="65"/>
        <v>1</v>
      </c>
      <c r="I61" s="175">
        <f>COUNTIFs('Data Extraction Form'!$B5:AK5,"2010",'Data Extraction Form'!$B34:AK34,"2 - no",'Data Extraction Form'!$B26:AK26,"1 - yes",'Data Extraction Form'!$B20:AK20,"1 - yes",'Data Extraction Form'!$B14:AK14,"1 - yes")</f>
        <v>4</v>
      </c>
      <c r="J61" s="159">
        <f t="shared" si="66"/>
        <v>0.75</v>
      </c>
      <c r="K61" s="175">
        <f>COUNTIFs('Data Extraction Form'!$B5:AK5,"2011",'Data Extraction Form'!$B34:AK34,"2 - no",'Data Extraction Form'!$B26:AK26,"1 - yes",'Data Extraction Form'!$B20:AK20,"1 - yes",'Data Extraction Form'!$B14:AK14,"1 - yes")</f>
        <v>3</v>
      </c>
      <c r="L61" s="159">
        <f t="shared" si="67"/>
        <v>0</v>
      </c>
      <c r="M61" s="175">
        <f>COUNTIFs('Data Extraction Form'!$B5:AK5,"2012",'Data Extraction Form'!$B34:AK34,"2 - no",'Data Extraction Form'!$B26:AK26,"1 - yes",'Data Extraction Form'!$B20:AK20,"1 - yes",'Data Extraction Form'!$B14:AK14,"1 - yes")</f>
        <v>0</v>
      </c>
      <c r="N61" s="159">
        <f t="shared" si="68"/>
        <v>1</v>
      </c>
      <c r="O61" s="175">
        <f>COUNTIFs('Data Extraction Form'!$B5:AK5,"2013",'Data Extraction Form'!$B34:AK34,"2 - no",'Data Extraction Form'!$B26:AK26,"1 - yes",'Data Extraction Form'!$B20:AK20,"1 - yes",'Data Extraction Form'!$B14:AK14,"1 - yes")</f>
        <v>4</v>
      </c>
      <c r="P61" s="159">
        <f t="shared" si="69"/>
        <v>0.5454545455</v>
      </c>
      <c r="Q61" s="175">
        <f>COUNTIFs('Data Extraction Form'!$B5:AK5,"2014",'Data Extraction Form'!$B34:AK34,"2 - no",'Data Extraction Form'!$B26:AK26,"1 - yes",'Data Extraction Form'!$B20:AK20,"1 - yes",'Data Extraction Form'!$B14:AK14,"1 - yes")</f>
        <v>6</v>
      </c>
    </row>
    <row r="62">
      <c r="A62" s="104" t="s">
        <v>25</v>
      </c>
      <c r="B62" s="108" t="s">
        <v>26</v>
      </c>
      <c r="C62" s="164">
        <f t="shared" ref="C62:C68" si="70">DIVIDE($D62,$D$12)</f>
        <v>0</v>
      </c>
      <c r="D62" s="18"/>
      <c r="E62" s="158"/>
      <c r="F62" s="159"/>
      <c r="H62" s="159"/>
      <c r="J62" s="159"/>
      <c r="L62" s="159"/>
      <c r="N62" s="159"/>
      <c r="P62" s="159"/>
    </row>
    <row r="63">
      <c r="A63" s="109" t="s">
        <v>33</v>
      </c>
      <c r="B63" s="106" t="s">
        <v>38</v>
      </c>
      <c r="C63" s="164">
        <f t="shared" si="70"/>
        <v>0</v>
      </c>
      <c r="D63" s="18"/>
      <c r="E63" s="158"/>
      <c r="F63" s="159"/>
      <c r="H63" s="159"/>
      <c r="J63" s="159"/>
      <c r="L63" s="159"/>
      <c r="N63" s="159"/>
      <c r="P63" s="159"/>
    </row>
    <row r="64">
      <c r="A64" s="109" t="s">
        <v>40</v>
      </c>
      <c r="B64" s="106" t="s">
        <v>41</v>
      </c>
      <c r="C64" s="164">
        <f t="shared" si="70"/>
        <v>0</v>
      </c>
      <c r="D64" s="18"/>
      <c r="E64" s="158"/>
      <c r="F64" s="159"/>
      <c r="H64" s="159"/>
      <c r="J64" s="159"/>
      <c r="L64" s="159"/>
      <c r="N64" s="159"/>
      <c r="P64" s="159"/>
    </row>
    <row r="65">
      <c r="A65" s="51" t="s">
        <v>271</v>
      </c>
      <c r="B65" s="96" t="s">
        <v>272</v>
      </c>
      <c r="C65" s="164">
        <f t="shared" si="70"/>
        <v>0</v>
      </c>
      <c r="D65" s="174">
        <f>COUNTIFs('Data Extraction Form'!$B39:AK39,"",'Data Extraction Form'!$B20:AK20,"1 - yes",'Data Extraction Form'!$B14:AK14,"1 - yes")</f>
        <v>0</v>
      </c>
      <c r="E65" s="158"/>
      <c r="F65" s="159"/>
      <c r="G65" s="175"/>
      <c r="H65" s="159"/>
      <c r="I65" s="175"/>
      <c r="J65" s="159"/>
      <c r="K65" s="175"/>
      <c r="L65" s="159"/>
      <c r="M65" s="175"/>
      <c r="N65" s="159"/>
      <c r="O65" s="175"/>
      <c r="P65" s="159"/>
      <c r="Q65" s="175"/>
    </row>
    <row r="66">
      <c r="A66" s="19"/>
      <c r="B66" s="99" t="s">
        <v>228</v>
      </c>
      <c r="C66" s="164">
        <f t="shared" si="70"/>
        <v>0</v>
      </c>
      <c r="D66" s="18">
        <f>COUNTIFs('Data Extraction Form'!$B39:AK39,"0 - n/a",'Data Extraction Form'!$B20:AK20,"1 - yes",'Data Extraction Form'!$B14:AK14,"1 - yes")</f>
        <v>0</v>
      </c>
      <c r="E66" s="158"/>
      <c r="F66" s="159">
        <f t="shared" ref="F66:F68" si="71">DIVIDE(G66,G$6)</f>
        <v>0</v>
      </c>
      <c r="G66">
        <f>COUNTIFs('Data Extraction Form'!$B5:AK5,"2009",'Data Extraction Form'!$B39:AK39,"0 - n/a",'Data Extraction Form'!$B20:AK20,"1 - yes",'Data Extraction Form'!$B14:AK14,"1 - yes")</f>
        <v>0</v>
      </c>
      <c r="H66" s="159">
        <f t="shared" ref="H66:H68" si="72">DIVIDE(I66,I$6)</f>
        <v>0</v>
      </c>
      <c r="I66">
        <f>COUNTIFs('Data Extraction Form'!$B5:AK5,"2010",'Data Extraction Form'!$B39:AK39,"0 - n/a",'Data Extraction Form'!$B20:AK20,"1 - yes",'Data Extraction Form'!$B14:AK14,"1 - yes")</f>
        <v>0</v>
      </c>
      <c r="J66" s="159">
        <f t="shared" ref="J66:J68" si="73">DIVIDE(K66,K$6)</f>
        <v>0</v>
      </c>
      <c r="K66">
        <f>COUNTIFs('Data Extraction Form'!$B5:AK5,"2011",'Data Extraction Form'!$B39:AK39,"0 - n/a",'Data Extraction Form'!$B20:AK20,"1 - yes",'Data Extraction Form'!$B14:AK14,"1 - yes")</f>
        <v>0</v>
      </c>
      <c r="L66" s="159">
        <f t="shared" ref="L66:L68" si="74">DIVIDE(M66,M$6)</f>
        <v>0</v>
      </c>
      <c r="M66">
        <f>COUNTIFs('Data Extraction Form'!$B5:AK5,"2012",'Data Extraction Form'!$B39:AK39,"0 - n/a",'Data Extraction Form'!$B20:AK20,"1 - yes",'Data Extraction Form'!$B14:AK14,"1 - yes")</f>
        <v>0</v>
      </c>
      <c r="N66" s="159">
        <f t="shared" ref="N66:N68" si="75">DIVIDE(O66,O$6)</f>
        <v>0</v>
      </c>
      <c r="O66">
        <f>COUNTIFs('Data Extraction Form'!$B5:AK5,"2013",'Data Extraction Form'!$B39:AK39,"0 - n/a",'Data Extraction Form'!$B20:AK20,"1 - yes",'Data Extraction Form'!$B14:AK14,"1 - yes")</f>
        <v>0</v>
      </c>
      <c r="P66" s="159">
        <f t="shared" ref="P66:P68" si="76">DIVIDE(Q66,Q$6)</f>
        <v>0</v>
      </c>
      <c r="Q66">
        <f>COUNTIFs('Data Extraction Form'!$B5:AK5,"2014",'Data Extraction Form'!$B39:AK39,"0 - n/a",'Data Extraction Form'!$B20:AK20,"1 - yes",'Data Extraction Form'!$B14:AK14,"1 - yes")</f>
        <v>0</v>
      </c>
    </row>
    <row r="67">
      <c r="A67" s="19"/>
      <c r="B67" s="99" t="s">
        <v>231</v>
      </c>
      <c r="C67" s="164">
        <f t="shared" si="70"/>
        <v>0.8125</v>
      </c>
      <c r="D67" s="18">
        <f>COUNTIFs('Data Extraction Form'!$B39:AK39,"1 - yes",'Data Extraction Form'!$B20:AK20,"1 - yes",'Data Extraction Form'!$B14:AK14,"1 - yes")</f>
        <v>26</v>
      </c>
      <c r="E67" s="158"/>
      <c r="F67" s="159">
        <f t="shared" si="71"/>
        <v>1</v>
      </c>
      <c r="G67">
        <f>COUNTIFs('Data Extraction Form'!$B5:AK5,"2009",'Data Extraction Form'!$B39:AK39,"1 - yes",'Data Extraction Form'!$B20:AK20,"1 - yes",'Data Extraction Form'!$B14:AK14,"1 - yes")</f>
        <v>3</v>
      </c>
      <c r="H67" s="159">
        <f t="shared" si="72"/>
        <v>0.8333333333</v>
      </c>
      <c r="I67">
        <f>COUNTIFs('Data Extraction Form'!$B5:AK5,"2010",'Data Extraction Form'!$B39:AK39,"1 - yes",'Data Extraction Form'!$B20:AK20,"1 - yes",'Data Extraction Form'!$B14:AK14,"1 - yes")</f>
        <v>5</v>
      </c>
      <c r="J67" s="159">
        <f t="shared" si="73"/>
        <v>0.4</v>
      </c>
      <c r="K67">
        <f>COUNTIFs('Data Extraction Form'!$B5:AK5,"2011",'Data Extraction Form'!$B39:AK39,"1 - yes",'Data Extraction Form'!$B20:AK20,"1 - yes",'Data Extraction Form'!$B14:AK14,"1 - yes")</f>
        <v>2</v>
      </c>
      <c r="L67" s="159">
        <f t="shared" si="74"/>
        <v>1</v>
      </c>
      <c r="M67">
        <f>COUNTIFs('Data Extraction Form'!$B5:AK5,"2012",'Data Extraction Form'!$B39:AK39,"1 - yes",'Data Extraction Form'!$B20:AK20,"1 - yes",'Data Extraction Form'!$B14:AK14,"1 - yes")</f>
        <v>2</v>
      </c>
      <c r="N67" s="159">
        <f t="shared" si="75"/>
        <v>0.75</v>
      </c>
      <c r="O67">
        <f>COUNTIFs('Data Extraction Form'!$B5:AK5,"2013",'Data Extraction Form'!$B39:AK39,"1 - yes",'Data Extraction Form'!$B20:AK20,"1 - yes",'Data Extraction Form'!$B14:AK14,"1 - yes")</f>
        <v>3</v>
      </c>
      <c r="P67" s="159">
        <f t="shared" si="76"/>
        <v>0.9166666667</v>
      </c>
      <c r="Q67">
        <f>COUNTIFs('Data Extraction Form'!$B5:AK5,"2014",'Data Extraction Form'!$B39:AK39,"1 - yes",'Data Extraction Form'!$B20:AK20,"1 - yes",'Data Extraction Form'!$B14:AK14,"1 - yes")</f>
        <v>11</v>
      </c>
    </row>
    <row r="68">
      <c r="A68" s="19"/>
      <c r="B68" s="99" t="s">
        <v>241</v>
      </c>
      <c r="C68" s="164">
        <f t="shared" si="70"/>
        <v>0.1875</v>
      </c>
      <c r="D68" s="18">
        <f>COUNTIFs('Data Extraction Form'!$B39:AK39,"2 - no",'Data Extraction Form'!$B20:AK20,"1 - yes",'Data Extraction Form'!$B14:AK14,"1 - yes")</f>
        <v>6</v>
      </c>
      <c r="E68" s="158"/>
      <c r="F68" s="159">
        <f t="shared" si="71"/>
        <v>0</v>
      </c>
      <c r="G68">
        <f>COUNTIFs('Data Extraction Form'!$B5:AK5,"2009",'Data Extraction Form'!$B39:AK39,"2 - no",'Data Extraction Form'!$B20:AK20,"1 - yes",'Data Extraction Form'!$B14:AK14,"1 - yes")</f>
        <v>0</v>
      </c>
      <c r="H68" s="159">
        <f t="shared" si="72"/>
        <v>0.1666666667</v>
      </c>
      <c r="I68">
        <f>COUNTIFs('Data Extraction Form'!$B5:AK5,"2010",'Data Extraction Form'!$B39:AK39,"2 - no",'Data Extraction Form'!$B20:AK20,"1 - yes",'Data Extraction Form'!$B14:AK14,"1 - yes")</f>
        <v>1</v>
      </c>
      <c r="J68" s="159">
        <f t="shared" si="73"/>
        <v>0.6</v>
      </c>
      <c r="K68">
        <f>COUNTIFs('Data Extraction Form'!$B5:AK5,"2011",'Data Extraction Form'!$B39:AK39,"2 - no",'Data Extraction Form'!$B20:AK20,"1 - yes",'Data Extraction Form'!$B14:AK14,"1 - yes")</f>
        <v>3</v>
      </c>
      <c r="L68" s="159">
        <f t="shared" si="74"/>
        <v>0</v>
      </c>
      <c r="M68">
        <f>COUNTIFs('Data Extraction Form'!$B5:AK5,"2012",'Data Extraction Form'!$B39:AK39,"2 - no",'Data Extraction Form'!$B20:AK20,"1 - yes",'Data Extraction Form'!$B14:AK14,"1 - yes")</f>
        <v>0</v>
      </c>
      <c r="N68" s="159">
        <f t="shared" si="75"/>
        <v>0.25</v>
      </c>
      <c r="O68">
        <f>COUNTIFs('Data Extraction Form'!$B5:AK5,"2013",'Data Extraction Form'!$B39:AK39,"2 - no",'Data Extraction Form'!$B20:AK20,"1 - yes",'Data Extraction Form'!$B14:AK14,"1 - yes")</f>
        <v>1</v>
      </c>
      <c r="P68" s="159">
        <f t="shared" si="76"/>
        <v>0.08333333333</v>
      </c>
      <c r="Q68">
        <f>COUNTIFs('Data Extraction Form'!$B5:AK5,"2014",'Data Extraction Form'!$B39:AK39,"2 - no",'Data Extraction Form'!$B20:AK20,"1 - yes",'Data Extraction Form'!$B14:AK14,"1 - yes")</f>
        <v>1</v>
      </c>
    </row>
    <row r="69">
      <c r="A69" s="19" t="s">
        <v>273</v>
      </c>
      <c r="B69" s="16" t="s">
        <v>274</v>
      </c>
      <c r="C69" s="164">
        <f t="shared" ref="C69:C80" si="77">DIVIDE($D69,$D$67)</f>
        <v>0</v>
      </c>
      <c r="D69" s="18">
        <f>COUNTIFs('Data Extraction Form'!$B41:AK41,"",'Data Extraction Form'!$B39:AK39,"1 - yes",'Data Extraction Form'!$B20:AK20,"1 - yes",'Data Extraction Form'!$B14:AK14,"1 - yes")</f>
        <v>0</v>
      </c>
      <c r="E69" s="158"/>
      <c r="F69" s="159"/>
      <c r="H69" s="159"/>
      <c r="J69" s="159"/>
      <c r="L69" s="159"/>
      <c r="N69" s="159"/>
      <c r="P69" s="159"/>
    </row>
    <row r="70">
      <c r="A70" s="19"/>
      <c r="B70" s="99" t="s">
        <v>228</v>
      </c>
      <c r="C70" s="164">
        <f t="shared" si="77"/>
        <v>0</v>
      </c>
      <c r="D70" s="174">
        <f>COUNTIFs('Data Extraction Form'!$B43:AK43,"0 - n/a",'Data Extraction Form'!$B39:AK39,"1 - yes",'Data Extraction Form'!$B20:AK20,"1 - yes",'Data Extraction Form'!$B14:AK14,"1 - yes")</f>
        <v>0</v>
      </c>
      <c r="E70" s="158"/>
      <c r="F70" s="159">
        <f t="shared" ref="F70:F72" si="78">DIVIDE(G70,G$6)</f>
        <v>0</v>
      </c>
      <c r="G70" s="175">
        <f>COUNTIFs('Data Extraction Form'!$B5:AK5,"2009",'Data Extraction Form'!$B43:AK43,"0 - n/a",'Data Extraction Form'!$B39:AK39,"1 - yes",'Data Extraction Form'!$B20:AK20,"1 - yes",'Data Extraction Form'!$B14:AK14,"1 - yes")</f>
        <v>0</v>
      </c>
      <c r="H70" s="159">
        <f t="shared" ref="H70:H72" si="79">DIVIDE(I70,I$6)</f>
        <v>0</v>
      </c>
      <c r="I70" s="175">
        <f>COUNTIFs('Data Extraction Form'!$B5:AK5,"2010",'Data Extraction Form'!$B43:AK43,"0 - n/a",'Data Extraction Form'!$B39:AK39,"1 - yes",'Data Extraction Form'!$B20:AK20,"1 - yes",'Data Extraction Form'!$B14:AK14,"1 - yes")</f>
        <v>0</v>
      </c>
      <c r="J70" s="159">
        <f t="shared" ref="J70:J72" si="80">DIVIDE(K70,K$6)</f>
        <v>0</v>
      </c>
      <c r="K70" s="175">
        <f>COUNTIFs('Data Extraction Form'!$B5:AK5,"2011",'Data Extraction Form'!$B43:AK43,"0 - n/a",'Data Extraction Form'!$B39:AK39,"1 - yes",'Data Extraction Form'!$B20:AK20,"1 - yes",'Data Extraction Form'!$B14:AK14,"1 - yes")</f>
        <v>0</v>
      </c>
      <c r="L70" s="159">
        <f t="shared" ref="L70:L72" si="81">DIVIDE(M70,M$6)</f>
        <v>0</v>
      </c>
      <c r="M70" s="175">
        <f>COUNTIFs('Data Extraction Form'!$B5:AK5,"2012",'Data Extraction Form'!$B43:AK43,"0 - n/a",'Data Extraction Form'!$B39:AK39,"1 - yes",'Data Extraction Form'!$B20:AK20,"1 - yes",'Data Extraction Form'!$B14:AK14,"1 - yes")</f>
        <v>0</v>
      </c>
      <c r="N70" s="159">
        <f t="shared" ref="N70:N72" si="82">DIVIDE(O70,O$6)</f>
        <v>0</v>
      </c>
      <c r="O70" s="175">
        <f>COUNTIFs('Data Extraction Form'!$B5:AK5,"2013",'Data Extraction Form'!$B43:AK43,"0 - n/a",'Data Extraction Form'!$B39:AK39,"1 - yes",'Data Extraction Form'!$B20:AK20,"1 - yes",'Data Extraction Form'!$B14:AK14,"1 - yes")</f>
        <v>0</v>
      </c>
      <c r="P70" s="159">
        <f t="shared" ref="P70:P72" si="83">DIVIDE(Q70,Q$6)</f>
        <v>0</v>
      </c>
      <c r="Q70" s="175">
        <f>COUNTIFs('Data Extraction Form'!$B5:AK5,"2014",'Data Extraction Form'!$B43:AK43,"0 - n/a",'Data Extraction Form'!$B39:AK39,"1 - yes",'Data Extraction Form'!$B20:AK20,"1 - yes",'Data Extraction Form'!$B14:AK14,"1 - yes")</f>
        <v>0</v>
      </c>
    </row>
    <row r="71">
      <c r="A71" s="19"/>
      <c r="B71" s="99" t="s">
        <v>231</v>
      </c>
      <c r="C71" s="164">
        <f t="shared" si="77"/>
        <v>0.9615384615</v>
      </c>
      <c r="D71" s="174">
        <f>COUNTIFs('Data Extraction Form'!$B43:AK43,"1 - yes",'Data Extraction Form'!$B39:AK39,"1 - yes",'Data Extraction Form'!$B20:AK20,"1 - yes",'Data Extraction Form'!$B14:AK14,"1 - yes")</f>
        <v>25</v>
      </c>
      <c r="E71" s="158"/>
      <c r="F71" s="159">
        <f t="shared" si="78"/>
        <v>1</v>
      </c>
      <c r="G71" s="175">
        <f>COUNTIFs('Data Extraction Form'!$B5:AK5,"2009",'Data Extraction Form'!$B43:AK43,"1 - yes",'Data Extraction Form'!$B39:AK39,"1 - yes",'Data Extraction Form'!$B20:AK20,"1 - yes",'Data Extraction Form'!$B14:AK14,"1 - yes")</f>
        <v>3</v>
      </c>
      <c r="H71" s="159">
        <f t="shared" si="79"/>
        <v>0.8333333333</v>
      </c>
      <c r="I71" s="175">
        <f>COUNTIFs('Data Extraction Form'!$B5:AK5,"2010",'Data Extraction Form'!$B43:AK43,"1 - yes",'Data Extraction Form'!$B39:AK39,"1 - yes",'Data Extraction Form'!$B20:AK20,"1 - yes",'Data Extraction Form'!$B14:AK14,"1 - yes")</f>
        <v>5</v>
      </c>
      <c r="J71" s="159">
        <f t="shared" si="80"/>
        <v>0.4</v>
      </c>
      <c r="K71" s="175">
        <f>COUNTIFs('Data Extraction Form'!$B5:AK5,"2011",'Data Extraction Form'!$B43:AK43,"1 - yes",'Data Extraction Form'!$B39:AK39,"1 - yes",'Data Extraction Form'!$B20:AK20,"1 - yes",'Data Extraction Form'!$B14:AK14,"1 - yes")</f>
        <v>2</v>
      </c>
      <c r="L71" s="159">
        <f t="shared" si="81"/>
        <v>1</v>
      </c>
      <c r="M71" s="175">
        <f>COUNTIFs('Data Extraction Form'!$B5:AK5,"2012",'Data Extraction Form'!$B43:AK43,"1 - yes",'Data Extraction Form'!$B39:AK39,"1 - yes",'Data Extraction Form'!$B20:AK20,"1 - yes",'Data Extraction Form'!$B14:AK14,"1 - yes")</f>
        <v>2</v>
      </c>
      <c r="N71" s="159">
        <f t="shared" si="82"/>
        <v>0.75</v>
      </c>
      <c r="O71" s="175">
        <f>COUNTIFs('Data Extraction Form'!$B5:AK5,"2013",'Data Extraction Form'!$B43:AK43,"1 - yes",'Data Extraction Form'!$B39:AK39,"1 - yes",'Data Extraction Form'!$B20:AK20,"1 - yes",'Data Extraction Form'!$B14:AK14,"1 - yes")</f>
        <v>3</v>
      </c>
      <c r="P71" s="159">
        <f t="shared" si="83"/>
        <v>0.8333333333</v>
      </c>
      <c r="Q71" s="175">
        <f>COUNTIFs('Data Extraction Form'!$B5:AK5,"2014",'Data Extraction Form'!$B43:AK43,"1 - yes",'Data Extraction Form'!$B39:AK39,"1 - yes",'Data Extraction Form'!$B20:AK20,"1 - yes",'Data Extraction Form'!$B14:AK14,"1 - yes")</f>
        <v>10</v>
      </c>
    </row>
    <row r="72">
      <c r="A72" s="19"/>
      <c r="B72" s="99" t="s">
        <v>241</v>
      </c>
      <c r="C72" s="164">
        <f t="shared" si="77"/>
        <v>0.03846153846</v>
      </c>
      <c r="D72" s="174">
        <f>COUNTIFs('Data Extraction Form'!$B43:AK43,"2 - no",'Data Extraction Form'!$B39:AK39,"1 - yes",'Data Extraction Form'!$B20:AK20,"1 - yes",'Data Extraction Form'!$B14:AK14,"1 - yes")</f>
        <v>1</v>
      </c>
      <c r="E72" s="158"/>
      <c r="F72" s="159">
        <f t="shared" si="78"/>
        <v>0</v>
      </c>
      <c r="G72" s="175">
        <f>COUNTIFs('Data Extraction Form'!$B5:AK5,"2009",'Data Extraction Form'!$B43:AK43,"2 - no",'Data Extraction Form'!$B39:AK39,"1 - yes",'Data Extraction Form'!$B20:AK20,"1 - yes",'Data Extraction Form'!$B14:AK14,"1 - yes")</f>
        <v>0</v>
      </c>
      <c r="H72" s="159">
        <f t="shared" si="79"/>
        <v>0</v>
      </c>
      <c r="I72" s="175">
        <f>COUNTIFs('Data Extraction Form'!$B5:AK5,"2010",'Data Extraction Form'!$B43:AK43,"2 - no",'Data Extraction Form'!$B39:AK39,"1 - yes",'Data Extraction Form'!$B20:AK20,"1 - yes",'Data Extraction Form'!$B14:AK14,"1 - yes")</f>
        <v>0</v>
      </c>
      <c r="J72" s="159">
        <f t="shared" si="80"/>
        <v>0</v>
      </c>
      <c r="K72" s="175">
        <f>COUNTIFs('Data Extraction Form'!$B5:AK5,"2011",'Data Extraction Form'!$B43:AK43,"2 - no",'Data Extraction Form'!$B39:AK39,"1 - yes",'Data Extraction Form'!$B20:AK20,"1 - yes",'Data Extraction Form'!$B14:AK14,"1 - yes")</f>
        <v>0</v>
      </c>
      <c r="L72" s="159">
        <f t="shared" si="81"/>
        <v>0</v>
      </c>
      <c r="M72" s="175">
        <f>COUNTIFs('Data Extraction Form'!$B5:AK5,"2012",'Data Extraction Form'!$B43:AK43,"2 - no",'Data Extraction Form'!$B39:AK39,"1 - yes",'Data Extraction Form'!$B20:AK20,"1 - yes",'Data Extraction Form'!$B14:AK14,"1 - yes")</f>
        <v>0</v>
      </c>
      <c r="N72" s="159">
        <f t="shared" si="82"/>
        <v>0</v>
      </c>
      <c r="O72" s="175">
        <f>COUNTIFs('Data Extraction Form'!$B5:AK5,"2013",'Data Extraction Form'!$B43:AK43,"2 - no",'Data Extraction Form'!$B39:AK39,"1 - yes",'Data Extraction Form'!$B20:AK20,"1 - yes",'Data Extraction Form'!$B14:AK14,"1 - yes")</f>
        <v>0</v>
      </c>
      <c r="P72" s="159">
        <f t="shared" si="83"/>
        <v>0.08333333333</v>
      </c>
      <c r="Q72" s="175">
        <f>COUNTIFs('Data Extraction Form'!$B5:AK5,"2014",'Data Extraction Form'!$B43:AK43,"2 - no",'Data Extraction Form'!$B39:AK39,"1 - yes",'Data Extraction Form'!$B20:AK20,"1 - yes",'Data Extraction Form'!$B14:AK14,"1 - yes")</f>
        <v>1</v>
      </c>
    </row>
    <row r="73">
      <c r="A73" s="19" t="s">
        <v>275</v>
      </c>
      <c r="B73" s="16" t="s">
        <v>276</v>
      </c>
      <c r="C73" s="164">
        <f t="shared" si="77"/>
        <v>0</v>
      </c>
      <c r="D73" s="18">
        <f>COUNTIFs('Data Extraction Form'!$B43:AK43,"",'Data Extraction Form'!$B39:AK39,"1 - yes",'Data Extraction Form'!$B20:AK20,"1 - yes",'Data Extraction Form'!$B14:AK14,"1 - yes")</f>
        <v>0</v>
      </c>
      <c r="E73" s="158"/>
      <c r="F73" s="159"/>
      <c r="H73" s="159"/>
      <c r="J73" s="159"/>
      <c r="L73" s="159"/>
      <c r="N73" s="159"/>
      <c r="P73" s="159"/>
    </row>
    <row r="74">
      <c r="A74" s="19"/>
      <c r="B74" s="99" t="s">
        <v>228</v>
      </c>
      <c r="C74" s="164">
        <f t="shared" si="77"/>
        <v>0</v>
      </c>
      <c r="D74" s="18">
        <f>COUNTIFs('Data Extraction Form'!$B43:AK43,"0 - n/a",'Data Extraction Form'!$B39:AK39,"1 - yes",'Data Extraction Form'!$B20:AK20,"1 - yes",'Data Extraction Form'!$B14:AK14,"1 - yes")</f>
        <v>0</v>
      </c>
      <c r="E74" s="158"/>
      <c r="F74" s="159">
        <f t="shared" ref="F74:F76" si="84">DIVIDE(G74,G$6)</f>
        <v>0</v>
      </c>
      <c r="G74">
        <f>COUNTIFs('Data Extraction Form'!$B5:AK5,"2009",'Data Extraction Form'!$B43:AK43,"0 - n/a",'Data Extraction Form'!$B39:AK39,"1 - yes",'Data Extraction Form'!$B20:AK20,"1 - yes",'Data Extraction Form'!$B14:AK14,"1 - yes")</f>
        <v>0</v>
      </c>
      <c r="H74" s="159">
        <f t="shared" ref="H74:H76" si="85">DIVIDE(I74,I$6)</f>
        <v>0</v>
      </c>
      <c r="I74">
        <f>COUNTIFs('Data Extraction Form'!$B5:AK5,"2010",'Data Extraction Form'!$B43:AK43,"0 - n/a",'Data Extraction Form'!$B39:AK39,"1 - yes",'Data Extraction Form'!$B20:AK20,"1 - yes",'Data Extraction Form'!$B14:AK14,"1 - yes")</f>
        <v>0</v>
      </c>
      <c r="J74" s="159">
        <f t="shared" ref="J74:J76" si="86">DIVIDE(K74,K$6)</f>
        <v>0</v>
      </c>
      <c r="K74">
        <f>COUNTIFs('Data Extraction Form'!$B5:AK5,"2011",'Data Extraction Form'!$B43:AK43,"0 - n/a",'Data Extraction Form'!$B39:AK39,"1 - yes",'Data Extraction Form'!$B20:AK20,"1 - yes",'Data Extraction Form'!$B14:AK14,"1 - yes")</f>
        <v>0</v>
      </c>
      <c r="L74" s="159">
        <f t="shared" ref="L74:L76" si="87">DIVIDE(M74,M$6)</f>
        <v>0</v>
      </c>
      <c r="M74">
        <f>COUNTIFs('Data Extraction Form'!$B5:AK5,"2012",'Data Extraction Form'!$B43:AK43,"0 - n/a",'Data Extraction Form'!$B39:AK39,"1 - yes",'Data Extraction Form'!$B20:AK20,"1 - yes",'Data Extraction Form'!$B14:AK14,"1 - yes")</f>
        <v>0</v>
      </c>
      <c r="N74" s="159">
        <f t="shared" ref="N74:N76" si="88">DIVIDE(O74,O$6)</f>
        <v>0</v>
      </c>
      <c r="O74">
        <f>COUNTIFs('Data Extraction Form'!$B5:AK5,"2013",'Data Extraction Form'!$B43:AK43,"0 - n/a",'Data Extraction Form'!$B39:AK39,"1 - yes",'Data Extraction Form'!$B20:AK20,"1 - yes",'Data Extraction Form'!$B14:AK14,"1 - yes")</f>
        <v>0</v>
      </c>
      <c r="P74" s="159">
        <f t="shared" ref="P74:P76" si="89">DIVIDE(Q74,Q$6)</f>
        <v>0</v>
      </c>
      <c r="Q74">
        <f>COUNTIFs('Data Extraction Form'!$B5:AK5,"2014",'Data Extraction Form'!$B43:AK43,"0 - n/a",'Data Extraction Form'!$B39:AK39,"1 - yes",'Data Extraction Form'!$B20:AK20,"1 - yes",'Data Extraction Form'!$B14:AK14,"1 - yes")</f>
        <v>0</v>
      </c>
    </row>
    <row r="75">
      <c r="A75" s="19"/>
      <c r="B75" s="99" t="s">
        <v>231</v>
      </c>
      <c r="C75" s="164">
        <f t="shared" si="77"/>
        <v>0.9615384615</v>
      </c>
      <c r="D75" s="18">
        <f>COUNTIFs('Data Extraction Form'!$B43:AK43,"1 - yes",'Data Extraction Form'!$B39:AK39,"1 - yes",'Data Extraction Form'!$B20:AK20,"1 - yes",'Data Extraction Form'!$B14:AK14,"1 - yes")</f>
        <v>25</v>
      </c>
      <c r="E75" s="158"/>
      <c r="F75" s="159">
        <f t="shared" si="84"/>
        <v>1</v>
      </c>
      <c r="G75">
        <f>COUNTIFs('Data Extraction Form'!$B5:AK5,"2009",'Data Extraction Form'!$B43:AK43,"1 - yes",'Data Extraction Form'!$B39:AK39,"1 - yes",'Data Extraction Form'!$B20:AK20,"1 - yes",'Data Extraction Form'!$B14:AK14,"1 - yes")</f>
        <v>3</v>
      </c>
      <c r="H75" s="159">
        <f t="shared" si="85"/>
        <v>0.8333333333</v>
      </c>
      <c r="I75">
        <f>COUNTIFs('Data Extraction Form'!$B5:AK5,"2010",'Data Extraction Form'!$B43:AK43,"1 - yes",'Data Extraction Form'!$B39:AK39,"1 - yes",'Data Extraction Form'!$B20:AK20,"1 - yes",'Data Extraction Form'!$B14:AK14,"1 - yes")</f>
        <v>5</v>
      </c>
      <c r="J75" s="159">
        <f t="shared" si="86"/>
        <v>0.4</v>
      </c>
      <c r="K75">
        <f>COUNTIFs('Data Extraction Form'!$B5:AK5,"2011",'Data Extraction Form'!$B43:AK43,"1 - yes",'Data Extraction Form'!$B39:AK39,"1 - yes",'Data Extraction Form'!$B20:AK20,"1 - yes",'Data Extraction Form'!$B14:AK14,"1 - yes")</f>
        <v>2</v>
      </c>
      <c r="L75" s="159">
        <f t="shared" si="87"/>
        <v>1</v>
      </c>
      <c r="M75">
        <f>COUNTIFs('Data Extraction Form'!$B5:AK5,"2012",'Data Extraction Form'!$B43:AK43,"1 - yes",'Data Extraction Form'!$B39:AK39,"1 - yes",'Data Extraction Form'!$B20:AK20,"1 - yes",'Data Extraction Form'!$B14:AK14,"1 - yes")</f>
        <v>2</v>
      </c>
      <c r="N75" s="159">
        <f t="shared" si="88"/>
        <v>0.75</v>
      </c>
      <c r="O75">
        <f>COUNTIFs('Data Extraction Form'!$B5:AK5,"2013",'Data Extraction Form'!$B43:AK43,"1 - yes",'Data Extraction Form'!$B39:AK39,"1 - yes",'Data Extraction Form'!$B20:AK20,"1 - yes",'Data Extraction Form'!$B14:AK14,"1 - yes")</f>
        <v>3</v>
      </c>
      <c r="P75" s="159">
        <f t="shared" si="89"/>
        <v>0.8333333333</v>
      </c>
      <c r="Q75">
        <f>COUNTIFs('Data Extraction Form'!$B5:AK5,"2014",'Data Extraction Form'!$B43:AK43,"1 - yes",'Data Extraction Form'!$B39:AK39,"1 - yes",'Data Extraction Form'!$B20:AK20,"1 - yes",'Data Extraction Form'!$B14:AK14,"1 - yes")</f>
        <v>10</v>
      </c>
    </row>
    <row r="76">
      <c r="A76" s="19"/>
      <c r="B76" s="99" t="s">
        <v>241</v>
      </c>
      <c r="C76" s="164">
        <f t="shared" si="77"/>
        <v>0.03846153846</v>
      </c>
      <c r="D76" s="18">
        <f>COUNTIFs('Data Extraction Form'!$B43:AK43,"2 - no",'Data Extraction Form'!$B39:AK39,"1 - yes",'Data Extraction Form'!$B20:AK20,"1 - yes",'Data Extraction Form'!$B14:AK14,"1 - yes")</f>
        <v>1</v>
      </c>
      <c r="E76" s="158"/>
      <c r="F76" s="159">
        <f t="shared" si="84"/>
        <v>0</v>
      </c>
      <c r="G76">
        <f>COUNTIFs('Data Extraction Form'!$B5:AK5,"2009",'Data Extraction Form'!$B43:AK43,"2 - no",'Data Extraction Form'!$B39:AK39,"1 - yes",'Data Extraction Form'!$B20:AK20,"1 - yes",'Data Extraction Form'!$B14:AK14,"1 - yes")</f>
        <v>0</v>
      </c>
      <c r="H76" s="159">
        <f t="shared" si="85"/>
        <v>0</v>
      </c>
      <c r="I76">
        <f>COUNTIFs('Data Extraction Form'!$B5:AK5,"2010",'Data Extraction Form'!$B43:AK43,"2 - no",'Data Extraction Form'!$B39:AK39,"1 - yes",'Data Extraction Form'!$B20:AK20,"1 - yes",'Data Extraction Form'!$B14:AK14,"1 - yes")</f>
        <v>0</v>
      </c>
      <c r="J76" s="159">
        <f t="shared" si="86"/>
        <v>0</v>
      </c>
      <c r="K76">
        <f>COUNTIFs('Data Extraction Form'!$B5:AK5,"2011",'Data Extraction Form'!$B43:AK43,"2 - no",'Data Extraction Form'!$B39:AK39,"1 - yes",'Data Extraction Form'!$B20:AK20,"1 - yes",'Data Extraction Form'!$B14:AK14,"1 - yes")</f>
        <v>0</v>
      </c>
      <c r="L76" s="159">
        <f t="shared" si="87"/>
        <v>0</v>
      </c>
      <c r="M76">
        <f>COUNTIFs('Data Extraction Form'!$B5:AK5,"2012",'Data Extraction Form'!$B43:AK43,"2 - no",'Data Extraction Form'!$B39:AK39,"1 - yes",'Data Extraction Form'!$B20:AK20,"1 - yes",'Data Extraction Form'!$B14:AK14,"1 - yes")</f>
        <v>0</v>
      </c>
      <c r="N76" s="159">
        <f t="shared" si="88"/>
        <v>0</v>
      </c>
      <c r="O76">
        <f>COUNTIFs('Data Extraction Form'!$B5:AK5,"2013",'Data Extraction Form'!$B43:AK43,"2 - no",'Data Extraction Form'!$B39:AK39,"1 - yes",'Data Extraction Form'!$B20:AK20,"1 - yes",'Data Extraction Form'!$B14:AK14,"1 - yes")</f>
        <v>0</v>
      </c>
      <c r="P76" s="159">
        <f t="shared" si="89"/>
        <v>0.08333333333</v>
      </c>
      <c r="Q76">
        <f>COUNTIFs('Data Extraction Form'!$B5:AK5,"2014",'Data Extraction Form'!$B43:AK43,"2 - no",'Data Extraction Form'!$B39:AK39,"1 - yes",'Data Extraction Form'!$B20:AK20,"1 - yes",'Data Extraction Form'!$B14:AK14,"1 - yes")</f>
        <v>1</v>
      </c>
    </row>
    <row r="77">
      <c r="A77" s="19" t="s">
        <v>277</v>
      </c>
      <c r="B77" s="16" t="s">
        <v>278</v>
      </c>
      <c r="C77" s="164">
        <f t="shared" si="77"/>
        <v>0</v>
      </c>
      <c r="D77" s="174">
        <f>COUNTIFs('Data Extraction Form'!$B45:AK45,"",'Data Extraction Form'!$B39:AK39,"1 - yes",'Data Extraction Form'!$B20:AK20,"1 - yes",'Data Extraction Form'!$B14:AK14,"1 - yes")</f>
        <v>0</v>
      </c>
      <c r="E77" s="158"/>
      <c r="F77" s="159"/>
      <c r="G77" s="175"/>
      <c r="H77" s="159"/>
      <c r="I77" s="175"/>
      <c r="J77" s="159"/>
      <c r="K77" s="175"/>
      <c r="L77" s="159"/>
      <c r="M77" s="175"/>
      <c r="N77" s="159"/>
      <c r="O77" s="175"/>
      <c r="P77" s="159"/>
      <c r="Q77" s="175"/>
    </row>
    <row r="78">
      <c r="A78" s="6"/>
      <c r="B78" s="99" t="s">
        <v>228</v>
      </c>
      <c r="C78" s="164">
        <f t="shared" si="77"/>
        <v>0</v>
      </c>
      <c r="D78" s="18">
        <f>COUNTIFs('Data Extraction Form'!$B45:AK45,"0 - n/a",'Data Extraction Form'!$B39:AK39,"1 - yes",'Data Extraction Form'!$B20:AK20,"1 - yes",'Data Extraction Form'!$B14:AK14,"1 - yes")</f>
        <v>0</v>
      </c>
      <c r="E78" s="158"/>
      <c r="F78" s="159">
        <f t="shared" ref="F78:F80" si="90">DIVIDE(G78,G$6)</f>
        <v>0</v>
      </c>
      <c r="G78">
        <f>COUNTIFs('Data Extraction Form'!$B5:AK5,"2009",'Data Extraction Form'!$B45:AK45,"0 - n/a",'Data Extraction Form'!$B39:AK39,"1 - yes",'Data Extraction Form'!$B20:AK20,"1 - yes",'Data Extraction Form'!$B14:AK14,"1 - yes")</f>
        <v>0</v>
      </c>
      <c r="H78" s="159">
        <f t="shared" ref="H78:H80" si="91">DIVIDE(I78,I$6)</f>
        <v>0</v>
      </c>
      <c r="I78">
        <f>COUNTIFs('Data Extraction Form'!$B5:AK5,"2010",'Data Extraction Form'!$B45:AK45,"0 - n/a",'Data Extraction Form'!$B39:AK39,"1 - yes",'Data Extraction Form'!$B20:AK20,"1 - yes",'Data Extraction Form'!$B14:AK14,"1 - yes")</f>
        <v>0</v>
      </c>
      <c r="J78" s="159">
        <f t="shared" ref="J78:J80" si="92">DIVIDE(K78,K$6)</f>
        <v>0</v>
      </c>
      <c r="K78">
        <f>COUNTIFs('Data Extraction Form'!$B5:AK5,"2011",'Data Extraction Form'!$B45:AK45,"0 - n/a",'Data Extraction Form'!$B39:AK39,"1 - yes",'Data Extraction Form'!$B20:AK20,"1 - yes",'Data Extraction Form'!$B14:AK14,"1 - yes")</f>
        <v>0</v>
      </c>
      <c r="L78" s="159">
        <f t="shared" ref="L78:L80" si="93">DIVIDE(M78,M$6)</f>
        <v>0</v>
      </c>
      <c r="M78">
        <f>COUNTIFs('Data Extraction Form'!$B5:AK5,"2012",'Data Extraction Form'!$B45:AK45,"0 - n/a",'Data Extraction Form'!$B39:AK39,"1 - yes",'Data Extraction Form'!$B20:AK20,"1 - yes",'Data Extraction Form'!$B14:AK14,"1 - yes")</f>
        <v>0</v>
      </c>
      <c r="N78" s="159">
        <f t="shared" ref="N78:N80" si="94">DIVIDE(O78,O$6)</f>
        <v>0</v>
      </c>
      <c r="O78">
        <f>COUNTIFs('Data Extraction Form'!$B5:AK5,"2013",'Data Extraction Form'!$B45:AK45,"0 - n/a",'Data Extraction Form'!$B39:AK39,"1 - yes",'Data Extraction Form'!$B20:AK20,"1 - yes",'Data Extraction Form'!$B14:AK14,"1 - yes")</f>
        <v>0</v>
      </c>
      <c r="P78" s="159">
        <f t="shared" ref="P78:P80" si="95">DIVIDE(Q78,Q$6)</f>
        <v>0</v>
      </c>
      <c r="Q78">
        <f>COUNTIFs('Data Extraction Form'!$B5:AK5,"2014",'Data Extraction Form'!$B45:AK45,"0 - n/a",'Data Extraction Form'!$B39:AK39,"1 - yes",'Data Extraction Form'!$B20:AK20,"1 - yes",'Data Extraction Form'!$B14:AK14,"1 - yes")</f>
        <v>0</v>
      </c>
    </row>
    <row r="79">
      <c r="A79" s="6"/>
      <c r="B79" s="99" t="s">
        <v>231</v>
      </c>
      <c r="C79" s="164">
        <f t="shared" si="77"/>
        <v>0.9230769231</v>
      </c>
      <c r="D79" s="18">
        <f>COUNTIFs('Data Extraction Form'!$B45:AK45,"1 - yes",'Data Extraction Form'!$B39:AK39,"1 - yes",'Data Extraction Form'!$B20:AK20,"1 - yes",'Data Extraction Form'!$B14:AK14,"1 - yes")</f>
        <v>24</v>
      </c>
      <c r="E79" s="158"/>
      <c r="F79" s="159">
        <f t="shared" si="90"/>
        <v>1</v>
      </c>
      <c r="G79">
        <f>COUNTIFs('Data Extraction Form'!$B5:AK5,"2009",'Data Extraction Form'!$B45:AK45,"1 - yes",'Data Extraction Form'!$B39:AK39,"1 - yes",'Data Extraction Form'!$B20:AK20,"1 - yes",'Data Extraction Form'!$B14:AK14,"1 - yes")</f>
        <v>3</v>
      </c>
      <c r="H79" s="159">
        <f t="shared" si="91"/>
        <v>0.8333333333</v>
      </c>
      <c r="I79">
        <f>COUNTIFs('Data Extraction Form'!$B5:AK5,"2010",'Data Extraction Form'!$B45:AK45,"1 - yes",'Data Extraction Form'!$B39:AK39,"1 - yes",'Data Extraction Form'!$B20:AK20,"1 - yes",'Data Extraction Form'!$B14:AK14,"1 - yes")</f>
        <v>5</v>
      </c>
      <c r="J79" s="159">
        <f t="shared" si="92"/>
        <v>0.4</v>
      </c>
      <c r="K79">
        <f>COUNTIFs('Data Extraction Form'!$B5:AK5,"2011",'Data Extraction Form'!$B45:AK45,"1 - yes",'Data Extraction Form'!$B39:AK39,"1 - yes",'Data Extraction Form'!$B20:AK20,"1 - yes",'Data Extraction Form'!$B14:AK14,"1 - yes")</f>
        <v>2</v>
      </c>
      <c r="L79" s="159">
        <f t="shared" si="93"/>
        <v>1</v>
      </c>
      <c r="M79">
        <f>COUNTIFs('Data Extraction Form'!$B5:AK5,"2012",'Data Extraction Form'!$B45:AK45,"1 - yes",'Data Extraction Form'!$B39:AK39,"1 - yes",'Data Extraction Form'!$B20:AK20,"1 - yes",'Data Extraction Form'!$B14:AK14,"1 - yes")</f>
        <v>2</v>
      </c>
      <c r="N79" s="159">
        <f t="shared" si="94"/>
        <v>0.5</v>
      </c>
      <c r="O79">
        <f>COUNTIFs('Data Extraction Form'!$B5:AK5,"2013",'Data Extraction Form'!$B45:AK45,"1 - yes",'Data Extraction Form'!$B39:AK39,"1 - yes",'Data Extraction Form'!$B20:AK20,"1 - yes",'Data Extraction Form'!$B14:AK14,"1 - yes")</f>
        <v>2</v>
      </c>
      <c r="P79" s="159">
        <f t="shared" si="95"/>
        <v>0.8333333333</v>
      </c>
      <c r="Q79">
        <f>COUNTIFs('Data Extraction Form'!$B5:AK5,"2014",'Data Extraction Form'!$B45:AK45,"1 - yes",'Data Extraction Form'!$B39:AK39,"1 - yes",'Data Extraction Form'!$B20:AK20,"1 - yes",'Data Extraction Form'!$B14:AK14,"1 - yes")</f>
        <v>10</v>
      </c>
    </row>
    <row r="80">
      <c r="A80" s="6"/>
      <c r="B80" s="99" t="s">
        <v>241</v>
      </c>
      <c r="C80" s="164">
        <f t="shared" si="77"/>
        <v>0.07692307692</v>
      </c>
      <c r="D80" s="18">
        <f>COUNTIFs('Data Extraction Form'!$B45:AK45,"2 - no",'Data Extraction Form'!$B39:AK39,"1 - yes",'Data Extraction Form'!$B20:AK20,"1 - yes",'Data Extraction Form'!$B14:AK14,"1 - yes")</f>
        <v>2</v>
      </c>
      <c r="E80" s="158"/>
      <c r="F80" s="159">
        <f t="shared" si="90"/>
        <v>0</v>
      </c>
      <c r="G80">
        <f>COUNTIFs('Data Extraction Form'!$B5:AK5,"2009",'Data Extraction Form'!$B45:AK45,"2 - no",'Data Extraction Form'!$B39:AK39,"1 - yes",'Data Extraction Form'!$B20:AK20,"1 - yes",'Data Extraction Form'!$B14:AK14,"1 - yes")</f>
        <v>0</v>
      </c>
      <c r="H80" s="159">
        <f t="shared" si="91"/>
        <v>0</v>
      </c>
      <c r="I80">
        <f>COUNTIFs('Data Extraction Form'!$B5:AK5,"2010",'Data Extraction Form'!$B45:AK45,"2 - no",'Data Extraction Form'!$B39:AK39,"1 - yes",'Data Extraction Form'!$B20:AK20,"1 - yes",'Data Extraction Form'!$B14:AK14,"1 - yes")</f>
        <v>0</v>
      </c>
      <c r="J80" s="159">
        <f t="shared" si="92"/>
        <v>0</v>
      </c>
      <c r="K80">
        <f>COUNTIFs('Data Extraction Form'!$B5:AK5,"2011",'Data Extraction Form'!$B45:AK45,"2 - no",'Data Extraction Form'!$B39:AK39,"1 - yes",'Data Extraction Form'!$B20:AK20,"1 - yes",'Data Extraction Form'!$B14:AK14,"1 - yes")</f>
        <v>0</v>
      </c>
      <c r="L80" s="159">
        <f t="shared" si="93"/>
        <v>0</v>
      </c>
      <c r="M80">
        <f>COUNTIFs('Data Extraction Form'!$B5:AK5,"2012",'Data Extraction Form'!$B45:AK45,"2 - no",'Data Extraction Form'!$B39:AK39,"1 - yes",'Data Extraction Form'!$B20:AK20,"1 - yes",'Data Extraction Form'!$B14:AK14,"1 - yes")</f>
        <v>0</v>
      </c>
      <c r="N80" s="159">
        <f t="shared" si="94"/>
        <v>0.25</v>
      </c>
      <c r="O80">
        <f>COUNTIFs('Data Extraction Form'!$B5:AK5,"2013",'Data Extraction Form'!$B45:AK45,"2 - no",'Data Extraction Form'!$B39:AK39,"1 - yes",'Data Extraction Form'!$B20:AK20,"1 - yes",'Data Extraction Form'!$B14:AK14,"1 - yes")</f>
        <v>1</v>
      </c>
      <c r="P80" s="159">
        <f t="shared" si="95"/>
        <v>0.08333333333</v>
      </c>
      <c r="Q80">
        <f>COUNTIFs('Data Extraction Form'!$B5:AK5,"2014",'Data Extraction Form'!$B45:AK45,"2 - no",'Data Extraction Form'!$B39:AK39,"1 - yes",'Data Extraction Form'!$B20:AK20,"1 - yes",'Data Extraction Form'!$B14:AK14,"1 - yes")</f>
        <v>1</v>
      </c>
    </row>
    <row r="81">
      <c r="A81" s="6" t="s">
        <v>279</v>
      </c>
      <c r="B81" s="96" t="s">
        <v>280</v>
      </c>
      <c r="C81" s="164">
        <f t="shared" ref="C81:C94" si="96">DIVIDE($D81,$D$12)</f>
        <v>0</v>
      </c>
      <c r="D81" s="18">
        <f>COUNTIFs('Data Extraction Form'!$B47:AK47,"",'Data Extraction Form'!$B20:AK20,"1 - yes",'Data Extraction Form'!$B14:AK14,"1 - yes")</f>
        <v>0</v>
      </c>
      <c r="E81" s="158"/>
      <c r="F81" s="159"/>
      <c r="H81" s="159"/>
      <c r="J81" s="159"/>
      <c r="L81" s="159"/>
      <c r="N81" s="159"/>
      <c r="P81" s="159"/>
    </row>
    <row r="82">
      <c r="A82" s="6"/>
      <c r="B82" s="99" t="s">
        <v>228</v>
      </c>
      <c r="C82" s="164">
        <f t="shared" si="96"/>
        <v>0</v>
      </c>
      <c r="D82" s="16">
        <f>COUNTIFs('Data Extraction Form'!$B47:AK47,"0 - n/a",'Data Extraction Form'!$B20:AK20,"1 - yes",'Data Extraction Form'!$B14:AK14,"1 - yes")</f>
        <v>0</v>
      </c>
      <c r="E82" s="158"/>
      <c r="F82" s="159">
        <f t="shared" ref="F82:F84" si="97">DIVIDE(G82,G$6)</f>
        <v>0</v>
      </c>
      <c r="G82" s="10">
        <f>COUNTIFs('Data Extraction Form'!$B5:AK5,"2009",'Data Extraction Form'!$B47:AK47,"0 - n/a",'Data Extraction Form'!$B20:AK20,"1 - yes",'Data Extraction Form'!$B14:AK14,"1 - yes")</f>
        <v>0</v>
      </c>
      <c r="H82" s="159">
        <f t="shared" ref="H82:H84" si="98">DIVIDE(I82,I$6)</f>
        <v>0</v>
      </c>
      <c r="I82" s="10">
        <f>COUNTIFs('Data Extraction Form'!$B5:AK5,"2010",'Data Extraction Form'!$B47:AK47,"0 - n/a",'Data Extraction Form'!$B20:AK20,"1 - yes",'Data Extraction Form'!$B14:AK14,"1 - yes")</f>
        <v>0</v>
      </c>
      <c r="J82" s="159">
        <f t="shared" ref="J82:J84" si="99">DIVIDE(K82,K$6)</f>
        <v>0</v>
      </c>
      <c r="K82" s="10">
        <f>COUNTIFs('Data Extraction Form'!$B5:AK5,"2011",'Data Extraction Form'!$B47:AK47,"0 - n/a",'Data Extraction Form'!$B20:AK20,"1 - yes",'Data Extraction Form'!$B14:AK14,"1 - yes")</f>
        <v>0</v>
      </c>
      <c r="L82" s="159">
        <f t="shared" ref="L82:L84" si="100">DIVIDE(M82,M$6)</f>
        <v>0</v>
      </c>
      <c r="M82" s="10">
        <f>COUNTIFs('Data Extraction Form'!$B5:AK5,"2012",'Data Extraction Form'!$B47:AK47,"0 - n/a",'Data Extraction Form'!$B20:AK20,"1 - yes",'Data Extraction Form'!$B14:AK14,"1 - yes")</f>
        <v>0</v>
      </c>
      <c r="N82" s="159">
        <f t="shared" ref="N82:N84" si="101">DIVIDE(O82,O$6)</f>
        <v>0</v>
      </c>
      <c r="O82" s="10">
        <f>COUNTIFs('Data Extraction Form'!$B5:AK5,"2013",'Data Extraction Form'!$B47:AK47,"0 - n/a",'Data Extraction Form'!$B20:AK20,"1 - yes",'Data Extraction Form'!$B14:AK14,"1 - yes")</f>
        <v>0</v>
      </c>
      <c r="P82" s="159">
        <f t="shared" ref="P82:P84" si="102">DIVIDE(Q82,Q$6)</f>
        <v>0</v>
      </c>
      <c r="Q82" s="10">
        <f>COUNTIFs('Data Extraction Form'!$B5:AK5,"2014",'Data Extraction Form'!$B47:AK47,"0 - n/a",'Data Extraction Form'!$B20:AK20,"1 - yes",'Data Extraction Form'!$B14:AK14,"1 - yes")</f>
        <v>0</v>
      </c>
    </row>
    <row r="83">
      <c r="A83" s="6"/>
      <c r="B83" s="99" t="s">
        <v>231</v>
      </c>
      <c r="C83" s="164">
        <f t="shared" si="96"/>
        <v>0.8125</v>
      </c>
      <c r="D83" s="16">
        <f>COUNTIFs('Data Extraction Form'!$B47:AK47,"1 - yes",'Data Extraction Form'!$B20:AK20,"1 - yes",'Data Extraction Form'!$B14:AK14,"1 - yes")</f>
        <v>26</v>
      </c>
      <c r="E83" s="158"/>
      <c r="F83" s="159">
        <f t="shared" si="97"/>
        <v>1</v>
      </c>
      <c r="G83" s="10">
        <f>COUNTIFs('Data Extraction Form'!$B5:AK5,"2009",'Data Extraction Form'!$B47:AK47,"1 - yes",'Data Extraction Form'!$B20:AK20,"1 - yes",'Data Extraction Form'!$B14:AK14,"1 - yes")</f>
        <v>3</v>
      </c>
      <c r="H83" s="159">
        <f t="shared" si="98"/>
        <v>0.8333333333</v>
      </c>
      <c r="I83" s="10">
        <f>COUNTIFs('Data Extraction Form'!$B5:AK5,"2010",'Data Extraction Form'!$B47:AK47,"1 - yes",'Data Extraction Form'!$B20:AK20,"1 - yes",'Data Extraction Form'!$B14:AK14,"1 - yes")</f>
        <v>5</v>
      </c>
      <c r="J83" s="159">
        <f t="shared" si="99"/>
        <v>0.8</v>
      </c>
      <c r="K83" s="10">
        <f>COUNTIFs('Data Extraction Form'!$B5:AK5,"2011",'Data Extraction Form'!$B47:AK47,"1 - yes",'Data Extraction Form'!$B20:AK20,"1 - yes",'Data Extraction Form'!$B14:AK14,"1 - yes")</f>
        <v>4</v>
      </c>
      <c r="L83" s="159">
        <f t="shared" si="100"/>
        <v>1</v>
      </c>
      <c r="M83" s="10">
        <f>COUNTIFs('Data Extraction Form'!$B5:AK5,"2012",'Data Extraction Form'!$B47:AK47,"1 - yes",'Data Extraction Form'!$B20:AK20,"1 - yes",'Data Extraction Form'!$B14:AK14,"1 - yes")</f>
        <v>2</v>
      </c>
      <c r="N83" s="159">
        <f t="shared" si="101"/>
        <v>0.75</v>
      </c>
      <c r="O83" s="10">
        <f>COUNTIFs('Data Extraction Form'!$B5:AK5,"2013",'Data Extraction Form'!$B47:AK47,"1 - yes",'Data Extraction Form'!$B20:AK20,"1 - yes",'Data Extraction Form'!$B14:AK14,"1 - yes")</f>
        <v>3</v>
      </c>
      <c r="P83" s="159">
        <f t="shared" si="102"/>
        <v>0.75</v>
      </c>
      <c r="Q83" s="10">
        <f>COUNTIFs('Data Extraction Form'!$B5:AK5,"2014",'Data Extraction Form'!$B47:AK47,"1 - yes",'Data Extraction Form'!$B20:AK20,"1 - yes",'Data Extraction Form'!$B14:AK14,"1 - yes")</f>
        <v>9</v>
      </c>
    </row>
    <row r="84">
      <c r="A84" s="6"/>
      <c r="B84" s="99" t="s">
        <v>241</v>
      </c>
      <c r="C84" s="164">
        <f t="shared" si="96"/>
        <v>0.1875</v>
      </c>
      <c r="D84" s="16">
        <f>COUNTIFs('Data Extraction Form'!$B47:AK47,"2 - no",'Data Extraction Form'!$B20:AK20,"1 - yes",'Data Extraction Form'!$B14:AK14,"1 - yes")</f>
        <v>6</v>
      </c>
      <c r="E84" s="158"/>
      <c r="F84" s="159">
        <f t="shared" si="97"/>
        <v>0</v>
      </c>
      <c r="G84" s="10">
        <f>COUNTIFs('Data Extraction Form'!$B5:AK5,"2009",'Data Extraction Form'!$B47:AK47,"2 - no",'Data Extraction Form'!$B20:AK20,"1 - yes",'Data Extraction Form'!$B14:AK14,"1 - yes")</f>
        <v>0</v>
      </c>
      <c r="H84" s="159">
        <f t="shared" si="98"/>
        <v>0.1666666667</v>
      </c>
      <c r="I84" s="10">
        <f>COUNTIFs('Data Extraction Form'!$B5:AK5,"2010",'Data Extraction Form'!$B47:AK47,"2 - no",'Data Extraction Form'!$B20:AK20,"1 - yes",'Data Extraction Form'!$B14:AK14,"1 - yes")</f>
        <v>1</v>
      </c>
      <c r="J84" s="159">
        <f t="shared" si="99"/>
        <v>0.2</v>
      </c>
      <c r="K84" s="10">
        <f>COUNTIFs('Data Extraction Form'!$B5:AK5,"2011",'Data Extraction Form'!$B47:AK47,"2 - no",'Data Extraction Form'!$B20:AK20,"1 - yes",'Data Extraction Form'!$B14:AK14,"1 - yes")</f>
        <v>1</v>
      </c>
      <c r="L84" s="159">
        <f t="shared" si="100"/>
        <v>0</v>
      </c>
      <c r="M84" s="10">
        <f>COUNTIFs('Data Extraction Form'!$B5:AK5,"2012",'Data Extraction Form'!$B47:AK47,"2 - no",'Data Extraction Form'!$B20:AK20,"1 - yes",'Data Extraction Form'!$B14:AK14,"1 - yes")</f>
        <v>0</v>
      </c>
      <c r="N84" s="159">
        <f t="shared" si="101"/>
        <v>0.25</v>
      </c>
      <c r="O84" s="10">
        <f>COUNTIFs('Data Extraction Form'!$B5:AK5,"2013",'Data Extraction Form'!$B47:AK47,"2 - no",'Data Extraction Form'!$B20:AK20,"1 - yes",'Data Extraction Form'!$B14:AK14,"1 - yes")</f>
        <v>1</v>
      </c>
      <c r="P84" s="159">
        <f t="shared" si="102"/>
        <v>0.25</v>
      </c>
      <c r="Q84" s="10">
        <f>COUNTIFs('Data Extraction Form'!$B5:AK5,"2014",'Data Extraction Form'!$B47:AK47,"2 - no",'Data Extraction Form'!$B20:AK20,"1 - yes",'Data Extraction Form'!$B14:AK14,"1 - yes")</f>
        <v>3</v>
      </c>
    </row>
    <row r="85">
      <c r="A85" s="6" t="s">
        <v>281</v>
      </c>
      <c r="B85" s="96" t="s">
        <v>282</v>
      </c>
      <c r="C85" s="164">
        <f t="shared" si="96"/>
        <v>0</v>
      </c>
      <c r="D85" s="16">
        <f>COUNTIFs('Data Extraction Form'!$B49:AK49,"",'Data Extraction Form'!$B20:AK20,"1 - yes",'Data Extraction Form'!$B14:AK14,"1 - yes")</f>
        <v>0</v>
      </c>
      <c r="E85" s="158"/>
      <c r="F85" s="159"/>
      <c r="G85" s="10"/>
      <c r="H85" s="159"/>
      <c r="I85" s="10"/>
      <c r="J85" s="159"/>
      <c r="K85" s="10"/>
      <c r="L85" s="159"/>
      <c r="M85" s="10"/>
      <c r="N85" s="159"/>
      <c r="O85" s="10"/>
      <c r="P85" s="159"/>
      <c r="Q85" s="10"/>
    </row>
    <row r="86">
      <c r="A86" s="6"/>
      <c r="B86" s="99" t="s">
        <v>228</v>
      </c>
      <c r="C86" s="164">
        <f t="shared" si="96"/>
        <v>0.09375</v>
      </c>
      <c r="D86" s="18">
        <f>COUNTIFs('Data Extraction Form'!$B49:AK49,"0 - n/a",'Data Extraction Form'!$B20:AK20,"1 - yes",'Data Extraction Form'!$B14:AK14,"1 - yes")</f>
        <v>3</v>
      </c>
      <c r="E86" s="158"/>
      <c r="F86" s="159">
        <f t="shared" ref="F86:F88" si="103">DIVIDE(G86,G$6)</f>
        <v>0</v>
      </c>
      <c r="G86">
        <f>COUNTIFs('Data Extraction Form'!$B5:AK5,"2009",'Data Extraction Form'!$B49:AK49,"0 - n/a",'Data Extraction Form'!$B20:AK20,"1 - yes",'Data Extraction Form'!$B14:AK14,"1 - yes")</f>
        <v>0</v>
      </c>
      <c r="H86" s="159">
        <f t="shared" ref="H86:H88" si="104">DIVIDE(I86,I$6)</f>
        <v>0.1666666667</v>
      </c>
      <c r="I86">
        <f>COUNTIFs('Data Extraction Form'!$B5:AK5,"2010",'Data Extraction Form'!$B49:AK49,"0 - n/a",'Data Extraction Form'!$B20:AK20,"1 - yes",'Data Extraction Form'!$B14:AK14,"1 - yes")</f>
        <v>1</v>
      </c>
      <c r="J86" s="159">
        <f t="shared" ref="J86:J88" si="105">DIVIDE(K86,K$6)</f>
        <v>0</v>
      </c>
      <c r="K86">
        <f>COUNTIFs('Data Extraction Form'!$B5:AK5,"2011",'Data Extraction Form'!$B49:AK49,"0 - n/a",'Data Extraction Form'!$B20:AK20,"1 - yes",'Data Extraction Form'!$B14:AK14,"1 - yes")</f>
        <v>0</v>
      </c>
      <c r="L86" s="159">
        <f t="shared" ref="L86:L88" si="106">DIVIDE(M86,M$6)</f>
        <v>0</v>
      </c>
      <c r="M86">
        <f>COUNTIFs('Data Extraction Form'!$B5:AK5,"2012",'Data Extraction Form'!$B49:AK49,"0 - n/a",'Data Extraction Form'!$B20:AK20,"1 - yes",'Data Extraction Form'!$B14:AK14,"1 - yes")</f>
        <v>0</v>
      </c>
      <c r="N86" s="159">
        <f t="shared" ref="N86:N88" si="107">DIVIDE(O86,O$6)</f>
        <v>0.25</v>
      </c>
      <c r="O86">
        <f>COUNTIFs('Data Extraction Form'!$B5:AK5,"2013",'Data Extraction Form'!$B49:AK49,"0 - n/a",'Data Extraction Form'!$B20:AK20,"1 - yes",'Data Extraction Form'!$B14:AK14,"1 - yes")</f>
        <v>1</v>
      </c>
      <c r="P86" s="159">
        <f t="shared" ref="P86:P88" si="108">DIVIDE(Q86,Q$6)</f>
        <v>0.08333333333</v>
      </c>
      <c r="Q86">
        <f>COUNTIFs('Data Extraction Form'!$B5:AK5,"2014",'Data Extraction Form'!$B49:AK49,"0 - n/a",'Data Extraction Form'!$B20:AK20,"1 - yes",'Data Extraction Form'!$B14:AK14,"1 - yes")</f>
        <v>1</v>
      </c>
    </row>
    <row r="87">
      <c r="A87" s="6"/>
      <c r="B87" s="99" t="s">
        <v>231</v>
      </c>
      <c r="C87" s="164">
        <f t="shared" si="96"/>
        <v>0.90625</v>
      </c>
      <c r="D87" s="18">
        <f>COUNTIFs('Data Extraction Form'!$B49:AK49,"1 - yes",'Data Extraction Form'!$B20:AK20,"1 - yes",'Data Extraction Form'!$B14:AK14,"1 - yes")</f>
        <v>29</v>
      </c>
      <c r="E87" s="158"/>
      <c r="F87" s="159">
        <f t="shared" si="103"/>
        <v>1</v>
      </c>
      <c r="G87">
        <f>COUNTIFs('Data Extraction Form'!$B5:AK5,"2009",'Data Extraction Form'!$B49:AK49,"1 - yes",'Data Extraction Form'!$B20:AK20,"1 - yes",'Data Extraction Form'!$B14:AK14,"1 - yes")</f>
        <v>3</v>
      </c>
      <c r="H87" s="159">
        <f t="shared" si="104"/>
        <v>0.8333333333</v>
      </c>
      <c r="I87">
        <f>COUNTIFs('Data Extraction Form'!$B5:AK5,"2010",'Data Extraction Form'!$B49:AK49,"1 - yes",'Data Extraction Form'!$B20:AK20,"1 - yes",'Data Extraction Form'!$B14:AK14,"1 - yes")</f>
        <v>5</v>
      </c>
      <c r="J87" s="159">
        <f t="shared" si="105"/>
        <v>1</v>
      </c>
      <c r="K87">
        <f>COUNTIFs('Data Extraction Form'!$B5:AK5,"2011",'Data Extraction Form'!$B49:AK49,"1 - yes",'Data Extraction Form'!$B20:AK20,"1 - yes",'Data Extraction Form'!$B14:AK14,"1 - yes")</f>
        <v>5</v>
      </c>
      <c r="L87" s="159">
        <f t="shared" si="106"/>
        <v>1</v>
      </c>
      <c r="M87">
        <f>COUNTIFs('Data Extraction Form'!$B5:AK5,"2012",'Data Extraction Form'!$B49:AK49,"1 - yes",'Data Extraction Form'!$B20:AK20,"1 - yes",'Data Extraction Form'!$B14:AK14,"1 - yes")</f>
        <v>2</v>
      </c>
      <c r="N87" s="159">
        <f t="shared" si="107"/>
        <v>0.75</v>
      </c>
      <c r="O87">
        <f>COUNTIFs('Data Extraction Form'!$B5:AK5,"2013",'Data Extraction Form'!$B49:AK49,"1 - yes",'Data Extraction Form'!$B20:AK20,"1 - yes",'Data Extraction Form'!$B14:AK14,"1 - yes")</f>
        <v>3</v>
      </c>
      <c r="P87" s="159">
        <f t="shared" si="108"/>
        <v>0.9166666667</v>
      </c>
      <c r="Q87">
        <f>COUNTIFs('Data Extraction Form'!$B5:AK5,"2014",'Data Extraction Form'!$B49:AK49,"1 - yes",'Data Extraction Form'!$B20:AK20,"1 - yes",'Data Extraction Form'!$B14:AK14,"1 - yes")</f>
        <v>11</v>
      </c>
    </row>
    <row r="88">
      <c r="A88" s="6"/>
      <c r="B88" s="99" t="s">
        <v>241</v>
      </c>
      <c r="C88" s="164">
        <f t="shared" si="96"/>
        <v>0</v>
      </c>
      <c r="D88" s="18">
        <f>COUNTIFs('Data Extraction Form'!$B49:AK49,"2 - no",'Data Extraction Form'!$B20:AK20,"1 - yes",'Data Extraction Form'!$B14:AK14,"1 - yes")</f>
        <v>0</v>
      </c>
      <c r="E88" s="158"/>
      <c r="F88" s="159">
        <f t="shared" si="103"/>
        <v>0</v>
      </c>
      <c r="G88">
        <f>COUNTIFs('Data Extraction Form'!$B5:AK5,"2009",'Data Extraction Form'!$B49:AK49,"2 - no",'Data Extraction Form'!$B20:AK20,"1 - yes",'Data Extraction Form'!$B14:AK14,"1 - yes")</f>
        <v>0</v>
      </c>
      <c r="H88" s="159">
        <f t="shared" si="104"/>
        <v>0</v>
      </c>
      <c r="I88">
        <f>COUNTIFs('Data Extraction Form'!$B5:AK5,"2010",'Data Extraction Form'!$B49:AK49,"2 - no",'Data Extraction Form'!$B20:AK20,"1 - yes",'Data Extraction Form'!$B14:AK14,"1 - yes")</f>
        <v>0</v>
      </c>
      <c r="J88" s="159">
        <f t="shared" si="105"/>
        <v>0</v>
      </c>
      <c r="K88">
        <f>COUNTIFs('Data Extraction Form'!$B5:AK5,"2011",'Data Extraction Form'!$B49:AK49,"2 - no",'Data Extraction Form'!$B20:AK20,"1 - yes",'Data Extraction Form'!$B14:AK14,"1 - yes")</f>
        <v>0</v>
      </c>
      <c r="L88" s="159">
        <f t="shared" si="106"/>
        <v>0</v>
      </c>
      <c r="M88">
        <f>COUNTIFs('Data Extraction Form'!$B5:AK5,"2012",'Data Extraction Form'!$B49:AK49,"2 - no",'Data Extraction Form'!$B20:AK20,"1 - yes",'Data Extraction Form'!$B14:AK14,"1 - yes")</f>
        <v>0</v>
      </c>
      <c r="N88" s="159">
        <f t="shared" si="107"/>
        <v>0</v>
      </c>
      <c r="O88">
        <f>COUNTIFs('Data Extraction Form'!$B5:AK5,"2013",'Data Extraction Form'!$B49:AK49,"2 - no",'Data Extraction Form'!$B20:AK20,"1 - yes",'Data Extraction Form'!$B14:AK14,"1 - yes")</f>
        <v>0</v>
      </c>
      <c r="P88" s="159">
        <f t="shared" si="108"/>
        <v>0</v>
      </c>
      <c r="Q88">
        <f>COUNTIFs('Data Extraction Form'!$B5:AK5,"2014",'Data Extraction Form'!$B49:AK49,"2 - no",'Data Extraction Form'!$B20:AK20,"1 - yes",'Data Extraction Form'!$B14:AK14,"1 - yes")</f>
        <v>0</v>
      </c>
    </row>
    <row r="89">
      <c r="A89" s="6" t="s">
        <v>284</v>
      </c>
      <c r="B89" s="96" t="s">
        <v>285</v>
      </c>
      <c r="C89" s="164">
        <f t="shared" si="96"/>
        <v>0</v>
      </c>
      <c r="D89" s="18">
        <f>COUNTIFs('Data Extraction Form'!$B51:AK51,"",'Data Extraction Form'!$B20:AK20,"1 - yes",'Data Extraction Form'!$B14:AK14,"1 - yes")</f>
        <v>0</v>
      </c>
      <c r="E89" s="158"/>
      <c r="F89" s="159"/>
      <c r="H89" s="159"/>
      <c r="J89" s="159"/>
      <c r="L89" s="159"/>
      <c r="N89" s="159"/>
      <c r="P89" s="159"/>
    </row>
    <row r="90">
      <c r="A90" s="6"/>
      <c r="B90" s="99" t="s">
        <v>228</v>
      </c>
      <c r="C90" s="164">
        <f t="shared" si="96"/>
        <v>0</v>
      </c>
      <c r="D90" s="174">
        <f>COUNTIFs('Data Extraction Form'!$B51:AK51,"0 - n/a",'Data Extraction Form'!$B20:AK20,"1 - yes",'Data Extraction Form'!$B14:AK14,"1 - yes")</f>
        <v>0</v>
      </c>
      <c r="E90" s="158"/>
      <c r="F90" s="159">
        <f t="shared" ref="F90:F92" si="109">DIVIDE(G90,G$6)</f>
        <v>0</v>
      </c>
      <c r="G90" s="175">
        <f>COUNTIFs('Data Extraction Form'!$B5:AK5,"2009",'Data Extraction Form'!$B51:AK51,"0 - n/a",'Data Extraction Form'!$B20:AK20,"1 - yes",'Data Extraction Form'!$B14:AK14,"1 - yes")</f>
        <v>0</v>
      </c>
      <c r="H90" s="159">
        <f t="shared" ref="H90:H92" si="110">DIVIDE(I90,I$6)</f>
        <v>0</v>
      </c>
      <c r="I90" s="175">
        <f>COUNTIFs('Data Extraction Form'!$B5:AK5,"2010",'Data Extraction Form'!$B51:AK51,"0 - n/a",'Data Extraction Form'!$B20:AK20,"1 - yes",'Data Extraction Form'!$B14:AK14,"1 - yes")</f>
        <v>0</v>
      </c>
      <c r="J90" s="159">
        <f t="shared" ref="J90:J92" si="111">DIVIDE(K90,K$6)</f>
        <v>0</v>
      </c>
      <c r="K90" s="175">
        <f>COUNTIFs('Data Extraction Form'!$B5:AK5,"2011",'Data Extraction Form'!$B51:AK51,"0 - n/a",'Data Extraction Form'!$B20:AK20,"1 - yes",'Data Extraction Form'!$B14:AK14,"1 - yes")</f>
        <v>0</v>
      </c>
      <c r="L90" s="159">
        <f t="shared" ref="L90:L92" si="112">DIVIDE(M90,M$6)</f>
        <v>0</v>
      </c>
      <c r="M90" s="175">
        <f>COUNTIFs('Data Extraction Form'!$B5:AK5,"2012",'Data Extraction Form'!$B51:AK51,"0 - n/a",'Data Extraction Form'!$B20:AK20,"1 - yes",'Data Extraction Form'!$B14:AK14,"1 - yes")</f>
        <v>0</v>
      </c>
      <c r="N90" s="159">
        <f t="shared" ref="N90:N92" si="113">DIVIDE(O90,O$6)</f>
        <v>0</v>
      </c>
      <c r="O90" s="175">
        <f>COUNTIFs('Data Extraction Form'!$B5:AK5,"2013",'Data Extraction Form'!$B51:AK51,"0 - n/a",'Data Extraction Form'!$B20:AK20,"1 - yes",'Data Extraction Form'!$B14:AK14,"1 - yes")</f>
        <v>0</v>
      </c>
      <c r="P90" s="159">
        <f t="shared" ref="P90:P92" si="114">DIVIDE(Q90,Q$6)</f>
        <v>0</v>
      </c>
      <c r="Q90" s="175">
        <f>COUNTIFs('Data Extraction Form'!$B5:AK5,"2014",'Data Extraction Form'!$B51:AK51,"0 - n/a",'Data Extraction Form'!$B20:AK20,"1 - yes",'Data Extraction Form'!$B14:AK14,"1 - yes")</f>
        <v>0</v>
      </c>
    </row>
    <row r="91">
      <c r="A91" s="6"/>
      <c r="B91" s="99" t="s">
        <v>231</v>
      </c>
      <c r="C91" s="164">
        <f t="shared" si="96"/>
        <v>0.9375</v>
      </c>
      <c r="D91" s="174">
        <f>COUNTIFs('Data Extraction Form'!$B51:AK51,"1 - yes",'Data Extraction Form'!$B20:AK20,"1 - yes",'Data Extraction Form'!$B14:AK14,"1 - yes")</f>
        <v>30</v>
      </c>
      <c r="E91" s="158"/>
      <c r="F91" s="159">
        <f t="shared" si="109"/>
        <v>1</v>
      </c>
      <c r="G91" s="175">
        <f>COUNTIFs('Data Extraction Form'!$B5:AK5,"2009",'Data Extraction Form'!$B51:AK51,"1 - yes",'Data Extraction Form'!$B20:AK20,"1 - yes",'Data Extraction Form'!$B14:AK14,"1 - yes")</f>
        <v>3</v>
      </c>
      <c r="H91" s="159">
        <f t="shared" si="110"/>
        <v>1</v>
      </c>
      <c r="I91" s="175">
        <f>COUNTIFs('Data Extraction Form'!$B5:AK5,"2010",'Data Extraction Form'!$B51:AK51,"1 - yes",'Data Extraction Form'!$B20:AK20,"1 - yes",'Data Extraction Form'!$B14:AK14,"1 - yes")</f>
        <v>6</v>
      </c>
      <c r="J91" s="159">
        <f t="shared" si="111"/>
        <v>1</v>
      </c>
      <c r="K91" s="175">
        <f>COUNTIFs('Data Extraction Form'!$B5:AK5,"2011",'Data Extraction Form'!$B51:AK51,"1 - yes",'Data Extraction Form'!$B20:AK20,"1 - yes",'Data Extraction Form'!$B14:AK14,"1 - yes")</f>
        <v>5</v>
      </c>
      <c r="L91" s="159">
        <f t="shared" si="112"/>
        <v>0</v>
      </c>
      <c r="M91" s="175">
        <f>COUNTIFs('Data Extraction Form'!$B5:AK5,"2012",'Data Extraction Form'!$B51:AK51,"1 - yes",'Data Extraction Form'!$B20:AK20,"1 - yes",'Data Extraction Form'!$B14:AK14,"1 - yes")</f>
        <v>0</v>
      </c>
      <c r="N91" s="159">
        <f t="shared" si="113"/>
        <v>1</v>
      </c>
      <c r="O91" s="175">
        <f>COUNTIFs('Data Extraction Form'!$B5:AK5,"2013",'Data Extraction Form'!$B51:AK51,"1 - yes",'Data Extraction Form'!$B20:AK20,"1 - yes",'Data Extraction Form'!$B14:AK14,"1 - yes")</f>
        <v>4</v>
      </c>
      <c r="P91" s="159">
        <f t="shared" si="114"/>
        <v>1</v>
      </c>
      <c r="Q91" s="175">
        <f>COUNTIFs('Data Extraction Form'!$B5:AK5,"2014",'Data Extraction Form'!$B51:AK51,"1 - yes",'Data Extraction Form'!$B20:AK20,"1 - yes",'Data Extraction Form'!$B14:AK14,"1 - yes")</f>
        <v>12</v>
      </c>
    </row>
    <row r="92">
      <c r="A92" s="6"/>
      <c r="B92" s="99" t="s">
        <v>241</v>
      </c>
      <c r="C92" s="164">
        <f t="shared" si="96"/>
        <v>0.0625</v>
      </c>
      <c r="D92" s="174">
        <f>COUNTIFs('Data Extraction Form'!$B51:AK51,"2 - no",'Data Extraction Form'!$B20:AK20,"1 - yes",'Data Extraction Form'!$B14:AK14,"1 - yes")</f>
        <v>2</v>
      </c>
      <c r="E92" s="158"/>
      <c r="F92" s="159">
        <f t="shared" si="109"/>
        <v>0</v>
      </c>
      <c r="G92" s="175">
        <f>COUNTIFs('Data Extraction Form'!$B5:AK5,"2009",'Data Extraction Form'!$B51:AK51,"2 - no",'Data Extraction Form'!$B20:AK20,"1 - yes",'Data Extraction Form'!$B14:AK14,"1 - yes")</f>
        <v>0</v>
      </c>
      <c r="H92" s="159">
        <f t="shared" si="110"/>
        <v>0</v>
      </c>
      <c r="I92" s="175">
        <f>COUNTIFs('Data Extraction Form'!$B5:AK5,"2010",'Data Extraction Form'!$B51:AK51,"2 - no",'Data Extraction Form'!$B20:AK20,"1 - yes",'Data Extraction Form'!$B14:AK14,"1 - yes")</f>
        <v>0</v>
      </c>
      <c r="J92" s="159">
        <f t="shared" si="111"/>
        <v>0</v>
      </c>
      <c r="K92" s="175">
        <f>COUNTIFs('Data Extraction Form'!$B5:AK5,"2011",'Data Extraction Form'!$B51:AK51,"2 - no",'Data Extraction Form'!$B20:AK20,"1 - yes",'Data Extraction Form'!$B14:AK14,"1 - yes")</f>
        <v>0</v>
      </c>
      <c r="L92" s="159">
        <f t="shared" si="112"/>
        <v>1</v>
      </c>
      <c r="M92" s="175">
        <f>COUNTIFs('Data Extraction Form'!$B5:AK5,"2012",'Data Extraction Form'!$B51:AK51,"2 - no",'Data Extraction Form'!$B20:AK20,"1 - yes",'Data Extraction Form'!$B14:AK14,"1 - yes")</f>
        <v>2</v>
      </c>
      <c r="N92" s="159">
        <f t="shared" si="113"/>
        <v>0</v>
      </c>
      <c r="O92" s="175">
        <f>COUNTIFs('Data Extraction Form'!$B5:AK5,"2013",'Data Extraction Form'!$B51:AK51,"2 - no",'Data Extraction Form'!$B20:AK20,"1 - yes",'Data Extraction Form'!$B14:AK14,"1 - yes")</f>
        <v>0</v>
      </c>
      <c r="P92" s="159">
        <f t="shared" si="114"/>
        <v>0</v>
      </c>
      <c r="Q92" s="175">
        <f>COUNTIFs('Data Extraction Form'!$B5:AK5,"2014",'Data Extraction Form'!$B51:AK51,"2 - no",'Data Extraction Form'!$B20:AK20,"1 - yes",'Data Extraction Form'!$B14:AK14,"1 - yes")</f>
        <v>0</v>
      </c>
    </row>
    <row r="93">
      <c r="A93" s="19" t="s">
        <v>286</v>
      </c>
      <c r="B93" s="16" t="s">
        <v>287</v>
      </c>
      <c r="C93" s="164">
        <f t="shared" si="96"/>
        <v>0</v>
      </c>
      <c r="D93" s="18">
        <f>COUNTIFs('Data Extraction Form'!$B53:AK53,"",'Data Extraction Form'!$B51:AK51,"1 - yes",'Data Extraction Form'!$B20:AK20,"1 - yes",'Data Extraction Form'!$B14:AK14,"1 - yes")</f>
        <v>0</v>
      </c>
      <c r="E93" s="158"/>
      <c r="F93" s="159"/>
      <c r="H93" s="159"/>
      <c r="J93" s="159"/>
      <c r="L93" s="159"/>
      <c r="N93" s="159"/>
      <c r="P93" s="159"/>
    </row>
    <row r="94">
      <c r="A94" s="19"/>
      <c r="B94" s="99" t="s">
        <v>228</v>
      </c>
      <c r="C94" s="164">
        <f t="shared" si="96"/>
        <v>0</v>
      </c>
      <c r="D94" s="18">
        <f>COUNTIFs('Data Extraction Form'!$B53:AK53,"0 - n/a",'Data Extraction Form'!$B51:AK51,"1 - yes",'Data Extraction Form'!$B20:AK20,"1 - yes",'Data Extraction Form'!$B14:AK14,"1 - yes")</f>
        <v>0</v>
      </c>
      <c r="E94" s="158"/>
      <c r="F94" s="159">
        <f t="shared" ref="F94:F96" si="115">DIVIDE(G94,G$6)</f>
        <v>0</v>
      </c>
      <c r="G94">
        <f>COUNTIFs('Data Extraction Form'!$B5:AK5,"2009",'Data Extraction Form'!$B53:AK53,"0 - n/a",'Data Extraction Form'!$B51:AK51,"1 - yes",'Data Extraction Form'!$B20:AK20,"1 - yes",'Data Extraction Form'!$B14:AK14,"1 - yes")</f>
        <v>0</v>
      </c>
      <c r="H94" s="159">
        <f t="shared" ref="H94:H96" si="116">DIVIDE(I94,I$6)</f>
        <v>0</v>
      </c>
      <c r="I94">
        <f>COUNTIFs('Data Extraction Form'!$B5:AK5,"2010",'Data Extraction Form'!$B53:AK53,"0 - n/a",'Data Extraction Form'!$B51:AK51,"1 - yes",'Data Extraction Form'!$B20:AK20,"1 - yes",'Data Extraction Form'!$B14:AK14,"1 - yes")</f>
        <v>0</v>
      </c>
      <c r="J94" s="159">
        <f t="shared" ref="J94:J96" si="117">DIVIDE(K94,K$6)</f>
        <v>0</v>
      </c>
      <c r="K94">
        <f>COUNTIFs('Data Extraction Form'!$B5:AK5,"2011",'Data Extraction Form'!$B53:AK53,"0 - n/a",'Data Extraction Form'!$B51:AK51,"1 - yes",'Data Extraction Form'!$B20:AK20,"1 - yes",'Data Extraction Form'!$B14:AK14,"1 - yes")</f>
        <v>0</v>
      </c>
      <c r="L94" s="159">
        <f t="shared" ref="L94:L96" si="118">DIVIDE(M94,M$6)</f>
        <v>0</v>
      </c>
      <c r="M94">
        <f>COUNTIFs('Data Extraction Form'!$B5:AK5,"2012",'Data Extraction Form'!$B53:AK53,"0 - n/a",'Data Extraction Form'!$B51:AK51,"1 - yes",'Data Extraction Form'!$B20:AK20,"1 - yes",'Data Extraction Form'!$B14:AK14,"1 - yes")</f>
        <v>0</v>
      </c>
      <c r="N94" s="159">
        <f t="shared" ref="N94:N96" si="119">DIVIDE(O94,O$6)</f>
        <v>0</v>
      </c>
      <c r="O94">
        <f>COUNTIFs('Data Extraction Form'!$B5:AK5,"2013",'Data Extraction Form'!$B53:AK53,"0 - n/a",'Data Extraction Form'!$B51:AK51,"1 - yes",'Data Extraction Form'!$B20:AK20,"1 - yes",'Data Extraction Form'!$B14:AK14,"1 - yes")</f>
        <v>0</v>
      </c>
      <c r="P94" s="159">
        <f t="shared" ref="P94:P96" si="120">DIVIDE(Q94,Q$6)</f>
        <v>0</v>
      </c>
      <c r="Q94">
        <f>COUNTIFs('Data Extraction Form'!$B5:AK5,"2014",'Data Extraction Form'!$B53:AK53,"0 - n/a",'Data Extraction Form'!$B51:AK51,"1 - yes",'Data Extraction Form'!$B20:AK20,"1 - yes",'Data Extraction Form'!$B14:AK14,"1 - yes")</f>
        <v>0</v>
      </c>
    </row>
    <row r="95">
      <c r="A95" s="19"/>
      <c r="B95" s="99" t="s">
        <v>231</v>
      </c>
      <c r="C95" s="164">
        <f t="shared" ref="C95:C96" si="121">DIVIDE($D95,$D$91)</f>
        <v>0.4666666667</v>
      </c>
      <c r="D95" s="18">
        <f>COUNTIFs('Data Extraction Form'!$B53:AK53,"1 - yes",'Data Extraction Form'!$B51:AK51,"1 - yes",'Data Extraction Form'!$B20:AK20,"1 - yes",'Data Extraction Form'!$B14:AK14,"1 - yes")</f>
        <v>14</v>
      </c>
      <c r="E95" s="158"/>
      <c r="F95" s="159">
        <f t="shared" si="115"/>
        <v>0.6666666667</v>
      </c>
      <c r="G95">
        <f>COUNTIFs('Data Extraction Form'!$B5:AK5,"2009",'Data Extraction Form'!$B53:AK53,"1 - yes",'Data Extraction Form'!$B51:AK51,"1 - yes",'Data Extraction Form'!$B20:AK20,"1 - yes",'Data Extraction Form'!$B14:AK14,"1 - yes")</f>
        <v>2</v>
      </c>
      <c r="H95" s="159">
        <f t="shared" si="116"/>
        <v>0.5</v>
      </c>
      <c r="I95">
        <f>COUNTIFs('Data Extraction Form'!$B5:AK5,"2010",'Data Extraction Form'!$B53:AK53,"1 - yes",'Data Extraction Form'!$B51:AK51,"1 - yes",'Data Extraction Form'!$B20:AK20,"1 - yes",'Data Extraction Form'!$B14:AK14,"1 - yes")</f>
        <v>3</v>
      </c>
      <c r="J95" s="159">
        <f t="shared" si="117"/>
        <v>0.2</v>
      </c>
      <c r="K95">
        <f>COUNTIFs('Data Extraction Form'!$B5:AK5,"2011",'Data Extraction Form'!$B53:AK53,"1 - yes",'Data Extraction Form'!$B51:AK51,"1 - yes",'Data Extraction Form'!$B20:AK20,"1 - yes",'Data Extraction Form'!$B14:AK14,"1 - yes")</f>
        <v>1</v>
      </c>
      <c r="L95" s="159">
        <f t="shared" si="118"/>
        <v>0</v>
      </c>
      <c r="M95">
        <f>COUNTIFs('Data Extraction Form'!$B5:AK5,"2012",'Data Extraction Form'!$B53:AK53,"1 - yes",'Data Extraction Form'!$B51:AK51,"1 - yes",'Data Extraction Form'!$B20:AK20,"1 - yes",'Data Extraction Form'!$B14:AK14,"1 - yes")</f>
        <v>0</v>
      </c>
      <c r="N95" s="159">
        <f t="shared" si="119"/>
        <v>0.5</v>
      </c>
      <c r="O95">
        <f>COUNTIFs('Data Extraction Form'!$B5:AK5,"2013",'Data Extraction Form'!$B53:AK53,"1 - yes",'Data Extraction Form'!$B51:AK51,"1 - yes",'Data Extraction Form'!$B20:AK20,"1 - yes",'Data Extraction Form'!$B14:AK14,"1 - yes")</f>
        <v>2</v>
      </c>
      <c r="P95" s="159">
        <f t="shared" si="120"/>
        <v>0.5</v>
      </c>
      <c r="Q95">
        <f>COUNTIFs('Data Extraction Form'!$B5:AK5,"2014",'Data Extraction Form'!$B53:AK53,"1 - yes",'Data Extraction Form'!$B51:AK51,"1 - yes",'Data Extraction Form'!$B20:AK20,"1 - yes",'Data Extraction Form'!$B14:AK14,"1 - yes")</f>
        <v>6</v>
      </c>
    </row>
    <row r="96">
      <c r="A96" s="19"/>
      <c r="B96" s="99" t="s">
        <v>241</v>
      </c>
      <c r="C96" s="164">
        <f t="shared" si="121"/>
        <v>0.5333333333</v>
      </c>
      <c r="D96" s="18">
        <f>COUNTIFs('Data Extraction Form'!$B53:AK53,"2 - no",'Data Extraction Form'!$B51:AK51,"1 - yes",'Data Extraction Form'!$B20:AK20,"1 - yes",'Data Extraction Form'!$B14:AK14,"1 - yes")</f>
        <v>16</v>
      </c>
      <c r="E96" s="158"/>
      <c r="F96" s="159">
        <f t="shared" si="115"/>
        <v>0.3333333333</v>
      </c>
      <c r="G96">
        <f>COUNTIFs('Data Extraction Form'!$B5:AK5,"2009",'Data Extraction Form'!$B53:AK53,"2 - no",'Data Extraction Form'!$B51:AK51,"1 - yes",'Data Extraction Form'!$B20:AK20,"1 - yes",'Data Extraction Form'!$B14:AK14,"1 - yes")</f>
        <v>1</v>
      </c>
      <c r="H96" s="159">
        <f t="shared" si="116"/>
        <v>0.5</v>
      </c>
      <c r="I96">
        <f>COUNTIFs('Data Extraction Form'!$B5:AK5,"2010",'Data Extraction Form'!$B53:AK53,"2 - no",'Data Extraction Form'!$B51:AK51,"1 - yes",'Data Extraction Form'!$B20:AK20,"1 - yes",'Data Extraction Form'!$B14:AK14,"1 - yes")</f>
        <v>3</v>
      </c>
      <c r="J96" s="159">
        <f t="shared" si="117"/>
        <v>0.8</v>
      </c>
      <c r="K96">
        <f>COUNTIFs('Data Extraction Form'!$B5:AK5,"2011",'Data Extraction Form'!$B53:AK53,"2 - no",'Data Extraction Form'!$B51:AK51,"1 - yes",'Data Extraction Form'!$B20:AK20,"1 - yes",'Data Extraction Form'!$B14:AK14,"1 - yes")</f>
        <v>4</v>
      </c>
      <c r="L96" s="159">
        <f t="shared" si="118"/>
        <v>0</v>
      </c>
      <c r="M96">
        <f>COUNTIFs('Data Extraction Form'!$B5:AK5,"2012",'Data Extraction Form'!$B53:AK53,"2 - no",'Data Extraction Form'!$B51:AK51,"1 - yes",'Data Extraction Form'!$B20:AK20,"1 - yes",'Data Extraction Form'!$B14:AK14,"1 - yes")</f>
        <v>0</v>
      </c>
      <c r="N96" s="159">
        <f t="shared" si="119"/>
        <v>0.5</v>
      </c>
      <c r="O96">
        <f>COUNTIFs('Data Extraction Form'!$B5:AK5,"2013",'Data Extraction Form'!$B53:AK53,"2 - no",'Data Extraction Form'!$B51:AK51,"1 - yes",'Data Extraction Form'!$B20:AK20,"1 - yes",'Data Extraction Form'!$B14:AK14,"1 - yes")</f>
        <v>2</v>
      </c>
      <c r="P96" s="159">
        <f t="shared" si="120"/>
        <v>0.5</v>
      </c>
      <c r="Q96">
        <f>COUNTIFs('Data Extraction Form'!$B5:AK5,"2014",'Data Extraction Form'!$B53:AK53,"2 - no",'Data Extraction Form'!$B51:AK51,"1 - yes",'Data Extraction Form'!$B20:AK20,"1 - yes",'Data Extraction Form'!$B14:AK14,"1 - yes")</f>
        <v>6</v>
      </c>
    </row>
    <row r="97">
      <c r="A97" s="51" t="s">
        <v>288</v>
      </c>
      <c r="B97" s="96" t="s">
        <v>289</v>
      </c>
      <c r="C97" s="164">
        <f>DIVIDE($D97,$D$12)</f>
        <v>0</v>
      </c>
      <c r="D97" s="18">
        <f>COUNTIFs('Data Extraction Form'!$B55:AK55,"",'Data Extraction Form'!$B20:AK20,"1 - yes",'Data Extraction Form'!$B14:AK14,"1 - yes")</f>
        <v>0</v>
      </c>
      <c r="E97" s="158"/>
      <c r="F97" s="159"/>
      <c r="H97" s="159"/>
      <c r="J97" s="159"/>
      <c r="L97" s="159"/>
      <c r="N97" s="159"/>
      <c r="P97" s="159"/>
    </row>
    <row r="98">
      <c r="A98" s="51"/>
      <c r="B98" s="99" t="s">
        <v>676</v>
      </c>
      <c r="C98" s="164">
        <f t="shared" ref="C98:C102" si="122">DIVIDE($D98,$D$67)</f>
        <v>0.07692307692</v>
      </c>
      <c r="D98" s="174">
        <f>COUNTIFs('Data Extraction Form'!$B55:AK55,"0 - n/a",'Data Extraction Form'!$B39:AK39,"1 - yes",'Data Extraction Form'!$B20:AK20,"1 - yes",'Data Extraction Form'!$B14:AK14,"1 - yes")</f>
        <v>2</v>
      </c>
      <c r="E98" s="158"/>
      <c r="F98" s="159">
        <f t="shared" ref="F98:F102" si="123">DIVIDE(G98,G$6)</f>
        <v>0</v>
      </c>
      <c r="G98" s="175">
        <f>COUNTIFs('Data Extraction Form'!$B5:AK5,"2009",'Data Extraction Form'!$B55:AK55,"0 - n/a",'Data Extraction Form'!$B20:AK20,"1 - yes",'Data Extraction Form'!$B14:AK14,"1 - yes")</f>
        <v>0</v>
      </c>
      <c r="H98" s="159">
        <f t="shared" ref="H98:H102" si="124">DIVIDE(I98,I$6)</f>
        <v>0.3333333333</v>
      </c>
      <c r="I98" s="175">
        <f>COUNTIFs('Data Extraction Form'!$B5:AK5,"2010",'Data Extraction Form'!$B55:AK55,"0 - n/a",'Data Extraction Form'!$B20:AK20,"1 - yes",'Data Extraction Form'!$B14:AK14,"1 - yes")</f>
        <v>2</v>
      </c>
      <c r="J98" s="159">
        <f t="shared" ref="J98:J102" si="125">DIVIDE(K98,K$6)</f>
        <v>0.6</v>
      </c>
      <c r="K98" s="175">
        <f>COUNTIFs('Data Extraction Form'!$B5:AK5,"2011",'Data Extraction Form'!$B55:AK55,"0 - n/a",'Data Extraction Form'!$B20:AK20,"1 - yes",'Data Extraction Form'!$B14:AK14,"1 - yes")</f>
        <v>3</v>
      </c>
      <c r="L98" s="159">
        <f t="shared" ref="L98:L102" si="126">DIVIDE(M98,M$6)</f>
        <v>0</v>
      </c>
      <c r="M98" s="175">
        <f>COUNTIFs('Data Extraction Form'!$B5:AK5,"2012",'Data Extraction Form'!$B55:AK55,"0 - n/a",'Data Extraction Form'!$B20:AK20,"1 - yes",'Data Extraction Form'!$B14:AK14,"1 - yes")</f>
        <v>0</v>
      </c>
      <c r="N98" s="159">
        <f t="shared" ref="N98:N102" si="127">DIVIDE(O98,O$6)</f>
        <v>0.25</v>
      </c>
      <c r="O98" s="175">
        <f>COUNTIFs('Data Extraction Form'!$B5:AK5,"2013",'Data Extraction Form'!$B55:AK55,"0 - n/a",'Data Extraction Form'!$B20:AK20,"1 - yes",'Data Extraction Form'!$B14:AK14,"1 - yes")</f>
        <v>1</v>
      </c>
      <c r="P98" s="159">
        <f t="shared" ref="P98:P102" si="128">DIVIDE(Q98,Q$6)</f>
        <v>0.1666666667</v>
      </c>
      <c r="Q98" s="175">
        <f>COUNTIFs('Data Extraction Form'!$B5:AK5,"2014",'Data Extraction Form'!$B55:AK55,"0 - n/a",'Data Extraction Form'!$B20:AK20,"1 - yes",'Data Extraction Form'!$B14:AK14,"1 - yes")</f>
        <v>2</v>
      </c>
    </row>
    <row r="99">
      <c r="A99" s="51"/>
      <c r="B99" s="99" t="s">
        <v>677</v>
      </c>
      <c r="C99" s="164">
        <f t="shared" si="122"/>
        <v>0.2307692308</v>
      </c>
      <c r="D99" s="18">
        <f>COUNTIFs('Data Extraction Form'!$B55:AK55,"1 - during domain analysis/design phase, and after implementation - iterativly",'Data Extraction Form'!$B39:AK39,"1 - yes",'Data Extraction Form'!$B20:AK20,"1 - yes",'Data Extraction Form'!$B14:AK14,"1 - yes")</f>
        <v>6</v>
      </c>
      <c r="E99" s="158"/>
      <c r="F99" s="159">
        <f t="shared" si="123"/>
        <v>0</v>
      </c>
      <c r="G99">
        <f>COUNTIFs('Data Extraction Form'!$B5:AK5,"2009",'Data Extraction Form'!$B55:AK55,"1 - during domain analysis/design phase, and after implementation - iterativly",'Data Extraction Form'!$B20:AK20,"1 - yes",'Data Extraction Form'!$B14:AK14,"1 - yes")</f>
        <v>0</v>
      </c>
      <c r="H99" s="159">
        <f t="shared" si="124"/>
        <v>0</v>
      </c>
      <c r="I99">
        <f>COUNTIFs('Data Extraction Form'!$B5:AK5,"2010",'Data Extraction Form'!$B55:AK55,"1 - during domain analysis/design phase, and after implementation - iterativly",'Data Extraction Form'!$B20:AK20,"1 - yes",'Data Extraction Form'!$B14:AK14,"1 - yes")</f>
        <v>0</v>
      </c>
      <c r="J99" s="159">
        <f t="shared" si="125"/>
        <v>0</v>
      </c>
      <c r="K99">
        <f>COUNTIFs('Data Extraction Form'!$B5:AK5,"2011",'Data Extraction Form'!$B55:AK55,"1 - during domain analysis/design phase, and after implementation - iterativly",'Data Extraction Form'!$B20:AK20,"1 - yes",'Data Extraction Form'!$B14:AK14,"1 - yes")</f>
        <v>0</v>
      </c>
      <c r="L99" s="159">
        <f t="shared" si="126"/>
        <v>0.5</v>
      </c>
      <c r="M99">
        <f>COUNTIFs('Data Extraction Form'!$B5:AK5,"2012",'Data Extraction Form'!$B55:AK55,"1 - during domain analysis/design phase, and after implementation - iterativly",'Data Extraction Form'!$B20:AK20,"1 - yes",'Data Extraction Form'!$B14:AK14,"1 - yes")</f>
        <v>1</v>
      </c>
      <c r="N99" s="159">
        <f t="shared" si="127"/>
        <v>0</v>
      </c>
      <c r="O99">
        <f>COUNTIFs('Data Extraction Form'!$B5:AK5,"2013",'Data Extraction Form'!$B55:AK55,"1 - during domain analysis/design phase, and after implementation - iterativly",'Data Extraction Form'!$B20:AK20,"1 - yes",'Data Extraction Form'!$B14:AK14,"1 - yes")</f>
        <v>0</v>
      </c>
      <c r="P99" s="159">
        <f t="shared" si="128"/>
        <v>0.4166666667</v>
      </c>
      <c r="Q99">
        <f>COUNTIFs('Data Extraction Form'!$B5:AK5,"2014",'Data Extraction Form'!$B55:AK55,"1 - during domain analysis/design phase, and after implementation - iterativly",'Data Extraction Form'!$B20:AK20,"1 - yes",'Data Extraction Form'!$B14:AK14,"1 - yes")</f>
        <v>5</v>
      </c>
    </row>
    <row r="100">
      <c r="A100" s="51"/>
      <c r="B100" s="99" t="s">
        <v>291</v>
      </c>
      <c r="C100" s="164">
        <f t="shared" si="122"/>
        <v>0.1538461538</v>
      </c>
      <c r="D100" s="174">
        <f>COUNTIFs('Data Extraction Form'!$B55:AK55,"2 - during domain analysis/design phase, and after implementation",'Data Extraction Form'!$B39:AK39,"1 - yes",'Data Extraction Form'!$B20:AK20,"1 - yes",'Data Extraction Form'!$B14:AK14,"1 - yes")</f>
        <v>4</v>
      </c>
      <c r="E100" s="158"/>
      <c r="F100" s="159">
        <f t="shared" si="123"/>
        <v>0.3333333333</v>
      </c>
      <c r="G100" s="175">
        <f>COUNTIFs('Data Extraction Form'!$B5:AK5,"2009",'Data Extraction Form'!$B55:AK55,"2 - during domain analysis/design phase, and after implementation",'Data Extraction Form'!$B20:AK20,"1 - yes",'Data Extraction Form'!$B14:AK14,"1 - yes")</f>
        <v>1</v>
      </c>
      <c r="H100" s="159">
        <f t="shared" si="124"/>
        <v>0.1666666667</v>
      </c>
      <c r="I100" s="175">
        <f>COUNTIFs('Data Extraction Form'!$B5:AK5,"2010",'Data Extraction Form'!$B55:AK55,"2 - during domain analysis/design phase, and after implementation",'Data Extraction Form'!$B20:AK20,"1 - yes",'Data Extraction Form'!$B14:AK14,"1 - yes")</f>
        <v>1</v>
      </c>
      <c r="J100" s="159">
        <f t="shared" si="125"/>
        <v>0.2</v>
      </c>
      <c r="K100" s="175">
        <f>COUNTIFs('Data Extraction Form'!$B5:AK5,"2011",'Data Extraction Form'!$B55:AK55,"2 - during domain analysis/design phase, and after implementation",'Data Extraction Form'!$B20:AK20,"1 - yes",'Data Extraction Form'!$B14:AK14,"1 - yes")</f>
        <v>1</v>
      </c>
      <c r="L100" s="159">
        <f t="shared" si="126"/>
        <v>0</v>
      </c>
      <c r="M100" s="175">
        <f>COUNTIFs('Data Extraction Form'!$B5:AK5,"2012",'Data Extraction Form'!$B55:AK55,"2 - during domain analysis/design phase, and after implementation",'Data Extraction Form'!$B20:AK20,"1 - yes",'Data Extraction Form'!$B14:AK14,"1 - yes")</f>
        <v>0</v>
      </c>
      <c r="N100" s="159">
        <f t="shared" si="127"/>
        <v>0</v>
      </c>
      <c r="O100" s="175">
        <f>COUNTIFs('Data Extraction Form'!$B5:AK5,"2013",'Data Extraction Form'!$B55:AK55,"2 - during domain analysis/design phase, and after implementation",'Data Extraction Form'!$B20:AK20,"1 - yes",'Data Extraction Form'!$B14:AK14,"1 - yes")</f>
        <v>0</v>
      </c>
      <c r="P100" s="159">
        <f t="shared" si="128"/>
        <v>0.08333333333</v>
      </c>
      <c r="Q100" s="175">
        <f>COUNTIFs('Data Extraction Form'!$B5:AK5,"2014",'Data Extraction Form'!$B55:AK55,"2 - during domain analysis/design phase, and after implementation",'Data Extraction Form'!$B20:AK20,"1 - yes",'Data Extraction Form'!$B14:AK14,"1 - yes")</f>
        <v>1</v>
      </c>
    </row>
    <row r="101">
      <c r="A101" s="51"/>
      <c r="B101" s="99" t="s">
        <v>292</v>
      </c>
      <c r="C101" s="164">
        <f t="shared" si="122"/>
        <v>0.07692307692</v>
      </c>
      <c r="D101" s="174">
        <f>COUNTIFs('Data Extraction Form'!$B55:AK55,"3 - during domain analysis/design phase",'Data Extraction Form'!$B39:AK39,"1 - yes",'Data Extraction Form'!$B20:AK20,"1 - yes",'Data Extraction Form'!$B14:AK14,"1 - yes")</f>
        <v>2</v>
      </c>
      <c r="E101" s="158"/>
      <c r="F101" s="159">
        <f t="shared" si="123"/>
        <v>0.3333333333</v>
      </c>
      <c r="G101" s="175">
        <f>COUNTIFs('Data Extraction Form'!$B5:AK5,"2009",'Data Extraction Form'!$B55:AK55,"3 - during domain analysis/design phase",'Data Extraction Form'!$B20:AK20,"1 - yes",'Data Extraction Form'!$B14:AK14,"1 - yes")</f>
        <v>1</v>
      </c>
      <c r="H101" s="159">
        <f t="shared" si="124"/>
        <v>0</v>
      </c>
      <c r="I101" s="175">
        <f>COUNTIFs('Data Extraction Form'!$B5:AK5,"2010",'Data Extraction Form'!$B55:AK55,"3 - during domain analysis/design phase",'Data Extraction Form'!$B20:AK20,"1 - yes",'Data Extraction Form'!$B14:AK14,"1 - yes")</f>
        <v>0</v>
      </c>
      <c r="J101" s="159">
        <f t="shared" si="125"/>
        <v>0</v>
      </c>
      <c r="K101" s="175">
        <f>COUNTIFs('Data Extraction Form'!$B5:AK5,"2011",'Data Extraction Form'!$B55:AK55,"3 - during domain analysis/design phase",'Data Extraction Form'!$B20:AK20,"1 - yes",'Data Extraction Form'!$B14:AK14,"1 - yes")</f>
        <v>0</v>
      </c>
      <c r="L101" s="159">
        <f t="shared" si="126"/>
        <v>0</v>
      </c>
      <c r="M101" s="175">
        <f>COUNTIFs('Data Extraction Form'!$B5:AK5,"2012",'Data Extraction Form'!$B55:AK55,"3 - during domain analysis/design phase",'Data Extraction Form'!$B20:AK20,"1 - yes",'Data Extraction Form'!$B14:AK14,"1 - yes")</f>
        <v>0</v>
      </c>
      <c r="N101" s="159">
        <f t="shared" si="127"/>
        <v>0</v>
      </c>
      <c r="O101" s="175">
        <f>COUNTIFs('Data Extraction Form'!$B5:AK5,"2013",'Data Extraction Form'!$B55:AK55,"3 - during domain analysis/design phase",'Data Extraction Form'!$B20:AK20,"1 - yes",'Data Extraction Form'!$B14:AK14,"1 - yes")</f>
        <v>0</v>
      </c>
      <c r="P101" s="159">
        <f t="shared" si="128"/>
        <v>0.08333333333</v>
      </c>
      <c r="Q101" s="175">
        <f>COUNTIFs('Data Extraction Form'!$B5:AK5,"2014",'Data Extraction Form'!$B55:AK55,"3 - during domain analysis/design phase",'Data Extraction Form'!$B20:AK20,"1 - yes",'Data Extraction Form'!$B14:AK14,"1 - yes")</f>
        <v>1</v>
      </c>
    </row>
    <row r="102">
      <c r="A102" s="51"/>
      <c r="B102" s="99" t="s">
        <v>293</v>
      </c>
      <c r="C102" s="164">
        <f t="shared" si="122"/>
        <v>0.4615384615</v>
      </c>
      <c r="D102" s="174">
        <f>COUNTIFs('Data Extraction Form'!$B55:AK55,"4 - after implementation",'Data Extraction Form'!$B39:AK39,"1 - yes",'Data Extraction Form'!$B20:AK20,"1 - yes",'Data Extraction Form'!$B14:AK14,"1 - yes")</f>
        <v>12</v>
      </c>
      <c r="E102" s="158"/>
      <c r="F102" s="159">
        <f t="shared" si="123"/>
        <v>0.3333333333</v>
      </c>
      <c r="G102" s="175">
        <f>COUNTIFs('Data Extraction Form'!$B5:AK5,"2009",'Data Extraction Form'!$B55:AK55,"4 - after implementation",'Data Extraction Form'!$B20:AK20,"1 - yes",'Data Extraction Form'!$B14:AK14,"1 - yes")</f>
        <v>1</v>
      </c>
      <c r="H102" s="159">
        <f t="shared" si="124"/>
        <v>0.5</v>
      </c>
      <c r="I102" s="175">
        <f>COUNTIFs('Data Extraction Form'!$B5:AK5,"2010",'Data Extraction Form'!$B55:AK55,"4 - after implementation",'Data Extraction Form'!$B20:AK20,"1 - yes",'Data Extraction Form'!$B14:AK14,"1 - yes")</f>
        <v>3</v>
      </c>
      <c r="J102" s="159">
        <f t="shared" si="125"/>
        <v>0.2</v>
      </c>
      <c r="K102" s="175">
        <f>COUNTIFs('Data Extraction Form'!$B5:AK5,"2011",'Data Extraction Form'!$B55:AK55,"4 - after implementation",'Data Extraction Form'!$B20:AK20,"1 - yes",'Data Extraction Form'!$B14:AK14,"1 - yes")</f>
        <v>1</v>
      </c>
      <c r="L102" s="159">
        <f t="shared" si="126"/>
        <v>0.5</v>
      </c>
      <c r="M102" s="175">
        <f>COUNTIFs('Data Extraction Form'!$B5:AK5,"2012",'Data Extraction Form'!$B55:AK55,"4 - after implementation",'Data Extraction Form'!$B20:AK20,"1 - yes",'Data Extraction Form'!$B14:AK14,"1 - yes")</f>
        <v>1</v>
      </c>
      <c r="N102" s="159">
        <f t="shared" si="127"/>
        <v>0.75</v>
      </c>
      <c r="O102" s="175">
        <f>COUNTIFs('Data Extraction Form'!$B5:AK5,"2013",'Data Extraction Form'!$B55:AK55,"4 - after implementation",'Data Extraction Form'!$B20:AK20,"1 - yes",'Data Extraction Form'!$B14:AK14,"1 - yes")</f>
        <v>3</v>
      </c>
      <c r="P102" s="159">
        <f t="shared" si="128"/>
        <v>0.25</v>
      </c>
      <c r="Q102" s="175">
        <f>COUNTIFs('Data Extraction Form'!$B5:AK5,"2014",'Data Extraction Form'!$B55:AK55,"4 - after implementation",'Data Extraction Form'!$B20:AK20,"1 - yes",'Data Extraction Form'!$B14:AK14,"1 - yes")</f>
        <v>3</v>
      </c>
    </row>
    <row r="103">
      <c r="A103" s="66"/>
      <c r="B103" s="66"/>
      <c r="C103" s="66"/>
      <c r="D103" s="66"/>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row>
    <row r="104">
      <c r="A104" s="2" t="s">
        <v>0</v>
      </c>
      <c r="B104" s="2" t="s">
        <v>186</v>
      </c>
      <c r="C104" s="219"/>
      <c r="D104" s="219">
        <f>SUMIFs('Data Extraction Form'!$B$57:AK$57, 'Data Extraction Form'!$B$20:AK$20,"1 - yes",'Data Extraction Form'!$B$14:AK$14,"1 - yes")/$D$12</f>
        <v>0.7867410714</v>
      </c>
    </row>
    <row r="105">
      <c r="A105" s="78" t="s">
        <v>188</v>
      </c>
      <c r="B105" s="79" t="s">
        <v>190</v>
      </c>
      <c r="C105" s="63"/>
      <c r="D105" s="18">
        <f>SUMIFs('Data Extraction Form'!$B$59:AK$59, 'Data Extraction Form'!$B$20:AK$20,"1 - yes",'Data Extraction Form'!$B$14:AK$14,"1 - yes")/$D$12</f>
        <v>1</v>
      </c>
    </row>
    <row r="106">
      <c r="A106" s="84" t="s">
        <v>196</v>
      </c>
      <c r="B106" s="86" t="s">
        <v>198</v>
      </c>
      <c r="C106" s="63"/>
      <c r="D106" s="18">
        <f>SUMIFs('Data Extraction Form'!$B$61:AK$61, 'Data Extraction Form'!$B$20:AK$20,"1 - yes",'Data Extraction Form'!$B$14:AK$14,"1 - yes")/$D$12</f>
        <v>0.859375</v>
      </c>
    </row>
    <row r="107">
      <c r="A107" s="84" t="s">
        <v>202</v>
      </c>
      <c r="B107" s="86" t="s">
        <v>203</v>
      </c>
      <c r="C107" s="63"/>
      <c r="D107" s="18">
        <f>SUMIFs('Data Extraction Form'!$B$63:AK$63, 'Data Extraction Form'!$B$20:AK$20,"1 - yes",'Data Extraction Form'!$B$14:AK$14,"1 - yes")/$D$12</f>
        <v>0.921875</v>
      </c>
    </row>
    <row r="108">
      <c r="A108" s="84" t="s">
        <v>207</v>
      </c>
      <c r="B108" s="86" t="s">
        <v>208</v>
      </c>
      <c r="C108" s="63"/>
      <c r="D108" s="18">
        <f>SUMIFs('Data Extraction Form'!$B$65:AK$65, 'Data Extraction Form'!$B$20:AK$20,"1 - yes",'Data Extraction Form'!$B$14:AK$14,"1 - yes")/$D$12</f>
        <v>0.953125</v>
      </c>
    </row>
    <row r="109">
      <c r="A109" s="84" t="s">
        <v>214</v>
      </c>
      <c r="B109" s="86" t="s">
        <v>215</v>
      </c>
      <c r="C109" s="63"/>
      <c r="D109" s="18">
        <f>SUMIFs('Data Extraction Form'!$B$67:AK$67, 'Data Extraction Form'!$B$20:AK$20,"1 - yes",'Data Extraction Form'!$B$14:AK$14,"1 - yes")/$D$12</f>
        <v>0.6790625</v>
      </c>
    </row>
    <row r="110">
      <c r="A110" s="84" t="s">
        <v>220</v>
      </c>
      <c r="B110" s="86" t="s">
        <v>221</v>
      </c>
      <c r="C110" s="63"/>
      <c r="D110" s="18">
        <f>SUMIFs('Data Extraction Form'!$B$69:AK$69, 'Data Extraction Form'!$B$20:AK$20,"1 - yes",'Data Extraction Form'!$B$14:AK$14,"1 - yes")/$D$12</f>
        <v>0.59375</v>
      </c>
    </row>
    <row r="111">
      <c r="A111" s="84" t="s">
        <v>223</v>
      </c>
      <c r="B111" s="86" t="s">
        <v>224</v>
      </c>
      <c r="C111" s="63"/>
      <c r="D111" s="18">
        <f>SUMIFs('Data Extraction Form'!$B$71:AK$71, 'Data Extraction Form'!$B$20:AK$20,"1 - yes",'Data Extraction Form'!$B$14:AK$14,"1 - yes")/$D$12</f>
        <v>0.5</v>
      </c>
    </row>
  </sheetData>
  <mergeCells count="19">
    <mergeCell ref="F5:G5"/>
    <mergeCell ref="H5:I5"/>
    <mergeCell ref="N5:O5"/>
    <mergeCell ref="P5:Q5"/>
    <mergeCell ref="L5:M5"/>
    <mergeCell ref="G3:I3"/>
    <mergeCell ref="J5:K5"/>
    <mergeCell ref="O3:Q3"/>
    <mergeCell ref="AF3:AG3"/>
    <mergeCell ref="AD3:AE3"/>
    <mergeCell ref="T3:U3"/>
    <mergeCell ref="V3:W3"/>
    <mergeCell ref="K3:M3"/>
    <mergeCell ref="Z3:AA3"/>
    <mergeCell ref="X3:Y3"/>
    <mergeCell ref="R3:S3"/>
    <mergeCell ref="AH3:AI3"/>
    <mergeCell ref="AJ3:AK3"/>
    <mergeCell ref="AB3:AC3"/>
  </mergeCells>
  <conditionalFormatting sqref="D54 G54 I54 K54 M54 O54 Q54 D77 G77 I77 K77 M77 O77 Q77">
    <cfRule type="cellIs" dxfId="0" priority="1" operator="greaterThan">
      <formula>0</formula>
    </cfRule>
  </conditionalFormatting>
  <conditionalFormatting sqref="D50 G50 I50 K50 M50 O50 Q50">
    <cfRule type="cellIs" dxfId="0" priority="2" operator="greaterThan">
      <formula>0</formula>
    </cfRule>
  </conditionalFormatting>
  <conditionalFormatting sqref="D46 I46 K46 M46 O46 Q46">
    <cfRule type="cellIs" dxfId="0" priority="3" operator="greaterThan">
      <formula>0</formula>
    </cfRule>
  </conditionalFormatting>
  <conditionalFormatting sqref="D42 G42 I42 K42 M42 O42 Q42">
    <cfRule type="cellIs" dxfId="0" priority="4" operator="greaterThan">
      <formula>0</formula>
    </cfRule>
  </conditionalFormatting>
  <conditionalFormatting sqref="D34 G34 I34 K34 M34 O34 Q34">
    <cfRule type="cellIs" dxfId="0" priority="5" operator="greaterThan">
      <formula>0</formula>
    </cfRule>
  </conditionalFormatting>
  <conditionalFormatting sqref="D30 G30 I30 K30 M30 O30 Q30">
    <cfRule type="cellIs" dxfId="0" priority="6" operator="greaterThan">
      <formula>0</formula>
    </cfRule>
  </conditionalFormatting>
  <conditionalFormatting sqref="D26 G26 I26 K26 M26 O26 Q26">
    <cfRule type="cellIs" dxfId="0" priority="7" operator="greaterThan">
      <formula>0</formula>
    </cfRule>
  </conditionalFormatting>
  <conditionalFormatting sqref="D22 G22 I22 K22 M22 O22 Q22">
    <cfRule type="cellIs" dxfId="0" priority="8" operator="greaterThan">
      <formula>0</formula>
    </cfRule>
  </conditionalFormatting>
  <conditionalFormatting sqref="D17 G17 I17 K17 M17 O17 Q17">
    <cfRule type="cellIs" dxfId="0" priority="9" operator="greaterThan">
      <formula>0</formula>
    </cfRule>
  </conditionalFormatting>
  <conditionalFormatting sqref="D58 G58 I58 K58 M58 O58 Q58">
    <cfRule type="cellIs" dxfId="0" priority="10" operator="greaterThan">
      <formula>0</formula>
    </cfRule>
  </conditionalFormatting>
  <conditionalFormatting sqref="D65 G65 I65 K65 M65 O65 Q65">
    <cfRule type="cellIs" dxfId="0" priority="11" operator="greaterThan">
      <formula>0</formula>
    </cfRule>
  </conditionalFormatting>
  <conditionalFormatting sqref="D69 G69 I69 K69 M69 O69 Q69">
    <cfRule type="cellIs" dxfId="0" priority="12" operator="greaterThan">
      <formula>0</formula>
    </cfRule>
  </conditionalFormatting>
  <conditionalFormatting sqref="D73 G73 I73 K73 M73 O73 Q73">
    <cfRule type="cellIs" dxfId="0" priority="13" operator="greaterThan">
      <formula>0</formula>
    </cfRule>
  </conditionalFormatting>
  <conditionalFormatting sqref="D77 G77 I77 K77 M77 O77 Q77">
    <cfRule type="cellIs" dxfId="0" priority="14" operator="greaterThan">
      <formula>0</formula>
    </cfRule>
  </conditionalFormatting>
  <conditionalFormatting sqref="D81 G81 I81 K81 M81 O81 Q81 D97 G97 I97 K97 M97 O97 Q97">
    <cfRule type="cellIs" dxfId="0" priority="15" operator="notEqual">
      <formula>0</formula>
    </cfRule>
  </conditionalFormatting>
  <conditionalFormatting sqref="D85 G85 I85 K85 M85 O85 Q85">
    <cfRule type="cellIs" dxfId="0" priority="16" operator="notEqual">
      <formula>0</formula>
    </cfRule>
  </conditionalFormatting>
  <conditionalFormatting sqref="D89 G89 I89 K89 M89 O89 Q89">
    <cfRule type="cellIs" dxfId="0" priority="17" operator="notEqual">
      <formula>0</formula>
    </cfRule>
  </conditionalFormatting>
  <conditionalFormatting sqref="D93 G93 I93 K93 M93 O93 Q93">
    <cfRule type="cellIs" dxfId="0" priority="18" operator="notEqual">
      <formula>0</formula>
    </cfRule>
  </conditionalFormatting>
  <conditionalFormatting sqref="D97 G97 I97 K97 M97 O97 Q97">
    <cfRule type="cellIs" dxfId="0" priority="19" operator="notEqual">
      <formula>0</formula>
    </cfRule>
  </conditionalFormatting>
  <dataValidations>
    <dataValidation type="list" allowBlank="1" showInputMessage="1" prompt="Click and enter a value from range 'SLR Basic Data'!A8:A10" sqref="B10">
      <formula1>'SLR Basic Data'!$A$8:$A$10</formula1>
    </dataValidation>
  </dataValidation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2" max="2" width="68.86"/>
    <col customWidth="1" min="4" max="4" width="21.86"/>
  </cols>
  <sheetData>
    <row r="1">
      <c r="A1" s="92" t="s">
        <v>3</v>
      </c>
      <c r="B1" s="94" t="s">
        <v>4</v>
      </c>
    </row>
    <row r="51">
      <c r="A51" s="104" t="s">
        <v>11</v>
      </c>
      <c r="B51" s="106" t="s">
        <v>12</v>
      </c>
    </row>
    <row r="54">
      <c r="E54" s="99" t="s">
        <v>231</v>
      </c>
      <c r="F54" s="99" t="s">
        <v>241</v>
      </c>
    </row>
    <row r="55">
      <c r="D55" s="10" t="s">
        <v>562</v>
      </c>
      <c r="E55" s="178">
        <f>'Data Extraction Results'!C48</f>
        <v>0.9642857143</v>
      </c>
      <c r="F55" s="178">
        <f>'Data Extraction Results'!C49</f>
        <v>0.03571428571</v>
      </c>
    </row>
    <row r="56">
      <c r="D56" s="10" t="s">
        <v>563</v>
      </c>
      <c r="E56" s="178">
        <f>'Data Extraction Results'!C52</f>
        <v>0.7857142857</v>
      </c>
      <c r="F56" s="178">
        <f>'Data Extraction Results'!C53</f>
        <v>0.2142857143</v>
      </c>
    </row>
    <row r="57">
      <c r="D57" s="10" t="s">
        <v>564</v>
      </c>
      <c r="E57" s="178">
        <f>'Data Extraction Results'!C56</f>
        <v>0.3214285714</v>
      </c>
      <c r="F57" s="178">
        <f>'Data Extraction Results'!C57</f>
        <v>0.6785714286</v>
      </c>
    </row>
    <row r="58">
      <c r="D58" s="10" t="s">
        <v>565</v>
      </c>
      <c r="E58" s="178">
        <f>'Data Extraction Results'!C60</f>
        <v>0.3214285714</v>
      </c>
      <c r="F58" s="178">
        <f>'Data Extraction Results'!C61</f>
        <v>0.6785714286</v>
      </c>
    </row>
    <row r="85">
      <c r="F85" s="10"/>
      <c r="G85" s="10"/>
    </row>
    <row r="87">
      <c r="E87" s="10"/>
    </row>
    <row r="88">
      <c r="E88" s="10" t="s">
        <v>566</v>
      </c>
      <c r="F88" s="10" t="s">
        <v>263</v>
      </c>
      <c r="G88" s="10" t="s">
        <v>265</v>
      </c>
      <c r="H88" s="10" t="s">
        <v>267</v>
      </c>
      <c r="I88" s="10" t="s">
        <v>567</v>
      </c>
    </row>
    <row r="89">
      <c r="E89" s="10">
        <v>2009.0</v>
      </c>
      <c r="F89" s="178">
        <v>1.0</v>
      </c>
      <c r="G89" s="178">
        <v>1.0</v>
      </c>
      <c r="H89" s="178">
        <v>0.3333333333333333</v>
      </c>
      <c r="I89" s="178">
        <v>0.3333333333333333</v>
      </c>
    </row>
    <row r="90">
      <c r="E90" s="10">
        <v>2010.0</v>
      </c>
      <c r="F90" s="178">
        <v>0.75</v>
      </c>
      <c r="G90" s="178">
        <v>0.75</v>
      </c>
      <c r="H90" s="178">
        <v>0.0</v>
      </c>
      <c r="I90" s="178">
        <v>0.0</v>
      </c>
    </row>
    <row r="91">
      <c r="E91" s="10">
        <v>2011.0</v>
      </c>
      <c r="F91" s="178">
        <v>1.0</v>
      </c>
      <c r="G91" s="178">
        <v>1.0</v>
      </c>
      <c r="H91" s="178">
        <v>0.0</v>
      </c>
      <c r="I91" s="178">
        <v>0.25</v>
      </c>
    </row>
    <row r="92">
      <c r="E92" s="10">
        <v>2012.0</v>
      </c>
      <c r="F92" s="178">
        <v>1.0</v>
      </c>
      <c r="G92" s="178">
        <v>1.0</v>
      </c>
      <c r="H92" s="178">
        <v>1.0</v>
      </c>
      <c r="I92" s="178">
        <v>1.0</v>
      </c>
    </row>
    <row r="93">
      <c r="E93" s="10">
        <v>2013.0</v>
      </c>
      <c r="F93" s="178">
        <v>1.0</v>
      </c>
      <c r="G93" s="178">
        <v>0.5</v>
      </c>
      <c r="H93" s="178">
        <v>0.5</v>
      </c>
      <c r="I93" s="178">
        <v>0.0</v>
      </c>
    </row>
    <row r="94">
      <c r="E94" s="10">
        <v>2014.0</v>
      </c>
      <c r="F94" s="178">
        <v>1.0</v>
      </c>
      <c r="G94" s="178">
        <v>0.7272727272727273</v>
      </c>
      <c r="H94" s="178">
        <v>0.36363636363636365</v>
      </c>
      <c r="I94" s="178">
        <v>0.45454545454545453</v>
      </c>
    </row>
    <row r="95">
      <c r="E95" s="10"/>
    </row>
    <row r="123">
      <c r="A123" s="104" t="s">
        <v>25</v>
      </c>
      <c r="B123" s="108" t="s">
        <v>26</v>
      </c>
      <c r="E123" s="99" t="s">
        <v>231</v>
      </c>
      <c r="F123" s="99" t="s">
        <v>241</v>
      </c>
    </row>
    <row r="124">
      <c r="D124" s="10" t="s">
        <v>568</v>
      </c>
      <c r="E124" s="178">
        <f>'Data Extraction Results'!C71</f>
        <v>0.9615384615</v>
      </c>
      <c r="F124" s="178">
        <f>'Data Extraction Results'!C72</f>
        <v>0.03846153846</v>
      </c>
    </row>
    <row r="125">
      <c r="D125" s="10" t="s">
        <v>569</v>
      </c>
      <c r="E125" s="178">
        <f>'Data Extraction Results'!C75</f>
        <v>0.9615384615</v>
      </c>
      <c r="F125" s="178">
        <f>'Data Extraction Results'!C76</f>
        <v>0.03846153846</v>
      </c>
    </row>
    <row r="126">
      <c r="D126" s="10" t="s">
        <v>570</v>
      </c>
      <c r="E126" s="178">
        <f>'Data Extraction Results'!C79</f>
        <v>0.9230769231</v>
      </c>
      <c r="F126" s="178">
        <f>'Data Extraction Results'!C80</f>
        <v>0.07692307692</v>
      </c>
    </row>
    <row r="127">
      <c r="D127" s="10"/>
      <c r="E127" t="str">
        <f>'Data Extraction Results'!C129</f>
        <v/>
      </c>
      <c r="F127" t="str">
        <f>'Data Extraction Results'!C130</f>
        <v/>
      </c>
    </row>
    <row r="183">
      <c r="E183" s="99" t="s">
        <v>228</v>
      </c>
      <c r="F183" s="99" t="s">
        <v>231</v>
      </c>
      <c r="G183" s="99" t="s">
        <v>241</v>
      </c>
    </row>
    <row r="184">
      <c r="D184" s="10" t="s">
        <v>571</v>
      </c>
      <c r="E184" s="178">
        <f>'Data Extraction Results'!$C$82</f>
        <v>0</v>
      </c>
      <c r="F184" s="178">
        <f>'Data Extraction Results'!$C$83</f>
        <v>0.8125</v>
      </c>
      <c r="G184" s="178">
        <f>'Data Extraction Results'!$C$84</f>
        <v>0.1875</v>
      </c>
    </row>
    <row r="185">
      <c r="D185" s="10" t="s">
        <v>572</v>
      </c>
      <c r="E185" s="179">
        <f>'Data Extraction Results'!$C$86</f>
        <v>0.09375</v>
      </c>
      <c r="F185" s="178">
        <f>'Data Extraction Results'!$C$87</f>
        <v>0.90625</v>
      </c>
      <c r="G185" s="178">
        <f>'Data Extraction Results'!$C$88</f>
        <v>0</v>
      </c>
    </row>
    <row r="186">
      <c r="D186" s="10" t="s">
        <v>573</v>
      </c>
      <c r="E186" s="178">
        <f>'Data Extraction Results'!$C$90</f>
        <v>0</v>
      </c>
      <c r="F186" s="178">
        <f>'Data Extraction Results'!$C$91</f>
        <v>0.9375</v>
      </c>
      <c r="G186" s="178">
        <f>'Data Extraction Results'!$C$92</f>
        <v>0.0625</v>
      </c>
    </row>
  </sheetData>
  <autoFilter ref="$B$25"/>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3" max="3" width="8.86"/>
    <col customWidth="1" min="4" max="4" width="4.57"/>
    <col customWidth="1" min="5" max="5" width="7.71"/>
    <col customWidth="1" min="6" max="6" width="5.14"/>
    <col customWidth="1" min="7" max="7" width="8.29"/>
    <col customWidth="1" min="8" max="8" width="4.71"/>
    <col customWidth="1" min="9" max="9" width="8.43"/>
    <col customWidth="1" min="10" max="10" width="4.86"/>
    <col customWidth="1" min="11" max="11" width="8.57"/>
    <col customWidth="1" min="12" max="12" width="4.29"/>
    <col customWidth="1" min="13" max="13" width="8.29"/>
    <col customWidth="1" min="14" max="14" width="4.57"/>
    <col customWidth="1" min="15" max="15" width="8.57"/>
    <col customWidth="1" min="16" max="16" width="5.71"/>
  </cols>
  <sheetData>
    <row r="1">
      <c r="A1" s="180" t="s">
        <v>5</v>
      </c>
      <c r="B1" s="181"/>
      <c r="C1" s="180">
        <v>2009.0</v>
      </c>
      <c r="E1" s="180">
        <v>2010.0</v>
      </c>
      <c r="G1" s="180">
        <v>2011.0</v>
      </c>
      <c r="I1" s="180">
        <v>2012.0</v>
      </c>
      <c r="K1" s="180">
        <v>2013.0</v>
      </c>
      <c r="M1" s="180">
        <v>2014.0</v>
      </c>
      <c r="O1" s="180" t="s">
        <v>520</v>
      </c>
    </row>
    <row r="2">
      <c r="A2" s="182" t="s">
        <v>30</v>
      </c>
      <c r="B2" s="183" t="s">
        <v>521</v>
      </c>
      <c r="C2" s="184"/>
      <c r="D2" s="185">
        <v>40.0</v>
      </c>
      <c r="E2" s="186"/>
      <c r="F2" s="185">
        <v>35.0</v>
      </c>
      <c r="G2" s="186"/>
      <c r="H2" s="185">
        <v>38.0</v>
      </c>
      <c r="I2" s="186"/>
      <c r="J2" s="185">
        <v>33.0</v>
      </c>
      <c r="K2" s="186"/>
      <c r="L2" s="185">
        <v>41.0</v>
      </c>
      <c r="M2" s="186"/>
      <c r="N2" s="185">
        <v>97.0</v>
      </c>
      <c r="O2" s="187"/>
      <c r="P2" s="188">
        <f>SUM(D2:N2)</f>
        <v>284</v>
      </c>
    </row>
    <row r="3">
      <c r="B3" s="189" t="s">
        <v>522</v>
      </c>
      <c r="C3" s="190">
        <f t="shared" ref="C3:C5" si="1">DIVIDE(D3,D$2)</f>
        <v>0.275</v>
      </c>
      <c r="D3" s="191">
        <v>11.0</v>
      </c>
      <c r="E3" s="190">
        <f t="shared" ref="E3:E5" si="2">DIVIDE(F3,F$2)</f>
        <v>0.5142857143</v>
      </c>
      <c r="F3" s="191">
        <v>18.0</v>
      </c>
      <c r="G3" s="190">
        <f t="shared" ref="G3:G5" si="3">DIVIDE(H3,H$2)</f>
        <v>0.3684210526</v>
      </c>
      <c r="H3" s="191">
        <v>14.0</v>
      </c>
      <c r="I3" s="190">
        <f t="shared" ref="I3:I5" si="4">DIVIDE(J3,J$2)</f>
        <v>0.3636363636</v>
      </c>
      <c r="J3" s="191">
        <v>12.0</v>
      </c>
      <c r="K3" s="190">
        <f t="shared" ref="K3:K5" si="5">DIVIDE(L3,L$2)</f>
        <v>0.3414634146</v>
      </c>
      <c r="L3" s="191">
        <v>14.0</v>
      </c>
      <c r="M3" s="190">
        <f t="shared" ref="M3:M5" si="6">DIVIDE(N3,N$2)</f>
        <v>0.3092783505</v>
      </c>
      <c r="N3" s="191">
        <v>30.0</v>
      </c>
      <c r="O3" s="192">
        <f t="shared" ref="O3:O5" si="7">DIVIDE(P3,P$2)</f>
        <v>0.3485915493</v>
      </c>
      <c r="P3" s="193">
        <f t="shared" ref="P3:P5" si="8">SUM(D3,F3,H3,J3,L3,N3)</f>
        <v>99</v>
      </c>
    </row>
    <row r="4">
      <c r="B4" s="189" t="s">
        <v>529</v>
      </c>
      <c r="C4" s="190">
        <f t="shared" si="1"/>
        <v>0.075</v>
      </c>
      <c r="D4" s="191">
        <v>3.0</v>
      </c>
      <c r="E4" s="190">
        <f t="shared" si="2"/>
        <v>0.2</v>
      </c>
      <c r="F4" s="191">
        <v>7.0</v>
      </c>
      <c r="G4" s="190">
        <f t="shared" si="3"/>
        <v>0.1315789474</v>
      </c>
      <c r="H4" s="191">
        <v>5.0</v>
      </c>
      <c r="I4" s="190">
        <f t="shared" si="4"/>
        <v>0.1212121212</v>
      </c>
      <c r="J4" s="191">
        <v>4.0</v>
      </c>
      <c r="K4" s="190">
        <f t="shared" si="5"/>
        <v>0.09756097561</v>
      </c>
      <c r="L4" s="191">
        <v>4.0</v>
      </c>
      <c r="M4" s="190">
        <f t="shared" si="6"/>
        <v>0.1340206186</v>
      </c>
      <c r="N4" s="191">
        <v>13.0</v>
      </c>
      <c r="O4" s="192">
        <f t="shared" si="7"/>
        <v>0.1267605634</v>
      </c>
      <c r="P4" s="193">
        <f t="shared" si="8"/>
        <v>36</v>
      </c>
    </row>
    <row r="5">
      <c r="A5" s="182"/>
      <c r="B5" s="194" t="s">
        <v>574</v>
      </c>
      <c r="C5" s="195">
        <f t="shared" si="1"/>
        <v>0.075</v>
      </c>
      <c r="D5" s="196">
        <f>COUNTIFs('Data Extraction Form'!$B$5:AG$5,"2009",'Data Extraction Form'!$B$20:AG$20,"1 - yes",'Data Extraction Form'!$B$14:AG$14,"1 - yes")</f>
        <v>3</v>
      </c>
      <c r="E5" s="195">
        <f t="shared" si="2"/>
        <v>0.1714285714</v>
      </c>
      <c r="F5" s="196">
        <f>COUNTIFs('Data Extraction Form'!$B$5:AG$5,"2010",'Data Extraction Form'!$B$20:AG$20,"1 - yes",'Data Extraction Form'!$B$14:AG$14,"1 - yes")</f>
        <v>6</v>
      </c>
      <c r="G5" s="195">
        <f t="shared" si="3"/>
        <v>0.1315789474</v>
      </c>
      <c r="H5" s="196">
        <f>COUNTIFs('Data Extraction Form'!$B$5:AG$5,"2011",'Data Extraction Form'!$B$20:AG$20,"1 - yes",'Data Extraction Form'!$B$14:AG$14,"1 - yes")</f>
        <v>5</v>
      </c>
      <c r="I5" s="195">
        <f t="shared" si="4"/>
        <v>0.06060606061</v>
      </c>
      <c r="J5" s="196">
        <f>COUNTIFs('Data Extraction Form'!$B$5:AG$5,"2012",'Data Extraction Form'!$B$20:AG$20,"1 - yes",'Data Extraction Form'!$B$14:AG$14,"1 - yes")</f>
        <v>2</v>
      </c>
      <c r="K5" s="195">
        <f t="shared" si="5"/>
        <v>0.09756097561</v>
      </c>
      <c r="L5" s="196">
        <f>COUNTIFs('Data Extraction Form'!$B$5:AG$5,"2013",'Data Extraction Form'!$B$20:AG$20,"1 - yes",'Data Extraction Form'!$B$14:AG$14,"1 - yes")</f>
        <v>4</v>
      </c>
      <c r="M5" s="195">
        <f t="shared" si="6"/>
        <v>0.1237113402</v>
      </c>
      <c r="N5" s="196">
        <f>COUNTIFs('Data Extraction Form'!$B$5:AG$5,"2014",'Data Extraction Form'!$B$20:AG$20,"1 - yes",'Data Extraction Form'!$B$14:AG$14,"1 - yes")</f>
        <v>12</v>
      </c>
      <c r="O5" s="197">
        <f t="shared" si="7"/>
        <v>0.1126760563</v>
      </c>
      <c r="P5" s="198">
        <f t="shared" si="8"/>
        <v>32</v>
      </c>
    </row>
  </sheetData>
  <mergeCells count="8">
    <mergeCell ref="A2:A4"/>
    <mergeCell ref="C1:D1"/>
    <mergeCell ref="E1:F1"/>
    <mergeCell ref="G1:H1"/>
    <mergeCell ref="I1:J1"/>
    <mergeCell ref="K1:L1"/>
    <mergeCell ref="M1:N1"/>
    <mergeCell ref="O1:P1"/>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72"/>
      <c r="B1" s="73" t="s">
        <v>575</v>
      </c>
      <c r="C1" s="73" t="s">
        <v>185</v>
      </c>
      <c r="D1" s="72"/>
      <c r="E1" s="73"/>
      <c r="F1" s="73"/>
      <c r="G1" s="73"/>
      <c r="H1" s="73"/>
      <c r="I1" s="73"/>
      <c r="J1" s="73"/>
      <c r="K1" s="72"/>
      <c r="L1" s="72"/>
    </row>
    <row r="2">
      <c r="A2" s="11"/>
      <c r="B2" s="93" t="s">
        <v>576</v>
      </c>
      <c r="C2" s="93">
        <v>2009.0</v>
      </c>
      <c r="D2" s="93" t="s">
        <v>577</v>
      </c>
      <c r="E2" s="11"/>
      <c r="F2" s="11"/>
      <c r="G2" s="11"/>
      <c r="H2" s="11"/>
      <c r="I2" s="11"/>
      <c r="J2" s="11"/>
      <c r="K2" s="11"/>
      <c r="L2" s="11"/>
      <c r="M2" s="11"/>
      <c r="N2" s="11"/>
      <c r="O2" s="11"/>
      <c r="P2" s="11"/>
      <c r="Q2" s="11"/>
      <c r="R2" s="11"/>
      <c r="S2" s="11"/>
      <c r="T2" s="11"/>
      <c r="U2" s="11"/>
      <c r="V2" s="11"/>
      <c r="W2" s="11"/>
      <c r="X2" s="11"/>
      <c r="Y2" s="11"/>
      <c r="Z2" s="11"/>
    </row>
    <row r="3">
      <c r="B3" s="10" t="s">
        <v>576</v>
      </c>
      <c r="C3" s="10">
        <v>2009.0</v>
      </c>
      <c r="D3" s="10" t="s">
        <v>578</v>
      </c>
    </row>
    <row r="4">
      <c r="B4" s="10" t="s">
        <v>576</v>
      </c>
      <c r="C4" s="10">
        <v>2009.0</v>
      </c>
      <c r="D4" s="10" t="s">
        <v>579</v>
      </c>
    </row>
    <row r="5">
      <c r="B5" s="10" t="s">
        <v>576</v>
      </c>
      <c r="C5" s="10">
        <v>2009.0</v>
      </c>
      <c r="D5" s="10" t="s">
        <v>580</v>
      </c>
    </row>
    <row r="6">
      <c r="B6" s="10" t="s">
        <v>576</v>
      </c>
      <c r="C6" s="10">
        <v>2009.0</v>
      </c>
      <c r="D6" s="10" t="s">
        <v>581</v>
      </c>
    </row>
    <row r="7">
      <c r="B7" s="10" t="s">
        <v>576</v>
      </c>
      <c r="C7" s="10">
        <v>2009.0</v>
      </c>
      <c r="D7" s="10" t="s">
        <v>582</v>
      </c>
    </row>
    <row r="8">
      <c r="B8" s="10" t="s">
        <v>576</v>
      </c>
      <c r="C8" s="10">
        <v>2009.0</v>
      </c>
      <c r="D8" s="10" t="s">
        <v>583</v>
      </c>
    </row>
    <row r="9">
      <c r="B9" s="10" t="s">
        <v>576</v>
      </c>
      <c r="C9" s="10">
        <v>2010.0</v>
      </c>
      <c r="D9" s="199" t="s">
        <v>584</v>
      </c>
    </row>
    <row r="10">
      <c r="B10" s="10" t="s">
        <v>576</v>
      </c>
      <c r="C10" s="10">
        <v>2010.0</v>
      </c>
      <c r="D10" s="10" t="s">
        <v>585</v>
      </c>
    </row>
    <row r="11">
      <c r="B11" s="10" t="s">
        <v>576</v>
      </c>
      <c r="C11" s="10">
        <v>2010.0</v>
      </c>
      <c r="D11" s="10" t="s">
        <v>586</v>
      </c>
    </row>
    <row r="12">
      <c r="B12" s="10" t="s">
        <v>576</v>
      </c>
      <c r="C12" s="10">
        <v>2010.0</v>
      </c>
      <c r="D12" s="10" t="s">
        <v>587</v>
      </c>
    </row>
    <row r="13">
      <c r="B13" s="10" t="s">
        <v>576</v>
      </c>
      <c r="C13" s="10">
        <v>2010.0</v>
      </c>
      <c r="D13" s="10" t="s">
        <v>588</v>
      </c>
    </row>
    <row r="14">
      <c r="B14" s="10" t="s">
        <v>576</v>
      </c>
      <c r="C14" s="10">
        <v>2010.0</v>
      </c>
      <c r="D14" s="10" t="s">
        <v>589</v>
      </c>
    </row>
    <row r="15">
      <c r="B15" s="10" t="s">
        <v>576</v>
      </c>
      <c r="C15" s="10">
        <v>2010.0</v>
      </c>
      <c r="D15" s="10" t="s">
        <v>590</v>
      </c>
    </row>
    <row r="16">
      <c r="B16" s="10" t="s">
        <v>576</v>
      </c>
      <c r="C16" s="10">
        <v>2010.0</v>
      </c>
      <c r="D16" s="10" t="s">
        <v>591</v>
      </c>
    </row>
    <row r="17">
      <c r="B17" s="10" t="s">
        <v>576</v>
      </c>
      <c r="C17" s="10">
        <v>2010.0</v>
      </c>
      <c r="D17" s="10" t="s">
        <v>592</v>
      </c>
    </row>
    <row r="18">
      <c r="B18" s="10" t="s">
        <v>576</v>
      </c>
      <c r="C18" s="10">
        <v>2010.0</v>
      </c>
      <c r="D18" s="10" t="s">
        <v>593</v>
      </c>
    </row>
    <row r="19">
      <c r="B19" s="10" t="s">
        <v>576</v>
      </c>
      <c r="C19" s="10">
        <v>2010.0</v>
      </c>
      <c r="D19" s="10" t="s">
        <v>594</v>
      </c>
    </row>
    <row r="20">
      <c r="B20" s="10" t="s">
        <v>576</v>
      </c>
      <c r="C20" s="10">
        <v>2010.0</v>
      </c>
      <c r="D20" s="10" t="s">
        <v>595</v>
      </c>
    </row>
    <row r="21">
      <c r="A21" s="74"/>
      <c r="B21" s="73" t="s">
        <v>576</v>
      </c>
      <c r="C21" s="73">
        <v>2011.0</v>
      </c>
      <c r="D21" s="73" t="s">
        <v>596</v>
      </c>
    </row>
    <row r="22">
      <c r="A22" s="74"/>
      <c r="B22" s="73" t="s">
        <v>576</v>
      </c>
      <c r="C22" s="73">
        <v>2011.0</v>
      </c>
      <c r="D22" s="73" t="s">
        <v>597</v>
      </c>
    </row>
    <row r="23">
      <c r="A23" s="74"/>
      <c r="B23" s="73" t="s">
        <v>576</v>
      </c>
      <c r="C23" s="73">
        <v>2011.0</v>
      </c>
      <c r="D23" s="73" t="s">
        <v>598</v>
      </c>
    </row>
    <row r="24">
      <c r="A24" s="74"/>
      <c r="B24" s="73" t="s">
        <v>576</v>
      </c>
      <c r="C24" s="73">
        <v>2011.0</v>
      </c>
      <c r="D24" s="73" t="s">
        <v>599</v>
      </c>
    </row>
    <row r="25">
      <c r="A25" s="74"/>
      <c r="B25" s="73" t="s">
        <v>576</v>
      </c>
      <c r="C25" s="73">
        <v>2011.0</v>
      </c>
      <c r="D25" s="73" t="s">
        <v>600</v>
      </c>
    </row>
    <row r="26">
      <c r="A26" s="74"/>
      <c r="B26" s="73" t="s">
        <v>576</v>
      </c>
      <c r="C26" s="73">
        <v>2011.0</v>
      </c>
      <c r="D26" s="73" t="s">
        <v>601</v>
      </c>
    </row>
    <row r="27">
      <c r="A27" s="74"/>
      <c r="B27" s="73" t="s">
        <v>576</v>
      </c>
      <c r="C27" s="73">
        <v>2011.0</v>
      </c>
      <c r="D27" s="73" t="s">
        <v>602</v>
      </c>
    </row>
    <row r="28">
      <c r="A28" s="74"/>
      <c r="B28" s="73" t="s">
        <v>576</v>
      </c>
      <c r="C28" s="73">
        <v>2011.0</v>
      </c>
      <c r="D28" s="73" t="s">
        <v>603</v>
      </c>
    </row>
    <row r="29">
      <c r="A29" s="74"/>
      <c r="B29" s="73" t="s">
        <v>576</v>
      </c>
      <c r="C29" s="73">
        <v>2012.0</v>
      </c>
      <c r="D29" s="73" t="s">
        <v>604</v>
      </c>
    </row>
    <row r="30">
      <c r="A30" s="74"/>
      <c r="B30" s="73" t="s">
        <v>576</v>
      </c>
      <c r="C30" s="73">
        <v>2012.0</v>
      </c>
      <c r="D30" s="73" t="s">
        <v>605</v>
      </c>
    </row>
    <row r="31">
      <c r="A31" s="74"/>
      <c r="B31" s="73" t="s">
        <v>576</v>
      </c>
      <c r="C31" s="73">
        <v>2012.0</v>
      </c>
      <c r="D31" s="73" t="s">
        <v>606</v>
      </c>
    </row>
    <row r="32">
      <c r="A32" s="74"/>
      <c r="B32" s="73" t="s">
        <v>576</v>
      </c>
      <c r="C32" s="73">
        <v>2012.0</v>
      </c>
      <c r="D32" s="73" t="s">
        <v>607</v>
      </c>
    </row>
    <row r="33">
      <c r="A33" s="74"/>
      <c r="B33" s="73" t="s">
        <v>576</v>
      </c>
      <c r="C33" s="73">
        <v>2012.0</v>
      </c>
      <c r="D33" s="73" t="s">
        <v>608</v>
      </c>
    </row>
    <row r="34">
      <c r="A34" s="74"/>
      <c r="B34" s="73" t="s">
        <v>576</v>
      </c>
      <c r="C34" s="73">
        <v>2012.0</v>
      </c>
      <c r="D34" s="73" t="s">
        <v>609</v>
      </c>
    </row>
    <row r="35">
      <c r="A35" s="74"/>
      <c r="B35" s="73" t="s">
        <v>576</v>
      </c>
      <c r="C35" s="73">
        <v>2012.0</v>
      </c>
      <c r="D35" s="73" t="s">
        <v>610</v>
      </c>
    </row>
    <row r="36">
      <c r="A36" s="74"/>
      <c r="B36" s="73" t="s">
        <v>576</v>
      </c>
      <c r="C36" s="73">
        <v>2012.0</v>
      </c>
      <c r="D36" s="73" t="s">
        <v>611</v>
      </c>
    </row>
    <row r="37">
      <c r="A37" s="72"/>
      <c r="B37" s="73" t="s">
        <v>576</v>
      </c>
      <c r="C37" s="73">
        <v>2013.0</v>
      </c>
      <c r="D37" s="73" t="s">
        <v>612</v>
      </c>
      <c r="E37" s="73"/>
      <c r="F37" s="73"/>
      <c r="G37" s="73"/>
      <c r="H37" s="73"/>
      <c r="I37" s="73"/>
      <c r="J37" s="73"/>
      <c r="K37" s="73"/>
      <c r="L37" s="74"/>
    </row>
    <row r="38">
      <c r="A38" s="72"/>
      <c r="B38" s="73" t="s">
        <v>576</v>
      </c>
      <c r="C38" s="73">
        <v>2013.0</v>
      </c>
      <c r="D38" s="73" t="s">
        <v>613</v>
      </c>
      <c r="E38" s="73"/>
      <c r="F38" s="73"/>
      <c r="G38" s="73"/>
      <c r="H38" s="73"/>
      <c r="I38" s="73"/>
      <c r="J38" s="73"/>
      <c r="K38" s="73"/>
      <c r="L38" s="74"/>
    </row>
    <row r="39">
      <c r="A39" s="72"/>
      <c r="B39" s="73" t="s">
        <v>576</v>
      </c>
      <c r="C39" s="73">
        <v>2013.0</v>
      </c>
      <c r="D39" s="73" t="s">
        <v>614</v>
      </c>
      <c r="E39" s="73"/>
      <c r="F39" s="73"/>
      <c r="G39" s="73"/>
      <c r="H39" s="73"/>
      <c r="I39" s="73"/>
      <c r="J39" s="73"/>
      <c r="K39" s="73"/>
      <c r="L39" s="74"/>
    </row>
    <row r="40">
      <c r="A40" s="72"/>
      <c r="B40" s="73" t="s">
        <v>576</v>
      </c>
      <c r="C40" s="73">
        <v>2013.0</v>
      </c>
      <c r="D40" s="73" t="s">
        <v>615</v>
      </c>
      <c r="E40" s="73"/>
      <c r="F40" s="73"/>
      <c r="G40" s="73"/>
      <c r="H40" s="73"/>
      <c r="I40" s="73"/>
      <c r="J40" s="73"/>
      <c r="K40" s="73"/>
      <c r="L40" s="74"/>
    </row>
    <row r="41">
      <c r="A41" s="72"/>
      <c r="B41" s="73" t="s">
        <v>576</v>
      </c>
      <c r="C41" s="73">
        <v>2013.0</v>
      </c>
      <c r="D41" s="73" t="s">
        <v>616</v>
      </c>
      <c r="E41" s="73"/>
      <c r="F41" s="73"/>
      <c r="G41" s="73"/>
      <c r="H41" s="73"/>
      <c r="I41" s="73"/>
      <c r="J41" s="73"/>
      <c r="K41" s="73"/>
      <c r="L41" s="74"/>
    </row>
    <row r="42">
      <c r="A42" s="72"/>
      <c r="B42" s="73" t="s">
        <v>576</v>
      </c>
      <c r="C42" s="73">
        <v>2013.0</v>
      </c>
      <c r="D42" s="73" t="s">
        <v>617</v>
      </c>
      <c r="E42" s="73"/>
      <c r="F42" s="73"/>
      <c r="G42" s="73"/>
      <c r="H42" s="73"/>
      <c r="I42" s="73"/>
      <c r="J42" s="73"/>
      <c r="K42" s="73"/>
      <c r="L42" s="74"/>
    </row>
    <row r="43">
      <c r="A43" s="72"/>
      <c r="B43" s="73" t="s">
        <v>576</v>
      </c>
      <c r="C43" s="73">
        <v>2013.0</v>
      </c>
      <c r="D43" s="73" t="s">
        <v>618</v>
      </c>
      <c r="E43" s="73"/>
      <c r="F43" s="73"/>
      <c r="G43" s="73"/>
      <c r="H43" s="73"/>
      <c r="I43" s="73"/>
      <c r="J43" s="73"/>
      <c r="K43" s="73"/>
      <c r="L43" s="74"/>
    </row>
    <row r="44">
      <c r="A44" s="72"/>
      <c r="B44" s="73" t="s">
        <v>576</v>
      </c>
      <c r="C44" s="73">
        <v>2013.0</v>
      </c>
      <c r="D44" s="73" t="s">
        <v>619</v>
      </c>
      <c r="E44" s="73"/>
      <c r="F44" s="73"/>
      <c r="G44" s="73"/>
      <c r="H44" s="73"/>
      <c r="I44" s="73"/>
      <c r="J44" s="73"/>
      <c r="K44" s="73"/>
      <c r="L44" s="74"/>
    </row>
    <row r="45">
      <c r="A45" s="72"/>
      <c r="B45" s="73" t="s">
        <v>576</v>
      </c>
      <c r="C45" s="73">
        <v>2013.0</v>
      </c>
      <c r="D45" s="73" t="s">
        <v>620</v>
      </c>
      <c r="E45" s="73"/>
      <c r="F45" s="73"/>
      <c r="G45" s="73"/>
      <c r="H45" s="73"/>
      <c r="I45" s="73"/>
      <c r="J45" s="73"/>
      <c r="K45" s="73"/>
      <c r="L45" s="74"/>
    </row>
    <row r="46">
      <c r="A46" s="72"/>
      <c r="B46" s="73" t="s">
        <v>576</v>
      </c>
      <c r="C46" s="73">
        <v>2013.0</v>
      </c>
      <c r="D46" s="73" t="s">
        <v>621</v>
      </c>
      <c r="E46" s="73"/>
      <c r="F46" s="73"/>
      <c r="G46" s="73"/>
      <c r="H46" s="73"/>
      <c r="I46" s="73"/>
      <c r="J46" s="73"/>
      <c r="K46" s="73"/>
      <c r="L46" s="74"/>
    </row>
    <row r="47">
      <c r="A47" s="73"/>
      <c r="B47" s="73" t="s">
        <v>576</v>
      </c>
      <c r="C47" s="73">
        <v>2014.0</v>
      </c>
      <c r="D47" s="73" t="s">
        <v>622</v>
      </c>
      <c r="E47" s="73"/>
      <c r="F47" s="73"/>
      <c r="G47" s="73"/>
      <c r="H47" s="73"/>
      <c r="I47" s="73"/>
      <c r="J47" s="73"/>
      <c r="K47" s="73"/>
      <c r="L47" s="74"/>
    </row>
    <row r="48">
      <c r="A48" s="72"/>
      <c r="B48" s="73" t="s">
        <v>576</v>
      </c>
      <c r="C48" s="73">
        <v>2014.0</v>
      </c>
      <c r="D48" s="73" t="s">
        <v>623</v>
      </c>
      <c r="E48" s="72"/>
      <c r="F48" s="73"/>
      <c r="G48" s="73"/>
      <c r="H48" s="73"/>
      <c r="I48" s="73"/>
      <c r="J48" s="73"/>
      <c r="K48" s="73"/>
      <c r="L48" s="74"/>
    </row>
    <row r="49">
      <c r="A49" s="73"/>
      <c r="B49" s="73" t="s">
        <v>576</v>
      </c>
      <c r="C49" s="73">
        <v>2014.0</v>
      </c>
      <c r="D49" s="73" t="s">
        <v>624</v>
      </c>
      <c r="E49" s="73"/>
      <c r="F49" s="73"/>
      <c r="G49" s="73"/>
      <c r="H49" s="73"/>
      <c r="I49" s="73"/>
      <c r="J49" s="73"/>
      <c r="K49" s="73"/>
      <c r="L49" s="72"/>
    </row>
    <row r="50">
      <c r="A50" s="72"/>
      <c r="B50" s="73" t="s">
        <v>576</v>
      </c>
      <c r="C50" s="73">
        <v>2014.0</v>
      </c>
      <c r="D50" s="73" t="s">
        <v>625</v>
      </c>
      <c r="E50" s="73"/>
      <c r="F50" s="73"/>
      <c r="G50" s="73"/>
      <c r="H50" s="73"/>
      <c r="I50" s="73"/>
      <c r="J50" s="73"/>
      <c r="K50" s="73"/>
      <c r="L50" s="74"/>
    </row>
    <row r="51">
      <c r="A51" s="72"/>
      <c r="B51" s="73" t="s">
        <v>576</v>
      </c>
      <c r="C51" s="73">
        <v>2014.0</v>
      </c>
      <c r="D51" s="73" t="s">
        <v>626</v>
      </c>
      <c r="E51" s="73"/>
      <c r="F51" s="73"/>
      <c r="G51" s="73"/>
      <c r="H51" s="73"/>
      <c r="I51" s="73"/>
      <c r="J51" s="73"/>
      <c r="K51" s="73"/>
      <c r="L51" s="73"/>
    </row>
    <row r="52">
      <c r="A52" s="72"/>
      <c r="B52" s="73" t="s">
        <v>576</v>
      </c>
      <c r="C52" s="73">
        <v>2014.0</v>
      </c>
      <c r="D52" s="73" t="s">
        <v>627</v>
      </c>
      <c r="E52" s="72"/>
      <c r="F52" s="73"/>
      <c r="G52" s="73"/>
      <c r="H52" s="73"/>
      <c r="I52" s="73"/>
      <c r="J52" s="73"/>
      <c r="K52" s="73"/>
      <c r="L52" s="74"/>
    </row>
    <row r="53">
      <c r="A53" s="72"/>
      <c r="B53" s="73" t="s">
        <v>576</v>
      </c>
      <c r="C53" s="73">
        <v>2014.0</v>
      </c>
      <c r="D53" s="73" t="s">
        <v>628</v>
      </c>
      <c r="E53" s="73"/>
      <c r="F53" s="73"/>
      <c r="G53" s="73"/>
      <c r="H53" s="73"/>
      <c r="I53" s="73"/>
      <c r="J53" s="73"/>
      <c r="K53" s="73"/>
      <c r="L53" s="74"/>
    </row>
    <row r="54">
      <c r="A54" s="72"/>
      <c r="B54" s="73" t="s">
        <v>576</v>
      </c>
      <c r="C54" s="73">
        <v>2014.0</v>
      </c>
      <c r="D54" s="73" t="s">
        <v>629</v>
      </c>
      <c r="E54" s="73"/>
      <c r="F54" s="73"/>
      <c r="G54" s="73"/>
      <c r="H54" s="73"/>
      <c r="I54" s="73"/>
      <c r="J54" s="73"/>
      <c r="K54" s="73"/>
      <c r="L54" s="74"/>
    </row>
    <row r="55">
      <c r="A55" s="72"/>
      <c r="B55" s="73" t="s">
        <v>576</v>
      </c>
      <c r="C55" s="73">
        <v>2014.0</v>
      </c>
      <c r="D55" s="73" t="s">
        <v>630</v>
      </c>
      <c r="E55" s="73"/>
      <c r="F55" s="73"/>
      <c r="G55" s="73"/>
      <c r="H55" s="73"/>
      <c r="I55" s="73"/>
      <c r="J55" s="73"/>
      <c r="K55" s="73"/>
      <c r="L55" s="74"/>
    </row>
    <row r="56">
      <c r="A56" s="72"/>
      <c r="B56" s="73" t="s">
        <v>576</v>
      </c>
      <c r="C56" s="73">
        <v>2014.0</v>
      </c>
      <c r="D56" s="73" t="s">
        <v>631</v>
      </c>
      <c r="E56" s="73"/>
      <c r="F56" s="73"/>
      <c r="G56" s="73"/>
      <c r="H56" s="73"/>
      <c r="I56" s="73"/>
      <c r="J56" s="73"/>
      <c r="K56" s="73"/>
      <c r="L56" s="74"/>
    </row>
    <row r="57">
      <c r="A57" s="72"/>
      <c r="B57" s="73" t="s">
        <v>576</v>
      </c>
      <c r="C57" s="73">
        <v>2014.0</v>
      </c>
      <c r="D57" s="73" t="s">
        <v>632</v>
      </c>
      <c r="E57" s="73"/>
      <c r="F57" s="73"/>
      <c r="G57" s="73"/>
      <c r="H57" s="73"/>
      <c r="I57" s="73"/>
      <c r="J57" s="73"/>
      <c r="K57" s="73"/>
      <c r="L57" s="74"/>
    </row>
    <row r="58">
      <c r="A58" s="72"/>
      <c r="B58" s="73" t="s">
        <v>576</v>
      </c>
      <c r="C58" s="73">
        <v>2014.0</v>
      </c>
      <c r="D58" s="73" t="s">
        <v>633</v>
      </c>
      <c r="E58" s="73"/>
      <c r="F58" s="73"/>
      <c r="G58" s="73"/>
      <c r="H58" s="73"/>
      <c r="I58" s="73"/>
      <c r="J58" s="73"/>
      <c r="K58" s="73"/>
      <c r="L58" s="74"/>
    </row>
    <row r="59">
      <c r="A59" s="72"/>
      <c r="B59" s="73" t="s">
        <v>576</v>
      </c>
      <c r="C59" s="73">
        <v>2014.0</v>
      </c>
      <c r="D59" s="73" t="s">
        <v>634</v>
      </c>
      <c r="E59" s="73"/>
      <c r="F59" s="73"/>
      <c r="G59" s="73"/>
      <c r="H59" s="73"/>
      <c r="I59" s="73"/>
      <c r="J59" s="73"/>
      <c r="K59" s="73"/>
      <c r="L59" s="74"/>
    </row>
    <row r="60">
      <c r="A60" s="72"/>
      <c r="B60" s="73" t="s">
        <v>576</v>
      </c>
      <c r="C60" s="73">
        <v>2014.0</v>
      </c>
      <c r="D60" s="73" t="s">
        <v>635</v>
      </c>
      <c r="E60" s="73"/>
      <c r="F60" s="73"/>
      <c r="G60" s="73"/>
      <c r="H60" s="73"/>
      <c r="I60" s="73"/>
      <c r="J60" s="73"/>
      <c r="K60" s="73"/>
      <c r="L60" s="74"/>
    </row>
    <row r="61">
      <c r="A61" s="72"/>
      <c r="B61" s="73" t="s">
        <v>576</v>
      </c>
      <c r="C61" s="73">
        <v>2014.0</v>
      </c>
      <c r="D61" s="73" t="s">
        <v>636</v>
      </c>
      <c r="E61" s="73"/>
      <c r="F61" s="73"/>
      <c r="G61" s="73"/>
      <c r="H61" s="73"/>
      <c r="I61" s="73"/>
      <c r="J61" s="73"/>
      <c r="K61" s="73"/>
      <c r="L61" s="74"/>
    </row>
    <row r="62">
      <c r="A62" s="72"/>
      <c r="B62" s="73" t="s">
        <v>576</v>
      </c>
      <c r="C62" s="73">
        <v>2014.0</v>
      </c>
      <c r="D62" s="73" t="s">
        <v>637</v>
      </c>
      <c r="E62" s="73"/>
      <c r="F62" s="73"/>
      <c r="G62" s="73"/>
      <c r="H62" s="73"/>
      <c r="I62" s="73"/>
      <c r="J62" s="73"/>
      <c r="K62" s="73"/>
      <c r="L62" s="74"/>
    </row>
    <row r="63">
      <c r="A63" s="72"/>
      <c r="B63" s="73" t="s">
        <v>576</v>
      </c>
      <c r="C63" s="73">
        <v>2014.0</v>
      </c>
      <c r="D63" s="73" t="s">
        <v>638</v>
      </c>
      <c r="E63" s="73"/>
      <c r="F63" s="73"/>
      <c r="G63" s="73"/>
      <c r="H63" s="73"/>
      <c r="I63" s="73"/>
      <c r="J63" s="73"/>
      <c r="K63" s="73"/>
      <c r="L63" s="74"/>
    </row>
    <row r="64">
      <c r="A64" s="200"/>
      <c r="B64" s="201" t="s">
        <v>639</v>
      </c>
      <c r="C64" s="201">
        <v>2009.0</v>
      </c>
      <c r="D64" s="201" t="s">
        <v>640</v>
      </c>
      <c r="E64" s="200"/>
      <c r="F64" s="200"/>
      <c r="G64" s="200"/>
      <c r="H64" s="200"/>
      <c r="I64" s="200"/>
      <c r="J64" s="200"/>
      <c r="K64" s="200"/>
      <c r="L64" s="200"/>
      <c r="M64" s="200"/>
      <c r="N64" s="200"/>
      <c r="O64" s="200"/>
      <c r="P64" s="200"/>
      <c r="Q64" s="200"/>
      <c r="R64" s="200"/>
      <c r="S64" s="200"/>
      <c r="T64" s="200"/>
      <c r="U64" s="200"/>
      <c r="V64" s="200"/>
      <c r="W64" s="200"/>
      <c r="X64" s="200"/>
      <c r="Y64" s="200"/>
      <c r="Z64" s="200"/>
    </row>
    <row r="65">
      <c r="A65" s="200"/>
      <c r="B65" s="201" t="s">
        <v>639</v>
      </c>
      <c r="C65" s="201">
        <v>2009.0</v>
      </c>
      <c r="D65" s="201" t="s">
        <v>641</v>
      </c>
      <c r="E65" s="200"/>
      <c r="F65" s="200"/>
      <c r="G65" s="200"/>
      <c r="H65" s="200"/>
      <c r="I65" s="200"/>
      <c r="J65" s="200"/>
      <c r="K65" s="200"/>
      <c r="L65" s="200"/>
      <c r="M65" s="200"/>
      <c r="N65" s="200"/>
      <c r="O65" s="200"/>
      <c r="P65" s="200"/>
      <c r="Q65" s="200"/>
      <c r="R65" s="200"/>
      <c r="S65" s="200"/>
      <c r="T65" s="200"/>
      <c r="U65" s="200"/>
      <c r="V65" s="200"/>
      <c r="W65" s="200"/>
      <c r="X65" s="200"/>
      <c r="Y65" s="200"/>
      <c r="Z65" s="200"/>
    </row>
    <row r="66">
      <c r="A66" s="200"/>
      <c r="B66" s="201" t="s">
        <v>639</v>
      </c>
      <c r="C66" s="201">
        <v>2009.0</v>
      </c>
      <c r="D66" s="201" t="s">
        <v>642</v>
      </c>
      <c r="E66" s="200"/>
      <c r="F66" s="200"/>
      <c r="G66" s="200"/>
      <c r="H66" s="200"/>
      <c r="I66" s="200"/>
      <c r="J66" s="200"/>
      <c r="K66" s="200"/>
      <c r="L66" s="200"/>
      <c r="M66" s="200"/>
      <c r="N66" s="200"/>
      <c r="O66" s="200"/>
      <c r="P66" s="200"/>
      <c r="Q66" s="200"/>
      <c r="R66" s="200"/>
      <c r="S66" s="200"/>
      <c r="T66" s="200"/>
      <c r="U66" s="200"/>
      <c r="V66" s="200"/>
      <c r="W66" s="200"/>
      <c r="X66" s="200"/>
      <c r="Y66" s="200"/>
      <c r="Z66" s="200"/>
    </row>
    <row r="67">
      <c r="A67" s="200"/>
      <c r="B67" s="201" t="s">
        <v>639</v>
      </c>
      <c r="C67" s="201">
        <v>2010.0</v>
      </c>
      <c r="D67" s="201" t="s">
        <v>643</v>
      </c>
      <c r="E67" s="200"/>
      <c r="F67" s="200"/>
      <c r="G67" s="200"/>
      <c r="H67" s="200"/>
      <c r="I67" s="200"/>
      <c r="J67" s="200"/>
      <c r="K67" s="200"/>
      <c r="L67" s="200"/>
      <c r="M67" s="200"/>
      <c r="N67" s="200"/>
      <c r="O67" s="200"/>
      <c r="P67" s="200"/>
      <c r="Q67" s="200"/>
      <c r="R67" s="200"/>
      <c r="S67" s="200"/>
      <c r="T67" s="200"/>
      <c r="U67" s="200"/>
      <c r="V67" s="200"/>
      <c r="W67" s="200"/>
      <c r="X67" s="200"/>
      <c r="Y67" s="200"/>
      <c r="Z67" s="200"/>
    </row>
    <row r="68">
      <c r="A68" s="200"/>
      <c r="B68" s="201" t="s">
        <v>639</v>
      </c>
      <c r="C68" s="201">
        <v>2010.0</v>
      </c>
      <c r="D68" s="201" t="s">
        <v>644</v>
      </c>
      <c r="E68" s="200"/>
      <c r="F68" s="200"/>
      <c r="G68" s="200"/>
      <c r="H68" s="200"/>
      <c r="I68" s="200"/>
      <c r="J68" s="200"/>
      <c r="K68" s="200"/>
      <c r="L68" s="200"/>
      <c r="M68" s="200"/>
      <c r="N68" s="200"/>
      <c r="O68" s="200"/>
      <c r="P68" s="200"/>
      <c r="Q68" s="200"/>
      <c r="R68" s="200"/>
      <c r="S68" s="200"/>
      <c r="T68" s="200"/>
      <c r="U68" s="200"/>
      <c r="V68" s="200"/>
      <c r="W68" s="200"/>
      <c r="X68" s="200"/>
      <c r="Y68" s="200"/>
      <c r="Z68" s="200"/>
    </row>
    <row r="69">
      <c r="A69" s="200"/>
      <c r="B69" s="201" t="s">
        <v>639</v>
      </c>
      <c r="C69" s="201">
        <v>2010.0</v>
      </c>
      <c r="D69" s="201" t="s">
        <v>645</v>
      </c>
      <c r="E69" s="200"/>
      <c r="F69" s="200"/>
      <c r="G69" s="200"/>
      <c r="H69" s="200"/>
      <c r="I69" s="200"/>
      <c r="J69" s="200"/>
      <c r="K69" s="200"/>
      <c r="L69" s="200"/>
      <c r="M69" s="200"/>
      <c r="N69" s="200"/>
      <c r="O69" s="200"/>
      <c r="P69" s="200"/>
      <c r="Q69" s="200"/>
      <c r="R69" s="200"/>
      <c r="S69" s="200"/>
      <c r="T69" s="200"/>
      <c r="U69" s="200"/>
      <c r="V69" s="200"/>
      <c r="W69" s="200"/>
      <c r="X69" s="200"/>
      <c r="Y69" s="200"/>
      <c r="Z69" s="200"/>
    </row>
    <row r="70">
      <c r="A70" s="200"/>
      <c r="B70" s="201" t="s">
        <v>639</v>
      </c>
      <c r="C70" s="201">
        <v>2010.0</v>
      </c>
      <c r="D70" s="201" t="s">
        <v>646</v>
      </c>
      <c r="E70" s="200"/>
      <c r="F70" s="200"/>
      <c r="G70" s="200"/>
      <c r="H70" s="200"/>
      <c r="I70" s="200"/>
      <c r="J70" s="200"/>
      <c r="K70" s="200"/>
      <c r="L70" s="200"/>
      <c r="M70" s="200"/>
      <c r="N70" s="200"/>
      <c r="O70" s="200"/>
      <c r="P70" s="200"/>
      <c r="Q70" s="200"/>
      <c r="R70" s="200"/>
      <c r="S70" s="200"/>
      <c r="T70" s="200"/>
      <c r="U70" s="200"/>
      <c r="V70" s="200"/>
      <c r="W70" s="200"/>
      <c r="X70" s="200"/>
      <c r="Y70" s="200"/>
      <c r="Z70" s="200"/>
    </row>
    <row r="71">
      <c r="A71" s="200"/>
      <c r="B71" s="201" t="s">
        <v>639</v>
      </c>
      <c r="C71" s="201">
        <v>2010.0</v>
      </c>
      <c r="D71" s="201" t="s">
        <v>647</v>
      </c>
      <c r="E71" s="200"/>
      <c r="F71" s="200"/>
      <c r="G71" s="200"/>
      <c r="H71" s="200"/>
      <c r="I71" s="200"/>
      <c r="J71" s="200"/>
      <c r="K71" s="200"/>
      <c r="L71" s="200"/>
      <c r="M71" s="200"/>
      <c r="N71" s="200"/>
      <c r="O71" s="200"/>
      <c r="P71" s="200"/>
      <c r="Q71" s="200"/>
      <c r="R71" s="200"/>
      <c r="S71" s="200"/>
      <c r="T71" s="200"/>
      <c r="U71" s="200"/>
      <c r="V71" s="200"/>
      <c r="W71" s="200"/>
      <c r="X71" s="200"/>
      <c r="Y71" s="200"/>
      <c r="Z71" s="200"/>
    </row>
    <row r="72">
      <c r="A72" s="200"/>
      <c r="B72" s="201" t="s">
        <v>639</v>
      </c>
      <c r="C72" s="201">
        <v>2010.0</v>
      </c>
      <c r="D72" s="201" t="s">
        <v>648</v>
      </c>
      <c r="E72" s="200"/>
      <c r="F72" s="200"/>
      <c r="G72" s="200"/>
      <c r="H72" s="200"/>
      <c r="I72" s="200"/>
      <c r="J72" s="200"/>
      <c r="K72" s="200"/>
      <c r="L72" s="200"/>
      <c r="M72" s="200"/>
      <c r="N72" s="200"/>
      <c r="O72" s="200"/>
      <c r="P72" s="200"/>
      <c r="Q72" s="200"/>
      <c r="R72" s="200"/>
      <c r="S72" s="200"/>
      <c r="T72" s="200"/>
      <c r="U72" s="200"/>
      <c r="V72" s="200"/>
      <c r="W72" s="200"/>
      <c r="X72" s="200"/>
      <c r="Y72" s="200"/>
      <c r="Z72" s="200"/>
    </row>
    <row r="73">
      <c r="A73" s="202"/>
      <c r="B73" s="203" t="s">
        <v>639</v>
      </c>
      <c r="C73" s="203">
        <v>2010.0</v>
      </c>
      <c r="D73" s="203" t="s">
        <v>649</v>
      </c>
      <c r="E73" s="202"/>
      <c r="F73" s="202"/>
      <c r="G73" s="202"/>
      <c r="H73" s="202"/>
      <c r="I73" s="202"/>
      <c r="J73" s="202"/>
      <c r="K73" s="202"/>
      <c r="L73" s="202"/>
      <c r="M73" s="202"/>
      <c r="N73" s="202"/>
      <c r="O73" s="202"/>
      <c r="P73" s="202"/>
      <c r="Q73" s="202"/>
      <c r="R73" s="202"/>
      <c r="S73" s="202"/>
      <c r="T73" s="202"/>
      <c r="U73" s="202"/>
      <c r="V73" s="202"/>
      <c r="W73" s="202"/>
      <c r="X73" s="202"/>
      <c r="Y73" s="202"/>
      <c r="Z73" s="202"/>
    </row>
    <row r="74">
      <c r="A74" s="204"/>
      <c r="B74" s="205" t="s">
        <v>639</v>
      </c>
      <c r="C74" s="205">
        <v>2011.0</v>
      </c>
      <c r="D74" s="205" t="s">
        <v>650</v>
      </c>
      <c r="E74" s="200"/>
      <c r="F74" s="200"/>
      <c r="G74" s="200"/>
      <c r="H74" s="200"/>
      <c r="I74" s="200"/>
      <c r="J74" s="200"/>
      <c r="K74" s="200"/>
      <c r="L74" s="200"/>
      <c r="M74" s="200"/>
      <c r="N74" s="200"/>
      <c r="O74" s="200"/>
      <c r="P74" s="200"/>
      <c r="Q74" s="200"/>
      <c r="R74" s="200"/>
      <c r="S74" s="200"/>
      <c r="T74" s="200"/>
      <c r="U74" s="200"/>
      <c r="V74" s="200"/>
      <c r="W74" s="200"/>
      <c r="X74" s="200"/>
      <c r="Y74" s="200"/>
      <c r="Z74" s="200"/>
    </row>
    <row r="75">
      <c r="A75" s="206"/>
      <c r="B75" s="207" t="s">
        <v>639</v>
      </c>
      <c r="C75" s="207">
        <v>2011.0</v>
      </c>
      <c r="D75" s="207" t="s">
        <v>651</v>
      </c>
      <c r="E75" s="208"/>
      <c r="F75" s="208"/>
      <c r="G75" s="208"/>
      <c r="H75" s="208"/>
      <c r="I75" s="208"/>
      <c r="J75" s="208"/>
      <c r="K75" s="208"/>
      <c r="L75" s="208"/>
      <c r="M75" s="208"/>
      <c r="N75" s="208"/>
      <c r="O75" s="208"/>
      <c r="P75" s="208"/>
      <c r="Q75" s="208"/>
      <c r="R75" s="208"/>
      <c r="S75" s="208"/>
      <c r="T75" s="208"/>
      <c r="U75" s="208"/>
      <c r="V75" s="208"/>
      <c r="W75" s="208"/>
      <c r="X75" s="208"/>
      <c r="Y75" s="208"/>
      <c r="Z75" s="208"/>
    </row>
    <row r="76">
      <c r="A76" s="206"/>
      <c r="B76" s="207" t="s">
        <v>639</v>
      </c>
      <c r="C76" s="207">
        <v>2011.0</v>
      </c>
      <c r="D76" s="207" t="s">
        <v>652</v>
      </c>
      <c r="E76" s="208"/>
      <c r="F76" s="208"/>
      <c r="G76" s="208"/>
      <c r="H76" s="208"/>
      <c r="I76" s="208"/>
      <c r="J76" s="208"/>
      <c r="K76" s="208"/>
      <c r="L76" s="208"/>
      <c r="M76" s="208"/>
      <c r="N76" s="208"/>
      <c r="O76" s="208"/>
      <c r="P76" s="208"/>
      <c r="Q76" s="208"/>
      <c r="R76" s="208"/>
      <c r="S76" s="208"/>
      <c r="T76" s="208"/>
      <c r="U76" s="208"/>
      <c r="V76" s="208"/>
      <c r="W76" s="208"/>
      <c r="X76" s="208"/>
      <c r="Y76" s="208"/>
      <c r="Z76" s="208"/>
    </row>
    <row r="77">
      <c r="A77" s="206"/>
      <c r="B77" s="207" t="s">
        <v>639</v>
      </c>
      <c r="C77" s="207">
        <v>2011.0</v>
      </c>
      <c r="D77" s="207" t="s">
        <v>653</v>
      </c>
      <c r="E77" s="208"/>
      <c r="F77" s="208"/>
      <c r="G77" s="208"/>
      <c r="H77" s="208"/>
      <c r="I77" s="208"/>
      <c r="J77" s="208"/>
      <c r="K77" s="208"/>
      <c r="L77" s="208"/>
      <c r="M77" s="208"/>
      <c r="N77" s="208"/>
      <c r="O77" s="208"/>
      <c r="P77" s="208"/>
      <c r="Q77" s="208"/>
      <c r="R77" s="208"/>
      <c r="S77" s="208"/>
      <c r="T77" s="208"/>
      <c r="U77" s="208"/>
      <c r="V77" s="208"/>
      <c r="W77" s="208"/>
      <c r="X77" s="208"/>
      <c r="Y77" s="208"/>
      <c r="Z77" s="208"/>
    </row>
    <row r="78">
      <c r="A78" s="74"/>
      <c r="B78" s="73" t="s">
        <v>639</v>
      </c>
      <c r="C78" s="73">
        <v>2011.0</v>
      </c>
      <c r="D78" s="73" t="s">
        <v>654</v>
      </c>
    </row>
    <row r="79">
      <c r="A79" s="209"/>
      <c r="B79" s="205" t="s">
        <v>639</v>
      </c>
      <c r="C79" s="205">
        <v>2012.0</v>
      </c>
      <c r="D79" s="205" t="s">
        <v>655</v>
      </c>
      <c r="E79" s="205"/>
      <c r="F79" s="205"/>
      <c r="G79" s="205"/>
      <c r="H79" s="205"/>
      <c r="I79" s="205"/>
      <c r="J79" s="205"/>
      <c r="K79" s="205"/>
      <c r="L79" s="204"/>
      <c r="M79" s="200"/>
      <c r="N79" s="200"/>
      <c r="O79" s="200"/>
      <c r="P79" s="200"/>
      <c r="Q79" s="200"/>
      <c r="R79" s="200"/>
      <c r="S79" s="200"/>
      <c r="T79" s="200"/>
      <c r="U79" s="200"/>
      <c r="V79" s="200"/>
      <c r="W79" s="200"/>
      <c r="X79" s="200"/>
      <c r="Y79" s="200"/>
      <c r="Z79" s="200"/>
    </row>
    <row r="80">
      <c r="A80" s="210"/>
      <c r="B80" s="207" t="s">
        <v>639</v>
      </c>
      <c r="C80" s="207">
        <v>2012.0</v>
      </c>
      <c r="D80" s="207" t="s">
        <v>656</v>
      </c>
      <c r="E80" s="207"/>
      <c r="F80" s="207"/>
      <c r="G80" s="207"/>
      <c r="H80" s="207"/>
      <c r="I80" s="207"/>
      <c r="J80" s="207"/>
      <c r="K80" s="207"/>
      <c r="L80" s="206"/>
      <c r="M80" s="208"/>
      <c r="N80" s="208"/>
      <c r="O80" s="208"/>
      <c r="P80" s="208"/>
      <c r="Q80" s="208"/>
      <c r="R80" s="208"/>
      <c r="S80" s="208"/>
      <c r="T80" s="208"/>
      <c r="U80" s="208"/>
      <c r="V80" s="208"/>
      <c r="W80" s="208"/>
      <c r="X80" s="208"/>
      <c r="Y80" s="208"/>
      <c r="Z80" s="208"/>
    </row>
    <row r="81">
      <c r="A81" s="204"/>
      <c r="B81" s="205" t="s">
        <v>639</v>
      </c>
      <c r="C81" s="205">
        <v>2012.0</v>
      </c>
      <c r="D81" s="205" t="s">
        <v>657</v>
      </c>
      <c r="E81" s="200"/>
      <c r="F81" s="200"/>
      <c r="G81" s="200"/>
      <c r="H81" s="200"/>
      <c r="I81" s="200"/>
      <c r="J81" s="200"/>
      <c r="K81" s="200"/>
      <c r="L81" s="200"/>
      <c r="M81" s="200"/>
      <c r="N81" s="200"/>
      <c r="O81" s="200"/>
      <c r="P81" s="200"/>
      <c r="Q81" s="200"/>
      <c r="R81" s="200"/>
      <c r="S81" s="200"/>
      <c r="T81" s="200"/>
      <c r="U81" s="200"/>
      <c r="V81" s="200"/>
      <c r="W81" s="200"/>
      <c r="X81" s="200"/>
      <c r="Y81" s="200"/>
      <c r="Z81" s="200"/>
    </row>
    <row r="82">
      <c r="A82" s="211"/>
      <c r="B82" s="212" t="s">
        <v>639</v>
      </c>
      <c r="C82" s="212">
        <v>2012.0</v>
      </c>
      <c r="D82" s="212" t="s">
        <v>658</v>
      </c>
      <c r="E82" s="213"/>
      <c r="F82" s="213"/>
      <c r="G82" s="213"/>
      <c r="H82" s="213"/>
      <c r="I82" s="213"/>
      <c r="J82" s="213"/>
      <c r="K82" s="213"/>
      <c r="L82" s="213"/>
      <c r="M82" s="213"/>
      <c r="N82" s="213"/>
      <c r="O82" s="213"/>
      <c r="P82" s="213"/>
      <c r="Q82" s="213"/>
      <c r="R82" s="213"/>
      <c r="S82" s="213"/>
      <c r="T82" s="213"/>
      <c r="U82" s="213"/>
      <c r="V82" s="213"/>
      <c r="W82" s="213"/>
      <c r="X82" s="213"/>
      <c r="Y82" s="213"/>
      <c r="Z82" s="213"/>
    </row>
    <row r="83">
      <c r="A83" s="210"/>
      <c r="B83" s="207" t="s">
        <v>639</v>
      </c>
      <c r="C83" s="207">
        <v>2013.0</v>
      </c>
      <c r="D83" s="207" t="s">
        <v>659</v>
      </c>
      <c r="E83" s="207"/>
      <c r="F83" s="207"/>
      <c r="G83" s="207"/>
      <c r="H83" s="207"/>
      <c r="I83" s="207"/>
      <c r="J83" s="207"/>
      <c r="K83" s="207"/>
      <c r="L83" s="206"/>
      <c r="M83" s="208"/>
      <c r="N83" s="208"/>
      <c r="O83" s="208"/>
      <c r="P83" s="208"/>
      <c r="Q83" s="208"/>
      <c r="R83" s="208"/>
      <c r="S83" s="208"/>
      <c r="T83" s="208"/>
      <c r="U83" s="208"/>
      <c r="V83" s="208"/>
      <c r="W83" s="208"/>
      <c r="X83" s="208"/>
      <c r="Y83" s="208"/>
      <c r="Z83" s="208"/>
    </row>
    <row r="84">
      <c r="A84" s="210"/>
      <c r="B84" s="207" t="s">
        <v>639</v>
      </c>
      <c r="C84" s="207">
        <v>2013.0</v>
      </c>
      <c r="D84" s="207" t="s">
        <v>660</v>
      </c>
      <c r="E84" s="207"/>
      <c r="F84" s="207"/>
      <c r="G84" s="207"/>
      <c r="H84" s="207"/>
      <c r="I84" s="207"/>
      <c r="J84" s="207"/>
      <c r="K84" s="207"/>
      <c r="L84" s="206"/>
      <c r="M84" s="208"/>
      <c r="N84" s="208"/>
      <c r="O84" s="208"/>
      <c r="P84" s="208"/>
      <c r="Q84" s="208"/>
      <c r="R84" s="208"/>
      <c r="S84" s="208"/>
      <c r="T84" s="208"/>
      <c r="U84" s="208"/>
      <c r="V84" s="208"/>
      <c r="W84" s="208"/>
      <c r="X84" s="208"/>
      <c r="Y84" s="208"/>
      <c r="Z84" s="208"/>
    </row>
    <row r="85">
      <c r="A85" s="210"/>
      <c r="B85" s="207" t="s">
        <v>639</v>
      </c>
      <c r="C85" s="207">
        <v>2013.0</v>
      </c>
      <c r="D85" s="207" t="s">
        <v>661</v>
      </c>
      <c r="E85" s="207"/>
      <c r="F85" s="207"/>
      <c r="G85" s="207"/>
      <c r="H85" s="207"/>
      <c r="I85" s="207"/>
      <c r="J85" s="207"/>
      <c r="K85" s="207"/>
      <c r="L85" s="206"/>
      <c r="M85" s="208"/>
      <c r="N85" s="208"/>
      <c r="O85" s="208"/>
      <c r="P85" s="208"/>
      <c r="Q85" s="208"/>
      <c r="R85" s="208"/>
      <c r="S85" s="208"/>
      <c r="T85" s="208"/>
      <c r="U85" s="208"/>
      <c r="V85" s="208"/>
      <c r="W85" s="208"/>
      <c r="X85" s="208"/>
      <c r="Y85" s="208"/>
      <c r="Z85" s="208"/>
    </row>
    <row r="86">
      <c r="A86" s="214"/>
      <c r="B86" s="215" t="s">
        <v>639</v>
      </c>
      <c r="C86" s="215">
        <v>2013.0</v>
      </c>
      <c r="D86" s="215" t="s">
        <v>662</v>
      </c>
      <c r="E86" s="215"/>
      <c r="F86" s="215"/>
      <c r="G86" s="215"/>
      <c r="H86" s="215"/>
      <c r="I86" s="215"/>
      <c r="J86" s="215"/>
      <c r="K86" s="215"/>
      <c r="L86" s="216"/>
      <c r="M86" s="202"/>
      <c r="N86" s="202"/>
      <c r="O86" s="202"/>
      <c r="P86" s="202"/>
      <c r="Q86" s="202"/>
      <c r="R86" s="202"/>
      <c r="S86" s="202"/>
      <c r="T86" s="202"/>
      <c r="U86" s="202"/>
      <c r="V86" s="202"/>
      <c r="W86" s="202"/>
      <c r="X86" s="202"/>
      <c r="Y86" s="202"/>
      <c r="Z86" s="202"/>
    </row>
    <row r="87">
      <c r="A87" s="214"/>
      <c r="B87" s="215" t="s">
        <v>639</v>
      </c>
      <c r="C87" s="215">
        <v>2014.0</v>
      </c>
      <c r="D87" s="215" t="s">
        <v>663</v>
      </c>
      <c r="E87" s="215"/>
      <c r="F87" s="215"/>
      <c r="G87" s="215"/>
      <c r="H87" s="215"/>
      <c r="I87" s="215"/>
      <c r="J87" s="215"/>
      <c r="K87" s="215"/>
      <c r="L87" s="214"/>
      <c r="M87" s="202"/>
      <c r="N87" s="202"/>
      <c r="O87" s="202"/>
      <c r="P87" s="202"/>
      <c r="Q87" s="202"/>
      <c r="R87" s="202"/>
      <c r="S87" s="202"/>
      <c r="T87" s="202"/>
      <c r="U87" s="202"/>
      <c r="V87" s="202"/>
      <c r="W87" s="202"/>
      <c r="X87" s="202"/>
      <c r="Y87" s="202"/>
      <c r="Z87" s="202"/>
    </row>
    <row r="88">
      <c r="A88" s="214"/>
      <c r="B88" s="215" t="s">
        <v>639</v>
      </c>
      <c r="C88" s="215">
        <v>2014.0</v>
      </c>
      <c r="D88" s="215" t="s">
        <v>664</v>
      </c>
      <c r="E88" s="215"/>
      <c r="F88" s="215"/>
      <c r="G88" s="215"/>
      <c r="H88" s="215"/>
      <c r="I88" s="215"/>
      <c r="J88" s="215"/>
      <c r="K88" s="215"/>
      <c r="L88" s="216"/>
      <c r="M88" s="202"/>
      <c r="N88" s="202"/>
      <c r="O88" s="202"/>
      <c r="P88" s="202"/>
      <c r="Q88" s="202"/>
      <c r="R88" s="202"/>
      <c r="S88" s="202"/>
      <c r="T88" s="202"/>
      <c r="U88" s="202"/>
      <c r="V88" s="202"/>
      <c r="W88" s="202"/>
      <c r="X88" s="202"/>
      <c r="Y88" s="202"/>
      <c r="Z88" s="202"/>
    </row>
    <row r="89">
      <c r="A89" s="209"/>
      <c r="B89" s="205" t="s">
        <v>639</v>
      </c>
      <c r="C89" s="205">
        <v>2014.0</v>
      </c>
      <c r="D89" s="205" t="s">
        <v>665</v>
      </c>
      <c r="E89" s="205"/>
      <c r="F89" s="205"/>
      <c r="G89" s="205"/>
      <c r="H89" s="205"/>
      <c r="I89" s="205"/>
      <c r="J89" s="205"/>
      <c r="K89" s="205"/>
      <c r="L89" s="204"/>
      <c r="M89" s="200"/>
      <c r="N89" s="200"/>
      <c r="O89" s="200"/>
      <c r="P89" s="200"/>
      <c r="Q89" s="200"/>
      <c r="R89" s="200"/>
      <c r="S89" s="200"/>
      <c r="T89" s="200"/>
      <c r="U89" s="200"/>
      <c r="V89" s="200"/>
      <c r="W89" s="200"/>
      <c r="X89" s="200"/>
      <c r="Y89" s="200"/>
      <c r="Z89" s="200"/>
    </row>
    <row r="90">
      <c r="A90" s="209"/>
      <c r="B90" s="205" t="s">
        <v>639</v>
      </c>
      <c r="C90" s="205">
        <v>2014.0</v>
      </c>
      <c r="D90" s="205" t="s">
        <v>666</v>
      </c>
      <c r="E90" s="205"/>
      <c r="F90" s="205"/>
      <c r="G90" s="205"/>
      <c r="H90" s="205"/>
      <c r="I90" s="205"/>
      <c r="J90" s="205"/>
      <c r="K90" s="205"/>
      <c r="L90" s="204"/>
      <c r="M90" s="200"/>
      <c r="N90" s="200"/>
      <c r="O90" s="200"/>
      <c r="P90" s="200"/>
      <c r="Q90" s="200"/>
      <c r="R90" s="200"/>
      <c r="S90" s="200"/>
      <c r="T90" s="200"/>
      <c r="U90" s="200"/>
      <c r="V90" s="200"/>
      <c r="W90" s="200"/>
      <c r="X90" s="200"/>
      <c r="Y90" s="200"/>
      <c r="Z90" s="200"/>
    </row>
    <row r="91">
      <c r="A91" s="209"/>
      <c r="B91" s="205" t="s">
        <v>639</v>
      </c>
      <c r="C91" s="205">
        <v>2014.0</v>
      </c>
      <c r="D91" s="205" t="s">
        <v>667</v>
      </c>
      <c r="E91" s="205"/>
      <c r="F91" s="205"/>
      <c r="G91" s="205"/>
      <c r="H91" s="205"/>
      <c r="I91" s="205"/>
      <c r="J91" s="205"/>
      <c r="K91" s="205"/>
      <c r="L91" s="204"/>
      <c r="M91" s="200"/>
      <c r="N91" s="200"/>
      <c r="O91" s="200"/>
      <c r="P91" s="200"/>
      <c r="Q91" s="200"/>
      <c r="R91" s="200"/>
      <c r="S91" s="200"/>
      <c r="T91" s="200"/>
      <c r="U91" s="200"/>
      <c r="V91" s="200"/>
      <c r="W91" s="200"/>
      <c r="X91" s="200"/>
      <c r="Y91" s="200"/>
      <c r="Z91" s="200"/>
    </row>
    <row r="92">
      <c r="A92" s="72"/>
      <c r="B92" s="73" t="s">
        <v>639</v>
      </c>
      <c r="C92" s="73">
        <v>2014.0</v>
      </c>
      <c r="D92" s="73" t="s">
        <v>668</v>
      </c>
      <c r="E92" s="73"/>
      <c r="F92" s="73"/>
      <c r="G92" s="73"/>
      <c r="H92" s="73"/>
      <c r="I92" s="73"/>
      <c r="J92" s="73"/>
      <c r="K92" s="73"/>
      <c r="L92" s="73"/>
    </row>
    <row r="93">
      <c r="A93" s="214"/>
      <c r="B93" s="215" t="s">
        <v>639</v>
      </c>
      <c r="C93" s="215">
        <v>2014.0</v>
      </c>
      <c r="D93" s="215" t="s">
        <v>669</v>
      </c>
      <c r="E93" s="214"/>
      <c r="F93" s="215"/>
      <c r="G93" s="215"/>
      <c r="H93" s="215"/>
      <c r="I93" s="215"/>
      <c r="J93" s="215"/>
      <c r="K93" s="215"/>
      <c r="L93" s="214"/>
      <c r="M93" s="202"/>
      <c r="N93" s="202"/>
      <c r="O93" s="202"/>
      <c r="P93" s="202"/>
      <c r="Q93" s="202"/>
      <c r="R93" s="202"/>
      <c r="S93" s="202"/>
      <c r="T93" s="202"/>
      <c r="U93" s="202"/>
      <c r="V93" s="202"/>
      <c r="W93" s="202"/>
      <c r="X93" s="202"/>
      <c r="Y93" s="202"/>
      <c r="Z93" s="202"/>
    </row>
    <row r="94">
      <c r="A94" s="214"/>
      <c r="B94" s="215" t="s">
        <v>639</v>
      </c>
      <c r="C94" s="215">
        <v>2014.0</v>
      </c>
      <c r="D94" s="215" t="s">
        <v>670</v>
      </c>
      <c r="E94" s="215"/>
      <c r="F94" s="215"/>
      <c r="G94" s="215"/>
      <c r="H94" s="215"/>
      <c r="I94" s="215"/>
      <c r="J94" s="215"/>
      <c r="K94" s="215"/>
      <c r="L94" s="216"/>
      <c r="M94" s="202"/>
      <c r="N94" s="202"/>
      <c r="O94" s="202"/>
      <c r="P94" s="202"/>
      <c r="Q94" s="202"/>
      <c r="R94" s="202"/>
      <c r="S94" s="202"/>
      <c r="T94" s="202"/>
      <c r="U94" s="202"/>
      <c r="V94" s="202"/>
      <c r="W94" s="202"/>
      <c r="X94" s="202"/>
      <c r="Y94" s="202"/>
      <c r="Z94" s="202"/>
    </row>
    <row r="95">
      <c r="A95" s="209"/>
      <c r="B95" s="205" t="s">
        <v>639</v>
      </c>
      <c r="C95" s="205">
        <v>2014.0</v>
      </c>
      <c r="D95" s="205" t="s">
        <v>671</v>
      </c>
      <c r="E95" s="217"/>
      <c r="F95" s="205"/>
      <c r="G95" s="205"/>
      <c r="H95" s="205"/>
      <c r="I95" s="205"/>
      <c r="J95" s="205"/>
      <c r="K95" s="205"/>
      <c r="L95" s="204"/>
      <c r="M95" s="200"/>
      <c r="N95" s="200"/>
      <c r="O95" s="200"/>
      <c r="P95" s="200"/>
      <c r="Q95" s="200"/>
      <c r="R95" s="200"/>
      <c r="S95" s="200"/>
      <c r="T95" s="200"/>
      <c r="U95" s="200"/>
      <c r="V95" s="200"/>
      <c r="W95" s="200"/>
      <c r="X95" s="200"/>
      <c r="Y95" s="200"/>
      <c r="Z95" s="200"/>
    </row>
    <row r="96">
      <c r="A96" s="214"/>
      <c r="B96" s="215" t="s">
        <v>639</v>
      </c>
      <c r="C96" s="215">
        <v>2014.0</v>
      </c>
      <c r="D96" s="215" t="s">
        <v>672</v>
      </c>
      <c r="E96" s="215"/>
      <c r="F96" s="215"/>
      <c r="G96" s="215"/>
      <c r="H96" s="215"/>
      <c r="I96" s="215"/>
      <c r="J96" s="215"/>
      <c r="K96" s="215"/>
      <c r="L96" s="216"/>
      <c r="M96" s="202"/>
      <c r="N96" s="202"/>
      <c r="O96" s="202"/>
      <c r="P96" s="202"/>
      <c r="Q96" s="202"/>
      <c r="R96" s="202"/>
      <c r="S96" s="202"/>
      <c r="T96" s="202"/>
      <c r="U96" s="202"/>
      <c r="V96" s="202"/>
      <c r="W96" s="202"/>
      <c r="X96" s="202"/>
      <c r="Y96" s="202"/>
      <c r="Z96" s="202"/>
    </row>
    <row r="97">
      <c r="A97" s="209"/>
      <c r="B97" s="205" t="s">
        <v>639</v>
      </c>
      <c r="C97" s="205">
        <v>2014.0</v>
      </c>
      <c r="D97" s="205" t="s">
        <v>673</v>
      </c>
      <c r="E97" s="205"/>
      <c r="F97" s="205"/>
      <c r="G97" s="205"/>
      <c r="H97" s="205"/>
      <c r="I97" s="205"/>
      <c r="J97" s="205"/>
      <c r="K97" s="205"/>
      <c r="L97" s="204"/>
      <c r="M97" s="200"/>
      <c r="N97" s="200"/>
      <c r="O97" s="200"/>
      <c r="P97" s="200"/>
      <c r="Q97" s="200"/>
      <c r="R97" s="200"/>
      <c r="S97" s="200"/>
      <c r="T97" s="200"/>
      <c r="U97" s="200"/>
      <c r="V97" s="200"/>
      <c r="W97" s="200"/>
      <c r="X97" s="200"/>
      <c r="Y97" s="200"/>
      <c r="Z97" s="200"/>
    </row>
    <row r="98">
      <c r="A98" s="214"/>
      <c r="B98" s="215" t="s">
        <v>639</v>
      </c>
      <c r="C98" s="215">
        <v>2014.0</v>
      </c>
      <c r="D98" s="215" t="s">
        <v>674</v>
      </c>
      <c r="E98" s="215"/>
      <c r="F98" s="215"/>
      <c r="G98" s="215"/>
      <c r="H98" s="215"/>
      <c r="I98" s="215"/>
      <c r="J98" s="215"/>
      <c r="K98" s="215"/>
      <c r="L98" s="216"/>
      <c r="M98" s="202"/>
      <c r="N98" s="202"/>
      <c r="O98" s="202"/>
      <c r="P98" s="202"/>
      <c r="Q98" s="202"/>
      <c r="R98" s="202"/>
      <c r="S98" s="202"/>
      <c r="T98" s="202"/>
      <c r="U98" s="202"/>
      <c r="V98" s="202"/>
      <c r="W98" s="202"/>
      <c r="X98" s="202"/>
      <c r="Y98" s="202"/>
      <c r="Z98" s="202"/>
    </row>
    <row r="99">
      <c r="A99" s="209"/>
      <c r="B99" s="205" t="s">
        <v>639</v>
      </c>
      <c r="C99" s="205">
        <v>2014.0</v>
      </c>
      <c r="D99" s="205" t="s">
        <v>675</v>
      </c>
      <c r="E99" s="205"/>
      <c r="F99" s="205"/>
      <c r="G99" s="205"/>
      <c r="H99" s="205"/>
      <c r="I99" s="205"/>
      <c r="J99" s="205"/>
      <c r="K99" s="205"/>
      <c r="L99" s="204"/>
      <c r="M99" s="200"/>
      <c r="N99" s="200"/>
      <c r="O99" s="200"/>
      <c r="P99" s="200"/>
      <c r="Q99" s="200"/>
      <c r="R99" s="200"/>
      <c r="S99" s="200"/>
      <c r="T99" s="200"/>
      <c r="U99" s="200"/>
      <c r="V99" s="200"/>
      <c r="W99" s="200"/>
      <c r="X99" s="200"/>
      <c r="Y99" s="200"/>
      <c r="Z99" s="200"/>
    </row>
  </sheetData>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73"/>
      <c r="B1" s="73" t="s">
        <v>575</v>
      </c>
      <c r="C1" s="73" t="s">
        <v>185</v>
      </c>
      <c r="D1" s="72"/>
      <c r="E1" s="73"/>
      <c r="F1" s="73"/>
      <c r="G1" s="73"/>
      <c r="H1" s="73"/>
      <c r="I1" s="73"/>
      <c r="J1" s="73"/>
      <c r="K1" s="72"/>
      <c r="L1" s="72"/>
    </row>
    <row r="2">
      <c r="A2" s="73"/>
      <c r="B2" s="73" t="s">
        <v>576</v>
      </c>
      <c r="C2" s="73">
        <v>2014.0</v>
      </c>
      <c r="D2" s="73" t="s">
        <v>622</v>
      </c>
      <c r="E2" s="73"/>
      <c r="F2" s="73"/>
      <c r="G2" s="73"/>
      <c r="H2" s="73"/>
      <c r="I2" s="73"/>
      <c r="J2" s="73"/>
      <c r="K2" s="73"/>
      <c r="L2" s="74"/>
    </row>
    <row r="3">
      <c r="A3" s="73"/>
      <c r="B3" s="73" t="s">
        <v>576</v>
      </c>
      <c r="C3" s="73">
        <v>2014.0</v>
      </c>
      <c r="D3" s="73" t="s">
        <v>623</v>
      </c>
      <c r="E3" s="73"/>
      <c r="F3" s="73"/>
      <c r="G3" s="73"/>
      <c r="H3" s="73"/>
      <c r="I3" s="73"/>
      <c r="J3" s="73"/>
      <c r="K3" s="73"/>
      <c r="L3" s="74"/>
    </row>
    <row r="4">
      <c r="A4" s="73"/>
      <c r="B4" s="73" t="s">
        <v>576</v>
      </c>
      <c r="C4" s="73">
        <v>2014.0</v>
      </c>
      <c r="D4" s="73" t="s">
        <v>624</v>
      </c>
      <c r="E4" s="73"/>
      <c r="F4" s="73"/>
      <c r="G4" s="73"/>
      <c r="H4" s="73"/>
      <c r="I4" s="73"/>
      <c r="J4" s="73"/>
      <c r="K4" s="73"/>
      <c r="L4" s="74"/>
    </row>
    <row r="5">
      <c r="A5" s="73"/>
      <c r="B5" s="73" t="s">
        <v>576</v>
      </c>
      <c r="C5" s="73">
        <v>2014.0</v>
      </c>
      <c r="D5" s="73" t="s">
        <v>625</v>
      </c>
      <c r="E5" s="73"/>
      <c r="F5" s="73"/>
      <c r="G5" s="73"/>
      <c r="H5" s="73"/>
      <c r="I5" s="73"/>
      <c r="J5" s="73"/>
      <c r="K5" s="73"/>
      <c r="L5" s="74"/>
    </row>
    <row r="6">
      <c r="A6" s="73"/>
      <c r="B6" s="73" t="s">
        <v>576</v>
      </c>
      <c r="C6" s="73">
        <v>2014.0</v>
      </c>
      <c r="D6" s="73" t="s">
        <v>626</v>
      </c>
      <c r="E6" s="73"/>
      <c r="F6" s="73"/>
      <c r="G6" s="73"/>
      <c r="H6" s="73"/>
      <c r="I6" s="73"/>
      <c r="J6" s="73"/>
      <c r="K6" s="73"/>
      <c r="L6" s="74"/>
    </row>
    <row r="7">
      <c r="A7" s="73"/>
      <c r="B7" s="73" t="s">
        <v>576</v>
      </c>
      <c r="C7" s="73">
        <v>2014.0</v>
      </c>
      <c r="D7" s="73" t="s">
        <v>627</v>
      </c>
      <c r="E7" s="73"/>
      <c r="F7" s="73"/>
      <c r="G7" s="73"/>
      <c r="H7" s="73"/>
      <c r="I7" s="73"/>
      <c r="J7" s="73"/>
      <c r="K7" s="73"/>
      <c r="L7" s="73"/>
    </row>
    <row r="8">
      <c r="A8" s="73"/>
      <c r="B8" s="73" t="s">
        <v>576</v>
      </c>
      <c r="C8" s="73">
        <v>2014.0</v>
      </c>
      <c r="D8" s="73" t="s">
        <v>628</v>
      </c>
      <c r="E8" s="72"/>
      <c r="F8" s="73"/>
      <c r="G8" s="73"/>
      <c r="H8" s="73"/>
      <c r="I8" s="73"/>
      <c r="J8" s="73"/>
      <c r="K8" s="73"/>
      <c r="L8" s="72"/>
    </row>
    <row r="9">
      <c r="A9" s="73"/>
      <c r="B9" s="73" t="s">
        <v>576</v>
      </c>
      <c r="C9" s="73">
        <v>2014.0</v>
      </c>
      <c r="D9" s="73" t="s">
        <v>629</v>
      </c>
      <c r="E9" s="73"/>
      <c r="F9" s="73"/>
      <c r="G9" s="73"/>
      <c r="H9" s="73"/>
      <c r="I9" s="73"/>
      <c r="J9" s="73"/>
      <c r="K9" s="73"/>
      <c r="L9" s="74"/>
    </row>
    <row r="10">
      <c r="A10" s="73"/>
      <c r="B10" s="73" t="s">
        <v>576</v>
      </c>
      <c r="C10" s="73">
        <v>2014.0</v>
      </c>
      <c r="D10" s="73" t="s">
        <v>630</v>
      </c>
      <c r="E10" s="72"/>
      <c r="F10" s="73"/>
      <c r="G10" s="73"/>
      <c r="H10" s="73"/>
      <c r="I10" s="73"/>
      <c r="J10" s="73"/>
      <c r="K10" s="73"/>
      <c r="L10" s="74"/>
    </row>
    <row r="11">
      <c r="A11" s="73"/>
      <c r="B11" s="73" t="s">
        <v>576</v>
      </c>
      <c r="C11" s="73">
        <v>2014.0</v>
      </c>
      <c r="D11" s="73" t="s">
        <v>631</v>
      </c>
      <c r="E11" s="73"/>
      <c r="F11" s="73"/>
      <c r="G11" s="73"/>
      <c r="H11" s="73"/>
      <c r="I11" s="73"/>
      <c r="J11" s="73"/>
      <c r="K11" s="73"/>
      <c r="L11" s="72"/>
    </row>
    <row r="12">
      <c r="A12" s="73"/>
      <c r="B12" s="73" t="s">
        <v>576</v>
      </c>
      <c r="C12" s="73">
        <v>2014.0</v>
      </c>
      <c r="D12" s="73" t="s">
        <v>632</v>
      </c>
      <c r="E12" s="73"/>
      <c r="F12" s="73"/>
      <c r="G12" s="73"/>
      <c r="H12" s="73"/>
      <c r="I12" s="73"/>
      <c r="J12" s="73"/>
      <c r="K12" s="73"/>
      <c r="L12" s="74"/>
    </row>
    <row r="13">
      <c r="A13" s="73"/>
      <c r="B13" s="73" t="s">
        <v>576</v>
      </c>
      <c r="C13" s="73">
        <v>2014.0</v>
      </c>
      <c r="D13" s="73" t="s">
        <v>633</v>
      </c>
      <c r="E13" s="73"/>
      <c r="F13" s="73"/>
      <c r="G13" s="73"/>
      <c r="H13" s="73"/>
      <c r="I13" s="73"/>
      <c r="J13" s="73"/>
      <c r="K13" s="73"/>
      <c r="L13" s="73"/>
    </row>
    <row r="14">
      <c r="A14" s="73"/>
      <c r="B14" s="73" t="s">
        <v>576</v>
      </c>
      <c r="C14" s="73">
        <v>2014.0</v>
      </c>
      <c r="D14" s="73" t="s">
        <v>634</v>
      </c>
      <c r="E14" s="218"/>
      <c r="F14" s="73"/>
      <c r="G14" s="73"/>
      <c r="H14" s="73"/>
      <c r="I14" s="73"/>
      <c r="J14" s="73"/>
      <c r="K14" s="73"/>
      <c r="L14" s="74"/>
    </row>
    <row r="15">
      <c r="A15" s="73"/>
      <c r="B15" s="73" t="s">
        <v>576</v>
      </c>
      <c r="C15" s="73">
        <v>2014.0</v>
      </c>
      <c r="D15" s="73" t="s">
        <v>635</v>
      </c>
      <c r="E15" s="72"/>
      <c r="F15" s="73"/>
      <c r="G15" s="73"/>
      <c r="H15" s="73"/>
      <c r="I15" s="73"/>
      <c r="J15" s="73"/>
      <c r="K15" s="73"/>
      <c r="L15" s="74"/>
    </row>
    <row r="16">
      <c r="A16" s="73"/>
      <c r="B16" s="73" t="s">
        <v>576</v>
      </c>
      <c r="C16" s="73">
        <v>2014.0</v>
      </c>
      <c r="D16" s="73" t="s">
        <v>636</v>
      </c>
      <c r="E16" s="73"/>
      <c r="F16" s="73"/>
      <c r="G16" s="73"/>
      <c r="H16" s="73"/>
      <c r="I16" s="73"/>
      <c r="J16" s="73"/>
      <c r="K16" s="73"/>
      <c r="L16" s="74"/>
    </row>
    <row r="17">
      <c r="A17" s="73"/>
      <c r="B17" s="73" t="s">
        <v>576</v>
      </c>
      <c r="C17" s="73">
        <v>2014.0</v>
      </c>
      <c r="D17" s="73" t="s">
        <v>637</v>
      </c>
      <c r="E17" s="73"/>
      <c r="F17" s="73"/>
      <c r="G17" s="73"/>
      <c r="H17" s="73"/>
      <c r="I17" s="73"/>
      <c r="J17" s="73"/>
      <c r="K17" s="73"/>
      <c r="L17" s="72"/>
    </row>
    <row r="18">
      <c r="A18" s="73"/>
      <c r="B18" s="73" t="s">
        <v>576</v>
      </c>
      <c r="C18" s="73">
        <v>2014.0</v>
      </c>
      <c r="D18" s="73" t="s">
        <v>638</v>
      </c>
      <c r="E18" s="73"/>
      <c r="F18" s="73"/>
      <c r="G18" s="73"/>
      <c r="H18" s="73"/>
      <c r="I18" s="73"/>
      <c r="J18" s="73"/>
      <c r="K18" s="73"/>
      <c r="L18" s="74"/>
    </row>
    <row r="19">
      <c r="A19" s="73"/>
      <c r="B19" s="73" t="s">
        <v>576</v>
      </c>
      <c r="C19" s="73">
        <v>2013.0</v>
      </c>
      <c r="D19" s="73" t="s">
        <v>612</v>
      </c>
      <c r="E19" s="73"/>
      <c r="F19" s="73"/>
      <c r="G19" s="73"/>
      <c r="H19" s="73"/>
      <c r="I19" s="73"/>
      <c r="J19" s="73"/>
      <c r="K19" s="73"/>
      <c r="L19" s="74"/>
    </row>
    <row r="20">
      <c r="A20" s="73"/>
      <c r="B20" s="73" t="s">
        <v>576</v>
      </c>
      <c r="C20" s="73">
        <v>2013.0</v>
      </c>
      <c r="D20" s="73" t="s">
        <v>613</v>
      </c>
      <c r="E20" s="73"/>
      <c r="F20" s="73"/>
      <c r="G20" s="73"/>
      <c r="H20" s="73"/>
      <c r="I20" s="73"/>
      <c r="J20" s="73"/>
      <c r="K20" s="73"/>
      <c r="L20" s="74"/>
    </row>
    <row r="21">
      <c r="A21" s="73"/>
      <c r="B21" s="73" t="s">
        <v>576</v>
      </c>
      <c r="C21" s="73">
        <v>2013.0</v>
      </c>
      <c r="D21" s="73" t="s">
        <v>614</v>
      </c>
      <c r="E21" s="73"/>
      <c r="F21" s="73"/>
      <c r="G21" s="73"/>
      <c r="H21" s="73"/>
      <c r="I21" s="73"/>
      <c r="J21" s="73"/>
      <c r="K21" s="73"/>
      <c r="L21" s="74"/>
    </row>
    <row r="22">
      <c r="A22" s="73"/>
      <c r="B22" s="73" t="s">
        <v>576</v>
      </c>
      <c r="C22" s="73">
        <v>2013.0</v>
      </c>
      <c r="D22" s="73" t="s">
        <v>615</v>
      </c>
      <c r="E22" s="73"/>
      <c r="F22" s="73"/>
      <c r="G22" s="73"/>
      <c r="H22" s="73"/>
      <c r="I22" s="73"/>
      <c r="J22" s="73"/>
      <c r="K22" s="73"/>
      <c r="L22" s="74"/>
    </row>
    <row r="23">
      <c r="A23" s="73"/>
      <c r="B23" s="73" t="s">
        <v>576</v>
      </c>
      <c r="C23" s="73">
        <v>2013.0</v>
      </c>
      <c r="D23" s="73" t="s">
        <v>616</v>
      </c>
      <c r="E23" s="73"/>
      <c r="F23" s="73"/>
      <c r="G23" s="73"/>
      <c r="H23" s="73"/>
      <c r="I23" s="73"/>
      <c r="J23" s="73"/>
      <c r="K23" s="73"/>
      <c r="L23" s="74"/>
    </row>
    <row r="24">
      <c r="A24" s="73"/>
      <c r="B24" s="73" t="s">
        <v>576</v>
      </c>
      <c r="C24" s="73">
        <v>2013.0</v>
      </c>
      <c r="D24" s="73" t="s">
        <v>617</v>
      </c>
      <c r="E24" s="73"/>
      <c r="F24" s="73"/>
      <c r="G24" s="73"/>
      <c r="H24" s="73"/>
      <c r="I24" s="73"/>
      <c r="J24" s="73"/>
      <c r="K24" s="73"/>
      <c r="L24" s="74"/>
    </row>
    <row r="25">
      <c r="A25" s="73"/>
      <c r="B25" s="73" t="s">
        <v>576</v>
      </c>
      <c r="C25" s="73">
        <v>2013.0</v>
      </c>
      <c r="D25" s="73" t="s">
        <v>618</v>
      </c>
      <c r="E25" s="73"/>
      <c r="F25" s="73"/>
      <c r="G25" s="73"/>
      <c r="H25" s="73"/>
      <c r="I25" s="73"/>
      <c r="J25" s="73"/>
      <c r="K25" s="73"/>
      <c r="L25" s="74"/>
    </row>
    <row r="26">
      <c r="A26" s="73"/>
      <c r="B26" s="73" t="s">
        <v>576</v>
      </c>
      <c r="C26" s="73">
        <v>2013.0</v>
      </c>
      <c r="D26" s="73" t="s">
        <v>619</v>
      </c>
      <c r="E26" s="73"/>
      <c r="F26" s="73"/>
      <c r="G26" s="73"/>
      <c r="H26" s="73"/>
      <c r="I26" s="73"/>
      <c r="J26" s="73"/>
      <c r="K26" s="73"/>
      <c r="L26" s="74"/>
    </row>
    <row r="27">
      <c r="A27" s="73"/>
      <c r="B27" s="73" t="s">
        <v>576</v>
      </c>
      <c r="C27" s="73">
        <v>2013.0</v>
      </c>
      <c r="D27" s="73" t="s">
        <v>620</v>
      </c>
      <c r="E27" s="73"/>
      <c r="F27" s="73"/>
      <c r="G27" s="73"/>
      <c r="H27" s="73"/>
      <c r="I27" s="73"/>
      <c r="J27" s="73"/>
      <c r="K27" s="73"/>
      <c r="L27" s="74"/>
    </row>
    <row r="28">
      <c r="A28" s="73"/>
      <c r="B28" s="73" t="s">
        <v>576</v>
      </c>
      <c r="C28" s="73">
        <v>2013.0</v>
      </c>
      <c r="D28" s="73" t="s">
        <v>621</v>
      </c>
      <c r="E28" s="73"/>
      <c r="F28" s="73"/>
      <c r="G28" s="73"/>
      <c r="H28" s="73"/>
      <c r="I28" s="73"/>
      <c r="J28" s="73"/>
      <c r="K28" s="73"/>
      <c r="L28" s="74"/>
    </row>
    <row r="29">
      <c r="A29" s="73"/>
      <c r="B29" s="73" t="s">
        <v>576</v>
      </c>
      <c r="C29" s="73">
        <v>2012.0</v>
      </c>
      <c r="D29" s="73" t="s">
        <v>604</v>
      </c>
      <c r="E29" s="73"/>
      <c r="F29" s="73"/>
      <c r="G29" s="73"/>
      <c r="H29" s="73"/>
      <c r="I29" s="73"/>
      <c r="J29" s="73"/>
      <c r="K29" s="73"/>
      <c r="L29" s="74"/>
    </row>
    <row r="30">
      <c r="A30" s="73"/>
      <c r="B30" s="73" t="s">
        <v>576</v>
      </c>
      <c r="C30" s="73">
        <v>2012.0</v>
      </c>
      <c r="D30" s="73" t="s">
        <v>605</v>
      </c>
      <c r="E30" s="73"/>
      <c r="F30" s="73"/>
      <c r="G30" s="73"/>
      <c r="H30" s="73"/>
      <c r="I30" s="73"/>
      <c r="J30" s="73"/>
      <c r="K30" s="73"/>
      <c r="L30" s="74"/>
    </row>
    <row r="31">
      <c r="A31" s="73"/>
      <c r="B31" s="73" t="s">
        <v>576</v>
      </c>
      <c r="C31" s="73">
        <v>2012.0</v>
      </c>
      <c r="D31" s="73" t="s">
        <v>606</v>
      </c>
      <c r="E31" s="73"/>
      <c r="F31" s="73"/>
      <c r="G31" s="73"/>
      <c r="H31" s="73"/>
      <c r="I31" s="73"/>
      <c r="J31" s="73"/>
      <c r="K31" s="73"/>
      <c r="L31" s="74"/>
    </row>
    <row r="32">
      <c r="A32" s="73"/>
      <c r="B32" s="73" t="s">
        <v>576</v>
      </c>
      <c r="C32" s="73">
        <v>2012.0</v>
      </c>
      <c r="D32" s="73" t="s">
        <v>607</v>
      </c>
      <c r="E32" s="73"/>
      <c r="F32" s="73"/>
      <c r="G32" s="73"/>
      <c r="H32" s="73"/>
      <c r="I32" s="73"/>
      <c r="J32" s="73"/>
      <c r="K32" s="73"/>
      <c r="L32" s="74"/>
    </row>
    <row r="33">
      <c r="A33" s="73"/>
      <c r="B33" s="73" t="s">
        <v>576</v>
      </c>
      <c r="C33" s="73">
        <v>2012.0</v>
      </c>
      <c r="D33" s="73" t="s">
        <v>608</v>
      </c>
      <c r="E33" s="73"/>
      <c r="F33" s="73"/>
      <c r="G33" s="73"/>
      <c r="H33" s="73"/>
      <c r="I33" s="73"/>
      <c r="J33" s="73"/>
      <c r="K33" s="73"/>
      <c r="L33" s="74"/>
    </row>
    <row r="34">
      <c r="A34" s="73"/>
      <c r="B34" s="73" t="s">
        <v>576</v>
      </c>
      <c r="C34" s="73">
        <v>2012.0</v>
      </c>
      <c r="D34" s="73" t="s">
        <v>609</v>
      </c>
      <c r="E34" s="73"/>
      <c r="F34" s="73"/>
      <c r="G34" s="73"/>
      <c r="H34" s="73"/>
      <c r="I34" s="73"/>
      <c r="J34" s="73"/>
      <c r="K34" s="73"/>
      <c r="L34" s="74"/>
    </row>
    <row r="35">
      <c r="A35" s="73"/>
      <c r="B35" s="73" t="s">
        <v>576</v>
      </c>
      <c r="C35" s="73">
        <v>2012.0</v>
      </c>
      <c r="D35" s="73" t="s">
        <v>610</v>
      </c>
      <c r="E35" s="73"/>
      <c r="F35" s="73"/>
      <c r="G35" s="73"/>
      <c r="H35" s="73"/>
      <c r="I35" s="73"/>
      <c r="J35" s="73"/>
      <c r="K35" s="73"/>
      <c r="L35" s="74"/>
    </row>
    <row r="36">
      <c r="A36" s="73"/>
      <c r="B36" s="73" t="s">
        <v>576</v>
      </c>
      <c r="C36" s="73">
        <v>2012.0</v>
      </c>
      <c r="D36" s="73" t="s">
        <v>611</v>
      </c>
      <c r="E36" s="73"/>
      <c r="F36" s="73"/>
      <c r="G36" s="73"/>
      <c r="H36" s="73"/>
      <c r="I36" s="73"/>
      <c r="J36" s="73"/>
      <c r="K36" s="73"/>
      <c r="L36" s="74"/>
    </row>
    <row r="37">
      <c r="A37" s="73"/>
      <c r="B37" s="73" t="s">
        <v>576</v>
      </c>
      <c r="C37" s="73">
        <v>2011.0</v>
      </c>
      <c r="D37" s="73" t="s">
        <v>596</v>
      </c>
      <c r="E37" s="73"/>
      <c r="F37" s="73"/>
      <c r="G37" s="73"/>
      <c r="H37" s="73"/>
      <c r="I37" s="73"/>
      <c r="J37" s="73"/>
      <c r="K37" s="73"/>
      <c r="L37" s="74"/>
    </row>
    <row r="38">
      <c r="A38" s="73"/>
      <c r="B38" s="73" t="s">
        <v>576</v>
      </c>
      <c r="C38" s="73">
        <v>2011.0</v>
      </c>
      <c r="D38" s="73" t="s">
        <v>597</v>
      </c>
      <c r="E38" s="73"/>
      <c r="F38" s="73"/>
      <c r="G38" s="73"/>
      <c r="H38" s="73"/>
      <c r="I38" s="73"/>
      <c r="J38" s="73"/>
      <c r="K38" s="73"/>
      <c r="L38" s="74"/>
    </row>
    <row r="39">
      <c r="A39" s="73"/>
      <c r="B39" s="73" t="s">
        <v>576</v>
      </c>
      <c r="C39" s="73">
        <v>2011.0</v>
      </c>
      <c r="D39" s="73" t="s">
        <v>598</v>
      </c>
      <c r="E39" s="73"/>
      <c r="F39" s="73"/>
      <c r="G39" s="73"/>
      <c r="H39" s="73"/>
      <c r="I39" s="73"/>
      <c r="J39" s="73"/>
      <c r="K39" s="73"/>
      <c r="L39" s="74"/>
    </row>
    <row r="40">
      <c r="A40" s="73"/>
      <c r="B40" s="73" t="s">
        <v>576</v>
      </c>
      <c r="C40" s="73">
        <v>2011.0</v>
      </c>
      <c r="D40" s="73" t="s">
        <v>599</v>
      </c>
      <c r="E40" s="73"/>
      <c r="F40" s="73"/>
      <c r="G40" s="73"/>
      <c r="H40" s="73"/>
      <c r="I40" s="73"/>
      <c r="J40" s="73"/>
      <c r="K40" s="73"/>
      <c r="L40" s="74"/>
    </row>
    <row r="41">
      <c r="A41" s="73"/>
      <c r="B41" s="73" t="s">
        <v>576</v>
      </c>
      <c r="C41" s="73">
        <v>2011.0</v>
      </c>
      <c r="D41" s="73" t="s">
        <v>600</v>
      </c>
      <c r="E41" s="73"/>
      <c r="F41" s="73"/>
      <c r="G41" s="73"/>
      <c r="H41" s="73"/>
      <c r="I41" s="73"/>
      <c r="J41" s="73"/>
      <c r="K41" s="73"/>
      <c r="L41" s="74"/>
    </row>
    <row r="42">
      <c r="A42" s="73"/>
      <c r="B42" s="73" t="s">
        <v>576</v>
      </c>
      <c r="C42" s="73">
        <v>2011.0</v>
      </c>
      <c r="D42" s="73" t="s">
        <v>601</v>
      </c>
      <c r="E42" s="73"/>
      <c r="F42" s="73"/>
      <c r="G42" s="73"/>
      <c r="H42" s="73"/>
      <c r="I42" s="73"/>
      <c r="J42" s="73"/>
      <c r="K42" s="73"/>
      <c r="L42" s="74"/>
    </row>
    <row r="43">
      <c r="A43" s="73"/>
      <c r="B43" s="73" t="s">
        <v>576</v>
      </c>
      <c r="C43" s="73">
        <v>2011.0</v>
      </c>
      <c r="D43" s="73" t="s">
        <v>602</v>
      </c>
      <c r="E43" s="73"/>
      <c r="F43" s="73"/>
      <c r="G43" s="73"/>
      <c r="H43" s="73"/>
      <c r="I43" s="73"/>
      <c r="J43" s="73"/>
      <c r="K43" s="73"/>
      <c r="L43" s="74"/>
    </row>
    <row r="44">
      <c r="A44" s="73"/>
      <c r="B44" s="73" t="s">
        <v>576</v>
      </c>
      <c r="C44" s="73">
        <v>2011.0</v>
      </c>
      <c r="D44" s="73" t="s">
        <v>603</v>
      </c>
      <c r="E44" s="73"/>
      <c r="F44" s="73"/>
      <c r="G44" s="73"/>
      <c r="H44" s="73"/>
      <c r="I44" s="73"/>
      <c r="J44" s="73"/>
      <c r="K44" s="73"/>
      <c r="L44" s="74"/>
    </row>
    <row r="45">
      <c r="A45" s="73"/>
      <c r="B45" s="73" t="s">
        <v>639</v>
      </c>
      <c r="C45" s="73">
        <v>2014.0</v>
      </c>
      <c r="D45" s="73" t="s">
        <v>664</v>
      </c>
      <c r="E45" s="73"/>
      <c r="F45" s="73"/>
      <c r="G45" s="73"/>
      <c r="H45" s="73"/>
      <c r="I45" s="73"/>
      <c r="J45" s="73"/>
      <c r="K45" s="73"/>
      <c r="L45" s="74"/>
    </row>
    <row r="46">
      <c r="A46" s="73"/>
      <c r="B46" s="73" t="s">
        <v>639</v>
      </c>
      <c r="C46" s="73">
        <v>2014.0</v>
      </c>
      <c r="D46" s="73" t="s">
        <v>665</v>
      </c>
      <c r="E46" s="73"/>
      <c r="F46" s="73"/>
      <c r="G46" s="73"/>
      <c r="H46" s="73"/>
      <c r="I46" s="73"/>
      <c r="J46" s="73"/>
      <c r="K46" s="73"/>
      <c r="L46" s="74"/>
    </row>
    <row r="47">
      <c r="A47" s="73"/>
      <c r="B47" s="73" t="s">
        <v>639</v>
      </c>
      <c r="C47" s="73">
        <v>2014.0</v>
      </c>
      <c r="D47" s="73" t="s">
        <v>666</v>
      </c>
      <c r="E47" s="73"/>
      <c r="F47" s="73"/>
      <c r="G47" s="73"/>
      <c r="H47" s="73"/>
      <c r="I47" s="73"/>
      <c r="J47" s="73"/>
      <c r="K47" s="73"/>
      <c r="L47" s="74"/>
    </row>
    <row r="48">
      <c r="A48" s="73"/>
      <c r="B48" s="73" t="s">
        <v>639</v>
      </c>
      <c r="C48" s="73">
        <v>2014.0</v>
      </c>
      <c r="D48" s="73" t="s">
        <v>667</v>
      </c>
    </row>
    <row r="49">
      <c r="A49" s="73"/>
      <c r="B49" s="73" t="s">
        <v>639</v>
      </c>
      <c r="C49" s="73">
        <v>2014.0</v>
      </c>
      <c r="D49" s="73" t="s">
        <v>668</v>
      </c>
    </row>
    <row r="50">
      <c r="A50" s="73"/>
      <c r="B50" s="73" t="s">
        <v>639</v>
      </c>
      <c r="C50" s="73">
        <v>2014.0</v>
      </c>
      <c r="D50" s="73" t="s">
        <v>669</v>
      </c>
    </row>
    <row r="51">
      <c r="A51" s="73"/>
      <c r="B51" s="73" t="s">
        <v>639</v>
      </c>
      <c r="C51" s="73">
        <v>2014.0</v>
      </c>
      <c r="D51" s="73" t="s">
        <v>670</v>
      </c>
    </row>
    <row r="52">
      <c r="A52" s="73"/>
      <c r="B52" s="73" t="s">
        <v>639</v>
      </c>
      <c r="C52" s="73">
        <v>2014.0</v>
      </c>
      <c r="D52" s="73" t="s">
        <v>671</v>
      </c>
    </row>
    <row r="53">
      <c r="A53" s="73"/>
      <c r="B53" s="73" t="s">
        <v>639</v>
      </c>
      <c r="C53" s="73">
        <v>2014.0</v>
      </c>
      <c r="D53" s="73" t="s">
        <v>672</v>
      </c>
    </row>
    <row r="54">
      <c r="A54" s="73"/>
      <c r="B54" s="73" t="s">
        <v>639</v>
      </c>
      <c r="C54" s="73">
        <v>2014.0</v>
      </c>
      <c r="D54" s="73" t="s">
        <v>663</v>
      </c>
    </row>
    <row r="55">
      <c r="A55" s="73"/>
      <c r="B55" s="73" t="s">
        <v>639</v>
      </c>
      <c r="C55" s="73">
        <v>2014.0</v>
      </c>
      <c r="D55" s="73" t="s">
        <v>673</v>
      </c>
    </row>
    <row r="56">
      <c r="A56" s="73"/>
      <c r="B56" s="73" t="s">
        <v>639</v>
      </c>
      <c r="C56" s="73">
        <v>2014.0</v>
      </c>
      <c r="D56" s="73" t="s">
        <v>674</v>
      </c>
    </row>
    <row r="57">
      <c r="A57" s="73"/>
      <c r="B57" s="73" t="s">
        <v>639</v>
      </c>
      <c r="C57" s="73">
        <v>2014.0</v>
      </c>
      <c r="D57" s="73" t="s">
        <v>675</v>
      </c>
    </row>
    <row r="58">
      <c r="A58" s="73"/>
      <c r="B58" s="73" t="s">
        <v>639</v>
      </c>
      <c r="C58" s="73">
        <v>2013.0</v>
      </c>
      <c r="D58" s="73" t="s">
        <v>659</v>
      </c>
    </row>
    <row r="59">
      <c r="A59" s="73"/>
      <c r="B59" s="73" t="s">
        <v>639</v>
      </c>
      <c r="C59" s="73">
        <v>2013.0</v>
      </c>
      <c r="D59" s="73" t="s">
        <v>660</v>
      </c>
    </row>
    <row r="60">
      <c r="A60" s="73"/>
      <c r="B60" s="73" t="s">
        <v>639</v>
      </c>
      <c r="C60" s="73">
        <v>2013.0</v>
      </c>
      <c r="D60" s="73" t="s">
        <v>661</v>
      </c>
    </row>
    <row r="61">
      <c r="A61" s="73"/>
      <c r="B61" s="73" t="s">
        <v>639</v>
      </c>
      <c r="C61" s="73">
        <v>2013.0</v>
      </c>
      <c r="D61" s="73" t="s">
        <v>662</v>
      </c>
    </row>
    <row r="62">
      <c r="A62" s="73"/>
      <c r="B62" s="73" t="s">
        <v>639</v>
      </c>
      <c r="C62" s="73">
        <v>2012.0</v>
      </c>
      <c r="D62" s="73" t="s">
        <v>655</v>
      </c>
    </row>
    <row r="63">
      <c r="A63" s="73"/>
      <c r="B63" s="73" t="s">
        <v>639</v>
      </c>
      <c r="C63" s="73">
        <v>2012.0</v>
      </c>
      <c r="D63" s="73" t="s">
        <v>656</v>
      </c>
    </row>
    <row r="64">
      <c r="A64" s="73"/>
      <c r="B64" s="73" t="s">
        <v>639</v>
      </c>
      <c r="C64" s="73">
        <v>2012.0</v>
      </c>
      <c r="D64" s="73" t="s">
        <v>657</v>
      </c>
    </row>
    <row r="65">
      <c r="A65" s="73"/>
      <c r="B65" s="73" t="s">
        <v>639</v>
      </c>
      <c r="C65" s="73">
        <v>2012.0</v>
      </c>
      <c r="D65" s="73" t="s">
        <v>658</v>
      </c>
    </row>
    <row r="66">
      <c r="A66" s="73"/>
      <c r="B66" s="73" t="s">
        <v>639</v>
      </c>
      <c r="C66" s="73">
        <v>2011.0</v>
      </c>
      <c r="D66" s="73" t="s">
        <v>650</v>
      </c>
    </row>
    <row r="67">
      <c r="A67" s="73"/>
      <c r="B67" s="73" t="s">
        <v>639</v>
      </c>
      <c r="C67" s="73">
        <v>2011.0</v>
      </c>
      <c r="D67" s="73" t="s">
        <v>651</v>
      </c>
    </row>
    <row r="68">
      <c r="A68" s="73"/>
      <c r="B68" s="73" t="s">
        <v>639</v>
      </c>
      <c r="C68" s="73">
        <v>2011.0</v>
      </c>
      <c r="D68" s="73" t="s">
        <v>652</v>
      </c>
    </row>
    <row r="69">
      <c r="A69" s="73"/>
      <c r="B69" s="73" t="s">
        <v>639</v>
      </c>
      <c r="C69" s="73">
        <v>2011.0</v>
      </c>
      <c r="D69" s="73" t="s">
        <v>653</v>
      </c>
    </row>
    <row r="70">
      <c r="A70" s="73"/>
      <c r="B70" s="73" t="s">
        <v>639</v>
      </c>
      <c r="C70" s="73">
        <v>2011.0</v>
      </c>
      <c r="D70" s="73" t="s">
        <v>654</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2.29"/>
    <col customWidth="1" min="2" max="2" width="96.71"/>
  </cols>
  <sheetData>
    <row r="1">
      <c r="A1" s="2" t="s">
        <v>0</v>
      </c>
      <c r="B1" s="2" t="s">
        <v>2</v>
      </c>
      <c r="D1" s="4"/>
      <c r="E1" s="4"/>
    </row>
    <row r="2">
      <c r="A2" s="6" t="s">
        <v>3</v>
      </c>
      <c r="B2" s="8" t="s">
        <v>4</v>
      </c>
      <c r="C2" s="10"/>
      <c r="D2" s="4"/>
      <c r="E2" s="4"/>
    </row>
    <row r="3" ht="9.75" customHeight="1">
      <c r="A3" s="12"/>
      <c r="B3" s="14"/>
      <c r="D3" s="15"/>
      <c r="E3" s="15"/>
    </row>
    <row r="4">
      <c r="A4" s="6" t="s">
        <v>11</v>
      </c>
      <c r="B4" s="17" t="s">
        <v>12</v>
      </c>
      <c r="C4" s="10"/>
      <c r="D4" s="15"/>
      <c r="E4" s="15"/>
    </row>
    <row r="5">
      <c r="A5" s="19" t="s">
        <v>13</v>
      </c>
      <c r="B5" s="21" t="s">
        <v>15</v>
      </c>
      <c r="C5" s="10"/>
      <c r="D5" s="15"/>
      <c r="E5" s="15"/>
    </row>
    <row r="6">
      <c r="A6" s="19" t="s">
        <v>20</v>
      </c>
      <c r="B6" s="21" t="s">
        <v>24</v>
      </c>
      <c r="C6" s="10"/>
      <c r="D6" s="15"/>
      <c r="E6" s="15"/>
    </row>
    <row r="7" ht="9.0" customHeight="1">
      <c r="A7" s="12"/>
      <c r="B7" s="14"/>
      <c r="C7" s="10"/>
      <c r="D7" s="15"/>
      <c r="E7" s="15"/>
    </row>
    <row r="8">
      <c r="A8" s="6" t="s">
        <v>25</v>
      </c>
      <c r="B8" s="23" t="s">
        <v>26</v>
      </c>
      <c r="D8" s="15"/>
      <c r="E8" s="15"/>
    </row>
    <row r="9">
      <c r="A9" s="25" t="s">
        <v>33</v>
      </c>
      <c r="B9" s="21" t="s">
        <v>38</v>
      </c>
      <c r="D9" s="15"/>
      <c r="E9" s="15"/>
    </row>
    <row r="10">
      <c r="A10" s="25" t="s">
        <v>40</v>
      </c>
      <c r="B10" s="21" t="s">
        <v>41</v>
      </c>
      <c r="D10" s="15"/>
      <c r="E10" s="15"/>
    </row>
    <row r="11">
      <c r="D11" s="15"/>
      <c r="E11" s="15"/>
    </row>
    <row r="12">
      <c r="D12" s="15"/>
      <c r="E12" s="15"/>
    </row>
    <row r="13">
      <c r="A13" s="27" t="s">
        <v>44</v>
      </c>
      <c r="B13" s="27" t="s">
        <v>47</v>
      </c>
      <c r="C13" s="29" t="s">
        <v>48</v>
      </c>
      <c r="D13" s="5"/>
      <c r="E13" s="5"/>
      <c r="F13" s="5"/>
      <c r="G13" s="7"/>
    </row>
    <row r="14">
      <c r="A14" s="31" t="s">
        <v>52</v>
      </c>
      <c r="B14" s="33" t="s">
        <v>55</v>
      </c>
      <c r="C14" s="36" t="s">
        <v>56</v>
      </c>
      <c r="D14" s="5"/>
      <c r="E14" s="5"/>
      <c r="F14" s="5"/>
      <c r="G14" s="7"/>
    </row>
    <row r="15">
      <c r="A15" s="31" t="s">
        <v>64</v>
      </c>
      <c r="B15" s="33" t="s">
        <v>66</v>
      </c>
      <c r="C15" s="36" t="s">
        <v>68</v>
      </c>
      <c r="D15" s="5"/>
      <c r="E15" s="5"/>
      <c r="F15" s="5"/>
      <c r="G15" s="7"/>
    </row>
    <row r="16">
      <c r="A16" s="31" t="s">
        <v>73</v>
      </c>
      <c r="B16" s="33" t="s">
        <v>77</v>
      </c>
      <c r="C16" s="39" t="s">
        <v>78</v>
      </c>
      <c r="D16" s="5"/>
      <c r="E16" s="5"/>
      <c r="F16" s="5"/>
      <c r="G16" s="7"/>
    </row>
    <row r="17">
      <c r="A17" s="31" t="s">
        <v>82</v>
      </c>
      <c r="B17" s="33" t="s">
        <v>83</v>
      </c>
      <c r="C17" s="36" t="s">
        <v>84</v>
      </c>
      <c r="D17" s="5"/>
      <c r="E17" s="5"/>
      <c r="F17" s="5"/>
      <c r="G17" s="7"/>
    </row>
    <row r="18">
      <c r="A18" s="31" t="s">
        <v>86</v>
      </c>
      <c r="B18" s="33" t="s">
        <v>87</v>
      </c>
      <c r="C18" s="36" t="s">
        <v>88</v>
      </c>
      <c r="D18" s="5"/>
      <c r="E18" s="5"/>
      <c r="F18" s="5"/>
      <c r="G18" s="7"/>
    </row>
    <row r="19">
      <c r="D19" s="15"/>
      <c r="E19" s="15"/>
    </row>
    <row r="20">
      <c r="D20" s="15"/>
      <c r="E20" s="15"/>
    </row>
    <row r="21">
      <c r="D21" s="15"/>
      <c r="E21" s="15"/>
    </row>
    <row r="22">
      <c r="D22" s="15"/>
      <c r="E22" s="15"/>
    </row>
    <row r="23">
      <c r="D23" s="15"/>
      <c r="E23" s="15"/>
    </row>
    <row r="24">
      <c r="D24" s="15"/>
      <c r="E24" s="15"/>
    </row>
    <row r="25">
      <c r="D25" s="15"/>
      <c r="E25" s="15"/>
    </row>
    <row r="26">
      <c r="D26" s="15"/>
      <c r="E26" s="15"/>
    </row>
    <row r="27">
      <c r="D27" s="15"/>
      <c r="E27" s="15"/>
    </row>
    <row r="28">
      <c r="D28" s="15"/>
      <c r="E28" s="15"/>
    </row>
    <row r="29">
      <c r="D29" s="15"/>
      <c r="E29" s="15"/>
    </row>
    <row r="30">
      <c r="D30" s="15"/>
      <c r="E30" s="15"/>
    </row>
    <row r="31">
      <c r="D31" s="15"/>
      <c r="E31" s="15"/>
    </row>
    <row r="32">
      <c r="D32" s="15"/>
      <c r="E32" s="15"/>
    </row>
    <row r="33">
      <c r="D33" s="15"/>
      <c r="E33" s="15"/>
    </row>
    <row r="34">
      <c r="D34" s="15"/>
      <c r="E34" s="15"/>
    </row>
    <row r="35">
      <c r="D35" s="15"/>
      <c r="E35" s="15"/>
    </row>
    <row r="36">
      <c r="D36" s="15"/>
      <c r="E36" s="15"/>
    </row>
    <row r="37">
      <c r="D37" s="15"/>
      <c r="E37" s="15"/>
    </row>
    <row r="38">
      <c r="D38" s="15"/>
      <c r="E38" s="15"/>
    </row>
    <row r="39">
      <c r="D39" s="15"/>
      <c r="E39" s="15"/>
    </row>
    <row r="40">
      <c r="D40" s="15"/>
      <c r="E40" s="15"/>
    </row>
    <row r="41">
      <c r="D41" s="15"/>
      <c r="E41" s="15"/>
    </row>
    <row r="42">
      <c r="D42" s="15"/>
      <c r="E42" s="15"/>
    </row>
    <row r="43">
      <c r="D43" s="15"/>
      <c r="E43" s="15"/>
    </row>
    <row r="44">
      <c r="D44" s="15"/>
      <c r="E44" s="15"/>
    </row>
    <row r="45">
      <c r="D45" s="15"/>
      <c r="E45" s="15"/>
    </row>
    <row r="46">
      <c r="D46" s="15"/>
      <c r="E46" s="15"/>
    </row>
    <row r="47">
      <c r="D47" s="15"/>
      <c r="E47" s="15"/>
    </row>
    <row r="48">
      <c r="D48" s="15"/>
      <c r="E48" s="15"/>
    </row>
    <row r="49">
      <c r="D49" s="15"/>
      <c r="E49" s="15"/>
    </row>
    <row r="50">
      <c r="D50" s="15"/>
      <c r="E50" s="15"/>
    </row>
    <row r="51">
      <c r="D51" s="15"/>
      <c r="E51" s="15"/>
    </row>
    <row r="52">
      <c r="D52" s="15"/>
      <c r="E52" s="15"/>
    </row>
    <row r="53">
      <c r="D53" s="15"/>
      <c r="E53" s="15"/>
    </row>
    <row r="54">
      <c r="D54" s="15"/>
      <c r="E54" s="15"/>
    </row>
    <row r="55">
      <c r="D55" s="15"/>
      <c r="E55" s="15"/>
    </row>
    <row r="56">
      <c r="D56" s="15"/>
      <c r="E56" s="15"/>
    </row>
    <row r="57">
      <c r="D57" s="15"/>
      <c r="E57" s="15"/>
    </row>
    <row r="58">
      <c r="D58" s="15"/>
      <c r="E58" s="15"/>
    </row>
    <row r="59">
      <c r="D59" s="15"/>
      <c r="E59" s="15"/>
    </row>
    <row r="60">
      <c r="D60" s="15"/>
      <c r="E60" s="15"/>
    </row>
    <row r="61">
      <c r="D61" s="15"/>
      <c r="E61" s="15"/>
    </row>
    <row r="62">
      <c r="D62" s="15"/>
      <c r="E62" s="15"/>
    </row>
    <row r="63">
      <c r="D63" s="15"/>
      <c r="E63" s="15"/>
    </row>
    <row r="64">
      <c r="D64" s="15"/>
      <c r="E64" s="15"/>
    </row>
    <row r="65">
      <c r="D65" s="15"/>
      <c r="E65" s="15"/>
    </row>
    <row r="66">
      <c r="D66" s="15"/>
      <c r="E66" s="15"/>
    </row>
    <row r="67">
      <c r="D67" s="15"/>
      <c r="E67" s="15"/>
    </row>
    <row r="68">
      <c r="D68" s="15"/>
      <c r="E68" s="15"/>
    </row>
    <row r="69">
      <c r="D69" s="15"/>
      <c r="E69" s="15"/>
    </row>
    <row r="70">
      <c r="D70" s="15"/>
      <c r="E70" s="15"/>
    </row>
    <row r="71">
      <c r="D71" s="15"/>
      <c r="E71" s="15"/>
    </row>
    <row r="72">
      <c r="D72" s="15"/>
      <c r="E72" s="15"/>
    </row>
    <row r="73">
      <c r="D73" s="15"/>
      <c r="E73" s="15"/>
    </row>
    <row r="74">
      <c r="D74" s="15"/>
      <c r="E74" s="15"/>
    </row>
    <row r="75">
      <c r="D75" s="15"/>
      <c r="E75" s="15"/>
    </row>
    <row r="76">
      <c r="D76" s="15"/>
      <c r="E76" s="15"/>
    </row>
    <row r="77">
      <c r="D77" s="15"/>
      <c r="E77" s="15"/>
    </row>
    <row r="78">
      <c r="D78" s="15"/>
      <c r="E78" s="15"/>
    </row>
    <row r="79">
      <c r="D79" s="15"/>
      <c r="E79" s="15"/>
    </row>
    <row r="80">
      <c r="D80" s="15"/>
      <c r="E80" s="15"/>
    </row>
    <row r="81">
      <c r="D81" s="15"/>
      <c r="E81" s="15"/>
    </row>
    <row r="82">
      <c r="D82" s="15"/>
      <c r="E82" s="15"/>
    </row>
    <row r="83">
      <c r="D83" s="15"/>
      <c r="E83" s="15"/>
    </row>
    <row r="84">
      <c r="D84" s="15"/>
      <c r="E84" s="15"/>
    </row>
    <row r="85">
      <c r="D85" s="15"/>
      <c r="E85" s="15"/>
    </row>
    <row r="86">
      <c r="D86" s="15"/>
      <c r="E86" s="15"/>
    </row>
    <row r="87">
      <c r="D87" s="15"/>
      <c r="E87" s="15"/>
    </row>
    <row r="88">
      <c r="D88" s="15"/>
      <c r="E88" s="15"/>
    </row>
    <row r="89">
      <c r="D89" s="15"/>
      <c r="E89" s="15"/>
    </row>
    <row r="90">
      <c r="D90" s="15"/>
      <c r="E90" s="15"/>
    </row>
    <row r="91">
      <c r="D91" s="15"/>
      <c r="E91" s="15"/>
    </row>
    <row r="92">
      <c r="D92" s="15"/>
      <c r="E92" s="15"/>
    </row>
    <row r="93">
      <c r="D93" s="15"/>
      <c r="E93" s="15"/>
    </row>
    <row r="94">
      <c r="D94" s="15"/>
      <c r="E94" s="15"/>
    </row>
    <row r="95">
      <c r="D95" s="15"/>
      <c r="E95" s="15"/>
    </row>
    <row r="96">
      <c r="D96" s="15"/>
      <c r="E96" s="15"/>
    </row>
    <row r="97">
      <c r="D97" s="15"/>
      <c r="E97" s="15"/>
    </row>
    <row r="98">
      <c r="D98" s="15"/>
      <c r="E98" s="15"/>
    </row>
    <row r="99">
      <c r="D99" s="15"/>
      <c r="E99" s="15"/>
    </row>
    <row r="100">
      <c r="D100" s="15"/>
      <c r="E100" s="15"/>
    </row>
    <row r="101">
      <c r="D101" s="15"/>
      <c r="E101" s="15"/>
    </row>
    <row r="102">
      <c r="D102" s="15"/>
      <c r="E102" s="15"/>
    </row>
    <row r="103">
      <c r="D103" s="15"/>
      <c r="E103" s="15"/>
    </row>
    <row r="104">
      <c r="D104" s="15"/>
      <c r="E104" s="15"/>
    </row>
    <row r="105">
      <c r="D105" s="15"/>
      <c r="E105" s="15"/>
    </row>
    <row r="106">
      <c r="D106" s="15"/>
      <c r="E106" s="15"/>
    </row>
    <row r="107">
      <c r="D107" s="15"/>
      <c r="E107" s="15"/>
    </row>
    <row r="108">
      <c r="D108" s="15"/>
      <c r="E108" s="15"/>
    </row>
    <row r="109">
      <c r="D109" s="15"/>
      <c r="E109" s="15"/>
    </row>
    <row r="110">
      <c r="D110" s="15"/>
      <c r="E110" s="15"/>
    </row>
    <row r="111">
      <c r="D111" s="15"/>
      <c r="E111" s="15"/>
    </row>
    <row r="112">
      <c r="D112" s="15"/>
      <c r="E112" s="15"/>
    </row>
    <row r="113">
      <c r="D113" s="15"/>
      <c r="E113" s="15"/>
    </row>
    <row r="114">
      <c r="D114" s="15"/>
      <c r="E114" s="15"/>
    </row>
    <row r="115">
      <c r="D115" s="15"/>
      <c r="E115" s="15"/>
    </row>
    <row r="116">
      <c r="D116" s="15"/>
      <c r="E116" s="15"/>
    </row>
    <row r="117">
      <c r="D117" s="15"/>
      <c r="E117" s="15"/>
    </row>
    <row r="118">
      <c r="D118" s="15"/>
      <c r="E118" s="15"/>
    </row>
    <row r="119">
      <c r="D119" s="15"/>
      <c r="E119" s="15"/>
    </row>
    <row r="120">
      <c r="D120" s="15"/>
      <c r="E120" s="15"/>
    </row>
    <row r="121">
      <c r="D121" s="15"/>
      <c r="E121" s="15"/>
    </row>
    <row r="122">
      <c r="D122" s="15"/>
      <c r="E122" s="15"/>
    </row>
    <row r="123">
      <c r="D123" s="15"/>
      <c r="E123" s="15"/>
    </row>
    <row r="124">
      <c r="D124" s="15"/>
      <c r="E124" s="15"/>
    </row>
    <row r="125">
      <c r="D125" s="15"/>
      <c r="E125" s="15"/>
    </row>
    <row r="126">
      <c r="D126" s="15"/>
      <c r="E126" s="15"/>
    </row>
    <row r="127">
      <c r="D127" s="15"/>
      <c r="E127" s="15"/>
    </row>
    <row r="128">
      <c r="D128" s="15"/>
      <c r="E128" s="15"/>
    </row>
    <row r="129">
      <c r="D129" s="15"/>
      <c r="E129" s="15"/>
    </row>
    <row r="130">
      <c r="D130" s="15"/>
      <c r="E130" s="15"/>
    </row>
    <row r="131">
      <c r="D131" s="15"/>
      <c r="E131" s="15"/>
    </row>
    <row r="132">
      <c r="D132" s="15"/>
      <c r="E132" s="15"/>
    </row>
    <row r="133">
      <c r="D133" s="15"/>
      <c r="E133" s="15"/>
    </row>
    <row r="134">
      <c r="D134" s="15"/>
      <c r="E134" s="15"/>
    </row>
    <row r="135">
      <c r="D135" s="15"/>
      <c r="E135" s="15"/>
    </row>
    <row r="136">
      <c r="D136" s="15"/>
      <c r="E136" s="15"/>
    </row>
    <row r="137">
      <c r="D137" s="15"/>
      <c r="E137" s="15"/>
    </row>
    <row r="138">
      <c r="D138" s="15"/>
      <c r="E138" s="15"/>
    </row>
    <row r="139">
      <c r="D139" s="15"/>
      <c r="E139" s="15"/>
    </row>
    <row r="140">
      <c r="D140" s="15"/>
      <c r="E140" s="15"/>
    </row>
    <row r="141">
      <c r="D141" s="15"/>
      <c r="E141" s="15"/>
    </row>
    <row r="142">
      <c r="D142" s="15"/>
      <c r="E142" s="15"/>
    </row>
    <row r="143">
      <c r="D143" s="15"/>
      <c r="E143" s="15"/>
    </row>
    <row r="144">
      <c r="D144" s="15"/>
      <c r="E144" s="15"/>
    </row>
    <row r="145">
      <c r="D145" s="15"/>
      <c r="E145" s="15"/>
    </row>
    <row r="146">
      <c r="D146" s="15"/>
      <c r="E146" s="15"/>
    </row>
    <row r="147">
      <c r="D147" s="15"/>
      <c r="E147" s="15"/>
    </row>
    <row r="148">
      <c r="D148" s="15"/>
      <c r="E148" s="15"/>
    </row>
    <row r="149">
      <c r="D149" s="15"/>
      <c r="E149" s="15"/>
    </row>
    <row r="150">
      <c r="D150" s="15"/>
      <c r="E150" s="15"/>
    </row>
    <row r="151">
      <c r="D151" s="15"/>
      <c r="E151" s="15"/>
    </row>
    <row r="152">
      <c r="D152" s="15"/>
      <c r="E152" s="15"/>
    </row>
    <row r="153">
      <c r="D153" s="15"/>
      <c r="E153" s="15"/>
    </row>
    <row r="154">
      <c r="D154" s="15"/>
      <c r="E154" s="15"/>
    </row>
    <row r="155">
      <c r="D155" s="15"/>
      <c r="E155" s="15"/>
    </row>
    <row r="156">
      <c r="D156" s="15"/>
      <c r="E156" s="15"/>
    </row>
    <row r="157">
      <c r="D157" s="15"/>
      <c r="E157" s="15"/>
    </row>
    <row r="158">
      <c r="D158" s="15"/>
      <c r="E158" s="15"/>
    </row>
    <row r="159">
      <c r="D159" s="15"/>
      <c r="E159" s="15"/>
    </row>
    <row r="160">
      <c r="D160" s="15"/>
      <c r="E160" s="15"/>
    </row>
    <row r="161">
      <c r="D161" s="15"/>
      <c r="E161" s="15"/>
    </row>
    <row r="162">
      <c r="D162" s="15"/>
      <c r="E162" s="15"/>
    </row>
    <row r="163">
      <c r="D163" s="15"/>
      <c r="E163" s="15"/>
    </row>
    <row r="164">
      <c r="D164" s="15"/>
      <c r="E164" s="15"/>
    </row>
    <row r="165">
      <c r="D165" s="15"/>
      <c r="E165" s="15"/>
    </row>
    <row r="166">
      <c r="D166" s="15"/>
      <c r="E166" s="15"/>
    </row>
    <row r="167">
      <c r="D167" s="15"/>
      <c r="E167" s="15"/>
    </row>
    <row r="168">
      <c r="D168" s="15"/>
      <c r="E168" s="15"/>
    </row>
    <row r="169">
      <c r="D169" s="15"/>
      <c r="E169" s="15"/>
    </row>
    <row r="170">
      <c r="D170" s="15"/>
      <c r="E170" s="15"/>
    </row>
    <row r="171">
      <c r="D171" s="15"/>
      <c r="E171" s="15"/>
    </row>
    <row r="172">
      <c r="D172" s="15"/>
      <c r="E172" s="15"/>
    </row>
    <row r="173">
      <c r="D173" s="15"/>
      <c r="E173" s="15"/>
    </row>
    <row r="174">
      <c r="D174" s="15"/>
      <c r="E174" s="15"/>
    </row>
    <row r="175">
      <c r="D175" s="15"/>
      <c r="E175" s="15"/>
    </row>
    <row r="176">
      <c r="D176" s="15"/>
      <c r="E176" s="15"/>
    </row>
    <row r="177">
      <c r="D177" s="15"/>
      <c r="E177" s="15"/>
    </row>
    <row r="178">
      <c r="D178" s="15"/>
      <c r="E178" s="15"/>
    </row>
    <row r="179">
      <c r="D179" s="15"/>
      <c r="E179" s="15"/>
    </row>
    <row r="180">
      <c r="D180" s="15"/>
      <c r="E180" s="15"/>
    </row>
    <row r="181">
      <c r="D181" s="15"/>
      <c r="E181" s="15"/>
    </row>
    <row r="182">
      <c r="D182" s="15"/>
      <c r="E182" s="15"/>
    </row>
    <row r="183">
      <c r="D183" s="15"/>
      <c r="E183" s="15"/>
    </row>
    <row r="184">
      <c r="D184" s="15"/>
      <c r="E184" s="15"/>
    </row>
    <row r="185">
      <c r="D185" s="15"/>
      <c r="E185" s="15"/>
    </row>
    <row r="186">
      <c r="D186" s="15"/>
      <c r="E186" s="15"/>
    </row>
    <row r="187">
      <c r="D187" s="15"/>
      <c r="E187" s="15"/>
    </row>
    <row r="188">
      <c r="D188" s="15"/>
      <c r="E188" s="15"/>
    </row>
    <row r="189">
      <c r="D189" s="15"/>
      <c r="E189" s="15"/>
    </row>
    <row r="190">
      <c r="D190" s="15"/>
      <c r="E190" s="15"/>
    </row>
    <row r="191">
      <c r="D191" s="15"/>
      <c r="E191" s="15"/>
    </row>
    <row r="192">
      <c r="D192" s="15"/>
      <c r="E192" s="15"/>
    </row>
    <row r="193">
      <c r="D193" s="15"/>
      <c r="E193" s="15"/>
    </row>
    <row r="194">
      <c r="D194" s="15"/>
      <c r="E194" s="15"/>
    </row>
    <row r="195">
      <c r="D195" s="15"/>
      <c r="E195" s="15"/>
    </row>
    <row r="196">
      <c r="D196" s="15"/>
      <c r="E196" s="15"/>
    </row>
    <row r="197">
      <c r="D197" s="15"/>
      <c r="E197" s="15"/>
    </row>
    <row r="198">
      <c r="D198" s="15"/>
      <c r="E198" s="15"/>
    </row>
    <row r="199">
      <c r="D199" s="15"/>
      <c r="E199" s="15"/>
    </row>
    <row r="200">
      <c r="D200" s="15"/>
      <c r="E200" s="15"/>
    </row>
    <row r="201">
      <c r="D201" s="15"/>
      <c r="E201" s="15"/>
    </row>
    <row r="202">
      <c r="D202" s="15"/>
      <c r="E202" s="15"/>
    </row>
    <row r="203">
      <c r="D203" s="15"/>
      <c r="E203" s="15"/>
    </row>
    <row r="204">
      <c r="D204" s="15"/>
      <c r="E204" s="15"/>
    </row>
    <row r="205">
      <c r="D205" s="15"/>
      <c r="E205" s="15"/>
    </row>
    <row r="206">
      <c r="D206" s="15"/>
      <c r="E206" s="15"/>
    </row>
    <row r="207">
      <c r="D207" s="15"/>
      <c r="E207" s="15"/>
    </row>
    <row r="208">
      <c r="D208" s="15"/>
      <c r="E208" s="15"/>
    </row>
    <row r="209">
      <c r="D209" s="15"/>
      <c r="E209" s="15"/>
    </row>
    <row r="210">
      <c r="D210" s="15"/>
      <c r="E210" s="15"/>
    </row>
    <row r="211">
      <c r="D211" s="15"/>
      <c r="E211" s="15"/>
    </row>
    <row r="212">
      <c r="D212" s="15"/>
      <c r="E212" s="15"/>
    </row>
    <row r="213">
      <c r="D213" s="15"/>
      <c r="E213" s="15"/>
    </row>
    <row r="214">
      <c r="D214" s="15"/>
      <c r="E214" s="15"/>
    </row>
    <row r="215">
      <c r="D215" s="15"/>
      <c r="E215" s="15"/>
    </row>
    <row r="216">
      <c r="D216" s="15"/>
      <c r="E216" s="15"/>
    </row>
    <row r="217">
      <c r="D217" s="15"/>
      <c r="E217" s="15"/>
    </row>
    <row r="218">
      <c r="D218" s="15"/>
      <c r="E218" s="15"/>
    </row>
    <row r="219">
      <c r="D219" s="15"/>
      <c r="E219" s="15"/>
    </row>
    <row r="220">
      <c r="D220" s="15"/>
      <c r="E220" s="15"/>
    </row>
    <row r="221">
      <c r="D221" s="15"/>
      <c r="E221" s="15"/>
    </row>
    <row r="222">
      <c r="D222" s="15"/>
      <c r="E222" s="15"/>
    </row>
    <row r="223">
      <c r="D223" s="15"/>
      <c r="E223" s="15"/>
    </row>
    <row r="224">
      <c r="D224" s="15"/>
      <c r="E224" s="15"/>
    </row>
    <row r="225">
      <c r="D225" s="15"/>
      <c r="E225" s="15"/>
    </row>
    <row r="226">
      <c r="D226" s="15"/>
      <c r="E226" s="15"/>
    </row>
    <row r="227">
      <c r="D227" s="15"/>
      <c r="E227" s="15"/>
    </row>
    <row r="228">
      <c r="D228" s="15"/>
      <c r="E228" s="15"/>
    </row>
    <row r="229">
      <c r="D229" s="15"/>
      <c r="E229" s="15"/>
    </row>
    <row r="230">
      <c r="D230" s="15"/>
      <c r="E230" s="15"/>
    </row>
    <row r="231">
      <c r="D231" s="15"/>
      <c r="E231" s="15"/>
    </row>
    <row r="232">
      <c r="D232" s="15"/>
      <c r="E232" s="15"/>
    </row>
    <row r="233">
      <c r="D233" s="15"/>
      <c r="E233" s="15"/>
    </row>
    <row r="234">
      <c r="D234" s="15"/>
      <c r="E234" s="15"/>
    </row>
    <row r="235">
      <c r="D235" s="15"/>
      <c r="E235" s="15"/>
    </row>
    <row r="236">
      <c r="D236" s="15"/>
      <c r="E236" s="15"/>
    </row>
    <row r="237">
      <c r="D237" s="15"/>
      <c r="E237" s="15"/>
    </row>
    <row r="238">
      <c r="D238" s="15"/>
      <c r="E238" s="15"/>
    </row>
    <row r="239">
      <c r="D239" s="15"/>
      <c r="E239" s="15"/>
    </row>
    <row r="240">
      <c r="D240" s="15"/>
      <c r="E240" s="15"/>
    </row>
    <row r="241">
      <c r="D241" s="15"/>
      <c r="E241" s="15"/>
    </row>
    <row r="242">
      <c r="D242" s="15"/>
      <c r="E242" s="15"/>
    </row>
    <row r="243">
      <c r="D243" s="15"/>
      <c r="E243" s="15"/>
    </row>
    <row r="244">
      <c r="D244" s="15"/>
      <c r="E244" s="15"/>
    </row>
    <row r="245">
      <c r="D245" s="15"/>
      <c r="E245" s="15"/>
    </row>
    <row r="246">
      <c r="D246" s="15"/>
      <c r="E246" s="15"/>
    </row>
    <row r="247">
      <c r="D247" s="15"/>
      <c r="E247" s="15"/>
    </row>
    <row r="248">
      <c r="D248" s="15"/>
      <c r="E248" s="15"/>
    </row>
    <row r="249">
      <c r="D249" s="15"/>
      <c r="E249" s="15"/>
    </row>
    <row r="250">
      <c r="D250" s="15"/>
      <c r="E250" s="15"/>
    </row>
    <row r="251">
      <c r="D251" s="15"/>
      <c r="E251" s="15"/>
    </row>
    <row r="252">
      <c r="D252" s="15"/>
      <c r="E252" s="15"/>
    </row>
    <row r="253">
      <c r="D253" s="15"/>
      <c r="E253" s="15"/>
    </row>
    <row r="254">
      <c r="D254" s="15"/>
      <c r="E254" s="15"/>
    </row>
    <row r="255">
      <c r="D255" s="15"/>
      <c r="E255" s="15"/>
    </row>
    <row r="256">
      <c r="D256" s="15"/>
      <c r="E256" s="15"/>
    </row>
    <row r="257">
      <c r="D257" s="15"/>
      <c r="E257" s="15"/>
    </row>
    <row r="258">
      <c r="D258" s="15"/>
      <c r="E258" s="15"/>
    </row>
    <row r="259">
      <c r="D259" s="15"/>
      <c r="E259" s="15"/>
    </row>
    <row r="260">
      <c r="D260" s="15"/>
      <c r="E260" s="15"/>
    </row>
    <row r="261">
      <c r="D261" s="15"/>
      <c r="E261" s="15"/>
    </row>
    <row r="262">
      <c r="D262" s="15"/>
      <c r="E262" s="15"/>
    </row>
    <row r="263">
      <c r="D263" s="15"/>
      <c r="E263" s="15"/>
    </row>
    <row r="264">
      <c r="D264" s="15"/>
      <c r="E264" s="15"/>
    </row>
    <row r="265">
      <c r="D265" s="15"/>
      <c r="E265" s="15"/>
    </row>
    <row r="266">
      <c r="D266" s="15"/>
      <c r="E266" s="15"/>
    </row>
    <row r="267">
      <c r="D267" s="15"/>
      <c r="E267" s="15"/>
    </row>
    <row r="268">
      <c r="D268" s="15"/>
      <c r="E268" s="15"/>
    </row>
    <row r="269">
      <c r="D269" s="15"/>
      <c r="E269" s="15"/>
    </row>
    <row r="270">
      <c r="D270" s="15"/>
      <c r="E270" s="15"/>
    </row>
    <row r="271">
      <c r="D271" s="15"/>
      <c r="E271" s="15"/>
    </row>
    <row r="272">
      <c r="D272" s="15"/>
      <c r="E272" s="15"/>
    </row>
    <row r="273">
      <c r="D273" s="15"/>
      <c r="E273" s="15"/>
    </row>
    <row r="274">
      <c r="D274" s="15"/>
      <c r="E274" s="15"/>
    </row>
    <row r="275">
      <c r="D275" s="15"/>
      <c r="E275" s="15"/>
    </row>
    <row r="276">
      <c r="D276" s="15"/>
      <c r="E276" s="15"/>
    </row>
    <row r="277">
      <c r="D277" s="15"/>
      <c r="E277" s="15"/>
    </row>
    <row r="278">
      <c r="D278" s="15"/>
      <c r="E278" s="15"/>
    </row>
    <row r="279">
      <c r="D279" s="15"/>
      <c r="E279" s="15"/>
    </row>
    <row r="280">
      <c r="D280" s="15"/>
      <c r="E280" s="15"/>
    </row>
    <row r="281">
      <c r="D281" s="15"/>
      <c r="E281" s="15"/>
    </row>
    <row r="282">
      <c r="D282" s="15"/>
      <c r="E282" s="15"/>
    </row>
    <row r="283">
      <c r="D283" s="15"/>
      <c r="E283" s="15"/>
    </row>
    <row r="284">
      <c r="D284" s="15"/>
      <c r="E284" s="15"/>
    </row>
    <row r="285">
      <c r="D285" s="15"/>
      <c r="E285" s="15"/>
    </row>
    <row r="286">
      <c r="D286" s="15"/>
      <c r="E286" s="15"/>
    </row>
    <row r="287">
      <c r="D287" s="15"/>
      <c r="E287" s="15"/>
    </row>
    <row r="288">
      <c r="D288" s="15"/>
      <c r="E288" s="15"/>
    </row>
    <row r="289">
      <c r="D289" s="15"/>
      <c r="E289" s="15"/>
    </row>
    <row r="290">
      <c r="D290" s="15"/>
      <c r="E290" s="15"/>
    </row>
    <row r="291">
      <c r="D291" s="15"/>
      <c r="E291" s="15"/>
    </row>
    <row r="292">
      <c r="D292" s="15"/>
      <c r="E292" s="15"/>
    </row>
    <row r="293">
      <c r="D293" s="15"/>
      <c r="E293" s="15"/>
    </row>
    <row r="294">
      <c r="D294" s="15"/>
      <c r="E294" s="15"/>
    </row>
    <row r="295">
      <c r="D295" s="15"/>
      <c r="E295" s="15"/>
    </row>
    <row r="296">
      <c r="D296" s="15"/>
      <c r="E296" s="15"/>
    </row>
    <row r="297">
      <c r="D297" s="15"/>
      <c r="E297" s="15"/>
    </row>
    <row r="298">
      <c r="D298" s="15"/>
      <c r="E298" s="15"/>
    </row>
    <row r="299">
      <c r="D299" s="15"/>
      <c r="E299" s="15"/>
    </row>
    <row r="300">
      <c r="D300" s="15"/>
      <c r="E300" s="15"/>
    </row>
    <row r="301">
      <c r="D301" s="15"/>
      <c r="E301" s="15"/>
    </row>
    <row r="302">
      <c r="D302" s="15"/>
      <c r="E302" s="15"/>
    </row>
    <row r="303">
      <c r="D303" s="15"/>
      <c r="E303" s="15"/>
    </row>
    <row r="304">
      <c r="D304" s="15"/>
      <c r="E304" s="15"/>
    </row>
    <row r="305">
      <c r="D305" s="15"/>
      <c r="E305" s="15"/>
    </row>
    <row r="306">
      <c r="D306" s="15"/>
      <c r="E306" s="15"/>
    </row>
    <row r="307">
      <c r="D307" s="15"/>
      <c r="E307" s="15"/>
    </row>
    <row r="308">
      <c r="D308" s="15"/>
      <c r="E308" s="15"/>
    </row>
    <row r="309">
      <c r="D309" s="15"/>
      <c r="E309" s="15"/>
    </row>
    <row r="310">
      <c r="D310" s="15"/>
      <c r="E310" s="15"/>
    </row>
    <row r="311">
      <c r="D311" s="15"/>
      <c r="E311" s="15"/>
    </row>
    <row r="312">
      <c r="D312" s="15"/>
      <c r="E312" s="15"/>
    </row>
    <row r="313">
      <c r="D313" s="15"/>
      <c r="E313" s="15"/>
    </row>
    <row r="314">
      <c r="D314" s="15"/>
      <c r="E314" s="15"/>
    </row>
    <row r="315">
      <c r="D315" s="15"/>
      <c r="E315" s="15"/>
    </row>
    <row r="316">
      <c r="D316" s="15"/>
      <c r="E316" s="15"/>
    </row>
    <row r="317">
      <c r="D317" s="15"/>
      <c r="E317" s="15"/>
    </row>
    <row r="318">
      <c r="D318" s="15"/>
      <c r="E318" s="15"/>
    </row>
    <row r="319">
      <c r="D319" s="15"/>
      <c r="E319" s="15"/>
    </row>
    <row r="320">
      <c r="D320" s="15"/>
      <c r="E320" s="15"/>
    </row>
    <row r="321">
      <c r="D321" s="15"/>
      <c r="E321" s="15"/>
    </row>
    <row r="322">
      <c r="D322" s="15"/>
      <c r="E322" s="15"/>
    </row>
    <row r="323">
      <c r="D323" s="15"/>
      <c r="E323" s="15"/>
    </row>
    <row r="324">
      <c r="D324" s="15"/>
      <c r="E324" s="15"/>
    </row>
    <row r="325">
      <c r="D325" s="15"/>
      <c r="E325" s="15"/>
    </row>
    <row r="326">
      <c r="D326" s="15"/>
      <c r="E326" s="15"/>
    </row>
    <row r="327">
      <c r="D327" s="15"/>
      <c r="E327" s="15"/>
    </row>
    <row r="328">
      <c r="D328" s="15"/>
      <c r="E328" s="15"/>
    </row>
    <row r="329">
      <c r="D329" s="15"/>
      <c r="E329" s="15"/>
    </row>
    <row r="330">
      <c r="D330" s="15"/>
      <c r="E330" s="15"/>
    </row>
    <row r="331">
      <c r="D331" s="15"/>
      <c r="E331" s="15"/>
    </row>
    <row r="332">
      <c r="D332" s="15"/>
      <c r="E332" s="15"/>
    </row>
    <row r="333">
      <c r="D333" s="15"/>
      <c r="E333" s="15"/>
    </row>
    <row r="334">
      <c r="D334" s="15"/>
      <c r="E334" s="15"/>
    </row>
    <row r="335">
      <c r="D335" s="15"/>
      <c r="E335" s="15"/>
    </row>
    <row r="336">
      <c r="D336" s="15"/>
      <c r="E336" s="15"/>
    </row>
    <row r="337">
      <c r="D337" s="15"/>
      <c r="E337" s="15"/>
    </row>
    <row r="338">
      <c r="D338" s="15"/>
      <c r="E338" s="15"/>
    </row>
    <row r="339">
      <c r="D339" s="15"/>
      <c r="E339" s="15"/>
    </row>
    <row r="340">
      <c r="D340" s="15"/>
      <c r="E340" s="15"/>
    </row>
    <row r="341">
      <c r="D341" s="15"/>
      <c r="E341" s="15"/>
    </row>
    <row r="342">
      <c r="D342" s="15"/>
      <c r="E342" s="15"/>
    </row>
    <row r="343">
      <c r="D343" s="15"/>
      <c r="E343" s="15"/>
    </row>
    <row r="344">
      <c r="D344" s="15"/>
      <c r="E344" s="15"/>
    </row>
    <row r="345">
      <c r="D345" s="15"/>
      <c r="E345" s="15"/>
    </row>
    <row r="346">
      <c r="D346" s="15"/>
      <c r="E346" s="15"/>
    </row>
    <row r="347">
      <c r="D347" s="15"/>
      <c r="E347" s="15"/>
    </row>
    <row r="348">
      <c r="D348" s="15"/>
      <c r="E348" s="15"/>
    </row>
    <row r="349">
      <c r="D349" s="15"/>
      <c r="E349" s="15"/>
    </row>
    <row r="350">
      <c r="D350" s="15"/>
      <c r="E350" s="15"/>
    </row>
    <row r="351">
      <c r="D351" s="15"/>
      <c r="E351" s="15"/>
    </row>
    <row r="352">
      <c r="D352" s="15"/>
      <c r="E352" s="15"/>
    </row>
    <row r="353">
      <c r="D353" s="15"/>
      <c r="E353" s="15"/>
    </row>
    <row r="354">
      <c r="D354" s="15"/>
      <c r="E354" s="15"/>
    </row>
    <row r="355">
      <c r="D355" s="15"/>
      <c r="E355" s="15"/>
    </row>
    <row r="356">
      <c r="D356" s="15"/>
      <c r="E356" s="15"/>
    </row>
    <row r="357">
      <c r="D357" s="15"/>
      <c r="E357" s="15"/>
    </row>
    <row r="358">
      <c r="D358" s="15"/>
      <c r="E358" s="15"/>
    </row>
    <row r="359">
      <c r="D359" s="15"/>
      <c r="E359" s="15"/>
    </row>
    <row r="360">
      <c r="D360" s="15"/>
      <c r="E360" s="15"/>
    </row>
    <row r="361">
      <c r="D361" s="15"/>
      <c r="E361" s="15"/>
    </row>
    <row r="362">
      <c r="D362" s="15"/>
      <c r="E362" s="15"/>
    </row>
    <row r="363">
      <c r="D363" s="15"/>
      <c r="E363" s="15"/>
    </row>
    <row r="364">
      <c r="D364" s="15"/>
      <c r="E364" s="15"/>
    </row>
    <row r="365">
      <c r="D365" s="15"/>
      <c r="E365" s="15"/>
    </row>
    <row r="366">
      <c r="D366" s="15"/>
      <c r="E366" s="15"/>
    </row>
    <row r="367">
      <c r="D367" s="15"/>
      <c r="E367" s="15"/>
    </row>
    <row r="368">
      <c r="D368" s="15"/>
      <c r="E368" s="15"/>
    </row>
    <row r="369">
      <c r="D369" s="15"/>
      <c r="E369" s="15"/>
    </row>
    <row r="370">
      <c r="D370" s="15"/>
      <c r="E370" s="15"/>
    </row>
    <row r="371">
      <c r="D371" s="15"/>
      <c r="E371" s="15"/>
    </row>
    <row r="372">
      <c r="D372" s="15"/>
      <c r="E372" s="15"/>
    </row>
    <row r="373">
      <c r="D373" s="15"/>
      <c r="E373" s="15"/>
    </row>
    <row r="374">
      <c r="D374" s="15"/>
      <c r="E374" s="15"/>
    </row>
    <row r="375">
      <c r="D375" s="15"/>
      <c r="E375" s="15"/>
    </row>
    <row r="376">
      <c r="D376" s="15"/>
      <c r="E376" s="15"/>
    </row>
    <row r="377">
      <c r="D377" s="15"/>
      <c r="E377" s="15"/>
    </row>
    <row r="378">
      <c r="D378" s="15"/>
      <c r="E378" s="15"/>
    </row>
    <row r="379">
      <c r="D379" s="15"/>
      <c r="E379" s="15"/>
    </row>
    <row r="380">
      <c r="D380" s="15"/>
      <c r="E380" s="15"/>
    </row>
    <row r="381">
      <c r="D381" s="15"/>
      <c r="E381" s="15"/>
    </row>
    <row r="382">
      <c r="D382" s="15"/>
      <c r="E382" s="15"/>
    </row>
    <row r="383">
      <c r="D383" s="15"/>
      <c r="E383" s="15"/>
    </row>
    <row r="384">
      <c r="D384" s="15"/>
      <c r="E384" s="15"/>
    </row>
    <row r="385">
      <c r="D385" s="15"/>
      <c r="E385" s="15"/>
    </row>
    <row r="386">
      <c r="D386" s="15"/>
      <c r="E386" s="15"/>
    </row>
    <row r="387">
      <c r="D387" s="15"/>
      <c r="E387" s="15"/>
    </row>
    <row r="388">
      <c r="D388" s="15"/>
      <c r="E388" s="15"/>
    </row>
    <row r="389">
      <c r="D389" s="15"/>
      <c r="E389" s="15"/>
    </row>
    <row r="390">
      <c r="D390" s="15"/>
      <c r="E390" s="15"/>
    </row>
    <row r="391">
      <c r="D391" s="15"/>
      <c r="E391" s="15"/>
    </row>
    <row r="392">
      <c r="D392" s="15"/>
      <c r="E392" s="15"/>
    </row>
    <row r="393">
      <c r="D393" s="15"/>
      <c r="E393" s="15"/>
    </row>
    <row r="394">
      <c r="D394" s="15"/>
      <c r="E394" s="15"/>
    </row>
    <row r="395">
      <c r="D395" s="15"/>
      <c r="E395" s="15"/>
    </row>
    <row r="396">
      <c r="D396" s="15"/>
      <c r="E396" s="15"/>
    </row>
    <row r="397">
      <c r="D397" s="15"/>
      <c r="E397" s="15"/>
    </row>
    <row r="398">
      <c r="D398" s="15"/>
      <c r="E398" s="15"/>
    </row>
    <row r="399">
      <c r="D399" s="15"/>
      <c r="E399" s="15"/>
    </row>
    <row r="400">
      <c r="D400" s="15"/>
      <c r="E400" s="15"/>
    </row>
    <row r="401">
      <c r="D401" s="15"/>
      <c r="E401" s="15"/>
    </row>
    <row r="402">
      <c r="D402" s="15"/>
      <c r="E402" s="15"/>
    </row>
    <row r="403">
      <c r="D403" s="15"/>
      <c r="E403" s="15"/>
    </row>
    <row r="404">
      <c r="D404" s="15"/>
      <c r="E404" s="15"/>
    </row>
    <row r="405">
      <c r="D405" s="15"/>
      <c r="E405" s="15"/>
    </row>
    <row r="406">
      <c r="D406" s="15"/>
      <c r="E406" s="15"/>
    </row>
    <row r="407">
      <c r="D407" s="15"/>
      <c r="E407" s="15"/>
    </row>
    <row r="408">
      <c r="D408" s="15"/>
      <c r="E408" s="15"/>
    </row>
    <row r="409">
      <c r="D409" s="15"/>
      <c r="E409" s="15"/>
    </row>
    <row r="410">
      <c r="D410" s="15"/>
      <c r="E410" s="15"/>
    </row>
    <row r="411">
      <c r="D411" s="15"/>
      <c r="E411" s="15"/>
    </row>
    <row r="412">
      <c r="D412" s="15"/>
      <c r="E412" s="15"/>
    </row>
    <row r="413">
      <c r="D413" s="15"/>
      <c r="E413" s="15"/>
    </row>
    <row r="414">
      <c r="D414" s="15"/>
      <c r="E414" s="15"/>
    </row>
    <row r="415">
      <c r="D415" s="15"/>
      <c r="E415" s="15"/>
    </row>
    <row r="416">
      <c r="D416" s="15"/>
      <c r="E416" s="15"/>
    </row>
    <row r="417">
      <c r="D417" s="15"/>
      <c r="E417" s="15"/>
    </row>
    <row r="418">
      <c r="D418" s="15"/>
      <c r="E418" s="15"/>
    </row>
    <row r="419">
      <c r="D419" s="15"/>
      <c r="E419" s="15"/>
    </row>
    <row r="420">
      <c r="D420" s="15"/>
      <c r="E420" s="15"/>
    </row>
    <row r="421">
      <c r="D421" s="15"/>
      <c r="E421" s="15"/>
    </row>
    <row r="422">
      <c r="D422" s="15"/>
      <c r="E422" s="15"/>
    </row>
    <row r="423">
      <c r="D423" s="15"/>
      <c r="E423" s="15"/>
    </row>
    <row r="424">
      <c r="D424" s="15"/>
      <c r="E424" s="15"/>
    </row>
    <row r="425">
      <c r="D425" s="15"/>
      <c r="E425" s="15"/>
    </row>
    <row r="426">
      <c r="D426" s="15"/>
      <c r="E426" s="15"/>
    </row>
    <row r="427">
      <c r="D427" s="15"/>
      <c r="E427" s="15"/>
    </row>
    <row r="428">
      <c r="D428" s="15"/>
      <c r="E428" s="15"/>
    </row>
    <row r="429">
      <c r="D429" s="15"/>
      <c r="E429" s="15"/>
    </row>
    <row r="430">
      <c r="D430" s="15"/>
      <c r="E430" s="15"/>
    </row>
    <row r="431">
      <c r="D431" s="15"/>
      <c r="E431" s="15"/>
    </row>
    <row r="432">
      <c r="D432" s="15"/>
      <c r="E432" s="15"/>
    </row>
    <row r="433">
      <c r="D433" s="15"/>
      <c r="E433" s="15"/>
    </row>
    <row r="434">
      <c r="D434" s="15"/>
      <c r="E434" s="15"/>
    </row>
    <row r="435">
      <c r="D435" s="15"/>
      <c r="E435" s="15"/>
    </row>
    <row r="436">
      <c r="D436" s="15"/>
      <c r="E436" s="15"/>
    </row>
    <row r="437">
      <c r="D437" s="15"/>
      <c r="E437" s="15"/>
    </row>
    <row r="438">
      <c r="D438" s="15"/>
      <c r="E438" s="15"/>
    </row>
    <row r="439">
      <c r="D439" s="15"/>
      <c r="E439" s="15"/>
    </row>
    <row r="440">
      <c r="D440" s="15"/>
      <c r="E440" s="15"/>
    </row>
    <row r="441">
      <c r="D441" s="15"/>
      <c r="E441" s="15"/>
    </row>
    <row r="442">
      <c r="D442" s="15"/>
      <c r="E442" s="15"/>
    </row>
    <row r="443">
      <c r="D443" s="15"/>
      <c r="E443" s="15"/>
    </row>
    <row r="444">
      <c r="D444" s="15"/>
      <c r="E444" s="15"/>
    </row>
    <row r="445">
      <c r="D445" s="15"/>
      <c r="E445" s="15"/>
    </row>
    <row r="446">
      <c r="D446" s="15"/>
      <c r="E446" s="15"/>
    </row>
    <row r="447">
      <c r="D447" s="15"/>
      <c r="E447" s="15"/>
    </row>
    <row r="448">
      <c r="D448" s="15"/>
      <c r="E448" s="15"/>
    </row>
    <row r="449">
      <c r="D449" s="15"/>
      <c r="E449" s="15"/>
    </row>
    <row r="450">
      <c r="D450" s="15"/>
      <c r="E450" s="15"/>
    </row>
    <row r="451">
      <c r="D451" s="15"/>
      <c r="E451" s="15"/>
    </row>
    <row r="452">
      <c r="D452" s="15"/>
      <c r="E452" s="15"/>
    </row>
    <row r="453">
      <c r="D453" s="15"/>
      <c r="E453" s="15"/>
    </row>
    <row r="454">
      <c r="D454" s="15"/>
      <c r="E454" s="15"/>
    </row>
    <row r="455">
      <c r="D455" s="15"/>
      <c r="E455" s="15"/>
    </row>
    <row r="456">
      <c r="D456" s="15"/>
      <c r="E456" s="15"/>
    </row>
    <row r="457">
      <c r="D457" s="15"/>
      <c r="E457" s="15"/>
    </row>
    <row r="458">
      <c r="D458" s="15"/>
      <c r="E458" s="15"/>
    </row>
    <row r="459">
      <c r="D459" s="15"/>
      <c r="E459" s="15"/>
    </row>
    <row r="460">
      <c r="D460" s="15"/>
      <c r="E460" s="15"/>
    </row>
    <row r="461">
      <c r="D461" s="15"/>
      <c r="E461" s="15"/>
    </row>
    <row r="462">
      <c r="D462" s="15"/>
      <c r="E462" s="15"/>
    </row>
    <row r="463">
      <c r="D463" s="15"/>
      <c r="E463" s="15"/>
    </row>
    <row r="464">
      <c r="D464" s="15"/>
      <c r="E464" s="15"/>
    </row>
    <row r="465">
      <c r="D465" s="15"/>
      <c r="E465" s="15"/>
    </row>
    <row r="466">
      <c r="D466" s="15"/>
      <c r="E466" s="15"/>
    </row>
    <row r="467">
      <c r="D467" s="15"/>
      <c r="E467" s="15"/>
    </row>
    <row r="468">
      <c r="D468" s="15"/>
      <c r="E468" s="15"/>
    </row>
    <row r="469">
      <c r="D469" s="15"/>
      <c r="E469" s="15"/>
    </row>
    <row r="470">
      <c r="D470" s="15"/>
      <c r="E470" s="15"/>
    </row>
    <row r="471">
      <c r="D471" s="15"/>
      <c r="E471" s="15"/>
    </row>
    <row r="472">
      <c r="D472" s="15"/>
      <c r="E472" s="15"/>
    </row>
    <row r="473">
      <c r="D473" s="15"/>
      <c r="E473" s="15"/>
    </row>
    <row r="474">
      <c r="D474" s="15"/>
      <c r="E474" s="15"/>
    </row>
    <row r="475">
      <c r="D475" s="15"/>
      <c r="E475" s="15"/>
    </row>
    <row r="476">
      <c r="D476" s="15"/>
      <c r="E476" s="15"/>
    </row>
    <row r="477">
      <c r="D477" s="15"/>
      <c r="E477" s="15"/>
    </row>
    <row r="478">
      <c r="D478" s="15"/>
      <c r="E478" s="15"/>
    </row>
    <row r="479">
      <c r="D479" s="15"/>
      <c r="E479" s="15"/>
    </row>
    <row r="480">
      <c r="D480" s="15"/>
      <c r="E480" s="15"/>
    </row>
    <row r="481">
      <c r="D481" s="15"/>
      <c r="E481" s="15"/>
    </row>
    <row r="482">
      <c r="D482" s="15"/>
      <c r="E482" s="15"/>
    </row>
    <row r="483">
      <c r="D483" s="15"/>
      <c r="E483" s="15"/>
    </row>
    <row r="484">
      <c r="D484" s="15"/>
      <c r="E484" s="15"/>
    </row>
    <row r="485">
      <c r="D485" s="15"/>
      <c r="E485" s="15"/>
    </row>
    <row r="486">
      <c r="D486" s="15"/>
      <c r="E486" s="15"/>
    </row>
    <row r="487">
      <c r="D487" s="15"/>
      <c r="E487" s="15"/>
    </row>
    <row r="488">
      <c r="D488" s="15"/>
      <c r="E488" s="15"/>
    </row>
    <row r="489">
      <c r="D489" s="15"/>
      <c r="E489" s="15"/>
    </row>
    <row r="490">
      <c r="D490" s="15"/>
      <c r="E490" s="15"/>
    </row>
    <row r="491">
      <c r="D491" s="15"/>
      <c r="E491" s="15"/>
    </row>
    <row r="492">
      <c r="D492" s="15"/>
      <c r="E492" s="15"/>
    </row>
    <row r="493">
      <c r="D493" s="15"/>
      <c r="E493" s="15"/>
    </row>
    <row r="494">
      <c r="D494" s="15"/>
      <c r="E494" s="15"/>
    </row>
    <row r="495">
      <c r="D495" s="15"/>
      <c r="E495" s="15"/>
    </row>
    <row r="496">
      <c r="D496" s="15"/>
      <c r="E496" s="15"/>
    </row>
    <row r="497">
      <c r="D497" s="15"/>
      <c r="E497" s="15"/>
    </row>
    <row r="498">
      <c r="D498" s="15"/>
      <c r="E498" s="15"/>
    </row>
    <row r="499">
      <c r="D499" s="15"/>
      <c r="E499" s="15"/>
    </row>
    <row r="500">
      <c r="D500" s="15"/>
      <c r="E500" s="15"/>
    </row>
    <row r="501">
      <c r="D501" s="15"/>
      <c r="E501" s="15"/>
    </row>
    <row r="502">
      <c r="D502" s="15"/>
      <c r="E502" s="15"/>
    </row>
    <row r="503">
      <c r="D503" s="15"/>
      <c r="E503" s="15"/>
    </row>
    <row r="504">
      <c r="D504" s="15"/>
      <c r="E504" s="15"/>
    </row>
    <row r="505">
      <c r="D505" s="15"/>
      <c r="E505" s="15"/>
    </row>
    <row r="506">
      <c r="D506" s="15"/>
      <c r="E506" s="15"/>
    </row>
    <row r="507">
      <c r="D507" s="15"/>
      <c r="E507" s="15"/>
    </row>
    <row r="508">
      <c r="D508" s="15"/>
      <c r="E508" s="15"/>
    </row>
    <row r="509">
      <c r="D509" s="15"/>
      <c r="E509" s="15"/>
    </row>
    <row r="510">
      <c r="D510" s="15"/>
      <c r="E510" s="15"/>
    </row>
    <row r="511">
      <c r="D511" s="15"/>
      <c r="E511" s="15"/>
    </row>
    <row r="512">
      <c r="D512" s="15"/>
      <c r="E512" s="15"/>
    </row>
    <row r="513">
      <c r="D513" s="15"/>
      <c r="E513" s="15"/>
    </row>
    <row r="514">
      <c r="D514" s="15"/>
      <c r="E514" s="15"/>
    </row>
    <row r="515">
      <c r="D515" s="15"/>
      <c r="E515" s="15"/>
    </row>
    <row r="516">
      <c r="D516" s="15"/>
      <c r="E516" s="15"/>
    </row>
    <row r="517">
      <c r="D517" s="15"/>
      <c r="E517" s="15"/>
    </row>
    <row r="518">
      <c r="D518" s="15"/>
      <c r="E518" s="15"/>
    </row>
    <row r="519">
      <c r="D519" s="15"/>
      <c r="E519" s="15"/>
    </row>
    <row r="520">
      <c r="D520" s="15"/>
      <c r="E520" s="15"/>
    </row>
    <row r="521">
      <c r="D521" s="15"/>
      <c r="E521" s="15"/>
    </row>
    <row r="522">
      <c r="D522" s="15"/>
      <c r="E522" s="15"/>
    </row>
    <row r="523">
      <c r="D523" s="15"/>
      <c r="E523" s="15"/>
    </row>
    <row r="524">
      <c r="D524" s="15"/>
      <c r="E524" s="15"/>
    </row>
    <row r="525">
      <c r="D525" s="15"/>
      <c r="E525" s="15"/>
    </row>
    <row r="526">
      <c r="D526" s="15"/>
      <c r="E526" s="15"/>
    </row>
    <row r="527">
      <c r="D527" s="15"/>
      <c r="E527" s="15"/>
    </row>
    <row r="528">
      <c r="D528" s="15"/>
      <c r="E528" s="15"/>
    </row>
    <row r="529">
      <c r="D529" s="15"/>
      <c r="E529" s="15"/>
    </row>
    <row r="530">
      <c r="D530" s="15"/>
      <c r="E530" s="15"/>
    </row>
    <row r="531">
      <c r="D531" s="15"/>
      <c r="E531" s="15"/>
    </row>
    <row r="532">
      <c r="D532" s="15"/>
      <c r="E532" s="15"/>
    </row>
    <row r="533">
      <c r="D533" s="15"/>
      <c r="E533" s="15"/>
    </row>
    <row r="534">
      <c r="D534" s="15"/>
      <c r="E534" s="15"/>
    </row>
    <row r="535">
      <c r="D535" s="15"/>
      <c r="E535" s="15"/>
    </row>
    <row r="536">
      <c r="D536" s="15"/>
      <c r="E536" s="15"/>
    </row>
    <row r="537">
      <c r="D537" s="15"/>
      <c r="E537" s="15"/>
    </row>
    <row r="538">
      <c r="D538" s="15"/>
      <c r="E538" s="15"/>
    </row>
    <row r="539">
      <c r="D539" s="15"/>
      <c r="E539" s="15"/>
    </row>
    <row r="540">
      <c r="D540" s="15"/>
      <c r="E540" s="15"/>
    </row>
    <row r="541">
      <c r="D541" s="15"/>
      <c r="E541" s="15"/>
    </row>
    <row r="542">
      <c r="D542" s="15"/>
      <c r="E542" s="15"/>
    </row>
    <row r="543">
      <c r="D543" s="15"/>
      <c r="E543" s="15"/>
    </row>
    <row r="544">
      <c r="D544" s="15"/>
      <c r="E544" s="15"/>
    </row>
    <row r="545">
      <c r="D545" s="15"/>
      <c r="E545" s="15"/>
    </row>
    <row r="546">
      <c r="D546" s="15"/>
      <c r="E546" s="15"/>
    </row>
    <row r="547">
      <c r="D547" s="15"/>
      <c r="E547" s="15"/>
    </row>
    <row r="548">
      <c r="D548" s="15"/>
      <c r="E548" s="15"/>
    </row>
    <row r="549">
      <c r="D549" s="15"/>
      <c r="E549" s="15"/>
    </row>
    <row r="550">
      <c r="D550" s="15"/>
      <c r="E550" s="15"/>
    </row>
    <row r="551">
      <c r="D551" s="15"/>
      <c r="E551" s="15"/>
    </row>
    <row r="552">
      <c r="D552" s="15"/>
      <c r="E552" s="15"/>
    </row>
    <row r="553">
      <c r="D553" s="15"/>
      <c r="E553" s="15"/>
    </row>
    <row r="554">
      <c r="D554" s="15"/>
      <c r="E554" s="15"/>
    </row>
    <row r="555">
      <c r="D555" s="15"/>
      <c r="E555" s="15"/>
    </row>
    <row r="556">
      <c r="D556" s="15"/>
      <c r="E556" s="15"/>
    </row>
    <row r="557">
      <c r="D557" s="15"/>
      <c r="E557" s="15"/>
    </row>
    <row r="558">
      <c r="D558" s="15"/>
      <c r="E558" s="15"/>
    </row>
    <row r="559">
      <c r="D559" s="15"/>
      <c r="E559" s="15"/>
    </row>
    <row r="560">
      <c r="D560" s="15"/>
      <c r="E560" s="15"/>
    </row>
    <row r="561">
      <c r="D561" s="15"/>
      <c r="E561" s="15"/>
    </row>
    <row r="562">
      <c r="D562" s="15"/>
      <c r="E562" s="15"/>
    </row>
    <row r="563">
      <c r="D563" s="15"/>
      <c r="E563" s="15"/>
    </row>
    <row r="564">
      <c r="D564" s="15"/>
      <c r="E564" s="15"/>
    </row>
    <row r="565">
      <c r="D565" s="15"/>
      <c r="E565" s="15"/>
    </row>
    <row r="566">
      <c r="D566" s="15"/>
      <c r="E566" s="15"/>
    </row>
    <row r="567">
      <c r="D567" s="15"/>
      <c r="E567" s="15"/>
    </row>
    <row r="568">
      <c r="D568" s="15"/>
      <c r="E568" s="15"/>
    </row>
    <row r="569">
      <c r="D569" s="15"/>
      <c r="E569" s="15"/>
    </row>
    <row r="570">
      <c r="D570" s="15"/>
      <c r="E570" s="15"/>
    </row>
    <row r="571">
      <c r="D571" s="15"/>
      <c r="E571" s="15"/>
    </row>
    <row r="572">
      <c r="D572" s="15"/>
      <c r="E572" s="15"/>
    </row>
    <row r="573">
      <c r="D573" s="15"/>
      <c r="E573" s="15"/>
    </row>
    <row r="574">
      <c r="D574" s="15"/>
      <c r="E574" s="15"/>
    </row>
    <row r="575">
      <c r="D575" s="15"/>
      <c r="E575" s="15"/>
    </row>
    <row r="576">
      <c r="D576" s="15"/>
      <c r="E576" s="15"/>
    </row>
    <row r="577">
      <c r="D577" s="15"/>
      <c r="E577" s="15"/>
    </row>
    <row r="578">
      <c r="D578" s="15"/>
      <c r="E578" s="15"/>
    </row>
    <row r="579">
      <c r="D579" s="15"/>
      <c r="E579" s="15"/>
    </row>
    <row r="580">
      <c r="D580" s="15"/>
      <c r="E580" s="15"/>
    </row>
    <row r="581">
      <c r="D581" s="15"/>
      <c r="E581" s="15"/>
    </row>
    <row r="582">
      <c r="D582" s="15"/>
      <c r="E582" s="15"/>
    </row>
    <row r="583">
      <c r="D583" s="15"/>
      <c r="E583" s="15"/>
    </row>
    <row r="584">
      <c r="D584" s="15"/>
      <c r="E584" s="15"/>
    </row>
    <row r="585">
      <c r="D585" s="15"/>
      <c r="E585" s="15"/>
    </row>
    <row r="586">
      <c r="D586" s="15"/>
      <c r="E586" s="15"/>
    </row>
    <row r="587">
      <c r="D587" s="15"/>
      <c r="E587" s="15"/>
    </row>
    <row r="588">
      <c r="D588" s="15"/>
      <c r="E588" s="15"/>
    </row>
    <row r="589">
      <c r="D589" s="15"/>
      <c r="E589" s="15"/>
    </row>
    <row r="590">
      <c r="D590" s="15"/>
      <c r="E590" s="15"/>
    </row>
    <row r="591">
      <c r="D591" s="15"/>
      <c r="E591" s="15"/>
    </row>
    <row r="592">
      <c r="D592" s="15"/>
      <c r="E592" s="15"/>
    </row>
    <row r="593">
      <c r="D593" s="15"/>
      <c r="E593" s="15"/>
    </row>
    <row r="594">
      <c r="D594" s="15"/>
      <c r="E594" s="15"/>
    </row>
    <row r="595">
      <c r="D595" s="15"/>
      <c r="E595" s="15"/>
    </row>
    <row r="596">
      <c r="D596" s="15"/>
      <c r="E596" s="15"/>
    </row>
    <row r="597">
      <c r="D597" s="15"/>
      <c r="E597" s="15"/>
    </row>
    <row r="598">
      <c r="D598" s="15"/>
      <c r="E598" s="15"/>
    </row>
    <row r="599">
      <c r="D599" s="15"/>
      <c r="E599" s="15"/>
    </row>
    <row r="600">
      <c r="D600" s="15"/>
      <c r="E600" s="15"/>
    </row>
    <row r="601">
      <c r="D601" s="15"/>
      <c r="E601" s="15"/>
    </row>
    <row r="602">
      <c r="D602" s="15"/>
      <c r="E602" s="15"/>
    </row>
    <row r="603">
      <c r="D603" s="15"/>
      <c r="E603" s="15"/>
    </row>
    <row r="604">
      <c r="D604" s="15"/>
      <c r="E604" s="15"/>
    </row>
    <row r="605">
      <c r="D605" s="15"/>
      <c r="E605" s="15"/>
    </row>
    <row r="606">
      <c r="D606" s="15"/>
      <c r="E606" s="15"/>
    </row>
    <row r="607">
      <c r="D607" s="15"/>
      <c r="E607" s="15"/>
    </row>
    <row r="608">
      <c r="D608" s="15"/>
      <c r="E608" s="15"/>
    </row>
    <row r="609">
      <c r="D609" s="15"/>
      <c r="E609" s="15"/>
    </row>
    <row r="610">
      <c r="D610" s="15"/>
      <c r="E610" s="15"/>
    </row>
    <row r="611">
      <c r="D611" s="15"/>
      <c r="E611" s="15"/>
    </row>
    <row r="612">
      <c r="D612" s="15"/>
      <c r="E612" s="15"/>
    </row>
    <row r="613">
      <c r="D613" s="15"/>
      <c r="E613" s="15"/>
    </row>
    <row r="614">
      <c r="D614" s="15"/>
      <c r="E614" s="15"/>
    </row>
    <row r="615">
      <c r="D615" s="15"/>
      <c r="E615" s="15"/>
    </row>
    <row r="616">
      <c r="D616" s="15"/>
      <c r="E616" s="15"/>
    </row>
    <row r="617">
      <c r="D617" s="15"/>
      <c r="E617" s="15"/>
    </row>
    <row r="618">
      <c r="D618" s="15"/>
      <c r="E618" s="15"/>
    </row>
    <row r="619">
      <c r="D619" s="15"/>
      <c r="E619" s="15"/>
    </row>
    <row r="620">
      <c r="D620" s="15"/>
      <c r="E620" s="15"/>
    </row>
    <row r="621">
      <c r="D621" s="15"/>
      <c r="E621" s="15"/>
    </row>
    <row r="622">
      <c r="D622" s="15"/>
      <c r="E622" s="15"/>
    </row>
    <row r="623">
      <c r="D623" s="15"/>
      <c r="E623" s="15"/>
    </row>
    <row r="624">
      <c r="D624" s="15"/>
      <c r="E624" s="15"/>
    </row>
    <row r="625">
      <c r="D625" s="15"/>
      <c r="E625" s="15"/>
    </row>
    <row r="626">
      <c r="D626" s="15"/>
      <c r="E626" s="15"/>
    </row>
    <row r="627">
      <c r="D627" s="15"/>
      <c r="E627" s="15"/>
    </row>
    <row r="628">
      <c r="D628" s="15"/>
      <c r="E628" s="15"/>
    </row>
    <row r="629">
      <c r="D629" s="15"/>
      <c r="E629" s="15"/>
    </row>
    <row r="630">
      <c r="D630" s="15"/>
      <c r="E630" s="15"/>
    </row>
    <row r="631">
      <c r="D631" s="15"/>
      <c r="E631" s="15"/>
    </row>
    <row r="632">
      <c r="D632" s="15"/>
      <c r="E632" s="15"/>
    </row>
    <row r="633">
      <c r="D633" s="15"/>
      <c r="E633" s="15"/>
    </row>
    <row r="634">
      <c r="D634" s="15"/>
      <c r="E634" s="15"/>
    </row>
    <row r="635">
      <c r="D635" s="15"/>
      <c r="E635" s="15"/>
    </row>
    <row r="636">
      <c r="D636" s="15"/>
      <c r="E636" s="15"/>
    </row>
    <row r="637">
      <c r="D637" s="15"/>
      <c r="E637" s="15"/>
    </row>
    <row r="638">
      <c r="D638" s="15"/>
      <c r="E638" s="15"/>
    </row>
    <row r="639">
      <c r="D639" s="15"/>
      <c r="E639" s="15"/>
    </row>
    <row r="640">
      <c r="D640" s="15"/>
      <c r="E640" s="15"/>
    </row>
    <row r="641">
      <c r="D641" s="15"/>
      <c r="E641" s="15"/>
    </row>
    <row r="642">
      <c r="D642" s="15"/>
      <c r="E642" s="15"/>
    </row>
    <row r="643">
      <c r="D643" s="15"/>
      <c r="E643" s="15"/>
    </row>
    <row r="644">
      <c r="D644" s="15"/>
      <c r="E644" s="15"/>
    </row>
    <row r="645">
      <c r="D645" s="15"/>
      <c r="E645" s="15"/>
    </row>
    <row r="646">
      <c r="D646" s="15"/>
      <c r="E646" s="15"/>
    </row>
    <row r="647">
      <c r="D647" s="15"/>
      <c r="E647" s="15"/>
    </row>
    <row r="648">
      <c r="D648" s="15"/>
      <c r="E648" s="15"/>
    </row>
    <row r="649">
      <c r="D649" s="15"/>
      <c r="E649" s="15"/>
    </row>
    <row r="650">
      <c r="D650" s="15"/>
      <c r="E650" s="15"/>
    </row>
    <row r="651">
      <c r="D651" s="15"/>
      <c r="E651" s="15"/>
    </row>
    <row r="652">
      <c r="D652" s="15"/>
      <c r="E652" s="15"/>
    </row>
    <row r="653">
      <c r="D653" s="15"/>
      <c r="E653" s="15"/>
    </row>
    <row r="654">
      <c r="D654" s="15"/>
      <c r="E654" s="15"/>
    </row>
    <row r="655">
      <c r="D655" s="15"/>
      <c r="E655" s="15"/>
    </row>
    <row r="656">
      <c r="D656" s="15"/>
      <c r="E656" s="15"/>
    </row>
    <row r="657">
      <c r="D657" s="15"/>
      <c r="E657" s="15"/>
    </row>
    <row r="658">
      <c r="D658" s="15"/>
      <c r="E658" s="15"/>
    </row>
    <row r="659">
      <c r="D659" s="15"/>
      <c r="E659" s="15"/>
    </row>
    <row r="660">
      <c r="D660" s="15"/>
      <c r="E660" s="15"/>
    </row>
    <row r="661">
      <c r="D661" s="15"/>
      <c r="E661" s="15"/>
    </row>
    <row r="662">
      <c r="D662" s="15"/>
      <c r="E662" s="15"/>
    </row>
    <row r="663">
      <c r="D663" s="15"/>
      <c r="E663" s="15"/>
    </row>
    <row r="664">
      <c r="D664" s="15"/>
      <c r="E664" s="15"/>
    </row>
    <row r="665">
      <c r="D665" s="15"/>
      <c r="E665" s="15"/>
    </row>
    <row r="666">
      <c r="D666" s="15"/>
      <c r="E666" s="15"/>
    </row>
    <row r="667">
      <c r="D667" s="15"/>
      <c r="E667" s="15"/>
    </row>
    <row r="668">
      <c r="D668" s="15"/>
      <c r="E668" s="15"/>
    </row>
    <row r="669">
      <c r="D669" s="15"/>
      <c r="E669" s="15"/>
    </row>
    <row r="670">
      <c r="D670" s="15"/>
      <c r="E670" s="15"/>
    </row>
    <row r="671">
      <c r="D671" s="15"/>
      <c r="E671" s="15"/>
    </row>
    <row r="672">
      <c r="D672" s="15"/>
      <c r="E672" s="15"/>
    </row>
    <row r="673">
      <c r="D673" s="15"/>
      <c r="E673" s="15"/>
    </row>
    <row r="674">
      <c r="D674" s="15"/>
      <c r="E674" s="15"/>
    </row>
    <row r="675">
      <c r="D675" s="15"/>
      <c r="E675" s="15"/>
    </row>
    <row r="676">
      <c r="D676" s="15"/>
      <c r="E676" s="15"/>
    </row>
    <row r="677">
      <c r="D677" s="15"/>
      <c r="E677" s="15"/>
    </row>
    <row r="678">
      <c r="D678" s="15"/>
      <c r="E678" s="15"/>
    </row>
    <row r="679">
      <c r="D679" s="15"/>
      <c r="E679" s="15"/>
    </row>
    <row r="680">
      <c r="D680" s="15"/>
      <c r="E680" s="15"/>
    </row>
    <row r="681">
      <c r="D681" s="15"/>
      <c r="E681" s="15"/>
    </row>
    <row r="682">
      <c r="D682" s="15"/>
      <c r="E682" s="15"/>
    </row>
    <row r="683">
      <c r="D683" s="15"/>
      <c r="E683" s="15"/>
    </row>
    <row r="684">
      <c r="D684" s="15"/>
      <c r="E684" s="15"/>
    </row>
    <row r="685">
      <c r="D685" s="15"/>
      <c r="E685" s="15"/>
    </row>
    <row r="686">
      <c r="D686" s="15"/>
      <c r="E686" s="15"/>
    </row>
    <row r="687">
      <c r="D687" s="15"/>
      <c r="E687" s="15"/>
    </row>
    <row r="688">
      <c r="D688" s="15"/>
      <c r="E688" s="15"/>
    </row>
    <row r="689">
      <c r="D689" s="15"/>
      <c r="E689" s="15"/>
    </row>
    <row r="690">
      <c r="D690" s="15"/>
      <c r="E690" s="15"/>
    </row>
    <row r="691">
      <c r="D691" s="15"/>
      <c r="E691" s="15"/>
    </row>
    <row r="692">
      <c r="D692" s="15"/>
      <c r="E692" s="15"/>
    </row>
    <row r="693">
      <c r="D693" s="15"/>
      <c r="E693" s="15"/>
    </row>
    <row r="694">
      <c r="D694" s="15"/>
      <c r="E694" s="15"/>
    </row>
    <row r="695">
      <c r="D695" s="15"/>
      <c r="E695" s="15"/>
    </row>
    <row r="696">
      <c r="D696" s="15"/>
      <c r="E696" s="15"/>
    </row>
    <row r="697">
      <c r="D697" s="15"/>
      <c r="E697" s="15"/>
    </row>
    <row r="698">
      <c r="D698" s="15"/>
      <c r="E698" s="15"/>
    </row>
    <row r="699">
      <c r="D699" s="15"/>
      <c r="E699" s="15"/>
    </row>
    <row r="700">
      <c r="D700" s="15"/>
      <c r="E700" s="15"/>
    </row>
    <row r="701">
      <c r="D701" s="15"/>
      <c r="E701" s="15"/>
    </row>
    <row r="702">
      <c r="D702" s="15"/>
      <c r="E702" s="15"/>
    </row>
    <row r="703">
      <c r="D703" s="15"/>
      <c r="E703" s="15"/>
    </row>
    <row r="704">
      <c r="D704" s="15"/>
      <c r="E704" s="15"/>
    </row>
    <row r="705">
      <c r="D705" s="15"/>
      <c r="E705" s="15"/>
    </row>
    <row r="706">
      <c r="D706" s="15"/>
      <c r="E706" s="15"/>
    </row>
    <row r="707">
      <c r="D707" s="15"/>
      <c r="E707" s="15"/>
    </row>
    <row r="708">
      <c r="D708" s="15"/>
      <c r="E708" s="15"/>
    </row>
    <row r="709">
      <c r="D709" s="15"/>
      <c r="E709" s="15"/>
    </row>
    <row r="710">
      <c r="D710" s="15"/>
      <c r="E710" s="15"/>
    </row>
    <row r="711">
      <c r="D711" s="15"/>
      <c r="E711" s="15"/>
    </row>
    <row r="712">
      <c r="D712" s="15"/>
      <c r="E712" s="15"/>
    </row>
    <row r="713">
      <c r="D713" s="15"/>
      <c r="E713" s="15"/>
    </row>
    <row r="714">
      <c r="D714" s="15"/>
      <c r="E714" s="15"/>
    </row>
    <row r="715">
      <c r="D715" s="15"/>
      <c r="E715" s="15"/>
    </row>
    <row r="716">
      <c r="D716" s="15"/>
      <c r="E716" s="15"/>
    </row>
    <row r="717">
      <c r="D717" s="15"/>
      <c r="E717" s="15"/>
    </row>
    <row r="718">
      <c r="D718" s="15"/>
      <c r="E718" s="15"/>
    </row>
    <row r="719">
      <c r="D719" s="15"/>
      <c r="E719" s="15"/>
    </row>
    <row r="720">
      <c r="D720" s="15"/>
      <c r="E720" s="15"/>
    </row>
    <row r="721">
      <c r="D721" s="15"/>
      <c r="E721" s="15"/>
    </row>
    <row r="722">
      <c r="D722" s="15"/>
      <c r="E722" s="15"/>
    </row>
    <row r="723">
      <c r="D723" s="15"/>
      <c r="E723" s="15"/>
    </row>
    <row r="724">
      <c r="D724" s="15"/>
      <c r="E724" s="15"/>
    </row>
    <row r="725">
      <c r="D725" s="15"/>
      <c r="E725" s="15"/>
    </row>
    <row r="726">
      <c r="D726" s="15"/>
      <c r="E726" s="15"/>
    </row>
    <row r="727">
      <c r="D727" s="15"/>
      <c r="E727" s="15"/>
    </row>
    <row r="728">
      <c r="D728" s="15"/>
      <c r="E728" s="15"/>
    </row>
    <row r="729">
      <c r="D729" s="15"/>
      <c r="E729" s="15"/>
    </row>
    <row r="730">
      <c r="D730" s="15"/>
      <c r="E730" s="15"/>
    </row>
    <row r="731">
      <c r="D731" s="15"/>
      <c r="E731" s="15"/>
    </row>
    <row r="732">
      <c r="D732" s="15"/>
      <c r="E732" s="15"/>
    </row>
    <row r="733">
      <c r="D733" s="15"/>
      <c r="E733" s="15"/>
    </row>
    <row r="734">
      <c r="D734" s="15"/>
      <c r="E734" s="15"/>
    </row>
    <row r="735">
      <c r="D735" s="15"/>
      <c r="E735" s="15"/>
    </row>
    <row r="736">
      <c r="D736" s="15"/>
      <c r="E736" s="15"/>
    </row>
    <row r="737">
      <c r="D737" s="15"/>
      <c r="E737" s="15"/>
    </row>
    <row r="738">
      <c r="D738" s="15"/>
      <c r="E738" s="15"/>
    </row>
    <row r="739">
      <c r="D739" s="15"/>
      <c r="E739" s="15"/>
    </row>
    <row r="740">
      <c r="D740" s="15"/>
      <c r="E740" s="15"/>
    </row>
    <row r="741">
      <c r="D741" s="15"/>
      <c r="E741" s="15"/>
    </row>
    <row r="742">
      <c r="D742" s="15"/>
      <c r="E742" s="15"/>
    </row>
    <row r="743">
      <c r="D743" s="15"/>
      <c r="E743" s="15"/>
    </row>
    <row r="744">
      <c r="D744" s="15"/>
      <c r="E744" s="15"/>
    </row>
    <row r="745">
      <c r="D745" s="15"/>
      <c r="E745" s="15"/>
    </row>
    <row r="746">
      <c r="D746" s="15"/>
      <c r="E746" s="15"/>
    </row>
    <row r="747">
      <c r="D747" s="15"/>
      <c r="E747" s="15"/>
    </row>
    <row r="748">
      <c r="D748" s="15"/>
      <c r="E748" s="15"/>
    </row>
    <row r="749">
      <c r="D749" s="15"/>
      <c r="E749" s="15"/>
    </row>
    <row r="750">
      <c r="D750" s="15"/>
      <c r="E750" s="15"/>
    </row>
    <row r="751">
      <c r="D751" s="15"/>
      <c r="E751" s="15"/>
    </row>
    <row r="752">
      <c r="D752" s="15"/>
      <c r="E752" s="15"/>
    </row>
    <row r="753">
      <c r="D753" s="15"/>
      <c r="E753" s="15"/>
    </row>
    <row r="754">
      <c r="D754" s="15"/>
      <c r="E754" s="15"/>
    </row>
    <row r="755">
      <c r="D755" s="15"/>
      <c r="E755" s="15"/>
    </row>
    <row r="756">
      <c r="D756" s="15"/>
      <c r="E756" s="15"/>
    </row>
    <row r="757">
      <c r="D757" s="15"/>
      <c r="E757" s="15"/>
    </row>
    <row r="758">
      <c r="D758" s="15"/>
      <c r="E758" s="15"/>
    </row>
    <row r="759">
      <c r="D759" s="15"/>
      <c r="E759" s="15"/>
    </row>
    <row r="760">
      <c r="D760" s="15"/>
      <c r="E760" s="15"/>
    </row>
    <row r="761">
      <c r="D761" s="15"/>
      <c r="E761" s="15"/>
    </row>
    <row r="762">
      <c r="D762" s="15"/>
      <c r="E762" s="15"/>
    </row>
    <row r="763">
      <c r="D763" s="15"/>
      <c r="E763" s="15"/>
    </row>
    <row r="764">
      <c r="D764" s="15"/>
      <c r="E764" s="15"/>
    </row>
    <row r="765">
      <c r="D765" s="15"/>
      <c r="E765" s="15"/>
    </row>
    <row r="766">
      <c r="D766" s="15"/>
      <c r="E766" s="15"/>
    </row>
    <row r="767">
      <c r="D767" s="15"/>
      <c r="E767" s="15"/>
    </row>
    <row r="768">
      <c r="D768" s="15"/>
      <c r="E768" s="15"/>
    </row>
    <row r="769">
      <c r="D769" s="15"/>
      <c r="E769" s="15"/>
    </row>
    <row r="770">
      <c r="D770" s="15"/>
      <c r="E770" s="15"/>
    </row>
    <row r="771">
      <c r="D771" s="15"/>
      <c r="E771" s="15"/>
    </row>
    <row r="772">
      <c r="D772" s="15"/>
      <c r="E772" s="15"/>
    </row>
    <row r="773">
      <c r="D773" s="15"/>
      <c r="E773" s="15"/>
    </row>
    <row r="774">
      <c r="D774" s="15"/>
      <c r="E774" s="15"/>
    </row>
    <row r="775">
      <c r="D775" s="15"/>
      <c r="E775" s="15"/>
    </row>
    <row r="776">
      <c r="D776" s="15"/>
      <c r="E776" s="15"/>
    </row>
    <row r="777">
      <c r="D777" s="15"/>
      <c r="E777" s="15"/>
    </row>
    <row r="778">
      <c r="D778" s="15"/>
      <c r="E778" s="15"/>
    </row>
    <row r="779">
      <c r="D779" s="15"/>
      <c r="E779" s="15"/>
    </row>
    <row r="780">
      <c r="D780" s="15"/>
      <c r="E780" s="15"/>
    </row>
    <row r="781">
      <c r="D781" s="15"/>
      <c r="E781" s="15"/>
    </row>
    <row r="782">
      <c r="D782" s="15"/>
      <c r="E782" s="15"/>
    </row>
    <row r="783">
      <c r="D783" s="15"/>
      <c r="E783" s="15"/>
    </row>
    <row r="784">
      <c r="D784" s="15"/>
      <c r="E784" s="15"/>
    </row>
    <row r="785">
      <c r="D785" s="15"/>
      <c r="E785" s="15"/>
    </row>
    <row r="786">
      <c r="D786" s="15"/>
      <c r="E786" s="15"/>
    </row>
    <row r="787">
      <c r="D787" s="15"/>
      <c r="E787" s="15"/>
    </row>
    <row r="788">
      <c r="D788" s="15"/>
      <c r="E788" s="15"/>
    </row>
    <row r="789">
      <c r="D789" s="15"/>
      <c r="E789" s="15"/>
    </row>
    <row r="790">
      <c r="D790" s="15"/>
      <c r="E790" s="15"/>
    </row>
    <row r="791">
      <c r="D791" s="15"/>
      <c r="E791" s="15"/>
    </row>
    <row r="792">
      <c r="D792" s="15"/>
      <c r="E792" s="15"/>
    </row>
    <row r="793">
      <c r="D793" s="15"/>
      <c r="E793" s="15"/>
    </row>
    <row r="794">
      <c r="D794" s="15"/>
      <c r="E794" s="15"/>
    </row>
    <row r="795">
      <c r="D795" s="15"/>
      <c r="E795" s="15"/>
    </row>
    <row r="796">
      <c r="D796" s="15"/>
      <c r="E796" s="15"/>
    </row>
    <row r="797">
      <c r="D797" s="15"/>
      <c r="E797" s="15"/>
    </row>
    <row r="798">
      <c r="D798" s="15"/>
      <c r="E798" s="15"/>
    </row>
    <row r="799">
      <c r="D799" s="15"/>
      <c r="E799" s="15"/>
    </row>
    <row r="800">
      <c r="D800" s="15"/>
      <c r="E800" s="15"/>
    </row>
    <row r="801">
      <c r="D801" s="15"/>
      <c r="E801" s="15"/>
    </row>
    <row r="802">
      <c r="D802" s="15"/>
      <c r="E802" s="15"/>
    </row>
    <row r="803">
      <c r="D803" s="15"/>
      <c r="E803" s="15"/>
    </row>
    <row r="804">
      <c r="D804" s="15"/>
      <c r="E804" s="15"/>
    </row>
    <row r="805">
      <c r="D805" s="15"/>
      <c r="E805" s="15"/>
    </row>
    <row r="806">
      <c r="D806" s="15"/>
      <c r="E806" s="15"/>
    </row>
    <row r="807">
      <c r="D807" s="15"/>
      <c r="E807" s="15"/>
    </row>
    <row r="808">
      <c r="D808" s="15"/>
      <c r="E808" s="15"/>
    </row>
    <row r="809">
      <c r="D809" s="15"/>
      <c r="E809" s="15"/>
    </row>
    <row r="810">
      <c r="D810" s="15"/>
      <c r="E810" s="15"/>
    </row>
    <row r="811">
      <c r="D811" s="15"/>
      <c r="E811" s="15"/>
    </row>
    <row r="812">
      <c r="D812" s="15"/>
      <c r="E812" s="15"/>
    </row>
    <row r="813">
      <c r="D813" s="15"/>
      <c r="E813" s="15"/>
    </row>
    <row r="814">
      <c r="D814" s="15"/>
      <c r="E814" s="15"/>
    </row>
    <row r="815">
      <c r="D815" s="15"/>
      <c r="E815" s="15"/>
    </row>
    <row r="816">
      <c r="D816" s="15"/>
      <c r="E816" s="15"/>
    </row>
    <row r="817">
      <c r="D817" s="15"/>
      <c r="E817" s="15"/>
    </row>
    <row r="818">
      <c r="D818" s="15"/>
      <c r="E818" s="15"/>
    </row>
    <row r="819">
      <c r="D819" s="15"/>
      <c r="E819" s="15"/>
    </row>
    <row r="820">
      <c r="D820" s="15"/>
      <c r="E820" s="15"/>
    </row>
    <row r="821">
      <c r="D821" s="15"/>
      <c r="E821" s="15"/>
    </row>
    <row r="822">
      <c r="D822" s="15"/>
      <c r="E822" s="15"/>
    </row>
    <row r="823">
      <c r="D823" s="15"/>
      <c r="E823" s="15"/>
    </row>
    <row r="824">
      <c r="D824" s="15"/>
      <c r="E824" s="15"/>
    </row>
    <row r="825">
      <c r="D825" s="15"/>
      <c r="E825" s="15"/>
    </row>
    <row r="826">
      <c r="D826" s="15"/>
      <c r="E826" s="15"/>
    </row>
    <row r="827">
      <c r="D827" s="15"/>
      <c r="E827" s="15"/>
    </row>
    <row r="828">
      <c r="D828" s="15"/>
      <c r="E828" s="15"/>
    </row>
    <row r="829">
      <c r="D829" s="15"/>
      <c r="E829" s="15"/>
    </row>
    <row r="830">
      <c r="D830" s="15"/>
      <c r="E830" s="15"/>
    </row>
    <row r="831">
      <c r="D831" s="15"/>
      <c r="E831" s="15"/>
    </row>
    <row r="832">
      <c r="D832" s="15"/>
      <c r="E832" s="15"/>
    </row>
    <row r="833">
      <c r="D833" s="15"/>
      <c r="E833" s="15"/>
    </row>
    <row r="834">
      <c r="D834" s="15"/>
      <c r="E834" s="15"/>
    </row>
    <row r="835">
      <c r="D835" s="15"/>
      <c r="E835" s="15"/>
    </row>
    <row r="836">
      <c r="D836" s="15"/>
      <c r="E836" s="15"/>
    </row>
    <row r="837">
      <c r="D837" s="15"/>
      <c r="E837" s="15"/>
    </row>
    <row r="838">
      <c r="D838" s="15"/>
      <c r="E838" s="15"/>
    </row>
    <row r="839">
      <c r="D839" s="15"/>
      <c r="E839" s="15"/>
    </row>
    <row r="840">
      <c r="D840" s="15"/>
      <c r="E840" s="15"/>
    </row>
    <row r="841">
      <c r="D841" s="15"/>
      <c r="E841" s="15"/>
    </row>
    <row r="842">
      <c r="D842" s="15"/>
      <c r="E842" s="15"/>
    </row>
    <row r="843">
      <c r="D843" s="15"/>
      <c r="E843" s="15"/>
    </row>
    <row r="844">
      <c r="D844" s="15"/>
      <c r="E844" s="15"/>
    </row>
    <row r="845">
      <c r="D845" s="15"/>
      <c r="E845" s="15"/>
    </row>
    <row r="846">
      <c r="D846" s="15"/>
      <c r="E846" s="15"/>
    </row>
    <row r="847">
      <c r="D847" s="15"/>
      <c r="E847" s="15"/>
    </row>
    <row r="848">
      <c r="D848" s="15"/>
      <c r="E848" s="15"/>
    </row>
    <row r="849">
      <c r="D849" s="15"/>
      <c r="E849" s="15"/>
    </row>
    <row r="850">
      <c r="D850" s="15"/>
      <c r="E850" s="15"/>
    </row>
    <row r="851">
      <c r="D851" s="15"/>
      <c r="E851" s="15"/>
    </row>
    <row r="852">
      <c r="D852" s="15"/>
      <c r="E852" s="15"/>
    </row>
    <row r="853">
      <c r="D853" s="15"/>
      <c r="E853" s="15"/>
    </row>
    <row r="854">
      <c r="D854" s="15"/>
      <c r="E854" s="15"/>
    </row>
    <row r="855">
      <c r="D855" s="15"/>
      <c r="E855" s="15"/>
    </row>
    <row r="856">
      <c r="D856" s="15"/>
      <c r="E856" s="15"/>
    </row>
    <row r="857">
      <c r="D857" s="15"/>
      <c r="E857" s="15"/>
    </row>
    <row r="858">
      <c r="D858" s="15"/>
      <c r="E858" s="15"/>
    </row>
    <row r="859">
      <c r="D859" s="15"/>
      <c r="E859" s="15"/>
    </row>
    <row r="860">
      <c r="D860" s="15"/>
      <c r="E860" s="15"/>
    </row>
    <row r="861">
      <c r="D861" s="15"/>
      <c r="E861" s="15"/>
    </row>
    <row r="862">
      <c r="D862" s="15"/>
      <c r="E862" s="15"/>
    </row>
    <row r="863">
      <c r="D863" s="15"/>
      <c r="E863" s="15"/>
    </row>
    <row r="864">
      <c r="D864" s="15"/>
      <c r="E864" s="15"/>
    </row>
    <row r="865">
      <c r="D865" s="15"/>
      <c r="E865" s="15"/>
    </row>
    <row r="866">
      <c r="D866" s="15"/>
      <c r="E866" s="15"/>
    </row>
    <row r="867">
      <c r="D867" s="15"/>
      <c r="E867" s="15"/>
    </row>
    <row r="868">
      <c r="D868" s="15"/>
      <c r="E868" s="15"/>
    </row>
    <row r="869">
      <c r="D869" s="15"/>
      <c r="E869" s="15"/>
    </row>
    <row r="870">
      <c r="D870" s="15"/>
      <c r="E870" s="15"/>
    </row>
    <row r="871">
      <c r="D871" s="15"/>
      <c r="E871" s="15"/>
    </row>
    <row r="872">
      <c r="D872" s="15"/>
      <c r="E872" s="15"/>
    </row>
    <row r="873">
      <c r="D873" s="15"/>
      <c r="E873" s="15"/>
    </row>
    <row r="874">
      <c r="D874" s="15"/>
      <c r="E874" s="15"/>
    </row>
    <row r="875">
      <c r="D875" s="15"/>
      <c r="E875" s="15"/>
    </row>
    <row r="876">
      <c r="D876" s="15"/>
      <c r="E876" s="15"/>
    </row>
    <row r="877">
      <c r="D877" s="15"/>
      <c r="E877" s="15"/>
    </row>
    <row r="878">
      <c r="D878" s="15"/>
      <c r="E878" s="15"/>
    </row>
    <row r="879">
      <c r="D879" s="15"/>
      <c r="E879" s="15"/>
    </row>
    <row r="880">
      <c r="D880" s="15"/>
      <c r="E880" s="15"/>
    </row>
    <row r="881">
      <c r="D881" s="15"/>
      <c r="E881" s="15"/>
    </row>
    <row r="882">
      <c r="D882" s="15"/>
      <c r="E882" s="15"/>
    </row>
    <row r="883">
      <c r="D883" s="15"/>
      <c r="E883" s="15"/>
    </row>
    <row r="884">
      <c r="D884" s="15"/>
      <c r="E884" s="15"/>
    </row>
    <row r="885">
      <c r="D885" s="15"/>
      <c r="E885" s="15"/>
    </row>
    <row r="886">
      <c r="D886" s="15"/>
      <c r="E886" s="15"/>
    </row>
    <row r="887">
      <c r="D887" s="15"/>
      <c r="E887" s="15"/>
    </row>
    <row r="888">
      <c r="D888" s="15"/>
      <c r="E888" s="15"/>
    </row>
    <row r="889">
      <c r="D889" s="15"/>
      <c r="E889" s="15"/>
    </row>
    <row r="890">
      <c r="D890" s="15"/>
      <c r="E890" s="15"/>
    </row>
    <row r="891">
      <c r="D891" s="15"/>
      <c r="E891" s="15"/>
    </row>
    <row r="892">
      <c r="D892" s="15"/>
      <c r="E892" s="15"/>
    </row>
    <row r="893">
      <c r="D893" s="15"/>
      <c r="E893" s="15"/>
    </row>
    <row r="894">
      <c r="D894" s="15"/>
      <c r="E894" s="15"/>
    </row>
    <row r="895">
      <c r="D895" s="15"/>
      <c r="E895" s="15"/>
    </row>
    <row r="896">
      <c r="D896" s="15"/>
      <c r="E896" s="15"/>
    </row>
    <row r="897">
      <c r="D897" s="15"/>
      <c r="E897" s="15"/>
    </row>
    <row r="898">
      <c r="D898" s="15"/>
      <c r="E898" s="15"/>
    </row>
    <row r="899">
      <c r="D899" s="15"/>
      <c r="E899" s="15"/>
    </row>
    <row r="900">
      <c r="D900" s="15"/>
      <c r="E900" s="15"/>
    </row>
    <row r="901">
      <c r="D901" s="15"/>
      <c r="E901" s="15"/>
    </row>
    <row r="902">
      <c r="D902" s="15"/>
      <c r="E902" s="15"/>
    </row>
    <row r="903">
      <c r="D903" s="15"/>
      <c r="E903" s="15"/>
    </row>
    <row r="904">
      <c r="D904" s="15"/>
      <c r="E904" s="15"/>
    </row>
    <row r="905">
      <c r="D905" s="15"/>
      <c r="E905" s="15"/>
    </row>
    <row r="906">
      <c r="D906" s="15"/>
      <c r="E906" s="15"/>
    </row>
    <row r="907">
      <c r="D907" s="15"/>
      <c r="E907" s="15"/>
    </row>
    <row r="908">
      <c r="D908" s="15"/>
      <c r="E908" s="15"/>
    </row>
    <row r="909">
      <c r="D909" s="15"/>
      <c r="E909" s="15"/>
    </row>
    <row r="910">
      <c r="D910" s="15"/>
      <c r="E910" s="15"/>
    </row>
    <row r="911">
      <c r="D911" s="15"/>
      <c r="E911" s="15"/>
    </row>
    <row r="912">
      <c r="D912" s="15"/>
      <c r="E912" s="15"/>
    </row>
    <row r="913">
      <c r="D913" s="15"/>
      <c r="E913" s="15"/>
    </row>
    <row r="914">
      <c r="D914" s="15"/>
      <c r="E914" s="15"/>
    </row>
    <row r="915">
      <c r="D915" s="15"/>
      <c r="E915" s="15"/>
    </row>
    <row r="916">
      <c r="D916" s="15"/>
      <c r="E916" s="15"/>
    </row>
    <row r="917">
      <c r="D917" s="15"/>
      <c r="E917" s="15"/>
    </row>
    <row r="918">
      <c r="D918" s="15"/>
      <c r="E918" s="15"/>
    </row>
    <row r="919">
      <c r="D919" s="15"/>
      <c r="E919" s="15"/>
    </row>
    <row r="920">
      <c r="D920" s="15"/>
      <c r="E920" s="15"/>
    </row>
    <row r="921">
      <c r="D921" s="15"/>
      <c r="E921" s="15"/>
    </row>
    <row r="922">
      <c r="D922" s="15"/>
      <c r="E922" s="15"/>
    </row>
    <row r="923">
      <c r="D923" s="15"/>
      <c r="E923" s="15"/>
    </row>
    <row r="924">
      <c r="D924" s="15"/>
      <c r="E924" s="15"/>
    </row>
    <row r="925">
      <c r="D925" s="15"/>
      <c r="E925" s="15"/>
    </row>
    <row r="926">
      <c r="D926" s="15"/>
      <c r="E926" s="15"/>
    </row>
    <row r="927">
      <c r="D927" s="15"/>
      <c r="E927" s="15"/>
    </row>
    <row r="928">
      <c r="D928" s="15"/>
      <c r="E928" s="15"/>
    </row>
    <row r="929">
      <c r="D929" s="15"/>
      <c r="E929" s="15"/>
    </row>
    <row r="930">
      <c r="D930" s="15"/>
      <c r="E930" s="15"/>
    </row>
    <row r="931">
      <c r="D931" s="15"/>
      <c r="E931" s="15"/>
    </row>
    <row r="932">
      <c r="D932" s="15"/>
      <c r="E932" s="15"/>
    </row>
    <row r="933">
      <c r="D933" s="15"/>
      <c r="E933" s="15"/>
    </row>
    <row r="934">
      <c r="D934" s="15"/>
      <c r="E934" s="15"/>
    </row>
    <row r="935">
      <c r="D935" s="15"/>
      <c r="E935" s="15"/>
    </row>
    <row r="936">
      <c r="D936" s="15"/>
      <c r="E936" s="15"/>
    </row>
    <row r="937">
      <c r="D937" s="15"/>
      <c r="E937" s="15"/>
    </row>
    <row r="938">
      <c r="D938" s="15"/>
      <c r="E938" s="15"/>
    </row>
    <row r="939">
      <c r="D939" s="15"/>
      <c r="E939" s="15"/>
    </row>
    <row r="940">
      <c r="D940" s="15"/>
      <c r="E940" s="15"/>
    </row>
    <row r="941">
      <c r="D941" s="15"/>
      <c r="E941" s="15"/>
    </row>
    <row r="942">
      <c r="D942" s="15"/>
      <c r="E942" s="15"/>
    </row>
    <row r="943">
      <c r="D943" s="15"/>
      <c r="E943" s="15"/>
    </row>
    <row r="944">
      <c r="D944" s="15"/>
      <c r="E944" s="15"/>
    </row>
    <row r="945">
      <c r="D945" s="15"/>
      <c r="E945" s="15"/>
    </row>
    <row r="946">
      <c r="D946" s="15"/>
      <c r="E946" s="15"/>
    </row>
    <row r="947">
      <c r="D947" s="15"/>
      <c r="E947" s="15"/>
    </row>
    <row r="948">
      <c r="D948" s="15"/>
      <c r="E948" s="15"/>
    </row>
    <row r="949">
      <c r="D949" s="15"/>
      <c r="E949" s="15"/>
    </row>
    <row r="950">
      <c r="D950" s="15"/>
      <c r="E950" s="15"/>
    </row>
    <row r="951">
      <c r="D951" s="15"/>
      <c r="E951" s="15"/>
    </row>
    <row r="952">
      <c r="D952" s="15"/>
      <c r="E952" s="15"/>
    </row>
    <row r="953">
      <c r="D953" s="15"/>
      <c r="E953" s="15"/>
    </row>
    <row r="954">
      <c r="D954" s="15"/>
      <c r="E954" s="15"/>
    </row>
    <row r="955">
      <c r="D955" s="15"/>
      <c r="E955" s="15"/>
    </row>
    <row r="956">
      <c r="D956" s="15"/>
      <c r="E956" s="15"/>
    </row>
    <row r="957">
      <c r="D957" s="15"/>
      <c r="E957" s="15"/>
    </row>
    <row r="958">
      <c r="D958" s="15"/>
      <c r="E958" s="15"/>
    </row>
    <row r="959">
      <c r="D959" s="15"/>
      <c r="E959" s="15"/>
    </row>
    <row r="960">
      <c r="D960" s="15"/>
      <c r="E960" s="15"/>
    </row>
    <row r="961">
      <c r="D961" s="15"/>
      <c r="E961" s="15"/>
    </row>
    <row r="962">
      <c r="D962" s="15"/>
      <c r="E962" s="15"/>
    </row>
    <row r="963">
      <c r="D963" s="15"/>
      <c r="E963" s="15"/>
    </row>
    <row r="964">
      <c r="D964" s="15"/>
      <c r="E964" s="15"/>
    </row>
    <row r="965">
      <c r="D965" s="15"/>
      <c r="E965" s="15"/>
    </row>
    <row r="966">
      <c r="D966" s="15"/>
      <c r="E966" s="15"/>
    </row>
    <row r="967">
      <c r="D967" s="15"/>
      <c r="E967" s="15"/>
    </row>
    <row r="968">
      <c r="D968" s="15"/>
      <c r="E968" s="15"/>
    </row>
    <row r="969">
      <c r="D969" s="15"/>
      <c r="E969" s="15"/>
    </row>
    <row r="970">
      <c r="D970" s="15"/>
      <c r="E970" s="15"/>
    </row>
    <row r="971">
      <c r="D971" s="15"/>
      <c r="E971" s="15"/>
    </row>
    <row r="972">
      <c r="D972" s="15"/>
      <c r="E972" s="15"/>
    </row>
    <row r="973">
      <c r="D973" s="15"/>
      <c r="E973" s="15"/>
    </row>
    <row r="974">
      <c r="D974" s="15"/>
      <c r="E974" s="15"/>
    </row>
    <row r="975">
      <c r="D975" s="15"/>
      <c r="E975" s="15"/>
    </row>
    <row r="976">
      <c r="D976" s="15"/>
      <c r="E976" s="15"/>
    </row>
    <row r="977">
      <c r="D977" s="15"/>
      <c r="E977" s="15"/>
    </row>
    <row r="978">
      <c r="D978" s="15"/>
      <c r="E978" s="15"/>
    </row>
    <row r="979">
      <c r="D979" s="15"/>
      <c r="E979" s="15"/>
    </row>
    <row r="980">
      <c r="D980" s="15"/>
      <c r="E980" s="15"/>
    </row>
    <row r="981">
      <c r="D981" s="15"/>
      <c r="E981" s="15"/>
    </row>
    <row r="982">
      <c r="D982" s="15"/>
      <c r="E982" s="15"/>
    </row>
    <row r="983">
      <c r="D983" s="15"/>
      <c r="E983" s="15"/>
    </row>
    <row r="984">
      <c r="D984" s="15"/>
      <c r="E984" s="15"/>
    </row>
    <row r="985">
      <c r="D985" s="15"/>
      <c r="E985" s="15"/>
    </row>
    <row r="986">
      <c r="D986" s="15"/>
      <c r="E986" s="15"/>
    </row>
    <row r="987">
      <c r="D987" s="15"/>
      <c r="E987" s="15"/>
    </row>
    <row r="988">
      <c r="D988" s="15"/>
      <c r="E988" s="15"/>
    </row>
    <row r="989">
      <c r="D989" s="15"/>
      <c r="E989" s="15"/>
    </row>
    <row r="990">
      <c r="D990" s="15"/>
      <c r="E990" s="15"/>
    </row>
    <row r="991">
      <c r="D991" s="15"/>
      <c r="E991" s="15"/>
    </row>
    <row r="992">
      <c r="D992" s="15"/>
      <c r="E992" s="15"/>
    </row>
    <row r="993">
      <c r="D993" s="15"/>
      <c r="E993" s="15"/>
    </row>
    <row r="994">
      <c r="D994" s="15"/>
      <c r="E994" s="15"/>
    </row>
    <row r="995">
      <c r="D995" s="15"/>
      <c r="E995" s="15"/>
    </row>
    <row r="996">
      <c r="D996" s="15"/>
      <c r="E996" s="15"/>
    </row>
    <row r="997">
      <c r="D997" s="15"/>
      <c r="E997" s="15"/>
    </row>
    <row r="998">
      <c r="D998" s="15"/>
      <c r="E998" s="15"/>
    </row>
    <row r="999">
      <c r="D999" s="15"/>
      <c r="E999" s="15"/>
    </row>
    <row r="1000">
      <c r="D1000" s="15"/>
      <c r="E1000" s="15"/>
    </row>
    <row r="1001">
      <c r="D1001" s="15"/>
      <c r="E1001" s="15"/>
    </row>
    <row r="1002">
      <c r="D1002" s="15"/>
      <c r="E1002" s="15"/>
    </row>
    <row r="1003">
      <c r="D1003" s="15"/>
      <c r="E1003" s="15"/>
    </row>
    <row r="1004">
      <c r="D1004" s="15"/>
      <c r="E1004" s="15"/>
    </row>
    <row r="1005">
      <c r="D1005" s="15"/>
      <c r="E1005" s="15"/>
    </row>
    <row r="1006">
      <c r="D1006" s="15"/>
      <c r="E1006" s="15"/>
    </row>
  </sheetData>
  <mergeCells count="6">
    <mergeCell ref="C14:G14"/>
    <mergeCell ref="C15:G15"/>
    <mergeCell ref="C13:G13"/>
    <mergeCell ref="C16:G16"/>
    <mergeCell ref="C17:G17"/>
    <mergeCell ref="C18:G18"/>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3.71"/>
    <col customWidth="1" min="2" max="2" width="78.43"/>
    <col customWidth="1" min="3" max="3" width="16.86"/>
    <col customWidth="1" min="4" max="4" width="19.0"/>
    <col customWidth="1" min="6" max="6" width="24.14"/>
    <col customWidth="1" min="7" max="7" width="36.86"/>
  </cols>
  <sheetData>
    <row r="1">
      <c r="A1" s="3" t="s">
        <v>1</v>
      </c>
      <c r="B1" s="5"/>
      <c r="C1" s="5"/>
      <c r="D1" s="7"/>
      <c r="F1" s="9"/>
      <c r="I1" s="11"/>
      <c r="J1" s="11"/>
      <c r="K1" s="11"/>
      <c r="L1" s="11"/>
      <c r="M1" s="11"/>
      <c r="N1" s="11"/>
      <c r="O1" s="11"/>
      <c r="P1" s="11"/>
      <c r="Q1" s="11"/>
      <c r="R1" s="11"/>
    </row>
    <row r="2">
      <c r="A2" s="2" t="s">
        <v>5</v>
      </c>
      <c r="B2" s="2" t="s">
        <v>6</v>
      </c>
      <c r="C2" s="2" t="s">
        <v>7</v>
      </c>
      <c r="D2" s="2" t="s">
        <v>8</v>
      </c>
      <c r="F2" s="9"/>
      <c r="G2" s="9"/>
      <c r="H2" s="9"/>
      <c r="I2" s="11"/>
      <c r="J2" s="11"/>
      <c r="K2" s="11"/>
      <c r="L2" s="11"/>
      <c r="M2" s="11"/>
      <c r="N2" s="11"/>
      <c r="O2" s="11"/>
      <c r="P2" s="11"/>
      <c r="Q2" s="11"/>
      <c r="R2" s="11"/>
    </row>
    <row r="3">
      <c r="A3" s="13" t="s">
        <v>9</v>
      </c>
      <c r="B3" s="16" t="s">
        <v>10</v>
      </c>
      <c r="C3" s="18"/>
      <c r="D3" s="16" t="s">
        <v>14</v>
      </c>
      <c r="E3" s="10"/>
      <c r="F3" s="20"/>
      <c r="G3" s="11"/>
      <c r="H3" s="11"/>
      <c r="I3" s="11"/>
      <c r="J3" s="11"/>
      <c r="K3" s="11"/>
      <c r="L3" s="11"/>
      <c r="M3" s="11"/>
      <c r="N3" s="11"/>
      <c r="O3" s="11"/>
      <c r="P3" s="11"/>
      <c r="Q3" s="11"/>
      <c r="R3" s="11"/>
    </row>
    <row r="4">
      <c r="A4" s="13" t="s">
        <v>16</v>
      </c>
      <c r="B4" s="16" t="s">
        <v>17</v>
      </c>
      <c r="C4" s="18"/>
      <c r="D4" s="16" t="s">
        <v>14</v>
      </c>
      <c r="E4" s="10"/>
      <c r="F4" s="20"/>
      <c r="G4" s="11"/>
      <c r="H4" s="11"/>
      <c r="I4" s="11"/>
      <c r="J4" s="11"/>
      <c r="K4" s="11"/>
      <c r="L4" s="11"/>
      <c r="M4" s="11"/>
      <c r="N4" s="11"/>
      <c r="O4" s="11"/>
      <c r="P4" s="11"/>
      <c r="Q4" s="11"/>
      <c r="R4" s="11"/>
    </row>
    <row r="5">
      <c r="A5" s="13" t="s">
        <v>18</v>
      </c>
      <c r="B5" s="16" t="s">
        <v>19</v>
      </c>
      <c r="C5" s="18"/>
      <c r="D5" s="16" t="s">
        <v>14</v>
      </c>
      <c r="E5" s="10"/>
      <c r="F5" s="20"/>
      <c r="G5" s="11"/>
      <c r="H5" s="11"/>
      <c r="I5" s="11"/>
      <c r="J5" s="11"/>
      <c r="K5" s="11"/>
      <c r="L5" s="11"/>
      <c r="M5" s="11"/>
      <c r="N5" s="11"/>
      <c r="O5" s="11"/>
      <c r="P5" s="11"/>
      <c r="Q5" s="11"/>
      <c r="R5" s="11"/>
    </row>
    <row r="6">
      <c r="A6" s="13" t="s">
        <v>21</v>
      </c>
      <c r="B6" s="16" t="s">
        <v>23</v>
      </c>
      <c r="C6" s="18"/>
      <c r="D6" s="16" t="s">
        <v>14</v>
      </c>
      <c r="E6" s="10"/>
      <c r="F6" s="20"/>
      <c r="G6" s="11"/>
      <c r="H6" s="11"/>
      <c r="I6" s="11"/>
      <c r="J6" s="11"/>
      <c r="K6" s="11"/>
      <c r="L6" s="11"/>
      <c r="M6" s="11"/>
      <c r="N6" s="11"/>
      <c r="O6" s="11"/>
      <c r="P6" s="11"/>
      <c r="Q6" s="11"/>
      <c r="R6" s="11"/>
    </row>
    <row r="7">
      <c r="A7" s="2" t="s">
        <v>5</v>
      </c>
      <c r="B7" s="2" t="s">
        <v>27</v>
      </c>
      <c r="C7" s="2" t="s">
        <v>28</v>
      </c>
      <c r="D7" s="2" t="s">
        <v>29</v>
      </c>
      <c r="F7" s="8"/>
      <c r="G7" s="26" t="s">
        <v>30</v>
      </c>
      <c r="H7" s="11"/>
      <c r="I7" s="11"/>
      <c r="J7" s="11"/>
      <c r="K7" s="11"/>
      <c r="L7" s="11"/>
      <c r="M7" s="11"/>
      <c r="N7" s="11"/>
      <c r="O7" s="11"/>
      <c r="P7" s="11"/>
      <c r="Q7" s="11"/>
      <c r="R7" s="11"/>
    </row>
    <row r="8">
      <c r="A8" s="26" t="s">
        <v>30</v>
      </c>
      <c r="B8" s="28" t="s">
        <v>46</v>
      </c>
      <c r="C8" s="16" t="s">
        <v>18</v>
      </c>
      <c r="D8" s="18"/>
      <c r="F8" s="8"/>
      <c r="G8" s="26" t="s">
        <v>49</v>
      </c>
      <c r="H8" s="11"/>
      <c r="I8" s="11"/>
      <c r="J8" s="11"/>
      <c r="K8" s="11"/>
      <c r="L8" s="11"/>
      <c r="M8" s="11"/>
      <c r="N8" s="11"/>
      <c r="O8" s="11"/>
      <c r="P8" s="11"/>
      <c r="Q8" s="11"/>
      <c r="R8" s="11"/>
    </row>
    <row r="9">
      <c r="A9" s="26" t="s">
        <v>49</v>
      </c>
      <c r="B9" s="28" t="s">
        <v>50</v>
      </c>
      <c r="C9" s="16" t="s">
        <v>21</v>
      </c>
      <c r="D9" s="18"/>
      <c r="F9" s="8"/>
      <c r="G9" s="26" t="s">
        <v>51</v>
      </c>
      <c r="H9" s="11"/>
      <c r="I9" s="11"/>
      <c r="J9" s="11"/>
      <c r="K9" s="11"/>
      <c r="L9" s="11"/>
      <c r="M9" s="11"/>
      <c r="N9" s="11"/>
      <c r="O9" s="11"/>
      <c r="P9" s="11"/>
      <c r="Q9" s="11"/>
      <c r="R9" s="11"/>
    </row>
    <row r="10">
      <c r="A10" s="26" t="s">
        <v>51</v>
      </c>
      <c r="B10" s="35" t="s">
        <v>53</v>
      </c>
      <c r="C10" s="16" t="s">
        <v>21</v>
      </c>
      <c r="D10" s="18"/>
      <c r="F10" s="8"/>
      <c r="G10" s="26" t="s">
        <v>59</v>
      </c>
      <c r="H10" s="11"/>
      <c r="I10" s="11"/>
      <c r="J10" s="11"/>
      <c r="K10" s="11"/>
      <c r="L10" s="11"/>
      <c r="M10" s="11"/>
      <c r="N10" s="11"/>
      <c r="O10" s="11"/>
      <c r="P10" s="11"/>
      <c r="Q10" s="11"/>
      <c r="R10" s="11"/>
    </row>
    <row r="11">
      <c r="A11" s="26" t="s">
        <v>59</v>
      </c>
      <c r="B11" s="28" t="s">
        <v>60</v>
      </c>
      <c r="C11" s="16" t="s">
        <v>21</v>
      </c>
      <c r="D11" s="18"/>
      <c r="F11" s="8"/>
      <c r="G11" s="26" t="s">
        <v>61</v>
      </c>
      <c r="H11" s="11"/>
      <c r="I11" s="11"/>
      <c r="J11" s="11"/>
      <c r="K11" s="11"/>
      <c r="L11" s="11"/>
      <c r="M11" s="11"/>
      <c r="N11" s="11"/>
      <c r="O11" s="11"/>
      <c r="P11" s="11"/>
      <c r="Q11" s="11"/>
      <c r="R11" s="11"/>
    </row>
    <row r="12">
      <c r="A12" s="26" t="s">
        <v>61</v>
      </c>
      <c r="B12" s="28" t="s">
        <v>62</v>
      </c>
      <c r="C12" s="16" t="s">
        <v>21</v>
      </c>
      <c r="D12" s="18"/>
      <c r="F12" s="8"/>
      <c r="G12" s="26" t="s">
        <v>63</v>
      </c>
      <c r="H12" s="11"/>
      <c r="I12" s="11"/>
      <c r="J12" s="11"/>
      <c r="K12" s="11"/>
      <c r="L12" s="11"/>
      <c r="M12" s="11"/>
      <c r="N12" s="11"/>
      <c r="O12" s="11"/>
      <c r="P12" s="11"/>
      <c r="Q12" s="11"/>
      <c r="R12" s="11"/>
    </row>
    <row r="13">
      <c r="A13" s="26" t="s">
        <v>63</v>
      </c>
      <c r="B13" s="28" t="s">
        <v>65</v>
      </c>
      <c r="C13" s="16" t="s">
        <v>16</v>
      </c>
      <c r="D13" s="18"/>
      <c r="F13" s="8"/>
      <c r="G13" s="26" t="s">
        <v>67</v>
      </c>
      <c r="H13" s="11"/>
      <c r="I13" s="11"/>
      <c r="J13" s="11"/>
      <c r="K13" s="11"/>
      <c r="L13" s="11"/>
      <c r="M13" s="11"/>
      <c r="N13" s="11"/>
      <c r="O13" s="11"/>
      <c r="P13" s="11"/>
      <c r="Q13" s="11"/>
      <c r="R13" s="11"/>
    </row>
    <row r="14">
      <c r="A14" s="26" t="s">
        <v>67</v>
      </c>
      <c r="B14" s="28" t="s">
        <v>69</v>
      </c>
      <c r="C14" s="16" t="s">
        <v>21</v>
      </c>
      <c r="D14" s="18"/>
      <c r="F14" s="8"/>
      <c r="G14" s="26" t="s">
        <v>70</v>
      </c>
      <c r="H14" s="11"/>
      <c r="I14" s="11"/>
      <c r="J14" s="11"/>
      <c r="K14" s="11"/>
      <c r="L14" s="11"/>
      <c r="M14" s="11"/>
      <c r="N14" s="11"/>
      <c r="O14" s="11"/>
      <c r="P14" s="11"/>
      <c r="Q14" s="11"/>
      <c r="R14" s="11"/>
    </row>
    <row r="15">
      <c r="A15" s="26" t="s">
        <v>70</v>
      </c>
      <c r="B15" s="28" t="s">
        <v>71</v>
      </c>
      <c r="C15" s="16" t="s">
        <v>9</v>
      </c>
      <c r="D15" s="18"/>
      <c r="F15" s="8"/>
      <c r="G15" s="26" t="s">
        <v>72</v>
      </c>
      <c r="H15" s="11"/>
      <c r="I15" s="11"/>
      <c r="J15" s="11"/>
      <c r="K15" s="11"/>
      <c r="L15" s="11"/>
      <c r="M15" s="11"/>
      <c r="N15" s="11"/>
      <c r="O15" s="11"/>
      <c r="P15" s="11"/>
      <c r="Q15" s="11"/>
      <c r="R15" s="11"/>
    </row>
    <row r="16">
      <c r="A16" s="26" t="s">
        <v>72</v>
      </c>
      <c r="B16" s="28" t="s">
        <v>75</v>
      </c>
      <c r="C16" s="16" t="s">
        <v>16</v>
      </c>
      <c r="D16" s="18"/>
      <c r="F16" s="8"/>
      <c r="G16" s="13" t="s">
        <v>79</v>
      </c>
      <c r="H16" s="11"/>
      <c r="I16" s="11"/>
      <c r="J16" s="11"/>
      <c r="K16" s="11"/>
      <c r="L16" s="11"/>
      <c r="M16" s="11"/>
      <c r="N16" s="11"/>
      <c r="O16" s="11"/>
      <c r="P16" s="11"/>
      <c r="Q16" s="11"/>
      <c r="R16" s="11"/>
    </row>
    <row r="17">
      <c r="A17" s="13" t="s">
        <v>79</v>
      </c>
      <c r="B17" s="28" t="s">
        <v>80</v>
      </c>
      <c r="C17" s="16" t="s">
        <v>9</v>
      </c>
      <c r="D17" s="18"/>
      <c r="F17" s="8"/>
      <c r="G17" s="40" t="s">
        <v>81</v>
      </c>
      <c r="H17" s="11"/>
      <c r="I17" s="11"/>
      <c r="J17" s="11"/>
      <c r="K17" s="11"/>
      <c r="L17" s="11"/>
      <c r="M17" s="11"/>
      <c r="N17" s="11"/>
      <c r="O17" s="11"/>
      <c r="P17" s="11"/>
      <c r="Q17" s="11"/>
      <c r="R17" s="11"/>
    </row>
    <row r="18">
      <c r="A18" s="41"/>
      <c r="B18" s="10"/>
      <c r="C18" s="10"/>
      <c r="D18" s="10"/>
      <c r="F18" s="11"/>
      <c r="G18" s="42" t="s">
        <v>85</v>
      </c>
      <c r="H18" s="11"/>
      <c r="I18" s="11"/>
      <c r="J18" s="11"/>
      <c r="K18" s="11"/>
      <c r="L18" s="11"/>
      <c r="M18" s="11"/>
      <c r="N18" s="11"/>
      <c r="O18" s="11"/>
      <c r="P18" s="11"/>
      <c r="Q18" s="11"/>
      <c r="R18" s="11"/>
    </row>
    <row r="19">
      <c r="A19" s="3" t="s">
        <v>89</v>
      </c>
      <c r="B19" s="5"/>
      <c r="C19" s="7"/>
      <c r="D19" s="10"/>
      <c r="F19" s="11"/>
      <c r="G19" s="42" t="s">
        <v>90</v>
      </c>
      <c r="H19" s="11"/>
      <c r="I19" s="11"/>
      <c r="J19" s="11"/>
      <c r="K19" s="11"/>
      <c r="L19" s="11"/>
      <c r="M19" s="11"/>
      <c r="N19" s="11"/>
      <c r="O19" s="11"/>
      <c r="P19" s="11"/>
      <c r="Q19" s="11"/>
      <c r="R19" s="11"/>
    </row>
    <row r="20">
      <c r="A20" s="2" t="s">
        <v>5</v>
      </c>
      <c r="B20" s="2" t="s">
        <v>6</v>
      </c>
      <c r="C20" s="2" t="s">
        <v>91</v>
      </c>
      <c r="D20" s="43"/>
      <c r="F20" s="11"/>
      <c r="G20" s="42" t="s">
        <v>92</v>
      </c>
      <c r="H20" s="11"/>
      <c r="I20" s="11"/>
      <c r="J20" s="11"/>
      <c r="K20" s="11"/>
      <c r="L20" s="11"/>
      <c r="M20" s="11"/>
      <c r="N20" s="11"/>
      <c r="O20" s="11"/>
      <c r="P20" s="11"/>
      <c r="Q20" s="11"/>
      <c r="R20" s="11"/>
    </row>
    <row r="21">
      <c r="A21" s="40" t="s">
        <v>81</v>
      </c>
      <c r="B21" s="44" t="s">
        <v>93</v>
      </c>
      <c r="C21" s="16" t="s">
        <v>94</v>
      </c>
      <c r="D21" s="45" t="s">
        <v>95</v>
      </c>
      <c r="F21" s="11"/>
      <c r="G21" s="42" t="s">
        <v>100</v>
      </c>
      <c r="H21" s="11"/>
      <c r="I21" s="11"/>
      <c r="J21" s="11"/>
      <c r="K21" s="11"/>
      <c r="L21" s="11"/>
      <c r="M21" s="11"/>
      <c r="N21" s="11"/>
      <c r="O21" s="11"/>
      <c r="P21" s="11"/>
      <c r="Q21" s="11"/>
      <c r="R21" s="11"/>
    </row>
    <row r="22">
      <c r="A22" s="42" t="s">
        <v>85</v>
      </c>
      <c r="B22" s="28" t="s">
        <v>101</v>
      </c>
      <c r="C22" s="16" t="s">
        <v>94</v>
      </c>
      <c r="D22" s="45" t="s">
        <v>102</v>
      </c>
      <c r="F22" s="8"/>
      <c r="G22" s="42" t="s">
        <v>106</v>
      </c>
      <c r="H22" s="11"/>
      <c r="I22" s="11"/>
      <c r="J22" s="11"/>
      <c r="K22" s="11"/>
      <c r="L22" s="11"/>
      <c r="M22" s="11"/>
      <c r="N22" s="11"/>
      <c r="O22" s="11"/>
      <c r="P22" s="11"/>
      <c r="Q22" s="11"/>
      <c r="R22" s="11"/>
    </row>
    <row r="23" ht="27.0" customHeight="1">
      <c r="A23" s="42" t="s">
        <v>90</v>
      </c>
      <c r="B23" s="47" t="s">
        <v>112</v>
      </c>
      <c r="C23" s="16" t="s">
        <v>59</v>
      </c>
      <c r="D23" s="45" t="s">
        <v>117</v>
      </c>
      <c r="F23" s="8"/>
      <c r="G23" s="42" t="s">
        <v>118</v>
      </c>
      <c r="H23" s="11"/>
      <c r="I23" s="11"/>
      <c r="J23" s="11"/>
      <c r="K23" s="11"/>
      <c r="L23" s="11"/>
      <c r="M23" s="11"/>
      <c r="N23" s="11"/>
      <c r="O23" s="11"/>
      <c r="P23" s="11"/>
      <c r="Q23" s="11"/>
      <c r="R23" s="11"/>
    </row>
    <row r="24">
      <c r="A24" s="42" t="s">
        <v>92</v>
      </c>
      <c r="B24" s="28" t="s">
        <v>119</v>
      </c>
      <c r="C24" s="16" t="s">
        <v>59</v>
      </c>
      <c r="D24" s="49"/>
      <c r="F24" s="8"/>
      <c r="G24" s="13" t="s">
        <v>122</v>
      </c>
      <c r="H24" s="11"/>
      <c r="I24" s="11"/>
      <c r="J24" s="11"/>
      <c r="K24" s="11"/>
      <c r="L24" s="11"/>
      <c r="M24" s="11"/>
      <c r="N24" s="11"/>
      <c r="O24" s="11"/>
      <c r="P24" s="11"/>
      <c r="Q24" s="11"/>
      <c r="R24" s="11"/>
    </row>
    <row r="25">
      <c r="A25" s="42" t="s">
        <v>100</v>
      </c>
      <c r="B25" s="28" t="s">
        <v>126</v>
      </c>
      <c r="C25" s="16" t="s">
        <v>127</v>
      </c>
      <c r="D25" s="45" t="s">
        <v>128</v>
      </c>
      <c r="F25" s="8"/>
      <c r="G25" s="50" t="s">
        <v>129</v>
      </c>
      <c r="H25" s="11"/>
      <c r="I25" s="11"/>
      <c r="J25" s="11"/>
      <c r="K25" s="11"/>
      <c r="L25" s="11"/>
      <c r="M25" s="11"/>
      <c r="N25" s="11"/>
      <c r="O25" s="11"/>
      <c r="P25" s="11"/>
      <c r="Q25" s="11"/>
      <c r="R25" s="11"/>
    </row>
    <row r="26">
      <c r="A26" s="42" t="s">
        <v>106</v>
      </c>
      <c r="B26" s="28" t="s">
        <v>132</v>
      </c>
      <c r="C26" s="16" t="s">
        <v>79</v>
      </c>
      <c r="D26" s="49"/>
      <c r="F26" s="8"/>
      <c r="G26" s="13" t="s">
        <v>133</v>
      </c>
      <c r="H26" s="11"/>
      <c r="I26" s="11"/>
      <c r="J26" s="11"/>
      <c r="K26" s="11"/>
      <c r="L26" s="11"/>
      <c r="M26" s="11"/>
      <c r="N26" s="11"/>
      <c r="O26" s="11"/>
      <c r="P26" s="11"/>
      <c r="Q26" s="11"/>
      <c r="R26" s="11"/>
    </row>
    <row r="27">
      <c r="A27" s="42" t="s">
        <v>118</v>
      </c>
      <c r="B27" s="28" t="s">
        <v>134</v>
      </c>
      <c r="C27" s="16" t="s">
        <v>79</v>
      </c>
      <c r="D27" s="45" t="s">
        <v>135</v>
      </c>
      <c r="F27" s="8"/>
      <c r="G27" s="11"/>
      <c r="H27" s="11"/>
      <c r="I27" s="11"/>
      <c r="J27" s="11"/>
      <c r="K27" s="11"/>
      <c r="L27" s="11"/>
      <c r="M27" s="11"/>
      <c r="N27" s="11"/>
      <c r="O27" s="11"/>
      <c r="P27" s="11"/>
      <c r="Q27" s="11"/>
      <c r="R27" s="11"/>
    </row>
    <row r="28">
      <c r="A28" s="13" t="s">
        <v>122</v>
      </c>
      <c r="B28" s="28" t="s">
        <v>137</v>
      </c>
      <c r="C28" s="16" t="s">
        <v>94</v>
      </c>
      <c r="D28" s="45" t="s">
        <v>138</v>
      </c>
      <c r="F28" s="8"/>
      <c r="G28" s="11"/>
      <c r="H28" s="11"/>
      <c r="I28" s="11"/>
      <c r="J28" s="11"/>
      <c r="K28" s="11"/>
      <c r="L28" s="11"/>
      <c r="M28" s="11"/>
      <c r="N28" s="11"/>
      <c r="O28" s="11"/>
      <c r="P28" s="11"/>
      <c r="Q28" s="11"/>
      <c r="R28" s="11"/>
    </row>
    <row r="29">
      <c r="A29" s="50" t="s">
        <v>129</v>
      </c>
      <c r="B29" s="16" t="s">
        <v>139</v>
      </c>
      <c r="C29" s="16" t="s">
        <v>140</v>
      </c>
      <c r="D29" s="45" t="s">
        <v>142</v>
      </c>
      <c r="F29" s="8"/>
      <c r="G29" s="11"/>
      <c r="H29" s="11"/>
      <c r="I29" s="11"/>
      <c r="J29" s="11"/>
      <c r="K29" s="11"/>
      <c r="L29" s="11"/>
      <c r="M29" s="11"/>
      <c r="N29" s="11"/>
      <c r="O29" s="11"/>
      <c r="P29" s="11"/>
      <c r="Q29" s="11"/>
      <c r="R29" s="11"/>
    </row>
    <row r="30">
      <c r="A30" s="13" t="s">
        <v>133</v>
      </c>
      <c r="B30" s="28" t="s">
        <v>143</v>
      </c>
      <c r="C30" s="16" t="s">
        <v>144</v>
      </c>
      <c r="D30" s="49"/>
      <c r="F30" s="8"/>
      <c r="G30" s="11"/>
      <c r="H30" s="11"/>
      <c r="I30" s="11"/>
      <c r="J30" s="11"/>
      <c r="K30" s="11"/>
      <c r="L30" s="11"/>
      <c r="M30" s="11"/>
      <c r="N30" s="11"/>
      <c r="O30" s="11"/>
      <c r="P30" s="11"/>
      <c r="Q30" s="11"/>
      <c r="R30" s="11"/>
    </row>
    <row r="31">
      <c r="A31" s="3" t="s">
        <v>145</v>
      </c>
      <c r="B31" s="5"/>
      <c r="C31" s="7"/>
      <c r="D31" s="43"/>
      <c r="F31" s="11"/>
      <c r="G31" s="11"/>
      <c r="H31" s="11"/>
      <c r="I31" s="11"/>
      <c r="J31" s="11"/>
      <c r="K31" s="11"/>
      <c r="L31" s="11"/>
      <c r="M31" s="11"/>
      <c r="N31" s="11"/>
      <c r="O31" s="11"/>
      <c r="P31" s="11"/>
      <c r="Q31" s="11"/>
      <c r="R31" s="11"/>
    </row>
    <row r="32">
      <c r="A32" s="2" t="s">
        <v>5</v>
      </c>
      <c r="B32" s="2" t="s">
        <v>6</v>
      </c>
      <c r="C32" s="2" t="s">
        <v>91</v>
      </c>
      <c r="D32" s="10"/>
      <c r="F32" s="11"/>
      <c r="G32" s="11"/>
      <c r="H32" s="11"/>
      <c r="I32" s="11"/>
      <c r="J32" s="11"/>
      <c r="K32" s="11"/>
      <c r="L32" s="11"/>
      <c r="M32" s="11"/>
      <c r="N32" s="11"/>
      <c r="O32" s="11"/>
      <c r="P32" s="11"/>
      <c r="Q32" s="11"/>
      <c r="R32" s="11"/>
    </row>
    <row r="33">
      <c r="A33" s="13" t="s">
        <v>146</v>
      </c>
      <c r="B33" s="28" t="s">
        <v>147</v>
      </c>
      <c r="C33" s="16" t="s">
        <v>148</v>
      </c>
      <c r="D33" s="43"/>
      <c r="F33" s="8"/>
      <c r="G33" s="53"/>
      <c r="H33" s="11"/>
      <c r="I33" s="11"/>
      <c r="J33" s="11"/>
      <c r="K33" s="11"/>
      <c r="L33" s="11"/>
      <c r="M33" s="11"/>
      <c r="N33" s="11"/>
      <c r="O33" s="11"/>
      <c r="P33" s="11"/>
      <c r="Q33" s="11"/>
      <c r="R33" s="11"/>
    </row>
    <row r="34">
      <c r="A34" s="13" t="s">
        <v>149</v>
      </c>
      <c r="B34" s="28" t="s">
        <v>150</v>
      </c>
      <c r="C34" s="18"/>
      <c r="D34" s="43"/>
      <c r="F34" s="8"/>
      <c r="G34" s="11"/>
      <c r="H34" s="11"/>
      <c r="I34" s="11"/>
      <c r="J34" s="11"/>
      <c r="K34" s="11"/>
      <c r="L34" s="11"/>
      <c r="M34" s="11"/>
      <c r="N34" s="11"/>
      <c r="O34" s="11"/>
      <c r="P34" s="11"/>
      <c r="Q34" s="11"/>
      <c r="R34" s="11"/>
    </row>
    <row r="35">
      <c r="A35" s="13" t="s">
        <v>151</v>
      </c>
      <c r="B35" s="28" t="s">
        <v>152</v>
      </c>
      <c r="C35" s="18"/>
      <c r="D35" s="43"/>
      <c r="F35" s="8"/>
      <c r="G35" s="11"/>
      <c r="H35" s="11"/>
      <c r="I35" s="11"/>
      <c r="J35" s="11"/>
      <c r="K35" s="11"/>
      <c r="L35" s="11"/>
      <c r="M35" s="11"/>
      <c r="N35" s="11"/>
      <c r="O35" s="11"/>
      <c r="P35" s="11"/>
      <c r="Q35" s="11"/>
      <c r="R35" s="11"/>
    </row>
    <row r="36">
      <c r="A36" s="13" t="s">
        <v>124</v>
      </c>
      <c r="B36" s="28" t="s">
        <v>153</v>
      </c>
      <c r="C36" s="16" t="s">
        <v>154</v>
      </c>
      <c r="D36" s="43"/>
      <c r="F36" s="8"/>
      <c r="G36" s="11"/>
      <c r="H36" s="11"/>
      <c r="I36" s="11"/>
      <c r="J36" s="11"/>
      <c r="K36" s="11"/>
      <c r="L36" s="11"/>
      <c r="M36" s="11"/>
      <c r="N36" s="11"/>
      <c r="O36" s="11"/>
      <c r="P36" s="11"/>
      <c r="Q36" s="11"/>
      <c r="R36" s="11"/>
    </row>
    <row r="37">
      <c r="A37" s="13" t="s">
        <v>155</v>
      </c>
      <c r="B37" s="28" t="s">
        <v>156</v>
      </c>
      <c r="C37" s="16" t="s">
        <v>148</v>
      </c>
      <c r="D37" s="43"/>
      <c r="F37" s="8"/>
      <c r="G37" s="11"/>
      <c r="H37" s="11"/>
      <c r="I37" s="11"/>
      <c r="J37" s="11"/>
      <c r="K37" s="11"/>
      <c r="L37" s="11"/>
      <c r="M37" s="11"/>
      <c r="N37" s="11"/>
      <c r="O37" s="11"/>
      <c r="P37" s="11"/>
      <c r="Q37" s="11"/>
      <c r="R37" s="11"/>
    </row>
    <row r="38">
      <c r="A38" s="13" t="s">
        <v>157</v>
      </c>
      <c r="B38" s="28" t="s">
        <v>158</v>
      </c>
      <c r="C38" s="16" t="s">
        <v>154</v>
      </c>
      <c r="D38" s="43"/>
      <c r="F38" s="8"/>
      <c r="G38" s="11"/>
      <c r="H38" s="11"/>
      <c r="I38" s="11"/>
      <c r="J38" s="11"/>
      <c r="K38" s="11"/>
      <c r="L38" s="11"/>
      <c r="M38" s="11"/>
      <c r="N38" s="11"/>
      <c r="O38" s="11"/>
      <c r="P38" s="11"/>
      <c r="Q38" s="11"/>
      <c r="R38" s="11"/>
    </row>
    <row r="39">
      <c r="A39" s="1"/>
      <c r="F39" s="8"/>
      <c r="G39" s="11"/>
      <c r="H39" s="11"/>
      <c r="I39" s="11"/>
      <c r="J39" s="11"/>
      <c r="K39" s="11"/>
      <c r="L39" s="11"/>
      <c r="M39" s="11"/>
      <c r="N39" s="11"/>
      <c r="O39" s="11"/>
      <c r="P39" s="11"/>
      <c r="Q39" s="11"/>
      <c r="R39" s="11"/>
    </row>
    <row r="40">
      <c r="A40" s="1"/>
      <c r="F40" s="8"/>
      <c r="G40" s="11"/>
      <c r="H40" s="11"/>
      <c r="I40" s="11"/>
      <c r="J40" s="11"/>
      <c r="K40" s="11"/>
      <c r="L40" s="11"/>
      <c r="M40" s="11"/>
      <c r="N40" s="11"/>
      <c r="O40" s="11"/>
      <c r="P40" s="11"/>
      <c r="Q40" s="11"/>
      <c r="R40" s="11"/>
    </row>
    <row r="41">
      <c r="A41" s="1" t="s">
        <v>159</v>
      </c>
      <c r="F41" s="8"/>
      <c r="G41" s="11"/>
      <c r="H41" s="11"/>
      <c r="I41" s="11"/>
      <c r="J41" s="11"/>
      <c r="K41" s="11"/>
      <c r="L41" s="11"/>
      <c r="M41" s="11"/>
      <c r="N41" s="11"/>
      <c r="O41" s="11"/>
      <c r="P41" s="11"/>
      <c r="Q41" s="11"/>
      <c r="R41" s="11"/>
    </row>
    <row r="42">
      <c r="A42" s="55" t="s">
        <v>164</v>
      </c>
      <c r="B42" s="57"/>
      <c r="C42" s="57"/>
      <c r="D42" s="58"/>
      <c r="F42" s="59"/>
      <c r="I42" s="11"/>
      <c r="J42" s="11"/>
      <c r="K42" s="11"/>
      <c r="L42" s="11"/>
      <c r="M42" s="11"/>
      <c r="N42" s="11"/>
      <c r="O42" s="11"/>
      <c r="P42" s="11"/>
      <c r="Q42" s="11"/>
      <c r="R42" s="11"/>
    </row>
    <row r="43">
      <c r="A43" s="49"/>
      <c r="D43" s="60"/>
      <c r="I43" s="11"/>
      <c r="J43" s="11"/>
      <c r="K43" s="11"/>
      <c r="L43" s="11"/>
      <c r="M43" s="11"/>
      <c r="N43" s="11"/>
      <c r="O43" s="11"/>
      <c r="P43" s="11"/>
      <c r="Q43" s="11"/>
      <c r="R43" s="11"/>
    </row>
    <row r="44" ht="21.0" customHeight="1">
      <c r="A44" s="49"/>
      <c r="D44" s="60"/>
      <c r="I44" s="11"/>
      <c r="J44" s="11"/>
      <c r="K44" s="11"/>
      <c r="L44" s="11"/>
      <c r="M44" s="11"/>
      <c r="N44" s="11"/>
      <c r="O44" s="11"/>
      <c r="P44" s="11"/>
      <c r="Q44" s="11"/>
      <c r="R44" s="11"/>
    </row>
    <row r="45">
      <c r="A45" s="49"/>
      <c r="D45" s="60"/>
      <c r="I45" s="11"/>
      <c r="J45" s="11"/>
      <c r="K45" s="11"/>
      <c r="L45" s="11"/>
      <c r="M45" s="11"/>
      <c r="N45" s="11"/>
      <c r="O45" s="11"/>
      <c r="P45" s="11"/>
      <c r="Q45" s="11"/>
      <c r="R45" s="11"/>
    </row>
    <row r="46" ht="25.5" customHeight="1">
      <c r="A46" s="61"/>
      <c r="B46" s="62"/>
      <c r="C46" s="62"/>
      <c r="D46" s="63"/>
      <c r="I46" s="11"/>
      <c r="J46" s="11"/>
      <c r="K46" s="11"/>
      <c r="L46" s="11"/>
      <c r="M46" s="11"/>
      <c r="N46" s="11"/>
      <c r="O46" s="11"/>
      <c r="P46" s="11"/>
      <c r="Q46" s="11"/>
      <c r="R46" s="11"/>
    </row>
    <row r="47">
      <c r="F47" s="11"/>
      <c r="G47" s="11"/>
      <c r="H47" s="11"/>
      <c r="I47" s="11"/>
      <c r="J47" s="11"/>
      <c r="K47" s="11"/>
      <c r="L47" s="11"/>
      <c r="M47" s="11"/>
      <c r="N47" s="11"/>
      <c r="O47" s="11"/>
      <c r="P47" s="11"/>
      <c r="Q47" s="11"/>
      <c r="R47" s="11"/>
    </row>
    <row r="48">
      <c r="A48" s="1" t="s">
        <v>177</v>
      </c>
      <c r="F48" s="8"/>
      <c r="G48" s="11"/>
      <c r="H48" s="11"/>
      <c r="I48" s="11"/>
      <c r="J48" s="11"/>
      <c r="K48" s="11"/>
      <c r="L48" s="11"/>
      <c r="M48" s="11"/>
      <c r="N48" s="11"/>
      <c r="O48" s="11"/>
      <c r="P48" s="11"/>
      <c r="Q48" s="11"/>
      <c r="R48" s="11"/>
    </row>
    <row r="49">
      <c r="A49" s="55" t="s">
        <v>178</v>
      </c>
      <c r="B49" s="57"/>
      <c r="C49" s="57"/>
      <c r="D49" s="58"/>
      <c r="F49" s="64"/>
      <c r="I49" s="11"/>
      <c r="J49" s="11"/>
      <c r="K49" s="11"/>
      <c r="L49" s="11"/>
      <c r="M49" s="11"/>
      <c r="N49" s="11"/>
      <c r="O49" s="11"/>
      <c r="P49" s="11"/>
      <c r="Q49" s="11"/>
      <c r="R49" s="11"/>
    </row>
    <row r="50">
      <c r="A50" s="49"/>
      <c r="D50" s="60"/>
      <c r="I50" s="11"/>
      <c r="J50" s="11"/>
      <c r="K50" s="11"/>
      <c r="L50" s="11"/>
      <c r="M50" s="11"/>
      <c r="N50" s="11"/>
      <c r="O50" s="11"/>
      <c r="P50" s="11"/>
      <c r="Q50" s="11"/>
      <c r="R50" s="11"/>
    </row>
    <row r="51">
      <c r="A51" s="49"/>
      <c r="D51" s="60"/>
      <c r="I51" s="11"/>
      <c r="J51" s="11"/>
      <c r="K51" s="11"/>
      <c r="L51" s="11"/>
      <c r="M51" s="11"/>
      <c r="N51" s="11"/>
      <c r="O51" s="11"/>
      <c r="P51" s="11"/>
      <c r="Q51" s="11"/>
      <c r="R51" s="11"/>
    </row>
    <row r="52">
      <c r="A52" s="49"/>
      <c r="D52" s="60"/>
      <c r="I52" s="11"/>
      <c r="J52" s="11"/>
      <c r="K52" s="11"/>
      <c r="L52" s="11"/>
      <c r="M52" s="11"/>
      <c r="N52" s="11"/>
      <c r="O52" s="11"/>
      <c r="P52" s="11"/>
      <c r="Q52" s="11"/>
      <c r="R52" s="11"/>
    </row>
    <row r="53">
      <c r="A53" s="49"/>
      <c r="D53" s="60"/>
      <c r="I53" s="11"/>
      <c r="J53" s="11"/>
      <c r="K53" s="11"/>
      <c r="L53" s="11"/>
      <c r="M53" s="11"/>
      <c r="N53" s="11"/>
      <c r="O53" s="11"/>
      <c r="P53" s="11"/>
      <c r="Q53" s="11"/>
      <c r="R53" s="11"/>
    </row>
    <row r="54">
      <c r="A54" s="61"/>
      <c r="B54" s="62"/>
      <c r="C54" s="62"/>
      <c r="D54" s="63"/>
      <c r="I54" s="11"/>
      <c r="J54" s="11"/>
      <c r="K54" s="11"/>
      <c r="L54" s="11"/>
      <c r="M54" s="11"/>
      <c r="N54" s="11"/>
      <c r="O54" s="11"/>
      <c r="P54" s="11"/>
      <c r="Q54" s="11"/>
      <c r="R54" s="11"/>
    </row>
    <row r="55">
      <c r="F55" s="11"/>
      <c r="G55" s="11"/>
      <c r="H55" s="11"/>
      <c r="I55" s="11"/>
      <c r="J55" s="11"/>
      <c r="K55" s="11"/>
      <c r="L55" s="11"/>
      <c r="M55" s="11"/>
      <c r="N55" s="11"/>
      <c r="O55" s="11"/>
      <c r="P55" s="11"/>
      <c r="Q55" s="11"/>
      <c r="R55" s="11"/>
    </row>
    <row r="56">
      <c r="F56" s="11"/>
      <c r="G56" s="11"/>
      <c r="H56" s="11"/>
      <c r="I56" s="11"/>
      <c r="J56" s="11"/>
      <c r="K56" s="11"/>
      <c r="L56" s="11"/>
      <c r="M56" s="11"/>
      <c r="N56" s="11"/>
      <c r="O56" s="11"/>
      <c r="P56" s="11"/>
      <c r="Q56" s="11"/>
      <c r="R56" s="11"/>
    </row>
    <row r="57">
      <c r="F57" s="11"/>
      <c r="G57" s="11"/>
      <c r="H57" s="11"/>
      <c r="I57" s="11"/>
      <c r="J57" s="11"/>
      <c r="K57" s="11"/>
      <c r="L57" s="11"/>
      <c r="M57" s="11"/>
      <c r="N57" s="11"/>
      <c r="O57" s="11"/>
      <c r="P57" s="11"/>
      <c r="Q57" s="11"/>
      <c r="R57" s="11"/>
    </row>
    <row r="58">
      <c r="F58" s="11"/>
      <c r="G58" s="11"/>
      <c r="H58" s="11"/>
      <c r="I58" s="11"/>
      <c r="J58" s="11"/>
      <c r="K58" s="11"/>
      <c r="L58" s="11"/>
      <c r="M58" s="11"/>
      <c r="N58" s="11"/>
      <c r="O58" s="11"/>
      <c r="P58" s="11"/>
      <c r="Q58" s="11"/>
      <c r="R58" s="11"/>
    </row>
    <row r="59">
      <c r="F59" s="11"/>
      <c r="G59" s="11"/>
      <c r="H59" s="11"/>
      <c r="I59" s="11"/>
      <c r="J59" s="11"/>
      <c r="K59" s="11"/>
      <c r="L59" s="11"/>
      <c r="M59" s="11"/>
      <c r="N59" s="11"/>
      <c r="O59" s="11"/>
      <c r="P59" s="11"/>
      <c r="Q59" s="11"/>
      <c r="R59" s="11"/>
    </row>
    <row r="60">
      <c r="F60" s="11"/>
      <c r="G60" s="11"/>
      <c r="H60" s="11"/>
      <c r="I60" s="11"/>
      <c r="J60" s="11"/>
      <c r="K60" s="11"/>
      <c r="L60" s="11"/>
      <c r="M60" s="11"/>
      <c r="N60" s="11"/>
      <c r="O60" s="11"/>
      <c r="P60" s="11"/>
      <c r="Q60" s="11"/>
      <c r="R60" s="11"/>
    </row>
    <row r="61">
      <c r="F61" s="11"/>
      <c r="G61" s="11"/>
      <c r="H61" s="11"/>
      <c r="I61" s="11"/>
      <c r="J61" s="11"/>
      <c r="K61" s="11"/>
      <c r="L61" s="11"/>
      <c r="M61" s="11"/>
      <c r="N61" s="11"/>
      <c r="O61" s="11"/>
      <c r="P61" s="11"/>
      <c r="Q61" s="11"/>
      <c r="R61" s="11"/>
    </row>
    <row r="62">
      <c r="F62" s="11"/>
      <c r="G62" s="11"/>
      <c r="H62" s="11"/>
      <c r="I62" s="11"/>
      <c r="J62" s="11"/>
      <c r="K62" s="11"/>
      <c r="L62" s="11"/>
      <c r="M62" s="11"/>
      <c r="N62" s="11"/>
      <c r="O62" s="11"/>
      <c r="P62" s="11"/>
      <c r="Q62" s="11"/>
      <c r="R62" s="11"/>
    </row>
    <row r="63">
      <c r="F63" s="11"/>
      <c r="G63" s="11"/>
      <c r="H63" s="11"/>
      <c r="I63" s="11"/>
      <c r="J63" s="11"/>
      <c r="K63" s="11"/>
      <c r="L63" s="11"/>
      <c r="M63" s="11"/>
      <c r="N63" s="11"/>
      <c r="O63" s="11"/>
      <c r="P63" s="11"/>
      <c r="Q63" s="11"/>
      <c r="R63" s="11"/>
    </row>
    <row r="64">
      <c r="F64" s="11"/>
      <c r="G64" s="11"/>
      <c r="H64" s="11"/>
      <c r="I64" s="11"/>
      <c r="J64" s="11"/>
      <c r="K64" s="11"/>
      <c r="L64" s="11"/>
      <c r="M64" s="11"/>
      <c r="N64" s="11"/>
      <c r="O64" s="11"/>
      <c r="P64" s="11"/>
      <c r="Q64" s="11"/>
      <c r="R64" s="11"/>
    </row>
    <row r="65">
      <c r="F65" s="11"/>
      <c r="G65" s="11"/>
      <c r="H65" s="11"/>
      <c r="I65" s="11"/>
      <c r="J65" s="11"/>
      <c r="K65" s="11"/>
      <c r="L65" s="11"/>
      <c r="M65" s="11"/>
      <c r="N65" s="11"/>
      <c r="O65" s="11"/>
      <c r="P65" s="11"/>
      <c r="Q65" s="11"/>
      <c r="R65" s="11"/>
    </row>
    <row r="66">
      <c r="F66" s="11"/>
      <c r="G66" s="11"/>
      <c r="H66" s="11"/>
      <c r="I66" s="11"/>
      <c r="J66" s="11"/>
      <c r="K66" s="11"/>
      <c r="L66" s="11"/>
      <c r="M66" s="11"/>
      <c r="N66" s="11"/>
      <c r="O66" s="11"/>
      <c r="P66" s="11"/>
      <c r="Q66" s="11"/>
      <c r="R66" s="11"/>
    </row>
    <row r="67">
      <c r="F67" s="11"/>
      <c r="G67" s="11"/>
      <c r="H67" s="11"/>
      <c r="I67" s="11"/>
      <c r="J67" s="11"/>
      <c r="K67" s="11"/>
      <c r="L67" s="11"/>
      <c r="M67" s="11"/>
      <c r="N67" s="11"/>
      <c r="O67" s="11"/>
      <c r="P67" s="11"/>
      <c r="Q67" s="11"/>
      <c r="R67" s="11"/>
    </row>
    <row r="68">
      <c r="F68" s="11"/>
      <c r="G68" s="11"/>
      <c r="H68" s="11"/>
      <c r="I68" s="11"/>
      <c r="J68" s="11"/>
      <c r="K68" s="11"/>
      <c r="L68" s="11"/>
      <c r="M68" s="11"/>
      <c r="N68" s="11"/>
      <c r="O68" s="11"/>
      <c r="P68" s="11"/>
      <c r="Q68" s="11"/>
      <c r="R68" s="11"/>
    </row>
    <row r="69">
      <c r="F69" s="11"/>
      <c r="G69" s="11"/>
      <c r="H69" s="11"/>
      <c r="I69" s="11"/>
      <c r="J69" s="11"/>
      <c r="K69" s="11"/>
      <c r="L69" s="11"/>
      <c r="M69" s="11"/>
      <c r="N69" s="11"/>
      <c r="O69" s="11"/>
      <c r="P69" s="11"/>
      <c r="Q69" s="11"/>
      <c r="R69" s="11"/>
    </row>
    <row r="70">
      <c r="F70" s="11"/>
      <c r="G70" s="11"/>
      <c r="H70" s="11"/>
      <c r="I70" s="11"/>
      <c r="J70" s="11"/>
      <c r="K70" s="11"/>
      <c r="L70" s="11"/>
      <c r="M70" s="11"/>
      <c r="N70" s="11"/>
      <c r="O70" s="11"/>
      <c r="P70" s="11"/>
      <c r="Q70" s="11"/>
      <c r="R70" s="11"/>
    </row>
    <row r="71">
      <c r="F71" s="11"/>
      <c r="G71" s="11"/>
      <c r="H71" s="11"/>
      <c r="I71" s="11"/>
      <c r="J71" s="11"/>
      <c r="K71" s="11"/>
      <c r="L71" s="11"/>
      <c r="M71" s="11"/>
      <c r="N71" s="11"/>
      <c r="O71" s="11"/>
      <c r="P71" s="11"/>
      <c r="Q71" s="11"/>
      <c r="R71" s="11"/>
    </row>
    <row r="72">
      <c r="F72" s="11"/>
      <c r="G72" s="11"/>
      <c r="H72" s="11"/>
      <c r="I72" s="11"/>
      <c r="J72" s="11"/>
      <c r="K72" s="11"/>
      <c r="L72" s="11"/>
      <c r="M72" s="11"/>
      <c r="N72" s="11"/>
      <c r="O72" s="11"/>
      <c r="P72" s="11"/>
      <c r="Q72" s="11"/>
      <c r="R72" s="11"/>
    </row>
    <row r="73">
      <c r="F73" s="11"/>
      <c r="G73" s="11"/>
      <c r="H73" s="11"/>
      <c r="I73" s="11"/>
      <c r="J73" s="11"/>
      <c r="K73" s="11"/>
      <c r="L73" s="11"/>
      <c r="M73" s="11"/>
      <c r="N73" s="11"/>
      <c r="O73" s="11"/>
      <c r="P73" s="11"/>
      <c r="Q73" s="11"/>
      <c r="R73" s="11"/>
    </row>
    <row r="74">
      <c r="F74" s="11"/>
      <c r="G74" s="11"/>
      <c r="H74" s="11"/>
      <c r="I74" s="11"/>
      <c r="J74" s="11"/>
      <c r="K74" s="11"/>
      <c r="L74" s="11"/>
      <c r="M74" s="11"/>
      <c r="N74" s="11"/>
      <c r="O74" s="11"/>
      <c r="P74" s="11"/>
      <c r="Q74" s="11"/>
      <c r="R74" s="11"/>
    </row>
    <row r="75">
      <c r="F75" s="11"/>
      <c r="G75" s="11"/>
      <c r="H75" s="11"/>
      <c r="I75" s="11"/>
      <c r="J75" s="11"/>
      <c r="K75" s="11"/>
      <c r="L75" s="11"/>
      <c r="M75" s="11"/>
      <c r="N75" s="11"/>
      <c r="O75" s="11"/>
      <c r="P75" s="11"/>
      <c r="Q75" s="11"/>
      <c r="R75" s="11"/>
    </row>
    <row r="76">
      <c r="F76" s="11"/>
      <c r="G76" s="11"/>
      <c r="H76" s="11"/>
      <c r="I76" s="11"/>
      <c r="J76" s="11"/>
      <c r="K76" s="11"/>
      <c r="L76" s="11"/>
      <c r="M76" s="11"/>
      <c r="N76" s="11"/>
      <c r="O76" s="11"/>
      <c r="P76" s="11"/>
      <c r="Q76" s="11"/>
      <c r="R76" s="11"/>
    </row>
    <row r="77">
      <c r="F77" s="11"/>
      <c r="G77" s="11"/>
      <c r="H77" s="11"/>
      <c r="I77" s="11"/>
      <c r="J77" s="11"/>
      <c r="K77" s="11"/>
      <c r="L77" s="11"/>
      <c r="M77" s="11"/>
      <c r="N77" s="11"/>
      <c r="O77" s="11"/>
      <c r="P77" s="11"/>
      <c r="Q77" s="11"/>
      <c r="R77" s="11"/>
    </row>
    <row r="78">
      <c r="F78" s="11"/>
      <c r="G78" s="11"/>
      <c r="H78" s="11"/>
      <c r="I78" s="11"/>
      <c r="J78" s="11"/>
      <c r="K78" s="11"/>
      <c r="L78" s="11"/>
      <c r="M78" s="11"/>
      <c r="N78" s="11"/>
      <c r="O78" s="11"/>
      <c r="P78" s="11"/>
      <c r="Q78" s="11"/>
      <c r="R78" s="11"/>
    </row>
    <row r="79">
      <c r="F79" s="11"/>
      <c r="G79" s="11"/>
      <c r="H79" s="11"/>
      <c r="I79" s="11"/>
      <c r="J79" s="11"/>
      <c r="K79" s="11"/>
      <c r="L79" s="11"/>
      <c r="M79" s="11"/>
      <c r="N79" s="11"/>
      <c r="O79" s="11"/>
      <c r="P79" s="11"/>
      <c r="Q79" s="11"/>
      <c r="R79" s="11"/>
    </row>
    <row r="80">
      <c r="F80" s="11"/>
      <c r="G80" s="11"/>
      <c r="H80" s="11"/>
      <c r="I80" s="11"/>
      <c r="J80" s="11"/>
      <c r="K80" s="11"/>
      <c r="L80" s="11"/>
      <c r="M80" s="11"/>
      <c r="N80" s="11"/>
      <c r="O80" s="11"/>
      <c r="P80" s="11"/>
      <c r="Q80" s="11"/>
      <c r="R80" s="11"/>
    </row>
    <row r="81">
      <c r="F81" s="11"/>
      <c r="G81" s="11"/>
      <c r="H81" s="11"/>
      <c r="I81" s="11"/>
      <c r="J81" s="11"/>
      <c r="K81" s="11"/>
      <c r="L81" s="11"/>
      <c r="M81" s="11"/>
      <c r="N81" s="11"/>
      <c r="O81" s="11"/>
      <c r="P81" s="11"/>
      <c r="Q81" s="11"/>
      <c r="R81" s="11"/>
    </row>
    <row r="82">
      <c r="F82" s="11"/>
      <c r="G82" s="11"/>
      <c r="H82" s="11"/>
      <c r="I82" s="11"/>
      <c r="J82" s="11"/>
      <c r="K82" s="11"/>
      <c r="L82" s="11"/>
      <c r="M82" s="11"/>
      <c r="N82" s="11"/>
      <c r="O82" s="11"/>
      <c r="P82" s="11"/>
      <c r="Q82" s="11"/>
      <c r="R82" s="11"/>
    </row>
    <row r="83">
      <c r="F83" s="11"/>
      <c r="G83" s="11"/>
      <c r="H83" s="11"/>
      <c r="I83" s="11"/>
      <c r="J83" s="11"/>
      <c r="K83" s="11"/>
      <c r="L83" s="11"/>
      <c r="M83" s="11"/>
      <c r="N83" s="11"/>
      <c r="O83" s="11"/>
      <c r="P83" s="11"/>
      <c r="Q83" s="11"/>
      <c r="R83" s="11"/>
    </row>
    <row r="84">
      <c r="F84" s="11"/>
      <c r="G84" s="11"/>
      <c r="H84" s="11"/>
      <c r="I84" s="11"/>
      <c r="J84" s="11"/>
      <c r="K84" s="11"/>
      <c r="L84" s="11"/>
      <c r="M84" s="11"/>
      <c r="N84" s="11"/>
      <c r="O84" s="11"/>
      <c r="P84" s="11"/>
      <c r="Q84" s="11"/>
      <c r="R84" s="11"/>
    </row>
    <row r="85">
      <c r="F85" s="11"/>
      <c r="G85" s="11"/>
      <c r="H85" s="11"/>
      <c r="I85" s="11"/>
      <c r="J85" s="11"/>
      <c r="K85" s="11"/>
      <c r="L85" s="11"/>
      <c r="M85" s="11"/>
      <c r="N85" s="11"/>
      <c r="O85" s="11"/>
      <c r="P85" s="11"/>
      <c r="Q85" s="11"/>
      <c r="R85" s="11"/>
    </row>
    <row r="86">
      <c r="F86" s="11"/>
      <c r="G86" s="11"/>
      <c r="H86" s="11"/>
      <c r="I86" s="11"/>
      <c r="J86" s="11"/>
      <c r="K86" s="11"/>
      <c r="L86" s="11"/>
      <c r="M86" s="11"/>
      <c r="N86" s="11"/>
      <c r="O86" s="11"/>
      <c r="P86" s="11"/>
      <c r="Q86" s="11"/>
      <c r="R86" s="11"/>
    </row>
    <row r="87">
      <c r="F87" s="11"/>
      <c r="G87" s="11"/>
      <c r="H87" s="11"/>
      <c r="I87" s="11"/>
      <c r="J87" s="11"/>
      <c r="K87" s="11"/>
      <c r="L87" s="11"/>
      <c r="M87" s="11"/>
      <c r="N87" s="11"/>
      <c r="O87" s="11"/>
      <c r="P87" s="11"/>
      <c r="Q87" s="11"/>
      <c r="R87" s="11"/>
    </row>
    <row r="88">
      <c r="F88" s="11"/>
      <c r="G88" s="11"/>
      <c r="H88" s="11"/>
      <c r="I88" s="11"/>
      <c r="J88" s="11"/>
      <c r="K88" s="11"/>
      <c r="L88" s="11"/>
      <c r="M88" s="11"/>
      <c r="N88" s="11"/>
      <c r="O88" s="11"/>
      <c r="P88" s="11"/>
      <c r="Q88" s="11"/>
      <c r="R88" s="11"/>
    </row>
    <row r="89">
      <c r="F89" s="11"/>
      <c r="G89" s="11"/>
      <c r="H89" s="11"/>
      <c r="I89" s="11"/>
      <c r="J89" s="11"/>
      <c r="K89" s="11"/>
      <c r="L89" s="11"/>
      <c r="M89" s="11"/>
      <c r="N89" s="11"/>
      <c r="O89" s="11"/>
      <c r="P89" s="11"/>
      <c r="Q89" s="11"/>
      <c r="R89" s="11"/>
    </row>
    <row r="90">
      <c r="F90" s="11"/>
      <c r="G90" s="11"/>
      <c r="H90" s="11"/>
      <c r="I90" s="11"/>
      <c r="J90" s="11"/>
      <c r="K90" s="11"/>
      <c r="L90" s="11"/>
      <c r="M90" s="11"/>
      <c r="N90" s="11"/>
      <c r="O90" s="11"/>
      <c r="P90" s="11"/>
      <c r="Q90" s="11"/>
      <c r="R90" s="11"/>
    </row>
    <row r="91">
      <c r="F91" s="11"/>
      <c r="G91" s="11"/>
      <c r="H91" s="11"/>
      <c r="I91" s="11"/>
      <c r="J91" s="11"/>
      <c r="K91" s="11"/>
      <c r="L91" s="11"/>
      <c r="M91" s="11"/>
      <c r="N91" s="11"/>
      <c r="O91" s="11"/>
      <c r="P91" s="11"/>
      <c r="Q91" s="11"/>
      <c r="R91" s="11"/>
    </row>
    <row r="92">
      <c r="F92" s="11"/>
      <c r="G92" s="11"/>
      <c r="H92" s="11"/>
      <c r="I92" s="11"/>
      <c r="J92" s="11"/>
      <c r="K92" s="11"/>
      <c r="L92" s="11"/>
      <c r="M92" s="11"/>
      <c r="N92" s="11"/>
      <c r="O92" s="11"/>
      <c r="P92" s="11"/>
      <c r="Q92" s="11"/>
      <c r="R92" s="11"/>
    </row>
    <row r="93">
      <c r="F93" s="11"/>
      <c r="G93" s="11"/>
      <c r="H93" s="11"/>
      <c r="I93" s="11"/>
      <c r="J93" s="11"/>
      <c r="K93" s="11"/>
      <c r="L93" s="11"/>
      <c r="M93" s="11"/>
      <c r="N93" s="11"/>
      <c r="O93" s="11"/>
      <c r="P93" s="11"/>
      <c r="Q93" s="11"/>
      <c r="R93" s="11"/>
    </row>
    <row r="94">
      <c r="F94" s="11"/>
      <c r="G94" s="11"/>
      <c r="H94" s="11"/>
      <c r="I94" s="11"/>
      <c r="J94" s="11"/>
      <c r="K94" s="11"/>
      <c r="L94" s="11"/>
      <c r="M94" s="11"/>
      <c r="N94" s="11"/>
      <c r="O94" s="11"/>
      <c r="P94" s="11"/>
      <c r="Q94" s="11"/>
      <c r="R94" s="11"/>
    </row>
    <row r="95">
      <c r="F95" s="11"/>
      <c r="G95" s="11"/>
      <c r="H95" s="11"/>
      <c r="I95" s="11"/>
      <c r="J95" s="11"/>
      <c r="K95" s="11"/>
      <c r="L95" s="11"/>
      <c r="M95" s="11"/>
      <c r="N95" s="11"/>
      <c r="O95" s="11"/>
      <c r="P95" s="11"/>
      <c r="Q95" s="11"/>
      <c r="R95" s="11"/>
    </row>
    <row r="96">
      <c r="F96" s="11"/>
      <c r="G96" s="11"/>
      <c r="H96" s="11"/>
      <c r="I96" s="11"/>
      <c r="J96" s="11"/>
      <c r="K96" s="11"/>
      <c r="L96" s="11"/>
      <c r="M96" s="11"/>
      <c r="N96" s="11"/>
      <c r="O96" s="11"/>
      <c r="P96" s="11"/>
      <c r="Q96" s="11"/>
      <c r="R96" s="11"/>
    </row>
    <row r="97">
      <c r="F97" s="11"/>
      <c r="G97" s="11"/>
      <c r="H97" s="11"/>
      <c r="I97" s="11"/>
      <c r="J97" s="11"/>
      <c r="K97" s="11"/>
      <c r="L97" s="11"/>
      <c r="M97" s="11"/>
      <c r="N97" s="11"/>
      <c r="O97" s="11"/>
      <c r="P97" s="11"/>
      <c r="Q97" s="11"/>
      <c r="R97" s="11"/>
    </row>
    <row r="98">
      <c r="F98" s="11"/>
      <c r="G98" s="11"/>
      <c r="H98" s="11"/>
      <c r="I98" s="11"/>
      <c r="J98" s="11"/>
      <c r="K98" s="11"/>
      <c r="L98" s="11"/>
      <c r="M98" s="11"/>
      <c r="N98" s="11"/>
      <c r="O98" s="11"/>
      <c r="P98" s="11"/>
      <c r="Q98" s="11"/>
      <c r="R98" s="11"/>
    </row>
    <row r="99">
      <c r="F99" s="11"/>
      <c r="G99" s="11"/>
      <c r="H99" s="11"/>
      <c r="I99" s="11"/>
      <c r="J99" s="11"/>
      <c r="K99" s="11"/>
      <c r="L99" s="11"/>
      <c r="M99" s="11"/>
      <c r="N99" s="11"/>
      <c r="O99" s="11"/>
      <c r="P99" s="11"/>
      <c r="Q99" s="11"/>
      <c r="R99" s="11"/>
    </row>
    <row r="100">
      <c r="F100" s="11"/>
      <c r="G100" s="11"/>
      <c r="H100" s="11"/>
      <c r="I100" s="11"/>
      <c r="J100" s="11"/>
      <c r="K100" s="11"/>
      <c r="L100" s="11"/>
      <c r="M100" s="11"/>
      <c r="N100" s="11"/>
      <c r="O100" s="11"/>
      <c r="P100" s="11"/>
      <c r="Q100" s="11"/>
      <c r="R100" s="11"/>
    </row>
    <row r="101">
      <c r="F101" s="11"/>
      <c r="G101" s="11"/>
      <c r="H101" s="11"/>
      <c r="I101" s="11"/>
      <c r="J101" s="11"/>
      <c r="K101" s="11"/>
      <c r="L101" s="11"/>
      <c r="M101" s="11"/>
      <c r="N101" s="11"/>
      <c r="O101" s="11"/>
      <c r="P101" s="11"/>
      <c r="Q101" s="11"/>
      <c r="R101" s="11"/>
    </row>
    <row r="102">
      <c r="F102" s="11"/>
      <c r="G102" s="11"/>
      <c r="H102" s="11"/>
      <c r="I102" s="11"/>
      <c r="J102" s="11"/>
      <c r="K102" s="11"/>
      <c r="L102" s="11"/>
      <c r="M102" s="11"/>
      <c r="N102" s="11"/>
      <c r="O102" s="11"/>
      <c r="P102" s="11"/>
      <c r="Q102" s="11"/>
      <c r="R102" s="11"/>
    </row>
    <row r="103">
      <c r="F103" s="11"/>
      <c r="G103" s="11"/>
      <c r="H103" s="11"/>
      <c r="I103" s="11"/>
      <c r="J103" s="11"/>
      <c r="K103" s="11"/>
      <c r="L103" s="11"/>
      <c r="M103" s="11"/>
      <c r="N103" s="11"/>
      <c r="O103" s="11"/>
      <c r="P103" s="11"/>
      <c r="Q103" s="11"/>
      <c r="R103" s="11"/>
    </row>
    <row r="104">
      <c r="F104" s="11"/>
      <c r="G104" s="11"/>
      <c r="H104" s="11"/>
      <c r="I104" s="11"/>
      <c r="J104" s="11"/>
      <c r="K104" s="11"/>
      <c r="L104" s="11"/>
      <c r="M104" s="11"/>
      <c r="N104" s="11"/>
      <c r="O104" s="11"/>
      <c r="P104" s="11"/>
      <c r="Q104" s="11"/>
      <c r="R104" s="11"/>
    </row>
    <row r="105">
      <c r="F105" s="11"/>
      <c r="G105" s="11"/>
      <c r="H105" s="11"/>
      <c r="I105" s="11"/>
      <c r="J105" s="11"/>
      <c r="K105" s="11"/>
      <c r="L105" s="11"/>
      <c r="M105" s="11"/>
      <c r="N105" s="11"/>
      <c r="O105" s="11"/>
      <c r="P105" s="11"/>
      <c r="Q105" s="11"/>
      <c r="R105" s="11"/>
    </row>
    <row r="106">
      <c r="F106" s="11"/>
      <c r="G106" s="11"/>
      <c r="H106" s="11"/>
      <c r="I106" s="11"/>
      <c r="J106" s="11"/>
      <c r="K106" s="11"/>
      <c r="L106" s="11"/>
      <c r="M106" s="11"/>
      <c r="N106" s="11"/>
      <c r="O106" s="11"/>
      <c r="P106" s="11"/>
      <c r="Q106" s="11"/>
      <c r="R106" s="11"/>
    </row>
    <row r="107">
      <c r="F107" s="11"/>
      <c r="G107" s="11"/>
      <c r="H107" s="11"/>
      <c r="I107" s="11"/>
      <c r="J107" s="11"/>
      <c r="K107" s="11"/>
      <c r="L107" s="11"/>
      <c r="M107" s="11"/>
      <c r="N107" s="11"/>
      <c r="O107" s="11"/>
      <c r="P107" s="11"/>
      <c r="Q107" s="11"/>
      <c r="R107" s="11"/>
    </row>
    <row r="108">
      <c r="F108" s="11"/>
      <c r="G108" s="11"/>
      <c r="H108" s="11"/>
      <c r="I108" s="11"/>
      <c r="J108" s="11"/>
      <c r="K108" s="11"/>
      <c r="L108" s="11"/>
      <c r="M108" s="11"/>
      <c r="N108" s="11"/>
      <c r="O108" s="11"/>
      <c r="P108" s="11"/>
      <c r="Q108" s="11"/>
      <c r="R108" s="11"/>
    </row>
    <row r="109">
      <c r="F109" s="11"/>
      <c r="G109" s="11"/>
      <c r="H109" s="11"/>
      <c r="I109" s="11"/>
      <c r="J109" s="11"/>
      <c r="K109" s="11"/>
      <c r="L109" s="11"/>
      <c r="M109" s="11"/>
      <c r="N109" s="11"/>
      <c r="O109" s="11"/>
      <c r="P109" s="11"/>
      <c r="Q109" s="11"/>
      <c r="R109" s="11"/>
    </row>
    <row r="110">
      <c r="F110" s="11"/>
      <c r="G110" s="11"/>
      <c r="H110" s="11"/>
      <c r="I110" s="11"/>
      <c r="J110" s="11"/>
      <c r="K110" s="11"/>
      <c r="L110" s="11"/>
      <c r="M110" s="11"/>
      <c r="N110" s="11"/>
      <c r="O110" s="11"/>
      <c r="P110" s="11"/>
      <c r="Q110" s="11"/>
      <c r="R110" s="11"/>
    </row>
    <row r="111">
      <c r="F111" s="11"/>
      <c r="G111" s="11"/>
      <c r="H111" s="11"/>
      <c r="I111" s="11"/>
      <c r="J111" s="11"/>
      <c r="K111" s="11"/>
      <c r="L111" s="11"/>
      <c r="M111" s="11"/>
      <c r="N111" s="11"/>
      <c r="O111" s="11"/>
      <c r="P111" s="11"/>
      <c r="Q111" s="11"/>
      <c r="R111" s="11"/>
    </row>
    <row r="112">
      <c r="F112" s="11"/>
      <c r="G112" s="11"/>
      <c r="H112" s="11"/>
      <c r="I112" s="11"/>
      <c r="J112" s="11"/>
      <c r="K112" s="11"/>
      <c r="L112" s="11"/>
      <c r="M112" s="11"/>
      <c r="N112" s="11"/>
      <c r="O112" s="11"/>
      <c r="P112" s="11"/>
      <c r="Q112" s="11"/>
      <c r="R112" s="11"/>
    </row>
    <row r="113">
      <c r="F113" s="11"/>
      <c r="G113" s="11"/>
      <c r="H113" s="11"/>
      <c r="I113" s="11"/>
      <c r="J113" s="11"/>
      <c r="K113" s="11"/>
      <c r="L113" s="11"/>
      <c r="M113" s="11"/>
      <c r="N113" s="11"/>
      <c r="O113" s="11"/>
      <c r="P113" s="11"/>
      <c r="Q113" s="11"/>
      <c r="R113" s="11"/>
    </row>
    <row r="114">
      <c r="F114" s="11"/>
      <c r="G114" s="11"/>
      <c r="H114" s="11"/>
      <c r="I114" s="11"/>
      <c r="J114" s="11"/>
      <c r="K114" s="11"/>
      <c r="L114" s="11"/>
      <c r="M114" s="11"/>
      <c r="N114" s="11"/>
      <c r="O114" s="11"/>
      <c r="P114" s="11"/>
      <c r="Q114" s="11"/>
      <c r="R114" s="11"/>
    </row>
    <row r="115">
      <c r="F115" s="11"/>
      <c r="G115" s="11"/>
      <c r="H115" s="11"/>
      <c r="I115" s="11"/>
      <c r="J115" s="11"/>
      <c r="K115" s="11"/>
      <c r="L115" s="11"/>
      <c r="M115" s="11"/>
      <c r="N115" s="11"/>
      <c r="O115" s="11"/>
      <c r="P115" s="11"/>
      <c r="Q115" s="11"/>
      <c r="R115" s="11"/>
    </row>
    <row r="116">
      <c r="F116" s="11"/>
      <c r="G116" s="11"/>
      <c r="H116" s="11"/>
      <c r="I116" s="11"/>
      <c r="J116" s="11"/>
      <c r="K116" s="11"/>
      <c r="L116" s="11"/>
      <c r="M116" s="11"/>
      <c r="N116" s="11"/>
      <c r="O116" s="11"/>
      <c r="P116" s="11"/>
      <c r="Q116" s="11"/>
      <c r="R116" s="11"/>
    </row>
    <row r="117">
      <c r="F117" s="11"/>
      <c r="G117" s="11"/>
      <c r="H117" s="11"/>
      <c r="I117" s="11"/>
      <c r="J117" s="11"/>
      <c r="K117" s="11"/>
      <c r="L117" s="11"/>
      <c r="M117" s="11"/>
      <c r="N117" s="11"/>
      <c r="O117" s="11"/>
      <c r="P117" s="11"/>
      <c r="Q117" s="11"/>
      <c r="R117" s="11"/>
    </row>
    <row r="118">
      <c r="F118" s="11"/>
      <c r="G118" s="11"/>
      <c r="H118" s="11"/>
      <c r="I118" s="11"/>
      <c r="J118" s="11"/>
      <c r="K118" s="11"/>
      <c r="L118" s="11"/>
      <c r="M118" s="11"/>
      <c r="N118" s="11"/>
      <c r="O118" s="11"/>
      <c r="P118" s="11"/>
      <c r="Q118" s="11"/>
      <c r="R118" s="11"/>
    </row>
    <row r="119">
      <c r="F119" s="11"/>
      <c r="G119" s="11"/>
      <c r="H119" s="11"/>
      <c r="I119" s="11"/>
      <c r="J119" s="11"/>
      <c r="K119" s="11"/>
      <c r="L119" s="11"/>
      <c r="M119" s="11"/>
      <c r="N119" s="11"/>
      <c r="O119" s="11"/>
      <c r="P119" s="11"/>
      <c r="Q119" s="11"/>
      <c r="R119" s="11"/>
    </row>
    <row r="120">
      <c r="F120" s="11"/>
      <c r="G120" s="11"/>
      <c r="H120" s="11"/>
      <c r="I120" s="11"/>
      <c r="J120" s="11"/>
      <c r="K120" s="11"/>
      <c r="L120" s="11"/>
      <c r="M120" s="11"/>
      <c r="N120" s="11"/>
      <c r="O120" s="11"/>
      <c r="P120" s="11"/>
      <c r="Q120" s="11"/>
      <c r="R120" s="11"/>
    </row>
    <row r="121">
      <c r="F121" s="11"/>
      <c r="G121" s="11"/>
      <c r="H121" s="11"/>
      <c r="I121" s="11"/>
      <c r="J121" s="11"/>
      <c r="K121" s="11"/>
      <c r="L121" s="11"/>
      <c r="M121" s="11"/>
      <c r="N121" s="11"/>
      <c r="O121" s="11"/>
      <c r="P121" s="11"/>
      <c r="Q121" s="11"/>
      <c r="R121" s="11"/>
    </row>
    <row r="122">
      <c r="F122" s="11"/>
      <c r="G122" s="11"/>
      <c r="H122" s="11"/>
      <c r="I122" s="11"/>
      <c r="J122" s="11"/>
      <c r="K122" s="11"/>
      <c r="L122" s="11"/>
      <c r="M122" s="11"/>
      <c r="N122" s="11"/>
      <c r="O122" s="11"/>
      <c r="P122" s="11"/>
      <c r="Q122" s="11"/>
      <c r="R122" s="11"/>
    </row>
    <row r="123">
      <c r="F123" s="11"/>
      <c r="G123" s="11"/>
      <c r="H123" s="11"/>
      <c r="I123" s="11"/>
      <c r="J123" s="11"/>
      <c r="K123" s="11"/>
      <c r="L123" s="11"/>
      <c r="M123" s="11"/>
      <c r="N123" s="11"/>
      <c r="O123" s="11"/>
      <c r="P123" s="11"/>
      <c r="Q123" s="11"/>
      <c r="R123" s="11"/>
    </row>
    <row r="124">
      <c r="F124" s="11"/>
      <c r="G124" s="11"/>
      <c r="H124" s="11"/>
      <c r="I124" s="11"/>
      <c r="J124" s="11"/>
      <c r="K124" s="11"/>
      <c r="L124" s="11"/>
      <c r="M124" s="11"/>
      <c r="N124" s="11"/>
      <c r="O124" s="11"/>
      <c r="P124" s="11"/>
      <c r="Q124" s="11"/>
      <c r="R124" s="11"/>
    </row>
    <row r="125">
      <c r="F125" s="11"/>
      <c r="G125" s="11"/>
      <c r="H125" s="11"/>
      <c r="I125" s="11"/>
      <c r="J125" s="11"/>
      <c r="K125" s="11"/>
      <c r="L125" s="11"/>
      <c r="M125" s="11"/>
      <c r="N125" s="11"/>
      <c r="O125" s="11"/>
      <c r="P125" s="11"/>
      <c r="Q125" s="11"/>
      <c r="R125" s="11"/>
    </row>
    <row r="126">
      <c r="F126" s="11"/>
      <c r="G126" s="11"/>
      <c r="H126" s="11"/>
      <c r="I126" s="11"/>
      <c r="J126" s="11"/>
      <c r="K126" s="11"/>
      <c r="L126" s="11"/>
      <c r="M126" s="11"/>
      <c r="N126" s="11"/>
      <c r="O126" s="11"/>
      <c r="P126" s="11"/>
      <c r="Q126" s="11"/>
      <c r="R126" s="11"/>
    </row>
    <row r="127">
      <c r="F127" s="11"/>
      <c r="G127" s="11"/>
      <c r="H127" s="11"/>
      <c r="I127" s="11"/>
      <c r="J127" s="11"/>
      <c r="K127" s="11"/>
      <c r="L127" s="11"/>
      <c r="M127" s="11"/>
      <c r="N127" s="11"/>
      <c r="O127" s="11"/>
      <c r="P127" s="11"/>
      <c r="Q127" s="11"/>
      <c r="R127" s="11"/>
    </row>
    <row r="128">
      <c r="F128" s="11"/>
      <c r="G128" s="11"/>
      <c r="H128" s="11"/>
      <c r="I128" s="11"/>
      <c r="J128" s="11"/>
      <c r="K128" s="11"/>
      <c r="L128" s="11"/>
      <c r="M128" s="11"/>
      <c r="N128" s="11"/>
      <c r="O128" s="11"/>
      <c r="P128" s="11"/>
      <c r="Q128" s="11"/>
      <c r="R128" s="11"/>
    </row>
    <row r="129">
      <c r="F129" s="11"/>
      <c r="G129" s="11"/>
      <c r="H129" s="11"/>
      <c r="I129" s="11"/>
      <c r="J129" s="11"/>
      <c r="K129" s="11"/>
      <c r="L129" s="11"/>
      <c r="M129" s="11"/>
      <c r="N129" s="11"/>
      <c r="O129" s="11"/>
      <c r="P129" s="11"/>
      <c r="Q129" s="11"/>
      <c r="R129" s="11"/>
    </row>
    <row r="130">
      <c r="F130" s="11"/>
      <c r="G130" s="11"/>
      <c r="H130" s="11"/>
      <c r="I130" s="11"/>
      <c r="J130" s="11"/>
      <c r="K130" s="11"/>
      <c r="L130" s="11"/>
      <c r="M130" s="11"/>
      <c r="N130" s="11"/>
      <c r="O130" s="11"/>
      <c r="P130" s="11"/>
      <c r="Q130" s="11"/>
      <c r="R130" s="11"/>
    </row>
    <row r="131">
      <c r="F131" s="11"/>
      <c r="G131" s="11"/>
      <c r="H131" s="11"/>
      <c r="I131" s="11"/>
      <c r="J131" s="11"/>
      <c r="K131" s="11"/>
      <c r="L131" s="11"/>
      <c r="M131" s="11"/>
      <c r="N131" s="11"/>
      <c r="O131" s="11"/>
      <c r="P131" s="11"/>
      <c r="Q131" s="11"/>
      <c r="R131" s="11"/>
    </row>
    <row r="132">
      <c r="F132" s="11"/>
      <c r="G132" s="11"/>
      <c r="H132" s="11"/>
      <c r="I132" s="11"/>
      <c r="J132" s="11"/>
      <c r="K132" s="11"/>
      <c r="L132" s="11"/>
      <c r="M132" s="11"/>
      <c r="N132" s="11"/>
      <c r="O132" s="11"/>
      <c r="P132" s="11"/>
      <c r="Q132" s="11"/>
      <c r="R132" s="11"/>
    </row>
    <row r="133">
      <c r="F133" s="11"/>
      <c r="G133" s="11"/>
      <c r="H133" s="11"/>
      <c r="I133" s="11"/>
      <c r="J133" s="11"/>
      <c r="K133" s="11"/>
      <c r="L133" s="11"/>
      <c r="M133" s="11"/>
      <c r="N133" s="11"/>
      <c r="O133" s="11"/>
      <c r="P133" s="11"/>
      <c r="Q133" s="11"/>
      <c r="R133" s="11"/>
    </row>
    <row r="134">
      <c r="F134" s="11"/>
      <c r="G134" s="11"/>
      <c r="H134" s="11"/>
      <c r="I134" s="11"/>
      <c r="J134" s="11"/>
      <c r="K134" s="11"/>
      <c r="L134" s="11"/>
      <c r="M134" s="11"/>
      <c r="N134" s="11"/>
      <c r="O134" s="11"/>
      <c r="P134" s="11"/>
      <c r="Q134" s="11"/>
      <c r="R134" s="11"/>
    </row>
    <row r="135">
      <c r="F135" s="11"/>
      <c r="G135" s="11"/>
      <c r="H135" s="11"/>
      <c r="I135" s="11"/>
      <c r="J135" s="11"/>
      <c r="K135" s="11"/>
      <c r="L135" s="11"/>
      <c r="M135" s="11"/>
      <c r="N135" s="11"/>
      <c r="O135" s="11"/>
      <c r="P135" s="11"/>
      <c r="Q135" s="11"/>
      <c r="R135" s="11"/>
    </row>
    <row r="136">
      <c r="F136" s="11"/>
      <c r="G136" s="11"/>
      <c r="H136" s="11"/>
      <c r="I136" s="11"/>
      <c r="J136" s="11"/>
      <c r="K136" s="11"/>
      <c r="L136" s="11"/>
      <c r="M136" s="11"/>
      <c r="N136" s="11"/>
      <c r="O136" s="11"/>
      <c r="P136" s="11"/>
      <c r="Q136" s="11"/>
      <c r="R136" s="11"/>
    </row>
    <row r="137">
      <c r="F137" s="11"/>
      <c r="G137" s="11"/>
      <c r="H137" s="11"/>
      <c r="I137" s="11"/>
      <c r="J137" s="11"/>
      <c r="K137" s="11"/>
      <c r="L137" s="11"/>
      <c r="M137" s="11"/>
      <c r="N137" s="11"/>
      <c r="O137" s="11"/>
      <c r="P137" s="11"/>
      <c r="Q137" s="11"/>
      <c r="R137" s="11"/>
    </row>
    <row r="138">
      <c r="F138" s="11"/>
      <c r="G138" s="11"/>
      <c r="H138" s="11"/>
      <c r="I138" s="11"/>
      <c r="J138" s="11"/>
      <c r="K138" s="11"/>
      <c r="L138" s="11"/>
      <c r="M138" s="11"/>
      <c r="N138" s="11"/>
      <c r="O138" s="11"/>
      <c r="P138" s="11"/>
      <c r="Q138" s="11"/>
      <c r="R138" s="11"/>
    </row>
    <row r="139">
      <c r="F139" s="11"/>
      <c r="G139" s="11"/>
      <c r="H139" s="11"/>
      <c r="I139" s="11"/>
      <c r="J139" s="11"/>
      <c r="K139" s="11"/>
      <c r="L139" s="11"/>
      <c r="M139" s="11"/>
      <c r="N139" s="11"/>
      <c r="O139" s="11"/>
      <c r="P139" s="11"/>
      <c r="Q139" s="11"/>
      <c r="R139" s="11"/>
    </row>
    <row r="140">
      <c r="F140" s="11"/>
      <c r="G140" s="11"/>
      <c r="H140" s="11"/>
      <c r="I140" s="11"/>
      <c r="J140" s="11"/>
      <c r="K140" s="11"/>
      <c r="L140" s="11"/>
      <c r="M140" s="11"/>
      <c r="N140" s="11"/>
      <c r="O140" s="11"/>
      <c r="P140" s="11"/>
      <c r="Q140" s="11"/>
      <c r="R140" s="11"/>
    </row>
    <row r="141">
      <c r="F141" s="11"/>
      <c r="G141" s="11"/>
      <c r="H141" s="11"/>
      <c r="I141" s="11"/>
      <c r="J141" s="11"/>
      <c r="K141" s="11"/>
      <c r="L141" s="11"/>
      <c r="M141" s="11"/>
      <c r="N141" s="11"/>
      <c r="O141" s="11"/>
      <c r="P141" s="11"/>
      <c r="Q141" s="11"/>
      <c r="R141" s="11"/>
    </row>
    <row r="142">
      <c r="F142" s="11"/>
      <c r="G142" s="11"/>
      <c r="H142" s="11"/>
      <c r="I142" s="11"/>
      <c r="J142" s="11"/>
      <c r="K142" s="11"/>
      <c r="L142" s="11"/>
      <c r="M142" s="11"/>
      <c r="N142" s="11"/>
      <c r="O142" s="11"/>
      <c r="P142" s="11"/>
      <c r="Q142" s="11"/>
      <c r="R142" s="11"/>
    </row>
    <row r="143">
      <c r="F143" s="11"/>
      <c r="G143" s="11"/>
      <c r="H143" s="11"/>
      <c r="I143" s="11"/>
      <c r="J143" s="11"/>
      <c r="K143" s="11"/>
      <c r="L143" s="11"/>
      <c r="M143" s="11"/>
      <c r="N143" s="11"/>
      <c r="O143" s="11"/>
      <c r="P143" s="11"/>
      <c r="Q143" s="11"/>
      <c r="R143" s="11"/>
    </row>
    <row r="144">
      <c r="F144" s="11"/>
      <c r="G144" s="11"/>
      <c r="H144" s="11"/>
      <c r="I144" s="11"/>
      <c r="J144" s="11"/>
      <c r="K144" s="11"/>
      <c r="L144" s="11"/>
      <c r="M144" s="11"/>
      <c r="N144" s="11"/>
      <c r="O144" s="11"/>
      <c r="P144" s="11"/>
      <c r="Q144" s="11"/>
      <c r="R144" s="11"/>
    </row>
    <row r="145">
      <c r="F145" s="11"/>
      <c r="G145" s="11"/>
      <c r="H145" s="11"/>
      <c r="I145" s="11"/>
      <c r="J145" s="11"/>
      <c r="K145" s="11"/>
      <c r="L145" s="11"/>
      <c r="M145" s="11"/>
      <c r="N145" s="11"/>
      <c r="O145" s="11"/>
      <c r="P145" s="11"/>
      <c r="Q145" s="11"/>
      <c r="R145" s="11"/>
    </row>
    <row r="146">
      <c r="F146" s="11"/>
      <c r="G146" s="11"/>
      <c r="H146" s="11"/>
      <c r="I146" s="11"/>
      <c r="J146" s="11"/>
      <c r="K146" s="11"/>
      <c r="L146" s="11"/>
      <c r="M146" s="11"/>
      <c r="N146" s="11"/>
      <c r="O146" s="11"/>
      <c r="P146" s="11"/>
      <c r="Q146" s="11"/>
      <c r="R146" s="11"/>
    </row>
    <row r="147">
      <c r="F147" s="11"/>
      <c r="G147" s="11"/>
      <c r="H147" s="11"/>
      <c r="I147" s="11"/>
      <c r="J147" s="11"/>
      <c r="K147" s="11"/>
      <c r="L147" s="11"/>
      <c r="M147" s="11"/>
      <c r="N147" s="11"/>
      <c r="O147" s="11"/>
      <c r="P147" s="11"/>
      <c r="Q147" s="11"/>
      <c r="R147" s="11"/>
    </row>
    <row r="148">
      <c r="F148" s="11"/>
      <c r="G148" s="11"/>
      <c r="H148" s="11"/>
      <c r="I148" s="11"/>
      <c r="J148" s="11"/>
      <c r="K148" s="11"/>
      <c r="L148" s="11"/>
      <c r="M148" s="11"/>
      <c r="N148" s="11"/>
      <c r="O148" s="11"/>
      <c r="P148" s="11"/>
      <c r="Q148" s="11"/>
      <c r="R148" s="11"/>
    </row>
    <row r="149">
      <c r="F149" s="11"/>
      <c r="G149" s="11"/>
      <c r="H149" s="11"/>
      <c r="I149" s="11"/>
      <c r="J149" s="11"/>
      <c r="K149" s="11"/>
      <c r="L149" s="11"/>
      <c r="M149" s="11"/>
      <c r="N149" s="11"/>
      <c r="O149" s="11"/>
      <c r="P149" s="11"/>
      <c r="Q149" s="11"/>
      <c r="R149" s="11"/>
    </row>
    <row r="150">
      <c r="F150" s="11"/>
      <c r="G150" s="11"/>
      <c r="H150" s="11"/>
      <c r="I150" s="11"/>
      <c r="J150" s="11"/>
      <c r="K150" s="11"/>
      <c r="L150" s="11"/>
      <c r="M150" s="11"/>
      <c r="N150" s="11"/>
      <c r="O150" s="11"/>
      <c r="P150" s="11"/>
      <c r="Q150" s="11"/>
      <c r="R150" s="11"/>
    </row>
    <row r="151">
      <c r="F151" s="11"/>
      <c r="G151" s="11"/>
      <c r="H151" s="11"/>
      <c r="I151" s="11"/>
      <c r="J151" s="11"/>
      <c r="K151" s="11"/>
      <c r="L151" s="11"/>
      <c r="M151" s="11"/>
      <c r="N151" s="11"/>
      <c r="O151" s="11"/>
      <c r="P151" s="11"/>
      <c r="Q151" s="11"/>
      <c r="R151" s="11"/>
    </row>
    <row r="152">
      <c r="F152" s="11"/>
      <c r="G152" s="11"/>
      <c r="H152" s="11"/>
      <c r="I152" s="11"/>
      <c r="J152" s="11"/>
      <c r="K152" s="11"/>
      <c r="L152" s="11"/>
      <c r="M152" s="11"/>
      <c r="N152" s="11"/>
      <c r="O152" s="11"/>
      <c r="P152" s="11"/>
      <c r="Q152" s="11"/>
      <c r="R152" s="11"/>
    </row>
    <row r="153">
      <c r="F153" s="11"/>
      <c r="G153" s="11"/>
      <c r="H153" s="11"/>
      <c r="I153" s="11"/>
      <c r="J153" s="11"/>
      <c r="K153" s="11"/>
      <c r="L153" s="11"/>
      <c r="M153" s="11"/>
      <c r="N153" s="11"/>
      <c r="O153" s="11"/>
      <c r="P153" s="11"/>
      <c r="Q153" s="11"/>
      <c r="R153" s="11"/>
    </row>
    <row r="154">
      <c r="F154" s="11"/>
      <c r="G154" s="11"/>
      <c r="H154" s="11"/>
      <c r="I154" s="11"/>
      <c r="J154" s="11"/>
      <c r="K154" s="11"/>
      <c r="L154" s="11"/>
      <c r="M154" s="11"/>
      <c r="N154" s="11"/>
      <c r="O154" s="11"/>
      <c r="P154" s="11"/>
      <c r="Q154" s="11"/>
      <c r="R154" s="11"/>
    </row>
    <row r="155">
      <c r="F155" s="11"/>
      <c r="G155" s="11"/>
      <c r="H155" s="11"/>
      <c r="I155" s="11"/>
      <c r="J155" s="11"/>
      <c r="K155" s="11"/>
      <c r="L155" s="11"/>
      <c r="M155" s="11"/>
      <c r="N155" s="11"/>
      <c r="O155" s="11"/>
      <c r="P155" s="11"/>
      <c r="Q155" s="11"/>
      <c r="R155" s="11"/>
    </row>
    <row r="156">
      <c r="F156" s="11"/>
      <c r="G156" s="11"/>
      <c r="H156" s="11"/>
      <c r="I156" s="11"/>
      <c r="J156" s="11"/>
      <c r="K156" s="11"/>
      <c r="L156" s="11"/>
      <c r="M156" s="11"/>
      <c r="N156" s="11"/>
      <c r="O156" s="11"/>
      <c r="P156" s="11"/>
      <c r="Q156" s="11"/>
      <c r="R156" s="11"/>
    </row>
    <row r="157">
      <c r="F157" s="11"/>
      <c r="G157" s="11"/>
      <c r="H157" s="11"/>
      <c r="I157" s="11"/>
      <c r="J157" s="11"/>
      <c r="K157" s="11"/>
      <c r="L157" s="11"/>
      <c r="M157" s="11"/>
      <c r="N157" s="11"/>
      <c r="O157" s="11"/>
      <c r="P157" s="11"/>
      <c r="Q157" s="11"/>
      <c r="R157" s="11"/>
    </row>
    <row r="158">
      <c r="F158" s="11"/>
      <c r="G158" s="11"/>
      <c r="H158" s="11"/>
      <c r="I158" s="11"/>
      <c r="J158" s="11"/>
      <c r="K158" s="11"/>
      <c r="L158" s="11"/>
      <c r="M158" s="11"/>
      <c r="N158" s="11"/>
      <c r="O158" s="11"/>
      <c r="P158" s="11"/>
      <c r="Q158" s="11"/>
      <c r="R158" s="11"/>
    </row>
    <row r="159">
      <c r="F159" s="11"/>
      <c r="G159" s="11"/>
      <c r="H159" s="11"/>
      <c r="I159" s="11"/>
      <c r="J159" s="11"/>
      <c r="K159" s="11"/>
      <c r="L159" s="11"/>
      <c r="M159" s="11"/>
      <c r="N159" s="11"/>
      <c r="O159" s="11"/>
      <c r="P159" s="11"/>
      <c r="Q159" s="11"/>
      <c r="R159" s="11"/>
    </row>
    <row r="160">
      <c r="F160" s="11"/>
      <c r="G160" s="11"/>
      <c r="H160" s="11"/>
      <c r="I160" s="11"/>
      <c r="J160" s="11"/>
      <c r="K160" s="11"/>
      <c r="L160" s="11"/>
      <c r="M160" s="11"/>
      <c r="N160" s="11"/>
      <c r="O160" s="11"/>
      <c r="P160" s="11"/>
      <c r="Q160" s="11"/>
      <c r="R160" s="11"/>
    </row>
    <row r="161">
      <c r="F161" s="11"/>
      <c r="G161" s="11"/>
      <c r="H161" s="11"/>
      <c r="I161" s="11"/>
      <c r="J161" s="11"/>
      <c r="K161" s="11"/>
      <c r="L161" s="11"/>
      <c r="M161" s="11"/>
      <c r="N161" s="11"/>
      <c r="O161" s="11"/>
      <c r="P161" s="11"/>
      <c r="Q161" s="11"/>
      <c r="R161" s="11"/>
    </row>
    <row r="162">
      <c r="F162" s="11"/>
      <c r="G162" s="11"/>
      <c r="H162" s="11"/>
      <c r="I162" s="11"/>
      <c r="J162" s="11"/>
      <c r="K162" s="11"/>
      <c r="L162" s="11"/>
      <c r="M162" s="11"/>
      <c r="N162" s="11"/>
      <c r="O162" s="11"/>
      <c r="P162" s="11"/>
      <c r="Q162" s="11"/>
      <c r="R162" s="11"/>
    </row>
    <row r="163">
      <c r="F163" s="11"/>
      <c r="G163" s="11"/>
      <c r="H163" s="11"/>
      <c r="I163" s="11"/>
      <c r="J163" s="11"/>
      <c r="K163" s="11"/>
      <c r="L163" s="11"/>
      <c r="M163" s="11"/>
      <c r="N163" s="11"/>
      <c r="O163" s="11"/>
      <c r="P163" s="11"/>
      <c r="Q163" s="11"/>
      <c r="R163" s="11"/>
    </row>
    <row r="164">
      <c r="F164" s="11"/>
      <c r="G164" s="11"/>
      <c r="H164" s="11"/>
      <c r="I164" s="11"/>
      <c r="J164" s="11"/>
      <c r="K164" s="11"/>
      <c r="L164" s="11"/>
      <c r="M164" s="11"/>
      <c r="N164" s="11"/>
      <c r="O164" s="11"/>
      <c r="P164" s="11"/>
      <c r="Q164" s="11"/>
      <c r="R164" s="11"/>
    </row>
    <row r="165">
      <c r="F165" s="11"/>
      <c r="G165" s="11"/>
      <c r="H165" s="11"/>
      <c r="I165" s="11"/>
      <c r="J165" s="11"/>
      <c r="K165" s="11"/>
      <c r="L165" s="11"/>
      <c r="M165" s="11"/>
      <c r="N165" s="11"/>
      <c r="O165" s="11"/>
      <c r="P165" s="11"/>
      <c r="Q165" s="11"/>
      <c r="R165" s="11"/>
    </row>
    <row r="166">
      <c r="F166" s="11"/>
      <c r="G166" s="11"/>
      <c r="H166" s="11"/>
      <c r="I166" s="11"/>
      <c r="J166" s="11"/>
      <c r="K166" s="11"/>
      <c r="L166" s="11"/>
      <c r="M166" s="11"/>
      <c r="N166" s="11"/>
      <c r="O166" s="11"/>
      <c r="P166" s="11"/>
      <c r="Q166" s="11"/>
      <c r="R166" s="11"/>
    </row>
    <row r="167">
      <c r="F167" s="11"/>
      <c r="G167" s="11"/>
      <c r="H167" s="11"/>
      <c r="I167" s="11"/>
      <c r="J167" s="11"/>
      <c r="K167" s="11"/>
      <c r="L167" s="11"/>
      <c r="M167" s="11"/>
      <c r="N167" s="11"/>
      <c r="O167" s="11"/>
      <c r="P167" s="11"/>
      <c r="Q167" s="11"/>
      <c r="R167" s="11"/>
    </row>
    <row r="168">
      <c r="F168" s="11"/>
      <c r="G168" s="11"/>
      <c r="H168" s="11"/>
      <c r="I168" s="11"/>
      <c r="J168" s="11"/>
      <c r="K168" s="11"/>
      <c r="L168" s="11"/>
      <c r="M168" s="11"/>
      <c r="N168" s="11"/>
      <c r="O168" s="11"/>
      <c r="P168" s="11"/>
      <c r="Q168" s="11"/>
      <c r="R168" s="11"/>
    </row>
    <row r="169">
      <c r="F169" s="11"/>
      <c r="G169" s="11"/>
      <c r="H169" s="11"/>
      <c r="I169" s="11"/>
      <c r="J169" s="11"/>
      <c r="K169" s="11"/>
      <c r="L169" s="11"/>
      <c r="M169" s="11"/>
      <c r="N169" s="11"/>
      <c r="O169" s="11"/>
      <c r="P169" s="11"/>
      <c r="Q169" s="11"/>
      <c r="R169" s="11"/>
    </row>
    <row r="170">
      <c r="F170" s="11"/>
      <c r="G170" s="11"/>
      <c r="H170" s="11"/>
      <c r="I170" s="11"/>
      <c r="J170" s="11"/>
      <c r="K170" s="11"/>
      <c r="L170" s="11"/>
      <c r="M170" s="11"/>
      <c r="N170" s="11"/>
      <c r="O170" s="11"/>
      <c r="P170" s="11"/>
      <c r="Q170" s="11"/>
      <c r="R170" s="11"/>
    </row>
    <row r="171">
      <c r="F171" s="11"/>
      <c r="G171" s="11"/>
      <c r="H171" s="11"/>
      <c r="I171" s="11"/>
      <c r="J171" s="11"/>
      <c r="K171" s="11"/>
      <c r="L171" s="11"/>
      <c r="M171" s="11"/>
      <c r="N171" s="11"/>
      <c r="O171" s="11"/>
      <c r="P171" s="11"/>
      <c r="Q171" s="11"/>
      <c r="R171" s="11"/>
    </row>
    <row r="172">
      <c r="F172" s="11"/>
      <c r="G172" s="11"/>
      <c r="H172" s="11"/>
      <c r="I172" s="11"/>
      <c r="J172" s="11"/>
      <c r="K172" s="11"/>
      <c r="L172" s="11"/>
      <c r="M172" s="11"/>
      <c r="N172" s="11"/>
      <c r="O172" s="11"/>
      <c r="P172" s="11"/>
      <c r="Q172" s="11"/>
      <c r="R172" s="11"/>
    </row>
    <row r="173">
      <c r="F173" s="11"/>
      <c r="G173" s="11"/>
      <c r="H173" s="11"/>
      <c r="I173" s="11"/>
      <c r="J173" s="11"/>
      <c r="K173" s="11"/>
      <c r="L173" s="11"/>
      <c r="M173" s="11"/>
      <c r="N173" s="11"/>
      <c r="O173" s="11"/>
      <c r="P173" s="11"/>
      <c r="Q173" s="11"/>
      <c r="R173" s="11"/>
    </row>
    <row r="174">
      <c r="F174" s="11"/>
      <c r="G174" s="11"/>
      <c r="H174" s="11"/>
      <c r="I174" s="11"/>
      <c r="J174" s="11"/>
      <c r="K174" s="11"/>
      <c r="L174" s="11"/>
      <c r="M174" s="11"/>
      <c r="N174" s="11"/>
      <c r="O174" s="11"/>
      <c r="P174" s="11"/>
      <c r="Q174" s="11"/>
      <c r="R174" s="11"/>
    </row>
    <row r="175">
      <c r="F175" s="11"/>
      <c r="G175" s="11"/>
      <c r="H175" s="11"/>
      <c r="I175" s="11"/>
      <c r="J175" s="11"/>
      <c r="K175" s="11"/>
      <c r="L175" s="11"/>
      <c r="M175" s="11"/>
      <c r="N175" s="11"/>
      <c r="O175" s="11"/>
      <c r="P175" s="11"/>
      <c r="Q175" s="11"/>
      <c r="R175" s="11"/>
    </row>
    <row r="176">
      <c r="F176" s="11"/>
      <c r="G176" s="11"/>
      <c r="H176" s="11"/>
      <c r="I176" s="11"/>
      <c r="J176" s="11"/>
      <c r="K176" s="11"/>
      <c r="L176" s="11"/>
      <c r="M176" s="11"/>
      <c r="N176" s="11"/>
      <c r="O176" s="11"/>
      <c r="P176" s="11"/>
      <c r="Q176" s="11"/>
      <c r="R176" s="11"/>
    </row>
    <row r="177">
      <c r="F177" s="11"/>
      <c r="G177" s="11"/>
      <c r="H177" s="11"/>
      <c r="I177" s="11"/>
      <c r="J177" s="11"/>
      <c r="K177" s="11"/>
      <c r="L177" s="11"/>
      <c r="M177" s="11"/>
      <c r="N177" s="11"/>
      <c r="O177" s="11"/>
      <c r="P177" s="11"/>
      <c r="Q177" s="11"/>
      <c r="R177" s="11"/>
    </row>
    <row r="178">
      <c r="F178" s="11"/>
      <c r="G178" s="11"/>
      <c r="H178" s="11"/>
      <c r="I178" s="11"/>
      <c r="J178" s="11"/>
      <c r="K178" s="11"/>
      <c r="L178" s="11"/>
      <c r="M178" s="11"/>
      <c r="N178" s="11"/>
      <c r="O178" s="11"/>
      <c r="P178" s="11"/>
      <c r="Q178" s="11"/>
      <c r="R178" s="11"/>
    </row>
    <row r="179">
      <c r="F179" s="11"/>
      <c r="G179" s="11"/>
      <c r="H179" s="11"/>
      <c r="I179" s="11"/>
      <c r="J179" s="11"/>
      <c r="K179" s="11"/>
      <c r="L179" s="11"/>
      <c r="M179" s="11"/>
      <c r="N179" s="11"/>
      <c r="O179" s="11"/>
      <c r="P179" s="11"/>
      <c r="Q179" s="11"/>
      <c r="R179" s="11"/>
    </row>
    <row r="180">
      <c r="F180" s="11"/>
      <c r="G180" s="11"/>
      <c r="H180" s="11"/>
      <c r="I180" s="11"/>
      <c r="J180" s="11"/>
      <c r="K180" s="11"/>
      <c r="L180" s="11"/>
      <c r="M180" s="11"/>
      <c r="N180" s="11"/>
      <c r="O180" s="11"/>
      <c r="P180" s="11"/>
      <c r="Q180" s="11"/>
      <c r="R180" s="11"/>
    </row>
    <row r="181">
      <c r="F181" s="11"/>
      <c r="G181" s="11"/>
      <c r="H181" s="11"/>
      <c r="I181" s="11"/>
      <c r="J181" s="11"/>
      <c r="K181" s="11"/>
      <c r="L181" s="11"/>
      <c r="M181" s="11"/>
      <c r="N181" s="11"/>
      <c r="O181" s="11"/>
      <c r="P181" s="11"/>
      <c r="Q181" s="11"/>
      <c r="R181" s="11"/>
    </row>
    <row r="182">
      <c r="F182" s="11"/>
      <c r="G182" s="11"/>
      <c r="H182" s="11"/>
      <c r="I182" s="11"/>
      <c r="J182" s="11"/>
      <c r="K182" s="11"/>
      <c r="L182" s="11"/>
      <c r="M182" s="11"/>
      <c r="N182" s="11"/>
      <c r="O182" s="11"/>
      <c r="P182" s="11"/>
      <c r="Q182" s="11"/>
      <c r="R182" s="11"/>
    </row>
    <row r="183">
      <c r="F183" s="11"/>
      <c r="G183" s="11"/>
      <c r="H183" s="11"/>
      <c r="I183" s="11"/>
      <c r="J183" s="11"/>
      <c r="K183" s="11"/>
      <c r="L183" s="11"/>
      <c r="M183" s="11"/>
      <c r="N183" s="11"/>
      <c r="O183" s="11"/>
      <c r="P183" s="11"/>
      <c r="Q183" s="11"/>
      <c r="R183" s="11"/>
    </row>
    <row r="184">
      <c r="F184" s="11"/>
      <c r="G184" s="11"/>
      <c r="H184" s="11"/>
      <c r="I184" s="11"/>
      <c r="J184" s="11"/>
      <c r="K184" s="11"/>
      <c r="L184" s="11"/>
      <c r="M184" s="11"/>
      <c r="N184" s="11"/>
      <c r="O184" s="11"/>
      <c r="P184" s="11"/>
      <c r="Q184" s="11"/>
      <c r="R184" s="11"/>
    </row>
    <row r="185">
      <c r="F185" s="11"/>
      <c r="G185" s="11"/>
      <c r="H185" s="11"/>
      <c r="I185" s="11"/>
      <c r="J185" s="11"/>
      <c r="K185" s="11"/>
      <c r="L185" s="11"/>
      <c r="M185" s="11"/>
      <c r="N185" s="11"/>
      <c r="O185" s="11"/>
      <c r="P185" s="11"/>
      <c r="Q185" s="11"/>
      <c r="R185" s="11"/>
    </row>
    <row r="186">
      <c r="F186" s="11"/>
      <c r="G186" s="11"/>
      <c r="H186" s="11"/>
      <c r="I186" s="11"/>
      <c r="J186" s="11"/>
      <c r="K186" s="11"/>
      <c r="L186" s="11"/>
      <c r="M186" s="11"/>
      <c r="N186" s="11"/>
      <c r="O186" s="11"/>
      <c r="P186" s="11"/>
      <c r="Q186" s="11"/>
      <c r="R186" s="11"/>
    </row>
    <row r="187">
      <c r="F187" s="11"/>
      <c r="G187" s="11"/>
      <c r="H187" s="11"/>
      <c r="I187" s="11"/>
      <c r="J187" s="11"/>
      <c r="K187" s="11"/>
      <c r="L187" s="11"/>
      <c r="M187" s="11"/>
      <c r="N187" s="11"/>
      <c r="O187" s="11"/>
      <c r="P187" s="11"/>
      <c r="Q187" s="11"/>
      <c r="R187" s="11"/>
    </row>
    <row r="188">
      <c r="F188" s="11"/>
      <c r="G188" s="11"/>
      <c r="H188" s="11"/>
      <c r="I188" s="11"/>
      <c r="J188" s="11"/>
      <c r="K188" s="11"/>
      <c r="L188" s="11"/>
      <c r="M188" s="11"/>
      <c r="N188" s="11"/>
      <c r="O188" s="11"/>
      <c r="P188" s="11"/>
      <c r="Q188" s="11"/>
      <c r="R188" s="11"/>
    </row>
    <row r="189">
      <c r="F189" s="11"/>
      <c r="G189" s="11"/>
      <c r="H189" s="11"/>
      <c r="I189" s="11"/>
      <c r="J189" s="11"/>
      <c r="K189" s="11"/>
      <c r="L189" s="11"/>
      <c r="M189" s="11"/>
      <c r="N189" s="11"/>
      <c r="O189" s="11"/>
      <c r="P189" s="11"/>
      <c r="Q189" s="11"/>
      <c r="R189" s="11"/>
    </row>
    <row r="190">
      <c r="F190" s="11"/>
      <c r="G190" s="11"/>
      <c r="H190" s="11"/>
      <c r="I190" s="11"/>
      <c r="J190" s="11"/>
      <c r="K190" s="11"/>
      <c r="L190" s="11"/>
      <c r="M190" s="11"/>
      <c r="N190" s="11"/>
      <c r="O190" s="11"/>
      <c r="P190" s="11"/>
      <c r="Q190" s="11"/>
      <c r="R190" s="11"/>
    </row>
    <row r="191">
      <c r="F191" s="11"/>
      <c r="G191" s="11"/>
      <c r="H191" s="11"/>
      <c r="I191" s="11"/>
      <c r="J191" s="11"/>
      <c r="K191" s="11"/>
      <c r="L191" s="11"/>
      <c r="M191" s="11"/>
      <c r="N191" s="11"/>
      <c r="O191" s="11"/>
      <c r="P191" s="11"/>
      <c r="Q191" s="11"/>
      <c r="R191" s="11"/>
    </row>
    <row r="192">
      <c r="F192" s="11"/>
      <c r="G192" s="11"/>
      <c r="H192" s="11"/>
      <c r="I192" s="11"/>
      <c r="J192" s="11"/>
      <c r="K192" s="11"/>
      <c r="L192" s="11"/>
      <c r="M192" s="11"/>
      <c r="N192" s="11"/>
      <c r="O192" s="11"/>
      <c r="P192" s="11"/>
      <c r="Q192" s="11"/>
      <c r="R192" s="11"/>
    </row>
    <row r="193">
      <c r="F193" s="11"/>
      <c r="G193" s="11"/>
      <c r="H193" s="11"/>
      <c r="I193" s="11"/>
      <c r="J193" s="11"/>
      <c r="K193" s="11"/>
      <c r="L193" s="11"/>
      <c r="M193" s="11"/>
      <c r="N193" s="11"/>
      <c r="O193" s="11"/>
      <c r="P193" s="11"/>
      <c r="Q193" s="11"/>
      <c r="R193" s="11"/>
    </row>
    <row r="194">
      <c r="F194" s="11"/>
      <c r="G194" s="11"/>
      <c r="H194" s="11"/>
      <c r="I194" s="11"/>
      <c r="J194" s="11"/>
      <c r="K194" s="11"/>
      <c r="L194" s="11"/>
      <c r="M194" s="11"/>
      <c r="N194" s="11"/>
      <c r="O194" s="11"/>
      <c r="P194" s="11"/>
      <c r="Q194" s="11"/>
      <c r="R194" s="11"/>
    </row>
    <row r="195">
      <c r="F195" s="11"/>
      <c r="G195" s="11"/>
      <c r="H195" s="11"/>
      <c r="I195" s="11"/>
      <c r="J195" s="11"/>
      <c r="K195" s="11"/>
      <c r="L195" s="11"/>
      <c r="M195" s="11"/>
      <c r="N195" s="11"/>
      <c r="O195" s="11"/>
      <c r="P195" s="11"/>
      <c r="Q195" s="11"/>
      <c r="R195" s="11"/>
    </row>
    <row r="196">
      <c r="F196" s="11"/>
      <c r="G196" s="11"/>
      <c r="H196" s="11"/>
      <c r="I196" s="11"/>
      <c r="J196" s="11"/>
      <c r="K196" s="11"/>
      <c r="L196" s="11"/>
      <c r="M196" s="11"/>
      <c r="N196" s="11"/>
      <c r="O196" s="11"/>
      <c r="P196" s="11"/>
      <c r="Q196" s="11"/>
      <c r="R196" s="11"/>
    </row>
    <row r="197">
      <c r="F197" s="11"/>
      <c r="G197" s="11"/>
      <c r="H197" s="11"/>
      <c r="I197" s="11"/>
      <c r="J197" s="11"/>
      <c r="K197" s="11"/>
      <c r="L197" s="11"/>
      <c r="M197" s="11"/>
      <c r="N197" s="11"/>
      <c r="O197" s="11"/>
      <c r="P197" s="11"/>
      <c r="Q197" s="11"/>
      <c r="R197" s="11"/>
    </row>
    <row r="198">
      <c r="F198" s="11"/>
      <c r="G198" s="11"/>
      <c r="H198" s="11"/>
      <c r="I198" s="11"/>
      <c r="J198" s="11"/>
      <c r="K198" s="11"/>
      <c r="L198" s="11"/>
      <c r="M198" s="11"/>
      <c r="N198" s="11"/>
      <c r="O198" s="11"/>
      <c r="P198" s="11"/>
      <c r="Q198" s="11"/>
      <c r="R198" s="11"/>
    </row>
    <row r="199">
      <c r="F199" s="11"/>
      <c r="G199" s="11"/>
      <c r="H199" s="11"/>
      <c r="I199" s="11"/>
      <c r="J199" s="11"/>
      <c r="K199" s="11"/>
      <c r="L199" s="11"/>
      <c r="M199" s="11"/>
      <c r="N199" s="11"/>
      <c r="O199" s="11"/>
      <c r="P199" s="11"/>
      <c r="Q199" s="11"/>
      <c r="R199" s="11"/>
    </row>
    <row r="200">
      <c r="F200" s="11"/>
      <c r="G200" s="11"/>
      <c r="H200" s="11"/>
      <c r="I200" s="11"/>
      <c r="J200" s="11"/>
      <c r="K200" s="11"/>
      <c r="L200" s="11"/>
      <c r="M200" s="11"/>
      <c r="N200" s="11"/>
      <c r="O200" s="11"/>
      <c r="P200" s="11"/>
      <c r="Q200" s="11"/>
      <c r="R200" s="11"/>
    </row>
    <row r="201">
      <c r="F201" s="11"/>
      <c r="G201" s="11"/>
      <c r="H201" s="11"/>
      <c r="I201" s="11"/>
      <c r="J201" s="11"/>
      <c r="K201" s="11"/>
      <c r="L201" s="11"/>
      <c r="M201" s="11"/>
      <c r="N201" s="11"/>
      <c r="O201" s="11"/>
      <c r="P201" s="11"/>
      <c r="Q201" s="11"/>
      <c r="R201" s="11"/>
    </row>
    <row r="202">
      <c r="F202" s="11"/>
      <c r="G202" s="11"/>
      <c r="H202" s="11"/>
      <c r="I202" s="11"/>
      <c r="J202" s="11"/>
      <c r="K202" s="11"/>
      <c r="L202" s="11"/>
      <c r="M202" s="11"/>
      <c r="N202" s="11"/>
      <c r="O202" s="11"/>
      <c r="P202" s="11"/>
      <c r="Q202" s="11"/>
      <c r="R202" s="11"/>
    </row>
    <row r="203">
      <c r="F203" s="11"/>
      <c r="G203" s="11"/>
      <c r="H203" s="11"/>
      <c r="I203" s="11"/>
      <c r="J203" s="11"/>
      <c r="K203" s="11"/>
      <c r="L203" s="11"/>
      <c r="M203" s="11"/>
      <c r="N203" s="11"/>
      <c r="O203" s="11"/>
      <c r="P203" s="11"/>
      <c r="Q203" s="11"/>
      <c r="R203" s="11"/>
    </row>
    <row r="204">
      <c r="F204" s="11"/>
      <c r="G204" s="11"/>
      <c r="H204" s="11"/>
      <c r="I204" s="11"/>
      <c r="J204" s="11"/>
      <c r="K204" s="11"/>
      <c r="L204" s="11"/>
      <c r="M204" s="11"/>
      <c r="N204" s="11"/>
      <c r="O204" s="11"/>
      <c r="P204" s="11"/>
      <c r="Q204" s="11"/>
      <c r="R204" s="11"/>
    </row>
    <row r="205">
      <c r="F205" s="11"/>
      <c r="G205" s="11"/>
      <c r="H205" s="11"/>
      <c r="I205" s="11"/>
      <c r="J205" s="11"/>
      <c r="K205" s="11"/>
      <c r="L205" s="11"/>
      <c r="M205" s="11"/>
      <c r="N205" s="11"/>
      <c r="O205" s="11"/>
      <c r="P205" s="11"/>
      <c r="Q205" s="11"/>
      <c r="R205" s="11"/>
    </row>
    <row r="206">
      <c r="F206" s="11"/>
      <c r="G206" s="11"/>
      <c r="H206" s="11"/>
      <c r="I206" s="11"/>
      <c r="J206" s="11"/>
      <c r="K206" s="11"/>
      <c r="L206" s="11"/>
      <c r="M206" s="11"/>
      <c r="N206" s="11"/>
      <c r="O206" s="11"/>
      <c r="P206" s="11"/>
      <c r="Q206" s="11"/>
      <c r="R206" s="11"/>
    </row>
    <row r="207">
      <c r="F207" s="11"/>
      <c r="G207" s="11"/>
      <c r="H207" s="11"/>
      <c r="I207" s="11"/>
      <c r="J207" s="11"/>
      <c r="K207" s="11"/>
      <c r="L207" s="11"/>
      <c r="M207" s="11"/>
      <c r="N207" s="11"/>
      <c r="O207" s="11"/>
      <c r="P207" s="11"/>
      <c r="Q207" s="11"/>
      <c r="R207" s="11"/>
    </row>
    <row r="208">
      <c r="F208" s="11"/>
      <c r="G208" s="11"/>
      <c r="H208" s="11"/>
      <c r="I208" s="11"/>
      <c r="J208" s="11"/>
      <c r="K208" s="11"/>
      <c r="L208" s="11"/>
      <c r="M208" s="11"/>
      <c r="N208" s="11"/>
      <c r="O208" s="11"/>
      <c r="P208" s="11"/>
      <c r="Q208" s="11"/>
      <c r="R208" s="11"/>
    </row>
    <row r="209">
      <c r="F209" s="11"/>
      <c r="G209" s="11"/>
      <c r="H209" s="11"/>
      <c r="I209" s="11"/>
      <c r="J209" s="11"/>
      <c r="K209" s="11"/>
      <c r="L209" s="11"/>
      <c r="M209" s="11"/>
      <c r="N209" s="11"/>
      <c r="O209" s="11"/>
      <c r="P209" s="11"/>
      <c r="Q209" s="11"/>
      <c r="R209" s="11"/>
    </row>
    <row r="210">
      <c r="F210" s="11"/>
      <c r="G210" s="11"/>
      <c r="H210" s="11"/>
      <c r="I210" s="11"/>
      <c r="J210" s="11"/>
      <c r="K210" s="11"/>
      <c r="L210" s="11"/>
      <c r="M210" s="11"/>
      <c r="N210" s="11"/>
      <c r="O210" s="11"/>
      <c r="P210" s="11"/>
      <c r="Q210" s="11"/>
      <c r="R210" s="11"/>
    </row>
    <row r="211">
      <c r="F211" s="11"/>
      <c r="G211" s="11"/>
      <c r="H211" s="11"/>
      <c r="I211" s="11"/>
      <c r="J211" s="11"/>
      <c r="K211" s="11"/>
      <c r="L211" s="11"/>
      <c r="M211" s="11"/>
      <c r="N211" s="11"/>
      <c r="O211" s="11"/>
      <c r="P211" s="11"/>
      <c r="Q211" s="11"/>
      <c r="R211" s="11"/>
    </row>
    <row r="212">
      <c r="F212" s="11"/>
      <c r="G212" s="11"/>
      <c r="H212" s="11"/>
      <c r="I212" s="11"/>
      <c r="J212" s="11"/>
      <c r="K212" s="11"/>
      <c r="L212" s="11"/>
      <c r="M212" s="11"/>
      <c r="N212" s="11"/>
      <c r="O212" s="11"/>
      <c r="P212" s="11"/>
      <c r="Q212" s="11"/>
      <c r="R212" s="11"/>
    </row>
    <row r="213">
      <c r="F213" s="11"/>
      <c r="G213" s="11"/>
      <c r="H213" s="11"/>
      <c r="I213" s="11"/>
      <c r="J213" s="11"/>
      <c r="K213" s="11"/>
      <c r="L213" s="11"/>
      <c r="M213" s="11"/>
      <c r="N213" s="11"/>
      <c r="O213" s="11"/>
      <c r="P213" s="11"/>
      <c r="Q213" s="11"/>
      <c r="R213" s="11"/>
    </row>
    <row r="214">
      <c r="F214" s="11"/>
      <c r="G214" s="11"/>
      <c r="H214" s="11"/>
      <c r="I214" s="11"/>
      <c r="J214" s="11"/>
      <c r="K214" s="11"/>
      <c r="L214" s="11"/>
      <c r="M214" s="11"/>
      <c r="N214" s="11"/>
      <c r="O214" s="11"/>
      <c r="P214" s="11"/>
      <c r="Q214" s="11"/>
      <c r="R214" s="11"/>
    </row>
    <row r="215">
      <c r="F215" s="11"/>
      <c r="G215" s="11"/>
      <c r="H215" s="11"/>
      <c r="I215" s="11"/>
      <c r="J215" s="11"/>
      <c r="K215" s="11"/>
      <c r="L215" s="11"/>
      <c r="M215" s="11"/>
      <c r="N215" s="11"/>
      <c r="O215" s="11"/>
      <c r="P215" s="11"/>
      <c r="Q215" s="11"/>
      <c r="R215" s="11"/>
    </row>
    <row r="216">
      <c r="F216" s="11"/>
      <c r="G216" s="11"/>
      <c r="H216" s="11"/>
      <c r="I216" s="11"/>
      <c r="J216" s="11"/>
      <c r="K216" s="11"/>
      <c r="L216" s="11"/>
      <c r="M216" s="11"/>
      <c r="N216" s="11"/>
      <c r="O216" s="11"/>
      <c r="P216" s="11"/>
      <c r="Q216" s="11"/>
      <c r="R216" s="11"/>
    </row>
    <row r="217">
      <c r="F217" s="11"/>
      <c r="G217" s="11"/>
      <c r="H217" s="11"/>
      <c r="I217" s="11"/>
      <c r="J217" s="11"/>
      <c r="K217" s="11"/>
      <c r="L217" s="11"/>
      <c r="M217" s="11"/>
      <c r="N217" s="11"/>
      <c r="O217" s="11"/>
      <c r="P217" s="11"/>
      <c r="Q217" s="11"/>
      <c r="R217" s="11"/>
    </row>
    <row r="218">
      <c r="F218" s="11"/>
      <c r="G218" s="11"/>
      <c r="H218" s="11"/>
      <c r="I218" s="11"/>
      <c r="J218" s="11"/>
      <c r="K218" s="11"/>
      <c r="L218" s="11"/>
      <c r="M218" s="11"/>
      <c r="N218" s="11"/>
      <c r="O218" s="11"/>
      <c r="P218" s="11"/>
      <c r="Q218" s="11"/>
      <c r="R218" s="11"/>
    </row>
    <row r="219">
      <c r="F219" s="11"/>
      <c r="G219" s="11"/>
      <c r="H219" s="11"/>
      <c r="I219" s="11"/>
      <c r="J219" s="11"/>
      <c r="K219" s="11"/>
      <c r="L219" s="11"/>
      <c r="M219" s="11"/>
      <c r="N219" s="11"/>
      <c r="O219" s="11"/>
      <c r="P219" s="11"/>
      <c r="Q219" s="11"/>
      <c r="R219" s="11"/>
    </row>
    <row r="220">
      <c r="F220" s="11"/>
      <c r="G220" s="11"/>
      <c r="H220" s="11"/>
      <c r="I220" s="11"/>
      <c r="J220" s="11"/>
      <c r="K220" s="11"/>
      <c r="L220" s="11"/>
      <c r="M220" s="11"/>
      <c r="N220" s="11"/>
      <c r="O220" s="11"/>
      <c r="P220" s="11"/>
      <c r="Q220" s="11"/>
      <c r="R220" s="11"/>
    </row>
    <row r="221">
      <c r="F221" s="11"/>
      <c r="G221" s="11"/>
      <c r="H221" s="11"/>
      <c r="I221" s="11"/>
      <c r="J221" s="11"/>
      <c r="K221" s="11"/>
      <c r="L221" s="11"/>
      <c r="M221" s="11"/>
      <c r="N221" s="11"/>
      <c r="O221" s="11"/>
      <c r="P221" s="11"/>
      <c r="Q221" s="11"/>
      <c r="R221" s="11"/>
    </row>
    <row r="222">
      <c r="F222" s="11"/>
      <c r="G222" s="11"/>
      <c r="H222" s="11"/>
      <c r="I222" s="11"/>
      <c r="J222" s="11"/>
      <c r="K222" s="11"/>
      <c r="L222" s="11"/>
      <c r="M222" s="11"/>
      <c r="N222" s="11"/>
      <c r="O222" s="11"/>
      <c r="P222" s="11"/>
      <c r="Q222" s="11"/>
      <c r="R222" s="11"/>
    </row>
    <row r="223">
      <c r="F223" s="11"/>
      <c r="G223" s="11"/>
      <c r="H223" s="11"/>
      <c r="I223" s="11"/>
      <c r="J223" s="11"/>
      <c r="K223" s="11"/>
      <c r="L223" s="11"/>
      <c r="M223" s="11"/>
      <c r="N223" s="11"/>
      <c r="O223" s="11"/>
      <c r="P223" s="11"/>
      <c r="Q223" s="11"/>
      <c r="R223" s="11"/>
    </row>
    <row r="224">
      <c r="F224" s="11"/>
      <c r="G224" s="11"/>
      <c r="H224" s="11"/>
      <c r="I224" s="11"/>
      <c r="J224" s="11"/>
      <c r="K224" s="11"/>
      <c r="L224" s="11"/>
      <c r="M224" s="11"/>
      <c r="N224" s="11"/>
      <c r="O224" s="11"/>
      <c r="P224" s="11"/>
      <c r="Q224" s="11"/>
      <c r="R224" s="11"/>
    </row>
    <row r="225">
      <c r="F225" s="11"/>
      <c r="G225" s="11"/>
      <c r="H225" s="11"/>
      <c r="I225" s="11"/>
      <c r="J225" s="11"/>
      <c r="K225" s="11"/>
      <c r="L225" s="11"/>
      <c r="M225" s="11"/>
      <c r="N225" s="11"/>
      <c r="O225" s="11"/>
      <c r="P225" s="11"/>
      <c r="Q225" s="11"/>
      <c r="R225" s="11"/>
    </row>
    <row r="226">
      <c r="F226" s="11"/>
      <c r="G226" s="11"/>
      <c r="H226" s="11"/>
      <c r="I226" s="11"/>
      <c r="J226" s="11"/>
      <c r="K226" s="11"/>
      <c r="L226" s="11"/>
      <c r="M226" s="11"/>
      <c r="N226" s="11"/>
      <c r="O226" s="11"/>
      <c r="P226" s="11"/>
      <c r="Q226" s="11"/>
      <c r="R226" s="11"/>
    </row>
    <row r="227">
      <c r="F227" s="11"/>
      <c r="G227" s="11"/>
      <c r="H227" s="11"/>
      <c r="I227" s="11"/>
      <c r="J227" s="11"/>
      <c r="K227" s="11"/>
      <c r="L227" s="11"/>
      <c r="M227" s="11"/>
      <c r="N227" s="11"/>
      <c r="O227" s="11"/>
      <c r="P227" s="11"/>
      <c r="Q227" s="11"/>
      <c r="R227" s="11"/>
    </row>
    <row r="228">
      <c r="F228" s="11"/>
      <c r="G228" s="11"/>
      <c r="H228" s="11"/>
      <c r="I228" s="11"/>
      <c r="J228" s="11"/>
      <c r="K228" s="11"/>
      <c r="L228" s="11"/>
      <c r="M228" s="11"/>
      <c r="N228" s="11"/>
      <c r="O228" s="11"/>
      <c r="P228" s="11"/>
      <c r="Q228" s="11"/>
      <c r="R228" s="11"/>
    </row>
    <row r="229">
      <c r="F229" s="11"/>
      <c r="G229" s="11"/>
      <c r="H229" s="11"/>
      <c r="I229" s="11"/>
      <c r="J229" s="11"/>
      <c r="K229" s="11"/>
      <c r="L229" s="11"/>
      <c r="M229" s="11"/>
      <c r="N229" s="11"/>
      <c r="O229" s="11"/>
      <c r="P229" s="11"/>
      <c r="Q229" s="11"/>
      <c r="R229" s="11"/>
    </row>
    <row r="230">
      <c r="F230" s="11"/>
      <c r="G230" s="11"/>
      <c r="H230" s="11"/>
      <c r="I230" s="11"/>
      <c r="J230" s="11"/>
      <c r="K230" s="11"/>
      <c r="L230" s="11"/>
      <c r="M230" s="11"/>
      <c r="N230" s="11"/>
      <c r="O230" s="11"/>
      <c r="P230" s="11"/>
      <c r="Q230" s="11"/>
      <c r="R230" s="11"/>
    </row>
    <row r="231">
      <c r="F231" s="11"/>
      <c r="G231" s="11"/>
      <c r="H231" s="11"/>
      <c r="I231" s="11"/>
      <c r="J231" s="11"/>
      <c r="K231" s="11"/>
      <c r="L231" s="11"/>
      <c r="M231" s="11"/>
      <c r="N231" s="11"/>
      <c r="O231" s="11"/>
      <c r="P231" s="11"/>
      <c r="Q231" s="11"/>
      <c r="R231" s="11"/>
    </row>
    <row r="232">
      <c r="F232" s="11"/>
      <c r="G232" s="11"/>
      <c r="H232" s="11"/>
      <c r="I232" s="11"/>
      <c r="J232" s="11"/>
      <c r="K232" s="11"/>
      <c r="L232" s="11"/>
      <c r="M232" s="11"/>
      <c r="N232" s="11"/>
      <c r="O232" s="11"/>
      <c r="P232" s="11"/>
      <c r="Q232" s="11"/>
      <c r="R232" s="11"/>
    </row>
    <row r="233">
      <c r="F233" s="11"/>
      <c r="G233" s="11"/>
      <c r="H233" s="11"/>
      <c r="I233" s="11"/>
      <c r="J233" s="11"/>
      <c r="K233" s="11"/>
      <c r="L233" s="11"/>
      <c r="M233" s="11"/>
      <c r="N233" s="11"/>
      <c r="O233" s="11"/>
      <c r="P233" s="11"/>
      <c r="Q233" s="11"/>
      <c r="R233" s="11"/>
    </row>
    <row r="234">
      <c r="F234" s="11"/>
      <c r="G234" s="11"/>
      <c r="H234" s="11"/>
      <c r="I234" s="11"/>
      <c r="J234" s="11"/>
      <c r="K234" s="11"/>
      <c r="L234" s="11"/>
      <c r="M234" s="11"/>
      <c r="N234" s="11"/>
      <c r="O234" s="11"/>
      <c r="P234" s="11"/>
      <c r="Q234" s="11"/>
      <c r="R234" s="11"/>
    </row>
    <row r="235">
      <c r="F235" s="11"/>
      <c r="G235" s="11"/>
      <c r="H235" s="11"/>
      <c r="I235" s="11"/>
      <c r="J235" s="11"/>
      <c r="K235" s="11"/>
      <c r="L235" s="11"/>
      <c r="M235" s="11"/>
      <c r="N235" s="11"/>
      <c r="O235" s="11"/>
      <c r="P235" s="11"/>
      <c r="Q235" s="11"/>
      <c r="R235" s="11"/>
    </row>
    <row r="236">
      <c r="F236" s="11"/>
      <c r="G236" s="11"/>
      <c r="H236" s="11"/>
      <c r="I236" s="11"/>
      <c r="J236" s="11"/>
      <c r="K236" s="11"/>
      <c r="L236" s="11"/>
      <c r="M236" s="11"/>
      <c r="N236" s="11"/>
      <c r="O236" s="11"/>
      <c r="P236" s="11"/>
      <c r="Q236" s="11"/>
      <c r="R236" s="11"/>
    </row>
    <row r="237">
      <c r="F237" s="11"/>
      <c r="G237" s="11"/>
      <c r="H237" s="11"/>
      <c r="I237" s="11"/>
      <c r="J237" s="11"/>
      <c r="K237" s="11"/>
      <c r="L237" s="11"/>
      <c r="M237" s="11"/>
      <c r="N237" s="11"/>
      <c r="O237" s="11"/>
      <c r="P237" s="11"/>
      <c r="Q237" s="11"/>
      <c r="R237" s="11"/>
    </row>
    <row r="238">
      <c r="F238" s="11"/>
      <c r="G238" s="11"/>
      <c r="H238" s="11"/>
      <c r="I238" s="11"/>
      <c r="J238" s="11"/>
      <c r="K238" s="11"/>
      <c r="L238" s="11"/>
      <c r="M238" s="11"/>
      <c r="N238" s="11"/>
      <c r="O238" s="11"/>
      <c r="P238" s="11"/>
      <c r="Q238" s="11"/>
      <c r="R238" s="11"/>
    </row>
    <row r="239">
      <c r="F239" s="11"/>
      <c r="G239" s="11"/>
      <c r="H239" s="11"/>
      <c r="I239" s="11"/>
      <c r="J239" s="11"/>
      <c r="K239" s="11"/>
      <c r="L239" s="11"/>
      <c r="M239" s="11"/>
      <c r="N239" s="11"/>
      <c r="O239" s="11"/>
      <c r="P239" s="11"/>
      <c r="Q239" s="11"/>
      <c r="R239" s="11"/>
    </row>
    <row r="240">
      <c r="F240" s="11"/>
      <c r="G240" s="11"/>
      <c r="H240" s="11"/>
      <c r="I240" s="11"/>
      <c r="J240" s="11"/>
      <c r="K240" s="11"/>
      <c r="L240" s="11"/>
      <c r="M240" s="11"/>
      <c r="N240" s="11"/>
      <c r="O240" s="11"/>
      <c r="P240" s="11"/>
      <c r="Q240" s="11"/>
      <c r="R240" s="11"/>
    </row>
    <row r="241">
      <c r="F241" s="11"/>
      <c r="G241" s="11"/>
      <c r="H241" s="11"/>
      <c r="I241" s="11"/>
      <c r="J241" s="11"/>
      <c r="K241" s="11"/>
      <c r="L241" s="11"/>
      <c r="M241" s="11"/>
      <c r="N241" s="11"/>
      <c r="O241" s="11"/>
      <c r="P241" s="11"/>
      <c r="Q241" s="11"/>
      <c r="R241" s="11"/>
    </row>
    <row r="242">
      <c r="F242" s="11"/>
      <c r="G242" s="11"/>
      <c r="H242" s="11"/>
      <c r="I242" s="11"/>
      <c r="J242" s="11"/>
      <c r="K242" s="11"/>
      <c r="L242" s="11"/>
      <c r="M242" s="11"/>
      <c r="N242" s="11"/>
      <c r="O242" s="11"/>
      <c r="P242" s="11"/>
      <c r="Q242" s="11"/>
      <c r="R242" s="11"/>
    </row>
    <row r="243">
      <c r="F243" s="11"/>
      <c r="G243" s="11"/>
      <c r="H243" s="11"/>
      <c r="I243" s="11"/>
      <c r="J243" s="11"/>
      <c r="K243" s="11"/>
      <c r="L243" s="11"/>
      <c r="M243" s="11"/>
      <c r="N243" s="11"/>
      <c r="O243" s="11"/>
      <c r="P243" s="11"/>
      <c r="Q243" s="11"/>
      <c r="R243" s="11"/>
    </row>
    <row r="244">
      <c r="F244" s="11"/>
      <c r="G244" s="11"/>
      <c r="H244" s="11"/>
      <c r="I244" s="11"/>
      <c r="J244" s="11"/>
      <c r="K244" s="11"/>
      <c r="L244" s="11"/>
      <c r="M244" s="11"/>
      <c r="N244" s="11"/>
      <c r="O244" s="11"/>
      <c r="P244" s="11"/>
      <c r="Q244" s="11"/>
      <c r="R244" s="11"/>
    </row>
    <row r="245">
      <c r="F245" s="11"/>
      <c r="G245" s="11"/>
      <c r="H245" s="11"/>
      <c r="I245" s="11"/>
      <c r="J245" s="11"/>
      <c r="K245" s="11"/>
      <c r="L245" s="11"/>
      <c r="M245" s="11"/>
      <c r="N245" s="11"/>
      <c r="O245" s="11"/>
      <c r="P245" s="11"/>
      <c r="Q245" s="11"/>
      <c r="R245" s="11"/>
    </row>
    <row r="246">
      <c r="F246" s="11"/>
      <c r="G246" s="11"/>
      <c r="H246" s="11"/>
      <c r="I246" s="11"/>
      <c r="J246" s="11"/>
      <c r="K246" s="11"/>
      <c r="L246" s="11"/>
      <c r="M246" s="11"/>
      <c r="N246" s="11"/>
      <c r="O246" s="11"/>
      <c r="P246" s="11"/>
      <c r="Q246" s="11"/>
      <c r="R246" s="11"/>
    </row>
    <row r="247">
      <c r="F247" s="11"/>
      <c r="G247" s="11"/>
      <c r="H247" s="11"/>
      <c r="I247" s="11"/>
      <c r="J247" s="11"/>
      <c r="K247" s="11"/>
      <c r="L247" s="11"/>
      <c r="M247" s="11"/>
      <c r="N247" s="11"/>
      <c r="O247" s="11"/>
      <c r="P247" s="11"/>
      <c r="Q247" s="11"/>
      <c r="R247" s="11"/>
    </row>
    <row r="248">
      <c r="F248" s="11"/>
      <c r="G248" s="11"/>
      <c r="H248" s="11"/>
      <c r="I248" s="11"/>
      <c r="J248" s="11"/>
      <c r="K248" s="11"/>
      <c r="L248" s="11"/>
      <c r="M248" s="11"/>
      <c r="N248" s="11"/>
      <c r="O248" s="11"/>
      <c r="P248" s="11"/>
      <c r="Q248" s="11"/>
      <c r="R248" s="11"/>
    </row>
    <row r="249">
      <c r="F249" s="11"/>
      <c r="G249" s="11"/>
      <c r="H249" s="11"/>
      <c r="I249" s="11"/>
      <c r="J249" s="11"/>
      <c r="K249" s="11"/>
      <c r="L249" s="11"/>
      <c r="M249" s="11"/>
      <c r="N249" s="11"/>
      <c r="O249" s="11"/>
      <c r="P249" s="11"/>
      <c r="Q249" s="11"/>
      <c r="R249" s="11"/>
    </row>
    <row r="250">
      <c r="F250" s="11"/>
      <c r="G250" s="11"/>
      <c r="H250" s="11"/>
      <c r="I250" s="11"/>
      <c r="J250" s="11"/>
      <c r="K250" s="11"/>
      <c r="L250" s="11"/>
      <c r="M250" s="11"/>
      <c r="N250" s="11"/>
      <c r="O250" s="11"/>
      <c r="P250" s="11"/>
      <c r="Q250" s="11"/>
      <c r="R250" s="11"/>
    </row>
    <row r="251">
      <c r="F251" s="11"/>
      <c r="G251" s="11"/>
      <c r="H251" s="11"/>
      <c r="I251" s="11"/>
      <c r="J251" s="11"/>
      <c r="K251" s="11"/>
      <c r="L251" s="11"/>
      <c r="M251" s="11"/>
      <c r="N251" s="11"/>
      <c r="O251" s="11"/>
      <c r="P251" s="11"/>
      <c r="Q251" s="11"/>
      <c r="R251" s="11"/>
    </row>
    <row r="252">
      <c r="F252" s="11"/>
      <c r="G252" s="11"/>
      <c r="H252" s="11"/>
      <c r="I252" s="11"/>
      <c r="J252" s="11"/>
      <c r="K252" s="11"/>
      <c r="L252" s="11"/>
      <c r="M252" s="11"/>
      <c r="N252" s="11"/>
      <c r="O252" s="11"/>
      <c r="P252" s="11"/>
      <c r="Q252" s="11"/>
      <c r="R252" s="11"/>
    </row>
    <row r="253">
      <c r="F253" s="11"/>
      <c r="G253" s="11"/>
      <c r="H253" s="11"/>
      <c r="I253" s="11"/>
      <c r="J253" s="11"/>
      <c r="K253" s="11"/>
      <c r="L253" s="11"/>
      <c r="M253" s="11"/>
      <c r="N253" s="11"/>
      <c r="O253" s="11"/>
      <c r="P253" s="11"/>
      <c r="Q253" s="11"/>
      <c r="R253" s="11"/>
    </row>
    <row r="254">
      <c r="F254" s="11"/>
      <c r="G254" s="11"/>
      <c r="H254" s="11"/>
      <c r="I254" s="11"/>
      <c r="J254" s="11"/>
      <c r="K254" s="11"/>
      <c r="L254" s="11"/>
      <c r="M254" s="11"/>
      <c r="N254" s="11"/>
      <c r="O254" s="11"/>
      <c r="P254" s="11"/>
      <c r="Q254" s="11"/>
      <c r="R254" s="11"/>
    </row>
    <row r="255">
      <c r="F255" s="11"/>
      <c r="G255" s="11"/>
      <c r="H255" s="11"/>
      <c r="I255" s="11"/>
      <c r="J255" s="11"/>
      <c r="K255" s="11"/>
      <c r="L255" s="11"/>
      <c r="M255" s="11"/>
      <c r="N255" s="11"/>
      <c r="O255" s="11"/>
      <c r="P255" s="11"/>
      <c r="Q255" s="11"/>
      <c r="R255" s="11"/>
    </row>
    <row r="256">
      <c r="F256" s="11"/>
      <c r="G256" s="11"/>
      <c r="H256" s="11"/>
      <c r="I256" s="11"/>
      <c r="J256" s="11"/>
      <c r="K256" s="11"/>
      <c r="L256" s="11"/>
      <c r="M256" s="11"/>
      <c r="N256" s="11"/>
      <c r="O256" s="11"/>
      <c r="P256" s="11"/>
      <c r="Q256" s="11"/>
      <c r="R256" s="11"/>
    </row>
    <row r="257">
      <c r="F257" s="11"/>
      <c r="G257" s="11"/>
      <c r="H257" s="11"/>
      <c r="I257" s="11"/>
      <c r="J257" s="11"/>
      <c r="K257" s="11"/>
      <c r="L257" s="11"/>
      <c r="M257" s="11"/>
      <c r="N257" s="11"/>
      <c r="O257" s="11"/>
      <c r="P257" s="11"/>
      <c r="Q257" s="11"/>
      <c r="R257" s="11"/>
    </row>
    <row r="258">
      <c r="F258" s="11"/>
      <c r="G258" s="11"/>
      <c r="H258" s="11"/>
      <c r="I258" s="11"/>
      <c r="J258" s="11"/>
      <c r="K258" s="11"/>
      <c r="L258" s="11"/>
      <c r="M258" s="11"/>
      <c r="N258" s="11"/>
      <c r="O258" s="11"/>
      <c r="P258" s="11"/>
      <c r="Q258" s="11"/>
      <c r="R258" s="11"/>
    </row>
    <row r="259">
      <c r="F259" s="11"/>
      <c r="G259" s="11"/>
      <c r="H259" s="11"/>
      <c r="I259" s="11"/>
      <c r="J259" s="11"/>
      <c r="K259" s="11"/>
      <c r="L259" s="11"/>
      <c r="M259" s="11"/>
      <c r="N259" s="11"/>
      <c r="O259" s="11"/>
      <c r="P259" s="11"/>
      <c r="Q259" s="11"/>
      <c r="R259" s="11"/>
    </row>
    <row r="260">
      <c r="F260" s="11"/>
      <c r="G260" s="11"/>
      <c r="H260" s="11"/>
      <c r="I260" s="11"/>
      <c r="J260" s="11"/>
      <c r="K260" s="11"/>
      <c r="L260" s="11"/>
      <c r="M260" s="11"/>
      <c r="N260" s="11"/>
      <c r="O260" s="11"/>
      <c r="P260" s="11"/>
      <c r="Q260" s="11"/>
      <c r="R260" s="11"/>
    </row>
    <row r="261">
      <c r="F261" s="11"/>
      <c r="G261" s="11"/>
      <c r="H261" s="11"/>
      <c r="I261" s="11"/>
      <c r="J261" s="11"/>
      <c r="K261" s="11"/>
      <c r="L261" s="11"/>
      <c r="M261" s="11"/>
      <c r="N261" s="11"/>
      <c r="O261" s="11"/>
      <c r="P261" s="11"/>
      <c r="Q261" s="11"/>
      <c r="R261" s="11"/>
    </row>
    <row r="262">
      <c r="F262" s="11"/>
      <c r="G262" s="11"/>
      <c r="H262" s="11"/>
      <c r="I262" s="11"/>
      <c r="J262" s="11"/>
      <c r="K262" s="11"/>
      <c r="L262" s="11"/>
      <c r="M262" s="11"/>
      <c r="N262" s="11"/>
      <c r="O262" s="11"/>
      <c r="P262" s="11"/>
      <c r="Q262" s="11"/>
      <c r="R262" s="11"/>
    </row>
    <row r="263">
      <c r="F263" s="11"/>
      <c r="G263" s="11"/>
      <c r="H263" s="11"/>
      <c r="I263" s="11"/>
      <c r="J263" s="11"/>
      <c r="K263" s="11"/>
      <c r="L263" s="11"/>
      <c r="M263" s="11"/>
      <c r="N263" s="11"/>
      <c r="O263" s="11"/>
      <c r="P263" s="11"/>
      <c r="Q263" s="11"/>
      <c r="R263" s="11"/>
    </row>
    <row r="264">
      <c r="F264" s="11"/>
      <c r="G264" s="11"/>
      <c r="H264" s="11"/>
      <c r="I264" s="11"/>
      <c r="J264" s="11"/>
      <c r="K264" s="11"/>
      <c r="L264" s="11"/>
      <c r="M264" s="11"/>
      <c r="N264" s="11"/>
      <c r="O264" s="11"/>
      <c r="P264" s="11"/>
      <c r="Q264" s="11"/>
      <c r="R264" s="11"/>
    </row>
    <row r="265">
      <c r="F265" s="11"/>
      <c r="G265" s="11"/>
      <c r="H265" s="11"/>
      <c r="I265" s="11"/>
      <c r="J265" s="11"/>
      <c r="K265" s="11"/>
      <c r="L265" s="11"/>
      <c r="M265" s="11"/>
      <c r="N265" s="11"/>
      <c r="O265" s="11"/>
      <c r="P265" s="11"/>
      <c r="Q265" s="11"/>
      <c r="R265" s="11"/>
    </row>
    <row r="266">
      <c r="F266" s="11"/>
      <c r="G266" s="11"/>
      <c r="H266" s="11"/>
      <c r="I266" s="11"/>
      <c r="J266" s="11"/>
      <c r="K266" s="11"/>
      <c r="L266" s="11"/>
      <c r="M266" s="11"/>
      <c r="N266" s="11"/>
      <c r="O266" s="11"/>
      <c r="P266" s="11"/>
      <c r="Q266" s="11"/>
      <c r="R266" s="11"/>
    </row>
    <row r="267">
      <c r="F267" s="11"/>
      <c r="G267" s="11"/>
      <c r="H267" s="11"/>
      <c r="I267" s="11"/>
      <c r="J267" s="11"/>
      <c r="K267" s="11"/>
      <c r="L267" s="11"/>
      <c r="M267" s="11"/>
      <c r="N267" s="11"/>
      <c r="O267" s="11"/>
      <c r="P267" s="11"/>
      <c r="Q267" s="11"/>
      <c r="R267" s="11"/>
    </row>
    <row r="268">
      <c r="F268" s="11"/>
      <c r="G268" s="11"/>
      <c r="H268" s="11"/>
      <c r="I268" s="11"/>
      <c r="J268" s="11"/>
      <c r="K268" s="11"/>
      <c r="L268" s="11"/>
      <c r="M268" s="11"/>
      <c r="N268" s="11"/>
      <c r="O268" s="11"/>
      <c r="P268" s="11"/>
      <c r="Q268" s="11"/>
      <c r="R268" s="11"/>
    </row>
    <row r="269">
      <c r="F269" s="11"/>
      <c r="G269" s="11"/>
      <c r="H269" s="11"/>
      <c r="I269" s="11"/>
      <c r="J269" s="11"/>
      <c r="K269" s="11"/>
      <c r="L269" s="11"/>
      <c r="M269" s="11"/>
      <c r="N269" s="11"/>
      <c r="O269" s="11"/>
      <c r="P269" s="11"/>
      <c r="Q269" s="11"/>
      <c r="R269" s="11"/>
    </row>
    <row r="270">
      <c r="F270" s="11"/>
      <c r="G270" s="11"/>
      <c r="H270" s="11"/>
      <c r="I270" s="11"/>
      <c r="J270" s="11"/>
      <c r="K270" s="11"/>
      <c r="L270" s="11"/>
      <c r="M270" s="11"/>
      <c r="N270" s="11"/>
      <c r="O270" s="11"/>
      <c r="P270" s="11"/>
      <c r="Q270" s="11"/>
      <c r="R270" s="11"/>
    </row>
    <row r="271">
      <c r="F271" s="11"/>
      <c r="G271" s="11"/>
      <c r="H271" s="11"/>
      <c r="I271" s="11"/>
      <c r="J271" s="11"/>
      <c r="K271" s="11"/>
      <c r="L271" s="11"/>
      <c r="M271" s="11"/>
      <c r="N271" s="11"/>
      <c r="O271" s="11"/>
      <c r="P271" s="11"/>
      <c r="Q271" s="11"/>
      <c r="R271" s="11"/>
    </row>
    <row r="272">
      <c r="F272" s="11"/>
      <c r="G272" s="11"/>
      <c r="H272" s="11"/>
      <c r="I272" s="11"/>
      <c r="J272" s="11"/>
      <c r="K272" s="11"/>
      <c r="L272" s="11"/>
      <c r="M272" s="11"/>
      <c r="N272" s="11"/>
      <c r="O272" s="11"/>
      <c r="P272" s="11"/>
      <c r="Q272" s="11"/>
      <c r="R272" s="11"/>
    </row>
    <row r="273">
      <c r="F273" s="11"/>
      <c r="G273" s="11"/>
      <c r="H273" s="11"/>
      <c r="I273" s="11"/>
      <c r="J273" s="11"/>
      <c r="K273" s="11"/>
      <c r="L273" s="11"/>
      <c r="M273" s="11"/>
      <c r="N273" s="11"/>
      <c r="O273" s="11"/>
      <c r="P273" s="11"/>
      <c r="Q273" s="11"/>
      <c r="R273" s="11"/>
    </row>
    <row r="274">
      <c r="F274" s="11"/>
      <c r="G274" s="11"/>
      <c r="H274" s="11"/>
      <c r="I274" s="11"/>
      <c r="J274" s="11"/>
      <c r="K274" s="11"/>
      <c r="L274" s="11"/>
      <c r="M274" s="11"/>
      <c r="N274" s="11"/>
      <c r="O274" s="11"/>
      <c r="P274" s="11"/>
      <c r="Q274" s="11"/>
      <c r="R274" s="11"/>
    </row>
    <row r="275">
      <c r="F275" s="11"/>
      <c r="G275" s="11"/>
      <c r="H275" s="11"/>
      <c r="I275" s="11"/>
      <c r="J275" s="11"/>
      <c r="K275" s="11"/>
      <c r="L275" s="11"/>
      <c r="M275" s="11"/>
      <c r="N275" s="11"/>
      <c r="O275" s="11"/>
      <c r="P275" s="11"/>
      <c r="Q275" s="11"/>
      <c r="R275" s="11"/>
    </row>
    <row r="276">
      <c r="F276" s="11"/>
      <c r="G276" s="11"/>
      <c r="H276" s="11"/>
      <c r="I276" s="11"/>
      <c r="J276" s="11"/>
      <c r="K276" s="11"/>
      <c r="L276" s="11"/>
      <c r="M276" s="11"/>
      <c r="N276" s="11"/>
      <c r="O276" s="11"/>
      <c r="P276" s="11"/>
      <c r="Q276" s="11"/>
      <c r="R276" s="11"/>
    </row>
    <row r="277">
      <c r="F277" s="11"/>
      <c r="G277" s="11"/>
      <c r="H277" s="11"/>
      <c r="I277" s="11"/>
      <c r="J277" s="11"/>
      <c r="K277" s="11"/>
      <c r="L277" s="11"/>
      <c r="M277" s="11"/>
      <c r="N277" s="11"/>
      <c r="O277" s="11"/>
      <c r="P277" s="11"/>
      <c r="Q277" s="11"/>
      <c r="R277" s="11"/>
    </row>
    <row r="278">
      <c r="F278" s="11"/>
      <c r="G278" s="11"/>
      <c r="H278" s="11"/>
      <c r="I278" s="11"/>
      <c r="J278" s="11"/>
      <c r="K278" s="11"/>
      <c r="L278" s="11"/>
      <c r="M278" s="11"/>
      <c r="N278" s="11"/>
      <c r="O278" s="11"/>
      <c r="P278" s="11"/>
      <c r="Q278" s="11"/>
      <c r="R278" s="11"/>
    </row>
    <row r="279">
      <c r="F279" s="11"/>
      <c r="G279" s="11"/>
      <c r="H279" s="11"/>
      <c r="I279" s="11"/>
      <c r="J279" s="11"/>
      <c r="K279" s="11"/>
      <c r="L279" s="11"/>
      <c r="M279" s="11"/>
      <c r="N279" s="11"/>
      <c r="O279" s="11"/>
      <c r="P279" s="11"/>
      <c r="Q279" s="11"/>
      <c r="R279" s="11"/>
    </row>
    <row r="280">
      <c r="F280" s="11"/>
      <c r="G280" s="11"/>
      <c r="H280" s="11"/>
      <c r="I280" s="11"/>
      <c r="J280" s="11"/>
      <c r="K280" s="11"/>
      <c r="L280" s="11"/>
      <c r="M280" s="11"/>
      <c r="N280" s="11"/>
      <c r="O280" s="11"/>
      <c r="P280" s="11"/>
      <c r="Q280" s="11"/>
      <c r="R280" s="11"/>
    </row>
    <row r="281">
      <c r="F281" s="11"/>
      <c r="G281" s="11"/>
      <c r="H281" s="11"/>
      <c r="I281" s="11"/>
      <c r="J281" s="11"/>
      <c r="K281" s="11"/>
      <c r="L281" s="11"/>
      <c r="M281" s="11"/>
      <c r="N281" s="11"/>
      <c r="O281" s="11"/>
      <c r="P281" s="11"/>
      <c r="Q281" s="11"/>
      <c r="R281" s="11"/>
    </row>
    <row r="282">
      <c r="F282" s="11"/>
      <c r="G282" s="11"/>
      <c r="H282" s="11"/>
      <c r="I282" s="11"/>
      <c r="J282" s="11"/>
      <c r="K282" s="11"/>
      <c r="L282" s="11"/>
      <c r="M282" s="11"/>
      <c r="N282" s="11"/>
      <c r="O282" s="11"/>
      <c r="P282" s="11"/>
      <c r="Q282" s="11"/>
      <c r="R282" s="11"/>
    </row>
    <row r="283">
      <c r="F283" s="11"/>
      <c r="G283" s="11"/>
      <c r="H283" s="11"/>
      <c r="I283" s="11"/>
      <c r="J283" s="11"/>
      <c r="K283" s="11"/>
      <c r="L283" s="11"/>
      <c r="M283" s="11"/>
      <c r="N283" s="11"/>
      <c r="O283" s="11"/>
      <c r="P283" s="11"/>
      <c r="Q283" s="11"/>
      <c r="R283" s="11"/>
    </row>
    <row r="284">
      <c r="F284" s="11"/>
      <c r="G284" s="11"/>
      <c r="H284" s="11"/>
      <c r="I284" s="11"/>
      <c r="J284" s="11"/>
      <c r="K284" s="11"/>
      <c r="L284" s="11"/>
      <c r="M284" s="11"/>
      <c r="N284" s="11"/>
      <c r="O284" s="11"/>
      <c r="P284" s="11"/>
      <c r="Q284" s="11"/>
      <c r="R284" s="11"/>
    </row>
    <row r="285">
      <c r="F285" s="11"/>
      <c r="G285" s="11"/>
      <c r="H285" s="11"/>
      <c r="I285" s="11"/>
      <c r="J285" s="11"/>
      <c r="K285" s="11"/>
      <c r="L285" s="11"/>
      <c r="M285" s="11"/>
      <c r="N285" s="11"/>
      <c r="O285" s="11"/>
      <c r="P285" s="11"/>
      <c r="Q285" s="11"/>
      <c r="R285" s="11"/>
    </row>
    <row r="286">
      <c r="F286" s="11"/>
      <c r="G286" s="11"/>
      <c r="H286" s="11"/>
      <c r="I286" s="11"/>
      <c r="J286" s="11"/>
      <c r="K286" s="11"/>
      <c r="L286" s="11"/>
      <c r="M286" s="11"/>
      <c r="N286" s="11"/>
      <c r="O286" s="11"/>
      <c r="P286" s="11"/>
      <c r="Q286" s="11"/>
      <c r="R286" s="11"/>
    </row>
    <row r="287">
      <c r="F287" s="11"/>
      <c r="G287" s="11"/>
      <c r="H287" s="11"/>
      <c r="I287" s="11"/>
      <c r="J287" s="11"/>
      <c r="K287" s="11"/>
      <c r="L287" s="11"/>
      <c r="M287" s="11"/>
      <c r="N287" s="11"/>
      <c r="O287" s="11"/>
      <c r="P287" s="11"/>
      <c r="Q287" s="11"/>
      <c r="R287" s="11"/>
    </row>
    <row r="288">
      <c r="F288" s="11"/>
      <c r="G288" s="11"/>
      <c r="H288" s="11"/>
      <c r="I288" s="11"/>
      <c r="J288" s="11"/>
      <c r="K288" s="11"/>
      <c r="L288" s="11"/>
      <c r="M288" s="11"/>
      <c r="N288" s="11"/>
      <c r="O288" s="11"/>
      <c r="P288" s="11"/>
      <c r="Q288" s="11"/>
      <c r="R288" s="11"/>
    </row>
    <row r="289">
      <c r="F289" s="11"/>
      <c r="G289" s="11"/>
      <c r="H289" s="11"/>
      <c r="I289" s="11"/>
      <c r="J289" s="11"/>
      <c r="K289" s="11"/>
      <c r="L289" s="11"/>
      <c r="M289" s="11"/>
      <c r="N289" s="11"/>
      <c r="O289" s="11"/>
      <c r="P289" s="11"/>
      <c r="Q289" s="11"/>
      <c r="R289" s="11"/>
    </row>
    <row r="290">
      <c r="F290" s="11"/>
      <c r="G290" s="11"/>
      <c r="H290" s="11"/>
      <c r="I290" s="11"/>
      <c r="J290" s="11"/>
      <c r="K290" s="11"/>
      <c r="L290" s="11"/>
      <c r="M290" s="11"/>
      <c r="N290" s="11"/>
      <c r="O290" s="11"/>
      <c r="P290" s="11"/>
      <c r="Q290" s="11"/>
      <c r="R290" s="11"/>
    </row>
    <row r="291">
      <c r="F291" s="11"/>
      <c r="G291" s="11"/>
      <c r="H291" s="11"/>
      <c r="I291" s="11"/>
      <c r="J291" s="11"/>
      <c r="K291" s="11"/>
      <c r="L291" s="11"/>
      <c r="M291" s="11"/>
      <c r="N291" s="11"/>
      <c r="O291" s="11"/>
      <c r="P291" s="11"/>
      <c r="Q291" s="11"/>
      <c r="R291" s="11"/>
    </row>
    <row r="292">
      <c r="F292" s="11"/>
      <c r="G292" s="11"/>
      <c r="H292" s="11"/>
      <c r="I292" s="11"/>
      <c r="J292" s="11"/>
      <c r="K292" s="11"/>
      <c r="L292" s="11"/>
      <c r="M292" s="11"/>
      <c r="N292" s="11"/>
      <c r="O292" s="11"/>
      <c r="P292" s="11"/>
      <c r="Q292" s="11"/>
      <c r="R292" s="11"/>
    </row>
    <row r="293">
      <c r="F293" s="11"/>
      <c r="G293" s="11"/>
      <c r="H293" s="11"/>
      <c r="I293" s="11"/>
      <c r="J293" s="11"/>
      <c r="K293" s="11"/>
      <c r="L293" s="11"/>
      <c r="M293" s="11"/>
      <c r="N293" s="11"/>
      <c r="O293" s="11"/>
      <c r="P293" s="11"/>
      <c r="Q293" s="11"/>
      <c r="R293" s="11"/>
    </row>
    <row r="294">
      <c r="F294" s="11"/>
      <c r="G294" s="11"/>
      <c r="H294" s="11"/>
      <c r="I294" s="11"/>
      <c r="J294" s="11"/>
      <c r="K294" s="11"/>
      <c r="L294" s="11"/>
      <c r="M294" s="11"/>
      <c r="N294" s="11"/>
      <c r="O294" s="11"/>
      <c r="P294" s="11"/>
      <c r="Q294" s="11"/>
      <c r="R294" s="11"/>
    </row>
    <row r="295">
      <c r="F295" s="11"/>
      <c r="G295" s="11"/>
      <c r="H295" s="11"/>
      <c r="I295" s="11"/>
      <c r="J295" s="11"/>
      <c r="K295" s="11"/>
      <c r="L295" s="11"/>
      <c r="M295" s="11"/>
      <c r="N295" s="11"/>
      <c r="O295" s="11"/>
      <c r="P295" s="11"/>
      <c r="Q295" s="11"/>
      <c r="R295" s="11"/>
    </row>
    <row r="296">
      <c r="F296" s="11"/>
      <c r="G296" s="11"/>
      <c r="H296" s="11"/>
      <c r="I296" s="11"/>
      <c r="J296" s="11"/>
      <c r="K296" s="11"/>
      <c r="L296" s="11"/>
      <c r="M296" s="11"/>
      <c r="N296" s="11"/>
      <c r="O296" s="11"/>
      <c r="P296" s="11"/>
      <c r="Q296" s="11"/>
      <c r="R296" s="11"/>
    </row>
    <row r="297">
      <c r="F297" s="11"/>
      <c r="G297" s="11"/>
      <c r="H297" s="11"/>
      <c r="I297" s="11"/>
      <c r="J297" s="11"/>
      <c r="K297" s="11"/>
      <c r="L297" s="11"/>
      <c r="M297" s="11"/>
      <c r="N297" s="11"/>
      <c r="O297" s="11"/>
      <c r="P297" s="11"/>
      <c r="Q297" s="11"/>
      <c r="R297" s="11"/>
    </row>
    <row r="298">
      <c r="F298" s="11"/>
      <c r="G298" s="11"/>
      <c r="H298" s="11"/>
      <c r="I298" s="11"/>
      <c r="J298" s="11"/>
      <c r="K298" s="11"/>
      <c r="L298" s="11"/>
      <c r="M298" s="11"/>
      <c r="N298" s="11"/>
      <c r="O298" s="11"/>
      <c r="P298" s="11"/>
      <c r="Q298" s="11"/>
      <c r="R298" s="11"/>
    </row>
    <row r="299">
      <c r="F299" s="11"/>
      <c r="G299" s="11"/>
      <c r="H299" s="11"/>
      <c r="I299" s="11"/>
      <c r="J299" s="11"/>
      <c r="K299" s="11"/>
      <c r="L299" s="11"/>
      <c r="M299" s="11"/>
      <c r="N299" s="11"/>
      <c r="O299" s="11"/>
      <c r="P299" s="11"/>
      <c r="Q299" s="11"/>
      <c r="R299" s="11"/>
    </row>
    <row r="300">
      <c r="F300" s="11"/>
      <c r="G300" s="11"/>
      <c r="H300" s="11"/>
      <c r="I300" s="11"/>
      <c r="J300" s="11"/>
      <c r="K300" s="11"/>
      <c r="L300" s="11"/>
      <c r="M300" s="11"/>
      <c r="N300" s="11"/>
      <c r="O300" s="11"/>
      <c r="P300" s="11"/>
      <c r="Q300" s="11"/>
      <c r="R300" s="11"/>
    </row>
    <row r="301">
      <c r="F301" s="11"/>
      <c r="G301" s="11"/>
      <c r="H301" s="11"/>
      <c r="I301" s="11"/>
      <c r="J301" s="11"/>
      <c r="K301" s="11"/>
      <c r="L301" s="11"/>
      <c r="M301" s="11"/>
      <c r="N301" s="11"/>
      <c r="O301" s="11"/>
      <c r="P301" s="11"/>
      <c r="Q301" s="11"/>
      <c r="R301" s="11"/>
    </row>
    <row r="302">
      <c r="F302" s="11"/>
      <c r="G302" s="11"/>
      <c r="H302" s="11"/>
      <c r="I302" s="11"/>
      <c r="J302" s="11"/>
      <c r="K302" s="11"/>
      <c r="L302" s="11"/>
      <c r="M302" s="11"/>
      <c r="N302" s="11"/>
      <c r="O302" s="11"/>
      <c r="P302" s="11"/>
      <c r="Q302" s="11"/>
      <c r="R302" s="11"/>
    </row>
    <row r="303">
      <c r="F303" s="11"/>
      <c r="G303" s="11"/>
      <c r="H303" s="11"/>
      <c r="I303" s="11"/>
      <c r="J303" s="11"/>
      <c r="K303" s="11"/>
      <c r="L303" s="11"/>
      <c r="M303" s="11"/>
      <c r="N303" s="11"/>
      <c r="O303" s="11"/>
      <c r="P303" s="11"/>
      <c r="Q303" s="11"/>
      <c r="R303" s="11"/>
    </row>
    <row r="304">
      <c r="F304" s="11"/>
      <c r="G304" s="11"/>
      <c r="H304" s="11"/>
      <c r="I304" s="11"/>
      <c r="J304" s="11"/>
      <c r="K304" s="11"/>
      <c r="L304" s="11"/>
      <c r="M304" s="11"/>
      <c r="N304" s="11"/>
      <c r="O304" s="11"/>
      <c r="P304" s="11"/>
      <c r="Q304" s="11"/>
      <c r="R304" s="11"/>
    </row>
    <row r="305">
      <c r="F305" s="11"/>
      <c r="G305" s="11"/>
      <c r="H305" s="11"/>
      <c r="I305" s="11"/>
      <c r="J305" s="11"/>
      <c r="K305" s="11"/>
      <c r="L305" s="11"/>
      <c r="M305" s="11"/>
      <c r="N305" s="11"/>
      <c r="O305" s="11"/>
      <c r="P305" s="11"/>
      <c r="Q305" s="11"/>
      <c r="R305" s="11"/>
    </row>
    <row r="306">
      <c r="F306" s="11"/>
      <c r="G306" s="11"/>
      <c r="H306" s="11"/>
      <c r="I306" s="11"/>
      <c r="J306" s="11"/>
      <c r="K306" s="11"/>
      <c r="L306" s="11"/>
      <c r="M306" s="11"/>
      <c r="N306" s="11"/>
      <c r="O306" s="11"/>
      <c r="P306" s="11"/>
      <c r="Q306" s="11"/>
      <c r="R306" s="11"/>
    </row>
    <row r="307">
      <c r="F307" s="11"/>
      <c r="G307" s="11"/>
      <c r="H307" s="11"/>
      <c r="I307" s="11"/>
      <c r="J307" s="11"/>
      <c r="K307" s="11"/>
      <c r="L307" s="11"/>
      <c r="M307" s="11"/>
      <c r="N307" s="11"/>
      <c r="O307" s="11"/>
      <c r="P307" s="11"/>
      <c r="Q307" s="11"/>
      <c r="R307" s="11"/>
    </row>
    <row r="308">
      <c r="F308" s="11"/>
      <c r="G308" s="11"/>
      <c r="H308" s="11"/>
      <c r="I308" s="11"/>
      <c r="J308" s="11"/>
      <c r="K308" s="11"/>
      <c r="L308" s="11"/>
      <c r="M308" s="11"/>
      <c r="N308" s="11"/>
      <c r="O308" s="11"/>
      <c r="P308" s="11"/>
      <c r="Q308" s="11"/>
      <c r="R308" s="11"/>
    </row>
    <row r="309">
      <c r="F309" s="11"/>
      <c r="G309" s="11"/>
      <c r="H309" s="11"/>
      <c r="I309" s="11"/>
      <c r="J309" s="11"/>
      <c r="K309" s="11"/>
      <c r="L309" s="11"/>
      <c r="M309" s="11"/>
      <c r="N309" s="11"/>
      <c r="O309" s="11"/>
      <c r="P309" s="11"/>
      <c r="Q309" s="11"/>
      <c r="R309" s="11"/>
    </row>
    <row r="310">
      <c r="F310" s="11"/>
      <c r="G310" s="11"/>
      <c r="H310" s="11"/>
      <c r="I310" s="11"/>
      <c r="J310" s="11"/>
      <c r="K310" s="11"/>
      <c r="L310" s="11"/>
      <c r="M310" s="11"/>
      <c r="N310" s="11"/>
      <c r="O310" s="11"/>
      <c r="P310" s="11"/>
      <c r="Q310" s="11"/>
      <c r="R310" s="11"/>
    </row>
    <row r="311">
      <c r="F311" s="11"/>
      <c r="G311" s="11"/>
      <c r="H311" s="11"/>
      <c r="I311" s="11"/>
      <c r="J311" s="11"/>
      <c r="K311" s="11"/>
      <c r="L311" s="11"/>
      <c r="M311" s="11"/>
      <c r="N311" s="11"/>
      <c r="O311" s="11"/>
      <c r="P311" s="11"/>
      <c r="Q311" s="11"/>
      <c r="R311" s="11"/>
    </row>
    <row r="312">
      <c r="F312" s="11"/>
      <c r="G312" s="11"/>
      <c r="H312" s="11"/>
      <c r="I312" s="11"/>
      <c r="J312" s="11"/>
      <c r="K312" s="11"/>
      <c r="L312" s="11"/>
      <c r="M312" s="11"/>
      <c r="N312" s="11"/>
      <c r="O312" s="11"/>
      <c r="P312" s="11"/>
      <c r="Q312" s="11"/>
      <c r="R312" s="11"/>
    </row>
    <row r="313">
      <c r="F313" s="11"/>
      <c r="G313" s="11"/>
      <c r="H313" s="11"/>
      <c r="I313" s="11"/>
      <c r="J313" s="11"/>
      <c r="K313" s="11"/>
      <c r="L313" s="11"/>
      <c r="M313" s="11"/>
      <c r="N313" s="11"/>
      <c r="O313" s="11"/>
      <c r="P313" s="11"/>
      <c r="Q313" s="11"/>
      <c r="R313" s="11"/>
    </row>
    <row r="314">
      <c r="F314" s="11"/>
      <c r="G314" s="11"/>
      <c r="H314" s="11"/>
      <c r="I314" s="11"/>
      <c r="J314" s="11"/>
      <c r="K314" s="11"/>
      <c r="L314" s="11"/>
      <c r="M314" s="11"/>
      <c r="N314" s="11"/>
      <c r="O314" s="11"/>
      <c r="P314" s="11"/>
      <c r="Q314" s="11"/>
      <c r="R314" s="11"/>
    </row>
    <row r="315">
      <c r="F315" s="11"/>
      <c r="G315" s="11"/>
      <c r="H315" s="11"/>
      <c r="I315" s="11"/>
      <c r="J315" s="11"/>
      <c r="K315" s="11"/>
      <c r="L315" s="11"/>
      <c r="M315" s="11"/>
      <c r="N315" s="11"/>
      <c r="O315" s="11"/>
      <c r="P315" s="11"/>
      <c r="Q315" s="11"/>
      <c r="R315" s="11"/>
    </row>
    <row r="316">
      <c r="F316" s="11"/>
      <c r="G316" s="11"/>
      <c r="H316" s="11"/>
      <c r="I316" s="11"/>
      <c r="J316" s="11"/>
      <c r="K316" s="11"/>
      <c r="L316" s="11"/>
      <c r="M316" s="11"/>
      <c r="N316" s="11"/>
      <c r="O316" s="11"/>
      <c r="P316" s="11"/>
      <c r="Q316" s="11"/>
      <c r="R316" s="11"/>
    </row>
    <row r="317">
      <c r="F317" s="11"/>
      <c r="G317" s="11"/>
      <c r="H317" s="11"/>
      <c r="I317" s="11"/>
      <c r="J317" s="11"/>
      <c r="K317" s="11"/>
      <c r="L317" s="11"/>
      <c r="M317" s="11"/>
      <c r="N317" s="11"/>
      <c r="O317" s="11"/>
      <c r="P317" s="11"/>
      <c r="Q317" s="11"/>
      <c r="R317" s="11"/>
    </row>
    <row r="318">
      <c r="F318" s="11"/>
      <c r="G318" s="11"/>
      <c r="H318" s="11"/>
      <c r="I318" s="11"/>
      <c r="J318" s="11"/>
      <c r="K318" s="11"/>
      <c r="L318" s="11"/>
      <c r="M318" s="11"/>
      <c r="N318" s="11"/>
      <c r="O318" s="11"/>
      <c r="P318" s="11"/>
      <c r="Q318" s="11"/>
      <c r="R318" s="11"/>
    </row>
    <row r="319">
      <c r="F319" s="11"/>
      <c r="G319" s="11"/>
      <c r="H319" s="11"/>
      <c r="I319" s="11"/>
      <c r="J319" s="11"/>
      <c r="K319" s="11"/>
      <c r="L319" s="11"/>
      <c r="M319" s="11"/>
      <c r="N319" s="11"/>
      <c r="O319" s="11"/>
      <c r="P319" s="11"/>
      <c r="Q319" s="11"/>
      <c r="R319" s="11"/>
    </row>
    <row r="320">
      <c r="F320" s="11"/>
      <c r="G320" s="11"/>
      <c r="H320" s="11"/>
      <c r="I320" s="11"/>
      <c r="J320" s="11"/>
      <c r="K320" s="11"/>
      <c r="L320" s="11"/>
      <c r="M320" s="11"/>
      <c r="N320" s="11"/>
      <c r="O320" s="11"/>
      <c r="P320" s="11"/>
      <c r="Q320" s="11"/>
      <c r="R320" s="11"/>
    </row>
    <row r="321">
      <c r="F321" s="11"/>
      <c r="G321" s="11"/>
      <c r="H321" s="11"/>
      <c r="I321" s="11"/>
      <c r="J321" s="11"/>
      <c r="K321" s="11"/>
      <c r="L321" s="11"/>
      <c r="M321" s="11"/>
      <c r="N321" s="11"/>
      <c r="O321" s="11"/>
      <c r="P321" s="11"/>
      <c r="Q321" s="11"/>
      <c r="R321" s="11"/>
    </row>
    <row r="322">
      <c r="F322" s="11"/>
      <c r="G322" s="11"/>
      <c r="H322" s="11"/>
      <c r="I322" s="11"/>
      <c r="J322" s="11"/>
      <c r="K322" s="11"/>
      <c r="L322" s="11"/>
      <c r="M322" s="11"/>
      <c r="N322" s="11"/>
      <c r="O322" s="11"/>
      <c r="P322" s="11"/>
      <c r="Q322" s="11"/>
      <c r="R322" s="11"/>
    </row>
    <row r="323">
      <c r="F323" s="11"/>
      <c r="G323" s="11"/>
      <c r="H323" s="11"/>
      <c r="I323" s="11"/>
      <c r="J323" s="11"/>
      <c r="K323" s="11"/>
      <c r="L323" s="11"/>
      <c r="M323" s="11"/>
      <c r="N323" s="11"/>
      <c r="O323" s="11"/>
      <c r="P323" s="11"/>
      <c r="Q323" s="11"/>
      <c r="R323" s="11"/>
    </row>
    <row r="324">
      <c r="F324" s="11"/>
      <c r="G324" s="11"/>
      <c r="H324" s="11"/>
      <c r="I324" s="11"/>
      <c r="J324" s="11"/>
      <c r="K324" s="11"/>
      <c r="L324" s="11"/>
      <c r="M324" s="11"/>
      <c r="N324" s="11"/>
      <c r="O324" s="11"/>
      <c r="P324" s="11"/>
      <c r="Q324" s="11"/>
      <c r="R324" s="11"/>
    </row>
    <row r="325">
      <c r="F325" s="11"/>
      <c r="G325" s="11"/>
      <c r="H325" s="11"/>
      <c r="I325" s="11"/>
      <c r="J325" s="11"/>
      <c r="K325" s="11"/>
      <c r="L325" s="11"/>
      <c r="M325" s="11"/>
      <c r="N325" s="11"/>
      <c r="O325" s="11"/>
      <c r="P325" s="11"/>
      <c r="Q325" s="11"/>
      <c r="R325" s="11"/>
    </row>
    <row r="326">
      <c r="F326" s="11"/>
      <c r="G326" s="11"/>
      <c r="H326" s="11"/>
      <c r="I326" s="11"/>
      <c r="J326" s="11"/>
      <c r="K326" s="11"/>
      <c r="L326" s="11"/>
      <c r="M326" s="11"/>
      <c r="N326" s="11"/>
      <c r="O326" s="11"/>
      <c r="P326" s="11"/>
      <c r="Q326" s="11"/>
      <c r="R326" s="11"/>
    </row>
    <row r="327">
      <c r="F327" s="11"/>
      <c r="G327" s="11"/>
      <c r="H327" s="11"/>
      <c r="I327" s="11"/>
      <c r="J327" s="11"/>
      <c r="K327" s="11"/>
      <c r="L327" s="11"/>
      <c r="M327" s="11"/>
      <c r="N327" s="11"/>
      <c r="O327" s="11"/>
      <c r="P327" s="11"/>
      <c r="Q327" s="11"/>
      <c r="R327" s="11"/>
    </row>
    <row r="328">
      <c r="F328" s="11"/>
      <c r="G328" s="11"/>
      <c r="H328" s="11"/>
      <c r="I328" s="11"/>
      <c r="J328" s="11"/>
      <c r="K328" s="11"/>
      <c r="L328" s="11"/>
      <c r="M328" s="11"/>
      <c r="N328" s="11"/>
      <c r="O328" s="11"/>
      <c r="P328" s="11"/>
      <c r="Q328" s="11"/>
      <c r="R328" s="11"/>
    </row>
    <row r="329">
      <c r="F329" s="11"/>
      <c r="G329" s="11"/>
      <c r="H329" s="11"/>
      <c r="I329" s="11"/>
      <c r="J329" s="11"/>
      <c r="K329" s="11"/>
      <c r="L329" s="11"/>
      <c r="M329" s="11"/>
      <c r="N329" s="11"/>
      <c r="O329" s="11"/>
      <c r="P329" s="11"/>
      <c r="Q329" s="11"/>
      <c r="R329" s="11"/>
    </row>
    <row r="330">
      <c r="F330" s="11"/>
      <c r="G330" s="11"/>
      <c r="H330" s="11"/>
      <c r="I330" s="11"/>
      <c r="J330" s="11"/>
      <c r="K330" s="11"/>
      <c r="L330" s="11"/>
      <c r="M330" s="11"/>
      <c r="N330" s="11"/>
      <c r="O330" s="11"/>
      <c r="P330" s="11"/>
      <c r="Q330" s="11"/>
      <c r="R330" s="11"/>
    </row>
    <row r="331">
      <c r="F331" s="11"/>
      <c r="G331" s="11"/>
      <c r="H331" s="11"/>
      <c r="I331" s="11"/>
      <c r="J331" s="11"/>
      <c r="K331" s="11"/>
      <c r="L331" s="11"/>
      <c r="M331" s="11"/>
      <c r="N331" s="11"/>
      <c r="O331" s="11"/>
      <c r="P331" s="11"/>
      <c r="Q331" s="11"/>
      <c r="R331" s="11"/>
    </row>
    <row r="332">
      <c r="F332" s="11"/>
      <c r="G332" s="11"/>
      <c r="H332" s="11"/>
      <c r="I332" s="11"/>
      <c r="J332" s="11"/>
      <c r="K332" s="11"/>
      <c r="L332" s="11"/>
      <c r="M332" s="11"/>
      <c r="N332" s="11"/>
      <c r="O332" s="11"/>
      <c r="P332" s="11"/>
      <c r="Q332" s="11"/>
      <c r="R332" s="11"/>
    </row>
    <row r="333">
      <c r="F333" s="11"/>
      <c r="G333" s="11"/>
      <c r="H333" s="11"/>
      <c r="I333" s="11"/>
      <c r="J333" s="11"/>
      <c r="K333" s="11"/>
      <c r="L333" s="11"/>
      <c r="M333" s="11"/>
      <c r="N333" s="11"/>
      <c r="O333" s="11"/>
      <c r="P333" s="11"/>
      <c r="Q333" s="11"/>
      <c r="R333" s="11"/>
    </row>
    <row r="334">
      <c r="F334" s="11"/>
      <c r="G334" s="11"/>
      <c r="H334" s="11"/>
      <c r="I334" s="11"/>
      <c r="J334" s="11"/>
      <c r="K334" s="11"/>
      <c r="L334" s="11"/>
      <c r="M334" s="11"/>
      <c r="N334" s="11"/>
      <c r="O334" s="11"/>
      <c r="P334" s="11"/>
      <c r="Q334" s="11"/>
      <c r="R334" s="11"/>
    </row>
    <row r="335">
      <c r="F335" s="11"/>
      <c r="G335" s="11"/>
      <c r="H335" s="11"/>
      <c r="I335" s="11"/>
      <c r="J335" s="11"/>
      <c r="K335" s="11"/>
      <c r="L335" s="11"/>
      <c r="M335" s="11"/>
      <c r="N335" s="11"/>
      <c r="O335" s="11"/>
      <c r="P335" s="11"/>
      <c r="Q335" s="11"/>
      <c r="R335" s="11"/>
    </row>
    <row r="336">
      <c r="F336" s="11"/>
      <c r="G336" s="11"/>
      <c r="H336" s="11"/>
      <c r="I336" s="11"/>
      <c r="J336" s="11"/>
      <c r="K336" s="11"/>
      <c r="L336" s="11"/>
      <c r="M336" s="11"/>
      <c r="N336" s="11"/>
      <c r="O336" s="11"/>
      <c r="P336" s="11"/>
      <c r="Q336" s="11"/>
      <c r="R336" s="11"/>
    </row>
    <row r="337">
      <c r="F337" s="11"/>
      <c r="G337" s="11"/>
      <c r="H337" s="11"/>
      <c r="I337" s="11"/>
      <c r="J337" s="11"/>
      <c r="K337" s="11"/>
      <c r="L337" s="11"/>
      <c r="M337" s="11"/>
      <c r="N337" s="11"/>
      <c r="O337" s="11"/>
      <c r="P337" s="11"/>
      <c r="Q337" s="11"/>
      <c r="R337" s="11"/>
    </row>
    <row r="338">
      <c r="F338" s="11"/>
      <c r="G338" s="11"/>
      <c r="H338" s="11"/>
      <c r="I338" s="11"/>
      <c r="J338" s="11"/>
      <c r="K338" s="11"/>
      <c r="L338" s="11"/>
      <c r="M338" s="11"/>
      <c r="N338" s="11"/>
      <c r="O338" s="11"/>
      <c r="P338" s="11"/>
      <c r="Q338" s="11"/>
      <c r="R338" s="11"/>
    </row>
    <row r="339">
      <c r="F339" s="11"/>
      <c r="G339" s="11"/>
      <c r="H339" s="11"/>
      <c r="I339" s="11"/>
      <c r="J339" s="11"/>
      <c r="K339" s="11"/>
      <c r="L339" s="11"/>
      <c r="M339" s="11"/>
      <c r="N339" s="11"/>
      <c r="O339" s="11"/>
      <c r="P339" s="11"/>
      <c r="Q339" s="11"/>
      <c r="R339" s="11"/>
    </row>
    <row r="340">
      <c r="F340" s="11"/>
      <c r="G340" s="11"/>
      <c r="H340" s="11"/>
      <c r="I340" s="11"/>
      <c r="J340" s="11"/>
      <c r="K340" s="11"/>
      <c r="L340" s="11"/>
      <c r="M340" s="11"/>
      <c r="N340" s="11"/>
      <c r="O340" s="11"/>
      <c r="P340" s="11"/>
      <c r="Q340" s="11"/>
      <c r="R340" s="11"/>
    </row>
    <row r="341">
      <c r="F341" s="11"/>
      <c r="G341" s="11"/>
      <c r="H341" s="11"/>
      <c r="I341" s="11"/>
      <c r="J341" s="11"/>
      <c r="K341" s="11"/>
      <c r="L341" s="11"/>
      <c r="M341" s="11"/>
      <c r="N341" s="11"/>
      <c r="O341" s="11"/>
      <c r="P341" s="11"/>
      <c r="Q341" s="11"/>
      <c r="R341" s="11"/>
    </row>
    <row r="342">
      <c r="F342" s="11"/>
      <c r="G342" s="11"/>
      <c r="H342" s="11"/>
      <c r="I342" s="11"/>
      <c r="J342" s="11"/>
      <c r="K342" s="11"/>
      <c r="L342" s="11"/>
      <c r="M342" s="11"/>
      <c r="N342" s="11"/>
      <c r="O342" s="11"/>
      <c r="P342" s="11"/>
      <c r="Q342" s="11"/>
      <c r="R342" s="11"/>
    </row>
    <row r="343">
      <c r="F343" s="11"/>
      <c r="G343" s="11"/>
      <c r="H343" s="11"/>
      <c r="I343" s="11"/>
      <c r="J343" s="11"/>
      <c r="K343" s="11"/>
      <c r="L343" s="11"/>
      <c r="M343" s="11"/>
      <c r="N343" s="11"/>
      <c r="O343" s="11"/>
      <c r="P343" s="11"/>
      <c r="Q343" s="11"/>
      <c r="R343" s="11"/>
    </row>
    <row r="344">
      <c r="F344" s="11"/>
      <c r="G344" s="11"/>
      <c r="H344" s="11"/>
      <c r="I344" s="11"/>
      <c r="J344" s="11"/>
      <c r="K344" s="11"/>
      <c r="L344" s="11"/>
      <c r="M344" s="11"/>
      <c r="N344" s="11"/>
      <c r="O344" s="11"/>
      <c r="P344" s="11"/>
      <c r="Q344" s="11"/>
      <c r="R344" s="11"/>
    </row>
    <row r="345">
      <c r="F345" s="11"/>
      <c r="G345" s="11"/>
      <c r="H345" s="11"/>
      <c r="I345" s="11"/>
      <c r="J345" s="11"/>
      <c r="K345" s="11"/>
      <c r="L345" s="11"/>
      <c r="M345" s="11"/>
      <c r="N345" s="11"/>
      <c r="O345" s="11"/>
      <c r="P345" s="11"/>
      <c r="Q345" s="11"/>
      <c r="R345" s="11"/>
    </row>
    <row r="346">
      <c r="F346" s="11"/>
      <c r="G346" s="11"/>
      <c r="H346" s="11"/>
      <c r="I346" s="11"/>
      <c r="J346" s="11"/>
      <c r="K346" s="11"/>
      <c r="L346" s="11"/>
      <c r="M346" s="11"/>
      <c r="N346" s="11"/>
      <c r="O346" s="11"/>
      <c r="P346" s="11"/>
      <c r="Q346" s="11"/>
      <c r="R346" s="11"/>
    </row>
    <row r="347">
      <c r="F347" s="11"/>
      <c r="G347" s="11"/>
      <c r="H347" s="11"/>
      <c r="I347" s="11"/>
      <c r="J347" s="11"/>
      <c r="K347" s="11"/>
      <c r="L347" s="11"/>
      <c r="M347" s="11"/>
      <c r="N347" s="11"/>
      <c r="O347" s="11"/>
      <c r="P347" s="11"/>
      <c r="Q347" s="11"/>
      <c r="R347" s="11"/>
    </row>
    <row r="348">
      <c r="F348" s="11"/>
      <c r="G348" s="11"/>
      <c r="H348" s="11"/>
      <c r="I348" s="11"/>
      <c r="J348" s="11"/>
      <c r="K348" s="11"/>
      <c r="L348" s="11"/>
      <c r="M348" s="11"/>
      <c r="N348" s="11"/>
      <c r="O348" s="11"/>
      <c r="P348" s="11"/>
      <c r="Q348" s="11"/>
      <c r="R348" s="11"/>
    </row>
    <row r="349">
      <c r="F349" s="11"/>
      <c r="G349" s="11"/>
      <c r="H349" s="11"/>
      <c r="I349" s="11"/>
      <c r="J349" s="11"/>
      <c r="K349" s="11"/>
      <c r="L349" s="11"/>
      <c r="M349" s="11"/>
      <c r="N349" s="11"/>
      <c r="O349" s="11"/>
      <c r="P349" s="11"/>
      <c r="Q349" s="11"/>
      <c r="R349" s="11"/>
    </row>
    <row r="350">
      <c r="F350" s="11"/>
      <c r="G350" s="11"/>
      <c r="H350" s="11"/>
      <c r="I350" s="11"/>
      <c r="J350" s="11"/>
      <c r="K350" s="11"/>
      <c r="L350" s="11"/>
      <c r="M350" s="11"/>
      <c r="N350" s="11"/>
      <c r="O350" s="11"/>
      <c r="P350" s="11"/>
      <c r="Q350" s="11"/>
      <c r="R350" s="11"/>
    </row>
    <row r="351">
      <c r="F351" s="11"/>
      <c r="G351" s="11"/>
      <c r="H351" s="11"/>
      <c r="I351" s="11"/>
      <c r="J351" s="11"/>
      <c r="K351" s="11"/>
      <c r="L351" s="11"/>
      <c r="M351" s="11"/>
      <c r="N351" s="11"/>
      <c r="O351" s="11"/>
      <c r="P351" s="11"/>
      <c r="Q351" s="11"/>
      <c r="R351" s="11"/>
    </row>
    <row r="352">
      <c r="F352" s="11"/>
      <c r="G352" s="11"/>
      <c r="H352" s="11"/>
      <c r="I352" s="11"/>
      <c r="J352" s="11"/>
      <c r="K352" s="11"/>
      <c r="L352" s="11"/>
      <c r="M352" s="11"/>
      <c r="N352" s="11"/>
      <c r="O352" s="11"/>
      <c r="P352" s="11"/>
      <c r="Q352" s="11"/>
      <c r="R352" s="11"/>
    </row>
    <row r="353">
      <c r="F353" s="11"/>
      <c r="G353" s="11"/>
      <c r="H353" s="11"/>
      <c r="I353" s="11"/>
      <c r="J353" s="11"/>
      <c r="K353" s="11"/>
      <c r="L353" s="11"/>
      <c r="M353" s="11"/>
      <c r="N353" s="11"/>
      <c r="O353" s="11"/>
      <c r="P353" s="11"/>
      <c r="Q353" s="11"/>
      <c r="R353" s="11"/>
    </row>
    <row r="354">
      <c r="F354" s="11"/>
      <c r="G354" s="11"/>
      <c r="H354" s="11"/>
      <c r="I354" s="11"/>
      <c r="J354" s="11"/>
      <c r="K354" s="11"/>
      <c r="L354" s="11"/>
      <c r="M354" s="11"/>
      <c r="N354" s="11"/>
      <c r="O354" s="11"/>
      <c r="P354" s="11"/>
      <c r="Q354" s="11"/>
      <c r="R354" s="11"/>
    </row>
    <row r="355">
      <c r="F355" s="11"/>
      <c r="G355" s="11"/>
      <c r="H355" s="11"/>
      <c r="I355" s="11"/>
      <c r="J355" s="11"/>
      <c r="K355" s="11"/>
      <c r="L355" s="11"/>
      <c r="M355" s="11"/>
      <c r="N355" s="11"/>
      <c r="O355" s="11"/>
      <c r="P355" s="11"/>
      <c r="Q355" s="11"/>
      <c r="R355" s="11"/>
    </row>
    <row r="356">
      <c r="F356" s="11"/>
      <c r="G356" s="11"/>
      <c r="H356" s="11"/>
      <c r="I356" s="11"/>
      <c r="J356" s="11"/>
      <c r="K356" s="11"/>
      <c r="L356" s="11"/>
      <c r="M356" s="11"/>
      <c r="N356" s="11"/>
      <c r="O356" s="11"/>
      <c r="P356" s="11"/>
      <c r="Q356" s="11"/>
      <c r="R356" s="11"/>
    </row>
    <row r="357">
      <c r="F357" s="11"/>
      <c r="G357" s="11"/>
      <c r="H357" s="11"/>
      <c r="I357" s="11"/>
      <c r="J357" s="11"/>
      <c r="K357" s="11"/>
      <c r="L357" s="11"/>
      <c r="M357" s="11"/>
      <c r="N357" s="11"/>
      <c r="O357" s="11"/>
      <c r="P357" s="11"/>
      <c r="Q357" s="11"/>
      <c r="R357" s="11"/>
    </row>
    <row r="358">
      <c r="F358" s="11"/>
      <c r="G358" s="11"/>
      <c r="H358" s="11"/>
      <c r="I358" s="11"/>
      <c r="J358" s="11"/>
      <c r="K358" s="11"/>
      <c r="L358" s="11"/>
      <c r="M358" s="11"/>
      <c r="N358" s="11"/>
      <c r="O358" s="11"/>
      <c r="P358" s="11"/>
      <c r="Q358" s="11"/>
      <c r="R358" s="11"/>
    </row>
    <row r="359">
      <c r="F359" s="11"/>
      <c r="G359" s="11"/>
      <c r="H359" s="11"/>
      <c r="I359" s="11"/>
      <c r="J359" s="11"/>
      <c r="K359" s="11"/>
      <c r="L359" s="11"/>
      <c r="M359" s="11"/>
      <c r="N359" s="11"/>
      <c r="O359" s="11"/>
      <c r="P359" s="11"/>
      <c r="Q359" s="11"/>
      <c r="R359" s="11"/>
    </row>
    <row r="360">
      <c r="F360" s="11"/>
      <c r="G360" s="11"/>
      <c r="H360" s="11"/>
      <c r="I360" s="11"/>
      <c r="J360" s="11"/>
      <c r="K360" s="11"/>
      <c r="L360" s="11"/>
      <c r="M360" s="11"/>
      <c r="N360" s="11"/>
      <c r="O360" s="11"/>
      <c r="P360" s="11"/>
      <c r="Q360" s="11"/>
      <c r="R360" s="11"/>
    </row>
    <row r="361">
      <c r="F361" s="11"/>
      <c r="G361" s="11"/>
      <c r="H361" s="11"/>
      <c r="I361" s="11"/>
      <c r="J361" s="11"/>
      <c r="K361" s="11"/>
      <c r="L361" s="11"/>
      <c r="M361" s="11"/>
      <c r="N361" s="11"/>
      <c r="O361" s="11"/>
      <c r="P361" s="11"/>
      <c r="Q361" s="11"/>
      <c r="R361" s="11"/>
    </row>
    <row r="362">
      <c r="F362" s="11"/>
      <c r="G362" s="11"/>
      <c r="H362" s="11"/>
      <c r="I362" s="11"/>
      <c r="J362" s="11"/>
      <c r="K362" s="11"/>
      <c r="L362" s="11"/>
      <c r="M362" s="11"/>
      <c r="N362" s="11"/>
      <c r="O362" s="11"/>
      <c r="P362" s="11"/>
      <c r="Q362" s="11"/>
      <c r="R362" s="11"/>
    </row>
    <row r="363">
      <c r="F363" s="11"/>
      <c r="G363" s="11"/>
      <c r="H363" s="11"/>
      <c r="I363" s="11"/>
      <c r="J363" s="11"/>
      <c r="K363" s="11"/>
      <c r="L363" s="11"/>
      <c r="M363" s="11"/>
      <c r="N363" s="11"/>
      <c r="O363" s="11"/>
      <c r="P363" s="11"/>
      <c r="Q363" s="11"/>
      <c r="R363" s="11"/>
    </row>
    <row r="364">
      <c r="F364" s="11"/>
      <c r="G364" s="11"/>
      <c r="H364" s="11"/>
      <c r="I364" s="11"/>
      <c r="J364" s="11"/>
      <c r="K364" s="11"/>
      <c r="L364" s="11"/>
      <c r="M364" s="11"/>
      <c r="N364" s="11"/>
      <c r="O364" s="11"/>
      <c r="P364" s="11"/>
      <c r="Q364" s="11"/>
      <c r="R364" s="11"/>
    </row>
    <row r="365">
      <c r="F365" s="11"/>
      <c r="G365" s="11"/>
      <c r="H365" s="11"/>
      <c r="I365" s="11"/>
      <c r="J365" s="11"/>
      <c r="K365" s="11"/>
      <c r="L365" s="11"/>
      <c r="M365" s="11"/>
      <c r="N365" s="11"/>
      <c r="O365" s="11"/>
      <c r="P365" s="11"/>
      <c r="Q365" s="11"/>
      <c r="R365" s="11"/>
    </row>
    <row r="366">
      <c r="F366" s="11"/>
      <c r="G366" s="11"/>
      <c r="H366" s="11"/>
      <c r="I366" s="11"/>
      <c r="J366" s="11"/>
      <c r="K366" s="11"/>
      <c r="L366" s="11"/>
      <c r="M366" s="11"/>
      <c r="N366" s="11"/>
      <c r="O366" s="11"/>
      <c r="P366" s="11"/>
      <c r="Q366" s="11"/>
      <c r="R366" s="11"/>
    </row>
    <row r="367">
      <c r="F367" s="11"/>
      <c r="G367" s="11"/>
      <c r="H367" s="11"/>
      <c r="I367" s="11"/>
      <c r="J367" s="11"/>
      <c r="K367" s="11"/>
      <c r="L367" s="11"/>
      <c r="M367" s="11"/>
      <c r="N367" s="11"/>
      <c r="O367" s="11"/>
      <c r="P367" s="11"/>
      <c r="Q367" s="11"/>
      <c r="R367" s="11"/>
    </row>
    <row r="368">
      <c r="F368" s="11"/>
      <c r="G368" s="11"/>
      <c r="H368" s="11"/>
      <c r="I368" s="11"/>
      <c r="J368" s="11"/>
      <c r="K368" s="11"/>
      <c r="L368" s="11"/>
      <c r="M368" s="11"/>
      <c r="N368" s="11"/>
      <c r="O368" s="11"/>
      <c r="P368" s="11"/>
      <c r="Q368" s="11"/>
      <c r="R368" s="11"/>
    </row>
    <row r="369">
      <c r="F369" s="11"/>
      <c r="G369" s="11"/>
      <c r="H369" s="11"/>
      <c r="I369" s="11"/>
      <c r="J369" s="11"/>
      <c r="K369" s="11"/>
      <c r="L369" s="11"/>
      <c r="M369" s="11"/>
      <c r="N369" s="11"/>
      <c r="O369" s="11"/>
      <c r="P369" s="11"/>
      <c r="Q369" s="11"/>
      <c r="R369" s="11"/>
    </row>
    <row r="370">
      <c r="F370" s="11"/>
      <c r="G370" s="11"/>
      <c r="H370" s="11"/>
      <c r="I370" s="11"/>
      <c r="J370" s="11"/>
      <c r="K370" s="11"/>
      <c r="L370" s="11"/>
      <c r="M370" s="11"/>
      <c r="N370" s="11"/>
      <c r="O370" s="11"/>
      <c r="P370" s="11"/>
      <c r="Q370" s="11"/>
      <c r="R370" s="11"/>
    </row>
    <row r="371">
      <c r="F371" s="11"/>
      <c r="G371" s="11"/>
      <c r="H371" s="11"/>
      <c r="I371" s="11"/>
      <c r="J371" s="11"/>
      <c r="K371" s="11"/>
      <c r="L371" s="11"/>
      <c r="M371" s="11"/>
      <c r="N371" s="11"/>
      <c r="O371" s="11"/>
      <c r="P371" s="11"/>
      <c r="Q371" s="11"/>
      <c r="R371" s="11"/>
    </row>
    <row r="372">
      <c r="F372" s="11"/>
      <c r="G372" s="11"/>
      <c r="H372" s="11"/>
      <c r="I372" s="11"/>
      <c r="J372" s="11"/>
      <c r="K372" s="11"/>
      <c r="L372" s="11"/>
      <c r="M372" s="11"/>
      <c r="N372" s="11"/>
      <c r="O372" s="11"/>
      <c r="P372" s="11"/>
      <c r="Q372" s="11"/>
      <c r="R372" s="11"/>
    </row>
    <row r="373">
      <c r="F373" s="11"/>
      <c r="G373" s="11"/>
      <c r="H373" s="11"/>
      <c r="I373" s="11"/>
      <c r="J373" s="11"/>
      <c r="K373" s="11"/>
      <c r="L373" s="11"/>
      <c r="M373" s="11"/>
      <c r="N373" s="11"/>
      <c r="O373" s="11"/>
      <c r="P373" s="11"/>
      <c r="Q373" s="11"/>
      <c r="R373" s="11"/>
    </row>
    <row r="374">
      <c r="F374" s="11"/>
      <c r="G374" s="11"/>
      <c r="H374" s="11"/>
      <c r="I374" s="11"/>
      <c r="J374" s="11"/>
      <c r="K374" s="11"/>
      <c r="L374" s="11"/>
      <c r="M374" s="11"/>
      <c r="N374" s="11"/>
      <c r="O374" s="11"/>
      <c r="P374" s="11"/>
      <c r="Q374" s="11"/>
      <c r="R374" s="11"/>
    </row>
    <row r="375">
      <c r="F375" s="11"/>
      <c r="G375" s="11"/>
      <c r="H375" s="11"/>
      <c r="I375" s="11"/>
      <c r="J375" s="11"/>
      <c r="K375" s="11"/>
      <c r="L375" s="11"/>
      <c r="M375" s="11"/>
      <c r="N375" s="11"/>
      <c r="O375" s="11"/>
      <c r="P375" s="11"/>
      <c r="Q375" s="11"/>
      <c r="R375" s="11"/>
    </row>
    <row r="376">
      <c r="F376" s="11"/>
      <c r="G376" s="11"/>
      <c r="H376" s="11"/>
      <c r="I376" s="11"/>
      <c r="J376" s="11"/>
      <c r="K376" s="11"/>
      <c r="L376" s="11"/>
      <c r="M376" s="11"/>
      <c r="N376" s="11"/>
      <c r="O376" s="11"/>
      <c r="P376" s="11"/>
      <c r="Q376" s="11"/>
      <c r="R376" s="11"/>
    </row>
    <row r="377">
      <c r="F377" s="11"/>
      <c r="G377" s="11"/>
      <c r="H377" s="11"/>
      <c r="I377" s="11"/>
      <c r="J377" s="11"/>
      <c r="K377" s="11"/>
      <c r="L377" s="11"/>
      <c r="M377" s="11"/>
      <c r="N377" s="11"/>
      <c r="O377" s="11"/>
      <c r="P377" s="11"/>
      <c r="Q377" s="11"/>
      <c r="R377" s="11"/>
    </row>
    <row r="378">
      <c r="F378" s="11"/>
      <c r="G378" s="11"/>
      <c r="H378" s="11"/>
      <c r="I378" s="11"/>
      <c r="J378" s="11"/>
      <c r="K378" s="11"/>
      <c r="L378" s="11"/>
      <c r="M378" s="11"/>
      <c r="N378" s="11"/>
      <c r="O378" s="11"/>
      <c r="P378" s="11"/>
      <c r="Q378" s="11"/>
      <c r="R378" s="11"/>
    </row>
    <row r="379">
      <c r="F379" s="11"/>
      <c r="G379" s="11"/>
      <c r="H379" s="11"/>
      <c r="I379" s="11"/>
      <c r="J379" s="11"/>
      <c r="K379" s="11"/>
      <c r="L379" s="11"/>
      <c r="M379" s="11"/>
      <c r="N379" s="11"/>
      <c r="O379" s="11"/>
      <c r="P379" s="11"/>
      <c r="Q379" s="11"/>
      <c r="R379" s="11"/>
    </row>
    <row r="380">
      <c r="F380" s="11"/>
      <c r="G380" s="11"/>
      <c r="H380" s="11"/>
      <c r="I380" s="11"/>
      <c r="J380" s="11"/>
      <c r="K380" s="11"/>
      <c r="L380" s="11"/>
      <c r="M380" s="11"/>
      <c r="N380" s="11"/>
      <c r="O380" s="11"/>
      <c r="P380" s="11"/>
      <c r="Q380" s="11"/>
      <c r="R380" s="11"/>
    </row>
    <row r="381">
      <c r="F381" s="11"/>
      <c r="G381" s="11"/>
      <c r="H381" s="11"/>
      <c r="I381" s="11"/>
      <c r="J381" s="11"/>
      <c r="K381" s="11"/>
      <c r="L381" s="11"/>
      <c r="M381" s="11"/>
      <c r="N381" s="11"/>
      <c r="O381" s="11"/>
      <c r="P381" s="11"/>
      <c r="Q381" s="11"/>
      <c r="R381" s="11"/>
    </row>
    <row r="382">
      <c r="F382" s="11"/>
      <c r="G382" s="11"/>
      <c r="H382" s="11"/>
      <c r="I382" s="11"/>
      <c r="J382" s="11"/>
      <c r="K382" s="11"/>
      <c r="L382" s="11"/>
      <c r="M382" s="11"/>
      <c r="N382" s="11"/>
      <c r="O382" s="11"/>
      <c r="P382" s="11"/>
      <c r="Q382" s="11"/>
      <c r="R382" s="11"/>
    </row>
    <row r="383">
      <c r="F383" s="11"/>
      <c r="G383" s="11"/>
      <c r="H383" s="11"/>
      <c r="I383" s="11"/>
      <c r="J383" s="11"/>
      <c r="K383" s="11"/>
      <c r="L383" s="11"/>
      <c r="M383" s="11"/>
      <c r="N383" s="11"/>
      <c r="O383" s="11"/>
      <c r="P383" s="11"/>
      <c r="Q383" s="11"/>
      <c r="R383" s="11"/>
    </row>
    <row r="384">
      <c r="F384" s="11"/>
      <c r="G384" s="11"/>
      <c r="H384" s="11"/>
      <c r="I384" s="11"/>
      <c r="J384" s="11"/>
      <c r="K384" s="11"/>
      <c r="L384" s="11"/>
      <c r="M384" s="11"/>
      <c r="N384" s="11"/>
      <c r="O384" s="11"/>
      <c r="P384" s="11"/>
      <c r="Q384" s="11"/>
      <c r="R384" s="11"/>
    </row>
    <row r="385">
      <c r="F385" s="11"/>
      <c r="G385" s="11"/>
      <c r="H385" s="11"/>
      <c r="I385" s="11"/>
      <c r="J385" s="11"/>
      <c r="K385" s="11"/>
      <c r="L385" s="11"/>
      <c r="M385" s="11"/>
      <c r="N385" s="11"/>
      <c r="O385" s="11"/>
      <c r="P385" s="11"/>
      <c r="Q385" s="11"/>
      <c r="R385" s="11"/>
    </row>
    <row r="386">
      <c r="F386" s="11"/>
      <c r="G386" s="11"/>
      <c r="H386" s="11"/>
      <c r="I386" s="11"/>
      <c r="J386" s="11"/>
      <c r="K386" s="11"/>
      <c r="L386" s="11"/>
      <c r="M386" s="11"/>
      <c r="N386" s="11"/>
      <c r="O386" s="11"/>
      <c r="P386" s="11"/>
      <c r="Q386" s="11"/>
      <c r="R386" s="11"/>
    </row>
    <row r="387">
      <c r="F387" s="11"/>
      <c r="G387" s="11"/>
      <c r="H387" s="11"/>
      <c r="I387" s="11"/>
      <c r="J387" s="11"/>
      <c r="K387" s="11"/>
      <c r="L387" s="11"/>
      <c r="M387" s="11"/>
      <c r="N387" s="11"/>
      <c r="O387" s="11"/>
      <c r="P387" s="11"/>
      <c r="Q387" s="11"/>
      <c r="R387" s="11"/>
    </row>
    <row r="388">
      <c r="F388" s="11"/>
      <c r="G388" s="11"/>
      <c r="H388" s="11"/>
      <c r="I388" s="11"/>
      <c r="J388" s="11"/>
      <c r="K388" s="11"/>
      <c r="L388" s="11"/>
      <c r="M388" s="11"/>
      <c r="N388" s="11"/>
      <c r="O388" s="11"/>
      <c r="P388" s="11"/>
      <c r="Q388" s="11"/>
      <c r="R388" s="11"/>
    </row>
    <row r="389">
      <c r="F389" s="11"/>
      <c r="G389" s="11"/>
      <c r="H389" s="11"/>
      <c r="I389" s="11"/>
      <c r="J389" s="11"/>
      <c r="K389" s="11"/>
      <c r="L389" s="11"/>
      <c r="M389" s="11"/>
      <c r="N389" s="11"/>
      <c r="O389" s="11"/>
      <c r="P389" s="11"/>
      <c r="Q389" s="11"/>
      <c r="R389" s="11"/>
    </row>
    <row r="390">
      <c r="F390" s="11"/>
      <c r="G390" s="11"/>
      <c r="H390" s="11"/>
      <c r="I390" s="11"/>
      <c r="J390" s="11"/>
      <c r="K390" s="11"/>
      <c r="L390" s="11"/>
      <c r="M390" s="11"/>
      <c r="N390" s="11"/>
      <c r="O390" s="11"/>
      <c r="P390" s="11"/>
      <c r="Q390" s="11"/>
      <c r="R390" s="11"/>
    </row>
    <row r="391">
      <c r="F391" s="11"/>
      <c r="G391" s="11"/>
      <c r="H391" s="11"/>
      <c r="I391" s="11"/>
      <c r="J391" s="11"/>
      <c r="K391" s="11"/>
      <c r="L391" s="11"/>
      <c r="M391" s="11"/>
      <c r="N391" s="11"/>
      <c r="O391" s="11"/>
      <c r="P391" s="11"/>
      <c r="Q391" s="11"/>
      <c r="R391" s="11"/>
    </row>
    <row r="392">
      <c r="F392" s="11"/>
      <c r="G392" s="11"/>
      <c r="H392" s="11"/>
      <c r="I392" s="11"/>
      <c r="J392" s="11"/>
      <c r="K392" s="11"/>
      <c r="L392" s="11"/>
      <c r="M392" s="11"/>
      <c r="N392" s="11"/>
      <c r="O392" s="11"/>
      <c r="P392" s="11"/>
      <c r="Q392" s="11"/>
      <c r="R392" s="11"/>
    </row>
    <row r="393">
      <c r="F393" s="11"/>
      <c r="G393" s="11"/>
      <c r="H393" s="11"/>
      <c r="I393" s="11"/>
      <c r="J393" s="11"/>
      <c r="K393" s="11"/>
      <c r="L393" s="11"/>
      <c r="M393" s="11"/>
      <c r="N393" s="11"/>
      <c r="O393" s="11"/>
      <c r="P393" s="11"/>
      <c r="Q393" s="11"/>
      <c r="R393" s="11"/>
    </row>
    <row r="394">
      <c r="F394" s="11"/>
      <c r="G394" s="11"/>
      <c r="H394" s="11"/>
      <c r="I394" s="11"/>
      <c r="J394" s="11"/>
      <c r="K394" s="11"/>
      <c r="L394" s="11"/>
      <c r="M394" s="11"/>
      <c r="N394" s="11"/>
      <c r="O394" s="11"/>
      <c r="P394" s="11"/>
      <c r="Q394" s="11"/>
      <c r="R394" s="11"/>
    </row>
    <row r="395">
      <c r="F395" s="11"/>
      <c r="G395" s="11"/>
      <c r="H395" s="11"/>
      <c r="I395" s="11"/>
      <c r="J395" s="11"/>
      <c r="K395" s="11"/>
      <c r="L395" s="11"/>
      <c r="M395" s="11"/>
      <c r="N395" s="11"/>
      <c r="O395" s="11"/>
      <c r="P395" s="11"/>
      <c r="Q395" s="11"/>
      <c r="R395" s="11"/>
    </row>
    <row r="396">
      <c r="F396" s="11"/>
      <c r="G396" s="11"/>
      <c r="H396" s="11"/>
      <c r="I396" s="11"/>
      <c r="J396" s="11"/>
      <c r="K396" s="11"/>
      <c r="L396" s="11"/>
      <c r="M396" s="11"/>
      <c r="N396" s="11"/>
      <c r="O396" s="11"/>
      <c r="P396" s="11"/>
      <c r="Q396" s="11"/>
      <c r="R396" s="11"/>
    </row>
    <row r="397">
      <c r="F397" s="11"/>
      <c r="G397" s="11"/>
      <c r="H397" s="11"/>
      <c r="I397" s="11"/>
      <c r="J397" s="11"/>
      <c r="K397" s="11"/>
      <c r="L397" s="11"/>
      <c r="M397" s="11"/>
      <c r="N397" s="11"/>
      <c r="O397" s="11"/>
      <c r="P397" s="11"/>
      <c r="Q397" s="11"/>
      <c r="R397" s="11"/>
    </row>
    <row r="398">
      <c r="F398" s="11"/>
      <c r="G398" s="11"/>
      <c r="H398" s="11"/>
      <c r="I398" s="11"/>
      <c r="J398" s="11"/>
      <c r="K398" s="11"/>
      <c r="L398" s="11"/>
      <c r="M398" s="11"/>
      <c r="N398" s="11"/>
      <c r="O398" s="11"/>
      <c r="P398" s="11"/>
      <c r="Q398" s="11"/>
      <c r="R398" s="11"/>
    </row>
    <row r="399">
      <c r="F399" s="11"/>
      <c r="G399" s="11"/>
      <c r="H399" s="11"/>
      <c r="I399" s="11"/>
      <c r="J399" s="11"/>
      <c r="K399" s="11"/>
      <c r="L399" s="11"/>
      <c r="M399" s="11"/>
      <c r="N399" s="11"/>
      <c r="O399" s="11"/>
      <c r="P399" s="11"/>
      <c r="Q399" s="11"/>
      <c r="R399" s="11"/>
    </row>
    <row r="400">
      <c r="F400" s="11"/>
      <c r="G400" s="11"/>
      <c r="H400" s="11"/>
      <c r="I400" s="11"/>
      <c r="J400" s="11"/>
      <c r="K400" s="11"/>
      <c r="L400" s="11"/>
      <c r="M400" s="11"/>
      <c r="N400" s="11"/>
      <c r="O400" s="11"/>
      <c r="P400" s="11"/>
      <c r="Q400" s="11"/>
      <c r="R400" s="11"/>
    </row>
    <row r="401">
      <c r="F401" s="11"/>
      <c r="G401" s="11"/>
      <c r="H401" s="11"/>
      <c r="I401" s="11"/>
      <c r="J401" s="11"/>
      <c r="K401" s="11"/>
      <c r="L401" s="11"/>
      <c r="M401" s="11"/>
      <c r="N401" s="11"/>
      <c r="O401" s="11"/>
      <c r="P401" s="11"/>
      <c r="Q401" s="11"/>
      <c r="R401" s="11"/>
    </row>
    <row r="402">
      <c r="F402" s="11"/>
      <c r="G402" s="11"/>
      <c r="H402" s="11"/>
      <c r="I402" s="11"/>
      <c r="J402" s="11"/>
      <c r="K402" s="11"/>
      <c r="L402" s="11"/>
      <c r="M402" s="11"/>
      <c r="N402" s="11"/>
      <c r="O402" s="11"/>
      <c r="P402" s="11"/>
      <c r="Q402" s="11"/>
      <c r="R402" s="11"/>
    </row>
    <row r="403">
      <c r="F403" s="11"/>
      <c r="G403" s="11"/>
      <c r="H403" s="11"/>
      <c r="I403" s="11"/>
      <c r="J403" s="11"/>
      <c r="K403" s="11"/>
      <c r="L403" s="11"/>
      <c r="M403" s="11"/>
      <c r="N403" s="11"/>
      <c r="O403" s="11"/>
      <c r="P403" s="11"/>
      <c r="Q403" s="11"/>
      <c r="R403" s="11"/>
    </row>
    <row r="404">
      <c r="F404" s="11"/>
      <c r="G404" s="11"/>
      <c r="H404" s="11"/>
      <c r="I404" s="11"/>
      <c r="J404" s="11"/>
      <c r="K404" s="11"/>
      <c r="L404" s="11"/>
      <c r="M404" s="11"/>
      <c r="N404" s="11"/>
      <c r="O404" s="11"/>
      <c r="P404" s="11"/>
      <c r="Q404" s="11"/>
      <c r="R404" s="11"/>
    </row>
    <row r="405">
      <c r="F405" s="11"/>
      <c r="G405" s="11"/>
      <c r="H405" s="11"/>
      <c r="I405" s="11"/>
      <c r="J405" s="11"/>
      <c r="K405" s="11"/>
      <c r="L405" s="11"/>
      <c r="M405" s="11"/>
      <c r="N405" s="11"/>
      <c r="O405" s="11"/>
      <c r="P405" s="11"/>
      <c r="Q405" s="11"/>
      <c r="R405" s="11"/>
    </row>
    <row r="406">
      <c r="F406" s="11"/>
      <c r="G406" s="11"/>
      <c r="H406" s="11"/>
      <c r="I406" s="11"/>
      <c r="J406" s="11"/>
      <c r="K406" s="11"/>
      <c r="L406" s="11"/>
      <c r="M406" s="11"/>
      <c r="N406" s="11"/>
      <c r="O406" s="11"/>
      <c r="P406" s="11"/>
      <c r="Q406" s="11"/>
      <c r="R406" s="11"/>
    </row>
    <row r="407">
      <c r="F407" s="11"/>
      <c r="G407" s="11"/>
      <c r="H407" s="11"/>
      <c r="I407" s="11"/>
      <c r="J407" s="11"/>
      <c r="K407" s="11"/>
      <c r="L407" s="11"/>
      <c r="M407" s="11"/>
      <c r="N407" s="11"/>
      <c r="O407" s="11"/>
      <c r="P407" s="11"/>
      <c r="Q407" s="11"/>
      <c r="R407" s="11"/>
    </row>
    <row r="408">
      <c r="F408" s="11"/>
      <c r="G408" s="11"/>
      <c r="H408" s="11"/>
      <c r="I408" s="11"/>
      <c r="J408" s="11"/>
      <c r="K408" s="11"/>
      <c r="L408" s="11"/>
      <c r="M408" s="11"/>
      <c r="N408" s="11"/>
      <c r="O408" s="11"/>
      <c r="P408" s="11"/>
      <c r="Q408" s="11"/>
      <c r="R408" s="11"/>
    </row>
    <row r="409">
      <c r="F409" s="11"/>
      <c r="G409" s="11"/>
      <c r="H409" s="11"/>
      <c r="I409" s="11"/>
      <c r="J409" s="11"/>
      <c r="K409" s="11"/>
      <c r="L409" s="11"/>
      <c r="M409" s="11"/>
      <c r="N409" s="11"/>
      <c r="O409" s="11"/>
      <c r="P409" s="11"/>
      <c r="Q409" s="11"/>
      <c r="R409" s="11"/>
    </row>
    <row r="410">
      <c r="F410" s="11"/>
      <c r="G410" s="11"/>
      <c r="H410" s="11"/>
      <c r="I410" s="11"/>
      <c r="J410" s="11"/>
      <c r="K410" s="11"/>
      <c r="L410" s="11"/>
      <c r="M410" s="11"/>
      <c r="N410" s="11"/>
      <c r="O410" s="11"/>
      <c r="P410" s="11"/>
      <c r="Q410" s="11"/>
      <c r="R410" s="11"/>
    </row>
    <row r="411">
      <c r="F411" s="11"/>
      <c r="G411" s="11"/>
      <c r="H411" s="11"/>
      <c r="I411" s="11"/>
      <c r="J411" s="11"/>
      <c r="K411" s="11"/>
      <c r="L411" s="11"/>
      <c r="M411" s="11"/>
      <c r="N411" s="11"/>
      <c r="O411" s="11"/>
      <c r="P411" s="11"/>
      <c r="Q411" s="11"/>
      <c r="R411" s="11"/>
    </row>
    <row r="412">
      <c r="F412" s="11"/>
      <c r="G412" s="11"/>
      <c r="H412" s="11"/>
      <c r="I412" s="11"/>
      <c r="J412" s="11"/>
      <c r="K412" s="11"/>
      <c r="L412" s="11"/>
      <c r="M412" s="11"/>
      <c r="N412" s="11"/>
      <c r="O412" s="11"/>
      <c r="P412" s="11"/>
      <c r="Q412" s="11"/>
      <c r="R412" s="11"/>
    </row>
    <row r="413">
      <c r="F413" s="11"/>
      <c r="G413" s="11"/>
      <c r="H413" s="11"/>
      <c r="I413" s="11"/>
      <c r="J413" s="11"/>
      <c r="K413" s="11"/>
      <c r="L413" s="11"/>
      <c r="M413" s="11"/>
      <c r="N413" s="11"/>
      <c r="O413" s="11"/>
      <c r="P413" s="11"/>
      <c r="Q413" s="11"/>
      <c r="R413" s="11"/>
    </row>
    <row r="414">
      <c r="F414" s="11"/>
      <c r="G414" s="11"/>
      <c r="H414" s="11"/>
      <c r="I414" s="11"/>
      <c r="J414" s="11"/>
      <c r="K414" s="11"/>
      <c r="L414" s="11"/>
      <c r="M414" s="11"/>
      <c r="N414" s="11"/>
      <c r="O414" s="11"/>
      <c r="P414" s="11"/>
      <c r="Q414" s="11"/>
      <c r="R414" s="11"/>
    </row>
    <row r="415">
      <c r="F415" s="11"/>
      <c r="G415" s="11"/>
      <c r="H415" s="11"/>
      <c r="I415" s="11"/>
      <c r="J415" s="11"/>
      <c r="K415" s="11"/>
      <c r="L415" s="11"/>
      <c r="M415" s="11"/>
      <c r="N415" s="11"/>
      <c r="O415" s="11"/>
      <c r="P415" s="11"/>
      <c r="Q415" s="11"/>
      <c r="R415" s="11"/>
    </row>
    <row r="416">
      <c r="F416" s="11"/>
      <c r="G416" s="11"/>
      <c r="H416" s="11"/>
      <c r="I416" s="11"/>
      <c r="J416" s="11"/>
      <c r="K416" s="11"/>
      <c r="L416" s="11"/>
      <c r="M416" s="11"/>
      <c r="N416" s="11"/>
      <c r="O416" s="11"/>
      <c r="P416" s="11"/>
      <c r="Q416" s="11"/>
      <c r="R416" s="11"/>
    </row>
    <row r="417">
      <c r="F417" s="11"/>
      <c r="G417" s="11"/>
      <c r="H417" s="11"/>
      <c r="I417" s="11"/>
      <c r="J417" s="11"/>
      <c r="K417" s="11"/>
      <c r="L417" s="11"/>
      <c r="M417" s="11"/>
      <c r="N417" s="11"/>
      <c r="O417" s="11"/>
      <c r="P417" s="11"/>
      <c r="Q417" s="11"/>
      <c r="R417" s="11"/>
    </row>
    <row r="418">
      <c r="F418" s="11"/>
      <c r="G418" s="11"/>
      <c r="H418" s="11"/>
      <c r="I418" s="11"/>
      <c r="J418" s="11"/>
      <c r="K418" s="11"/>
      <c r="L418" s="11"/>
      <c r="M418" s="11"/>
      <c r="N418" s="11"/>
      <c r="O418" s="11"/>
      <c r="P418" s="11"/>
      <c r="Q418" s="11"/>
      <c r="R418" s="11"/>
    </row>
    <row r="419">
      <c r="F419" s="11"/>
      <c r="G419" s="11"/>
      <c r="H419" s="11"/>
      <c r="I419" s="11"/>
      <c r="J419" s="11"/>
      <c r="K419" s="11"/>
      <c r="L419" s="11"/>
      <c r="M419" s="11"/>
      <c r="N419" s="11"/>
      <c r="O419" s="11"/>
      <c r="P419" s="11"/>
      <c r="Q419" s="11"/>
      <c r="R419" s="11"/>
    </row>
    <row r="420">
      <c r="F420" s="11"/>
      <c r="G420" s="11"/>
      <c r="H420" s="11"/>
      <c r="I420" s="11"/>
      <c r="J420" s="11"/>
      <c r="K420" s="11"/>
      <c r="L420" s="11"/>
      <c r="M420" s="11"/>
      <c r="N420" s="11"/>
      <c r="O420" s="11"/>
      <c r="P420" s="11"/>
      <c r="Q420" s="11"/>
      <c r="R420" s="11"/>
    </row>
    <row r="421">
      <c r="F421" s="11"/>
      <c r="G421" s="11"/>
      <c r="H421" s="11"/>
      <c r="I421" s="11"/>
      <c r="J421" s="11"/>
      <c r="K421" s="11"/>
      <c r="L421" s="11"/>
      <c r="M421" s="11"/>
      <c r="N421" s="11"/>
      <c r="O421" s="11"/>
      <c r="P421" s="11"/>
      <c r="Q421" s="11"/>
      <c r="R421" s="11"/>
    </row>
    <row r="422">
      <c r="F422" s="11"/>
      <c r="G422" s="11"/>
      <c r="H422" s="11"/>
      <c r="I422" s="11"/>
      <c r="J422" s="11"/>
      <c r="K422" s="11"/>
      <c r="L422" s="11"/>
      <c r="M422" s="11"/>
      <c r="N422" s="11"/>
      <c r="O422" s="11"/>
      <c r="P422" s="11"/>
      <c r="Q422" s="11"/>
      <c r="R422" s="11"/>
    </row>
    <row r="423">
      <c r="F423" s="11"/>
      <c r="G423" s="11"/>
      <c r="H423" s="11"/>
      <c r="I423" s="11"/>
      <c r="J423" s="11"/>
      <c r="K423" s="11"/>
      <c r="L423" s="11"/>
      <c r="M423" s="11"/>
      <c r="N423" s="11"/>
      <c r="O423" s="11"/>
      <c r="P423" s="11"/>
      <c r="Q423" s="11"/>
      <c r="R423" s="11"/>
    </row>
    <row r="424">
      <c r="F424" s="11"/>
      <c r="G424" s="11"/>
      <c r="H424" s="11"/>
      <c r="I424" s="11"/>
      <c r="J424" s="11"/>
      <c r="K424" s="11"/>
      <c r="L424" s="11"/>
      <c r="M424" s="11"/>
      <c r="N424" s="11"/>
      <c r="O424" s="11"/>
      <c r="P424" s="11"/>
      <c r="Q424" s="11"/>
      <c r="R424" s="11"/>
    </row>
    <row r="425">
      <c r="F425" s="11"/>
      <c r="G425" s="11"/>
      <c r="H425" s="11"/>
      <c r="I425" s="11"/>
      <c r="J425" s="11"/>
      <c r="K425" s="11"/>
      <c r="L425" s="11"/>
      <c r="M425" s="11"/>
      <c r="N425" s="11"/>
      <c r="O425" s="11"/>
      <c r="P425" s="11"/>
      <c r="Q425" s="11"/>
      <c r="R425" s="11"/>
    </row>
    <row r="426">
      <c r="F426" s="11"/>
      <c r="G426" s="11"/>
      <c r="H426" s="11"/>
      <c r="I426" s="11"/>
      <c r="J426" s="11"/>
      <c r="K426" s="11"/>
      <c r="L426" s="11"/>
      <c r="M426" s="11"/>
      <c r="N426" s="11"/>
      <c r="O426" s="11"/>
      <c r="P426" s="11"/>
      <c r="Q426" s="11"/>
      <c r="R426" s="11"/>
    </row>
    <row r="427">
      <c r="F427" s="11"/>
      <c r="G427" s="11"/>
      <c r="H427" s="11"/>
      <c r="I427" s="11"/>
      <c r="J427" s="11"/>
      <c r="K427" s="11"/>
      <c r="L427" s="11"/>
      <c r="M427" s="11"/>
      <c r="N427" s="11"/>
      <c r="O427" s="11"/>
      <c r="P427" s="11"/>
      <c r="Q427" s="11"/>
      <c r="R427" s="11"/>
    </row>
    <row r="428">
      <c r="F428" s="11"/>
      <c r="G428" s="11"/>
      <c r="H428" s="11"/>
      <c r="I428" s="11"/>
      <c r="J428" s="11"/>
      <c r="K428" s="11"/>
      <c r="L428" s="11"/>
      <c r="M428" s="11"/>
      <c r="N428" s="11"/>
      <c r="O428" s="11"/>
      <c r="P428" s="11"/>
      <c r="Q428" s="11"/>
      <c r="R428" s="11"/>
    </row>
    <row r="429">
      <c r="F429" s="11"/>
      <c r="G429" s="11"/>
      <c r="H429" s="11"/>
      <c r="I429" s="11"/>
      <c r="J429" s="11"/>
      <c r="K429" s="11"/>
      <c r="L429" s="11"/>
      <c r="M429" s="11"/>
      <c r="N429" s="11"/>
      <c r="O429" s="11"/>
      <c r="P429" s="11"/>
      <c r="Q429" s="11"/>
      <c r="R429" s="11"/>
    </row>
    <row r="430">
      <c r="F430" s="11"/>
      <c r="G430" s="11"/>
      <c r="H430" s="11"/>
      <c r="I430" s="11"/>
      <c r="J430" s="11"/>
      <c r="K430" s="11"/>
      <c r="L430" s="11"/>
      <c r="M430" s="11"/>
      <c r="N430" s="11"/>
      <c r="O430" s="11"/>
      <c r="P430" s="11"/>
      <c r="Q430" s="11"/>
      <c r="R430" s="11"/>
    </row>
    <row r="431">
      <c r="F431" s="11"/>
      <c r="G431" s="11"/>
      <c r="H431" s="11"/>
      <c r="I431" s="11"/>
      <c r="J431" s="11"/>
      <c r="K431" s="11"/>
      <c r="L431" s="11"/>
      <c r="M431" s="11"/>
      <c r="N431" s="11"/>
      <c r="O431" s="11"/>
      <c r="P431" s="11"/>
      <c r="Q431" s="11"/>
      <c r="R431" s="11"/>
    </row>
    <row r="432">
      <c r="F432" s="11"/>
      <c r="G432" s="11"/>
      <c r="H432" s="11"/>
      <c r="I432" s="11"/>
      <c r="J432" s="11"/>
      <c r="K432" s="11"/>
      <c r="L432" s="11"/>
      <c r="M432" s="11"/>
      <c r="N432" s="11"/>
      <c r="O432" s="11"/>
      <c r="P432" s="11"/>
      <c r="Q432" s="11"/>
      <c r="R432" s="11"/>
    </row>
    <row r="433">
      <c r="F433" s="11"/>
      <c r="G433" s="11"/>
      <c r="H433" s="11"/>
      <c r="I433" s="11"/>
      <c r="J433" s="11"/>
      <c r="K433" s="11"/>
      <c r="L433" s="11"/>
      <c r="M433" s="11"/>
      <c r="N433" s="11"/>
      <c r="O433" s="11"/>
      <c r="P433" s="11"/>
      <c r="Q433" s="11"/>
      <c r="R433" s="11"/>
    </row>
    <row r="434">
      <c r="F434" s="11"/>
      <c r="G434" s="11"/>
      <c r="H434" s="11"/>
      <c r="I434" s="11"/>
      <c r="J434" s="11"/>
      <c r="K434" s="11"/>
      <c r="L434" s="11"/>
      <c r="M434" s="11"/>
      <c r="N434" s="11"/>
      <c r="O434" s="11"/>
      <c r="P434" s="11"/>
      <c r="Q434" s="11"/>
      <c r="R434" s="11"/>
    </row>
    <row r="435">
      <c r="F435" s="11"/>
      <c r="G435" s="11"/>
      <c r="H435" s="11"/>
      <c r="I435" s="11"/>
      <c r="J435" s="11"/>
      <c r="K435" s="11"/>
      <c r="L435" s="11"/>
      <c r="M435" s="11"/>
      <c r="N435" s="11"/>
      <c r="O435" s="11"/>
      <c r="P435" s="11"/>
      <c r="Q435" s="11"/>
      <c r="R435" s="11"/>
    </row>
    <row r="436">
      <c r="F436" s="11"/>
      <c r="G436" s="11"/>
      <c r="H436" s="11"/>
      <c r="I436" s="11"/>
      <c r="J436" s="11"/>
      <c r="K436" s="11"/>
      <c r="L436" s="11"/>
      <c r="M436" s="11"/>
      <c r="N436" s="11"/>
      <c r="O436" s="11"/>
      <c r="P436" s="11"/>
      <c r="Q436" s="11"/>
      <c r="R436" s="11"/>
    </row>
    <row r="437">
      <c r="F437" s="11"/>
      <c r="G437" s="11"/>
      <c r="H437" s="11"/>
      <c r="I437" s="11"/>
      <c r="J437" s="11"/>
      <c r="K437" s="11"/>
      <c r="L437" s="11"/>
      <c r="M437" s="11"/>
      <c r="N437" s="11"/>
      <c r="O437" s="11"/>
      <c r="P437" s="11"/>
      <c r="Q437" s="11"/>
      <c r="R437" s="11"/>
    </row>
    <row r="438">
      <c r="F438" s="11"/>
      <c r="G438" s="11"/>
      <c r="H438" s="11"/>
      <c r="I438" s="11"/>
      <c r="J438" s="11"/>
      <c r="K438" s="11"/>
      <c r="L438" s="11"/>
      <c r="M438" s="11"/>
      <c r="N438" s="11"/>
      <c r="O438" s="11"/>
      <c r="P438" s="11"/>
      <c r="Q438" s="11"/>
      <c r="R438" s="11"/>
    </row>
    <row r="439">
      <c r="F439" s="11"/>
      <c r="G439" s="11"/>
      <c r="H439" s="11"/>
      <c r="I439" s="11"/>
      <c r="J439" s="11"/>
      <c r="K439" s="11"/>
      <c r="L439" s="11"/>
      <c r="M439" s="11"/>
      <c r="N439" s="11"/>
      <c r="O439" s="11"/>
      <c r="P439" s="11"/>
      <c r="Q439" s="11"/>
      <c r="R439" s="11"/>
    </row>
    <row r="440">
      <c r="F440" s="11"/>
      <c r="G440" s="11"/>
      <c r="H440" s="11"/>
      <c r="I440" s="11"/>
      <c r="J440" s="11"/>
      <c r="K440" s="11"/>
      <c r="L440" s="11"/>
      <c r="M440" s="11"/>
      <c r="N440" s="11"/>
      <c r="O440" s="11"/>
      <c r="P440" s="11"/>
      <c r="Q440" s="11"/>
      <c r="R440" s="11"/>
    </row>
    <row r="441">
      <c r="F441" s="11"/>
      <c r="G441" s="11"/>
      <c r="H441" s="11"/>
      <c r="I441" s="11"/>
      <c r="J441" s="11"/>
      <c r="K441" s="11"/>
      <c r="L441" s="11"/>
      <c r="M441" s="11"/>
      <c r="N441" s="11"/>
      <c r="O441" s="11"/>
      <c r="P441" s="11"/>
      <c r="Q441" s="11"/>
      <c r="R441" s="11"/>
    </row>
    <row r="442">
      <c r="F442" s="11"/>
      <c r="G442" s="11"/>
      <c r="H442" s="11"/>
      <c r="I442" s="11"/>
      <c r="J442" s="11"/>
      <c r="K442" s="11"/>
      <c r="L442" s="11"/>
      <c r="M442" s="11"/>
      <c r="N442" s="11"/>
      <c r="O442" s="11"/>
      <c r="P442" s="11"/>
      <c r="Q442" s="11"/>
      <c r="R442" s="11"/>
    </row>
    <row r="443">
      <c r="F443" s="11"/>
      <c r="G443" s="11"/>
      <c r="H443" s="11"/>
      <c r="I443" s="11"/>
      <c r="J443" s="11"/>
      <c r="K443" s="11"/>
      <c r="L443" s="11"/>
      <c r="M443" s="11"/>
      <c r="N443" s="11"/>
      <c r="O443" s="11"/>
      <c r="P443" s="11"/>
      <c r="Q443" s="11"/>
      <c r="R443" s="11"/>
    </row>
    <row r="444">
      <c r="F444" s="11"/>
      <c r="G444" s="11"/>
      <c r="H444" s="11"/>
      <c r="I444" s="11"/>
      <c r="J444" s="11"/>
      <c r="K444" s="11"/>
      <c r="L444" s="11"/>
      <c r="M444" s="11"/>
      <c r="N444" s="11"/>
      <c r="O444" s="11"/>
      <c r="P444" s="11"/>
      <c r="Q444" s="11"/>
      <c r="R444" s="11"/>
    </row>
    <row r="445">
      <c r="F445" s="11"/>
      <c r="G445" s="11"/>
      <c r="H445" s="11"/>
      <c r="I445" s="11"/>
      <c r="J445" s="11"/>
      <c r="K445" s="11"/>
      <c r="L445" s="11"/>
      <c r="M445" s="11"/>
      <c r="N445" s="11"/>
      <c r="O445" s="11"/>
      <c r="P445" s="11"/>
      <c r="Q445" s="11"/>
      <c r="R445" s="11"/>
    </row>
    <row r="446">
      <c r="F446" s="11"/>
      <c r="G446" s="11"/>
      <c r="H446" s="11"/>
      <c r="I446" s="11"/>
      <c r="J446" s="11"/>
      <c r="K446" s="11"/>
      <c r="L446" s="11"/>
      <c r="M446" s="11"/>
      <c r="N446" s="11"/>
      <c r="O446" s="11"/>
      <c r="P446" s="11"/>
      <c r="Q446" s="11"/>
      <c r="R446" s="11"/>
    </row>
    <row r="447">
      <c r="F447" s="11"/>
      <c r="G447" s="11"/>
      <c r="H447" s="11"/>
      <c r="I447" s="11"/>
      <c r="J447" s="11"/>
      <c r="K447" s="11"/>
      <c r="L447" s="11"/>
      <c r="M447" s="11"/>
      <c r="N447" s="11"/>
      <c r="O447" s="11"/>
      <c r="P447" s="11"/>
      <c r="Q447" s="11"/>
      <c r="R447" s="11"/>
    </row>
    <row r="448">
      <c r="F448" s="11"/>
      <c r="G448" s="11"/>
      <c r="H448" s="11"/>
      <c r="I448" s="11"/>
      <c r="J448" s="11"/>
      <c r="K448" s="11"/>
      <c r="L448" s="11"/>
      <c r="M448" s="11"/>
      <c r="N448" s="11"/>
      <c r="O448" s="11"/>
      <c r="P448" s="11"/>
      <c r="Q448" s="11"/>
      <c r="R448" s="11"/>
    </row>
    <row r="449">
      <c r="F449" s="11"/>
      <c r="G449" s="11"/>
      <c r="H449" s="11"/>
      <c r="I449" s="11"/>
      <c r="J449" s="11"/>
      <c r="K449" s="11"/>
      <c r="L449" s="11"/>
      <c r="M449" s="11"/>
      <c r="N449" s="11"/>
      <c r="O449" s="11"/>
      <c r="P449" s="11"/>
      <c r="Q449" s="11"/>
      <c r="R449" s="11"/>
    </row>
    <row r="450">
      <c r="F450" s="11"/>
      <c r="G450" s="11"/>
      <c r="H450" s="11"/>
      <c r="I450" s="11"/>
      <c r="J450" s="11"/>
      <c r="K450" s="11"/>
      <c r="L450" s="11"/>
      <c r="M450" s="11"/>
      <c r="N450" s="11"/>
      <c r="O450" s="11"/>
      <c r="P450" s="11"/>
      <c r="Q450" s="11"/>
      <c r="R450" s="11"/>
    </row>
    <row r="451">
      <c r="F451" s="11"/>
      <c r="G451" s="11"/>
      <c r="H451" s="11"/>
      <c r="I451" s="11"/>
      <c r="J451" s="11"/>
      <c r="K451" s="11"/>
      <c r="L451" s="11"/>
      <c r="M451" s="11"/>
      <c r="N451" s="11"/>
      <c r="O451" s="11"/>
      <c r="P451" s="11"/>
      <c r="Q451" s="11"/>
      <c r="R451" s="11"/>
    </row>
    <row r="452">
      <c r="F452" s="11"/>
      <c r="G452" s="11"/>
      <c r="H452" s="11"/>
      <c r="I452" s="11"/>
      <c r="J452" s="11"/>
      <c r="K452" s="11"/>
      <c r="L452" s="11"/>
      <c r="M452" s="11"/>
      <c r="N452" s="11"/>
      <c r="O452" s="11"/>
      <c r="P452" s="11"/>
      <c r="Q452" s="11"/>
      <c r="R452" s="11"/>
    </row>
    <row r="453">
      <c r="F453" s="11"/>
      <c r="G453" s="11"/>
      <c r="H453" s="11"/>
      <c r="I453" s="11"/>
      <c r="J453" s="11"/>
      <c r="K453" s="11"/>
      <c r="L453" s="11"/>
      <c r="M453" s="11"/>
      <c r="N453" s="11"/>
      <c r="O453" s="11"/>
      <c r="P453" s="11"/>
      <c r="Q453" s="11"/>
      <c r="R453" s="11"/>
    </row>
    <row r="454">
      <c r="F454" s="11"/>
      <c r="G454" s="11"/>
      <c r="H454" s="11"/>
      <c r="I454" s="11"/>
      <c r="J454" s="11"/>
      <c r="K454" s="11"/>
      <c r="L454" s="11"/>
      <c r="M454" s="11"/>
      <c r="N454" s="11"/>
      <c r="O454" s="11"/>
      <c r="P454" s="11"/>
      <c r="Q454" s="11"/>
      <c r="R454" s="11"/>
    </row>
    <row r="455">
      <c r="F455" s="11"/>
      <c r="G455" s="11"/>
      <c r="H455" s="11"/>
      <c r="I455" s="11"/>
      <c r="J455" s="11"/>
      <c r="K455" s="11"/>
      <c r="L455" s="11"/>
      <c r="M455" s="11"/>
      <c r="N455" s="11"/>
      <c r="O455" s="11"/>
      <c r="P455" s="11"/>
      <c r="Q455" s="11"/>
      <c r="R455" s="11"/>
    </row>
    <row r="456">
      <c r="F456" s="11"/>
      <c r="G456" s="11"/>
      <c r="H456" s="11"/>
      <c r="I456" s="11"/>
      <c r="J456" s="11"/>
      <c r="K456" s="11"/>
      <c r="L456" s="11"/>
      <c r="M456" s="11"/>
      <c r="N456" s="11"/>
      <c r="O456" s="11"/>
      <c r="P456" s="11"/>
      <c r="Q456" s="11"/>
      <c r="R456" s="11"/>
    </row>
    <row r="457">
      <c r="F457" s="11"/>
      <c r="G457" s="11"/>
      <c r="H457" s="11"/>
      <c r="I457" s="11"/>
      <c r="J457" s="11"/>
      <c r="K457" s="11"/>
      <c r="L457" s="11"/>
      <c r="M457" s="11"/>
      <c r="N457" s="11"/>
      <c r="O457" s="11"/>
      <c r="P457" s="11"/>
      <c r="Q457" s="11"/>
      <c r="R457" s="11"/>
    </row>
    <row r="458">
      <c r="F458" s="11"/>
      <c r="G458" s="11"/>
      <c r="H458" s="11"/>
      <c r="I458" s="11"/>
      <c r="J458" s="11"/>
      <c r="K458" s="11"/>
      <c r="L458" s="11"/>
      <c r="M458" s="11"/>
      <c r="N458" s="11"/>
      <c r="O458" s="11"/>
      <c r="P458" s="11"/>
      <c r="Q458" s="11"/>
      <c r="R458" s="11"/>
    </row>
    <row r="459">
      <c r="F459" s="11"/>
      <c r="G459" s="11"/>
      <c r="H459" s="11"/>
      <c r="I459" s="11"/>
      <c r="J459" s="11"/>
      <c r="K459" s="11"/>
      <c r="L459" s="11"/>
      <c r="M459" s="11"/>
      <c r="N459" s="11"/>
      <c r="O459" s="11"/>
      <c r="P459" s="11"/>
      <c r="Q459" s="11"/>
      <c r="R459" s="11"/>
    </row>
    <row r="460">
      <c r="F460" s="11"/>
      <c r="G460" s="11"/>
      <c r="H460" s="11"/>
      <c r="I460" s="11"/>
      <c r="J460" s="11"/>
      <c r="K460" s="11"/>
      <c r="L460" s="11"/>
      <c r="M460" s="11"/>
      <c r="N460" s="11"/>
      <c r="O460" s="11"/>
      <c r="P460" s="11"/>
      <c r="Q460" s="11"/>
      <c r="R460" s="11"/>
    </row>
    <row r="461">
      <c r="F461" s="11"/>
      <c r="G461" s="11"/>
      <c r="H461" s="11"/>
      <c r="I461" s="11"/>
      <c r="J461" s="11"/>
      <c r="K461" s="11"/>
      <c r="L461" s="11"/>
      <c r="M461" s="11"/>
      <c r="N461" s="11"/>
      <c r="O461" s="11"/>
      <c r="P461" s="11"/>
      <c r="Q461" s="11"/>
      <c r="R461" s="11"/>
    </row>
    <row r="462">
      <c r="F462" s="11"/>
      <c r="G462" s="11"/>
      <c r="H462" s="11"/>
      <c r="I462" s="11"/>
      <c r="J462" s="11"/>
      <c r="K462" s="11"/>
      <c r="L462" s="11"/>
      <c r="M462" s="11"/>
      <c r="N462" s="11"/>
      <c r="O462" s="11"/>
      <c r="P462" s="11"/>
      <c r="Q462" s="11"/>
      <c r="R462" s="11"/>
    </row>
    <row r="463">
      <c r="F463" s="11"/>
      <c r="G463" s="11"/>
      <c r="H463" s="11"/>
      <c r="I463" s="11"/>
      <c r="J463" s="11"/>
      <c r="K463" s="11"/>
      <c r="L463" s="11"/>
      <c r="M463" s="11"/>
      <c r="N463" s="11"/>
      <c r="O463" s="11"/>
      <c r="P463" s="11"/>
      <c r="Q463" s="11"/>
      <c r="R463" s="11"/>
    </row>
    <row r="464">
      <c r="F464" s="11"/>
      <c r="G464" s="11"/>
      <c r="H464" s="11"/>
      <c r="I464" s="11"/>
      <c r="J464" s="11"/>
      <c r="K464" s="11"/>
      <c r="L464" s="11"/>
      <c r="M464" s="11"/>
      <c r="N464" s="11"/>
      <c r="O464" s="11"/>
      <c r="P464" s="11"/>
      <c r="Q464" s="11"/>
      <c r="R464" s="11"/>
    </row>
    <row r="465">
      <c r="F465" s="11"/>
      <c r="G465" s="11"/>
      <c r="H465" s="11"/>
      <c r="I465" s="11"/>
      <c r="J465" s="11"/>
      <c r="K465" s="11"/>
      <c r="L465" s="11"/>
      <c r="M465" s="11"/>
      <c r="N465" s="11"/>
      <c r="O465" s="11"/>
      <c r="P465" s="11"/>
      <c r="Q465" s="11"/>
      <c r="R465" s="11"/>
    </row>
    <row r="466">
      <c r="F466" s="11"/>
      <c r="G466" s="11"/>
      <c r="H466" s="11"/>
      <c r="I466" s="11"/>
      <c r="J466" s="11"/>
      <c r="K466" s="11"/>
      <c r="L466" s="11"/>
      <c r="M466" s="11"/>
      <c r="N466" s="11"/>
      <c r="O466" s="11"/>
      <c r="P466" s="11"/>
      <c r="Q466" s="11"/>
      <c r="R466" s="11"/>
    </row>
    <row r="467">
      <c r="F467" s="11"/>
      <c r="G467" s="11"/>
      <c r="H467" s="11"/>
      <c r="I467" s="11"/>
      <c r="J467" s="11"/>
      <c r="K467" s="11"/>
      <c r="L467" s="11"/>
      <c r="M467" s="11"/>
      <c r="N467" s="11"/>
      <c r="O467" s="11"/>
      <c r="P467" s="11"/>
      <c r="Q467" s="11"/>
      <c r="R467" s="11"/>
    </row>
    <row r="468">
      <c r="F468" s="11"/>
      <c r="G468" s="11"/>
      <c r="H468" s="11"/>
      <c r="I468" s="11"/>
      <c r="J468" s="11"/>
      <c r="K468" s="11"/>
      <c r="L468" s="11"/>
      <c r="M468" s="11"/>
      <c r="N468" s="11"/>
      <c r="O468" s="11"/>
      <c r="P468" s="11"/>
      <c r="Q468" s="11"/>
      <c r="R468" s="11"/>
    </row>
    <row r="469">
      <c r="F469" s="11"/>
      <c r="G469" s="11"/>
      <c r="H469" s="11"/>
      <c r="I469" s="11"/>
      <c r="J469" s="11"/>
      <c r="K469" s="11"/>
      <c r="L469" s="11"/>
      <c r="M469" s="11"/>
      <c r="N469" s="11"/>
      <c r="O469" s="11"/>
      <c r="P469" s="11"/>
      <c r="Q469" s="11"/>
      <c r="R469" s="11"/>
    </row>
    <row r="470">
      <c r="F470" s="11"/>
      <c r="G470" s="11"/>
      <c r="H470" s="11"/>
      <c r="I470" s="11"/>
      <c r="J470" s="11"/>
      <c r="K470" s="11"/>
      <c r="L470" s="11"/>
      <c r="M470" s="11"/>
      <c r="N470" s="11"/>
      <c r="O470" s="11"/>
      <c r="P470" s="11"/>
      <c r="Q470" s="11"/>
      <c r="R470" s="11"/>
    </row>
    <row r="471">
      <c r="F471" s="11"/>
      <c r="G471" s="11"/>
      <c r="H471" s="11"/>
      <c r="I471" s="11"/>
      <c r="J471" s="11"/>
      <c r="K471" s="11"/>
      <c r="L471" s="11"/>
      <c r="M471" s="11"/>
      <c r="N471" s="11"/>
      <c r="O471" s="11"/>
      <c r="P471" s="11"/>
      <c r="Q471" s="11"/>
      <c r="R471" s="11"/>
    </row>
    <row r="472">
      <c r="F472" s="11"/>
      <c r="G472" s="11"/>
      <c r="H472" s="11"/>
      <c r="I472" s="11"/>
      <c r="J472" s="11"/>
      <c r="K472" s="11"/>
      <c r="L472" s="11"/>
      <c r="M472" s="11"/>
      <c r="N472" s="11"/>
      <c r="O472" s="11"/>
      <c r="P472" s="11"/>
      <c r="Q472" s="11"/>
      <c r="R472" s="11"/>
    </row>
    <row r="473">
      <c r="F473" s="11"/>
      <c r="G473" s="11"/>
      <c r="H473" s="11"/>
      <c r="I473" s="11"/>
      <c r="J473" s="11"/>
      <c r="K473" s="11"/>
      <c r="L473" s="11"/>
      <c r="M473" s="11"/>
      <c r="N473" s="11"/>
      <c r="O473" s="11"/>
      <c r="P473" s="11"/>
      <c r="Q473" s="11"/>
      <c r="R473" s="11"/>
    </row>
    <row r="474">
      <c r="F474" s="11"/>
      <c r="G474" s="11"/>
      <c r="H474" s="11"/>
      <c r="I474" s="11"/>
      <c r="J474" s="11"/>
      <c r="K474" s="11"/>
      <c r="L474" s="11"/>
      <c r="M474" s="11"/>
      <c r="N474" s="11"/>
      <c r="O474" s="11"/>
      <c r="P474" s="11"/>
      <c r="Q474" s="11"/>
      <c r="R474" s="11"/>
    </row>
    <row r="475">
      <c r="F475" s="11"/>
      <c r="G475" s="11"/>
      <c r="H475" s="11"/>
      <c r="I475" s="11"/>
      <c r="J475" s="11"/>
      <c r="K475" s="11"/>
      <c r="L475" s="11"/>
      <c r="M475" s="11"/>
      <c r="N475" s="11"/>
      <c r="O475" s="11"/>
      <c r="P475" s="11"/>
      <c r="Q475" s="11"/>
      <c r="R475" s="11"/>
    </row>
    <row r="476">
      <c r="F476" s="11"/>
      <c r="G476" s="11"/>
      <c r="H476" s="11"/>
      <c r="I476" s="11"/>
      <c r="J476" s="11"/>
      <c r="K476" s="11"/>
      <c r="L476" s="11"/>
      <c r="M476" s="11"/>
      <c r="N476" s="11"/>
      <c r="O476" s="11"/>
      <c r="P476" s="11"/>
      <c r="Q476" s="11"/>
      <c r="R476" s="11"/>
    </row>
    <row r="477">
      <c r="F477" s="11"/>
      <c r="G477" s="11"/>
      <c r="H477" s="11"/>
      <c r="I477" s="11"/>
      <c r="J477" s="11"/>
      <c r="K477" s="11"/>
      <c r="L477" s="11"/>
      <c r="M477" s="11"/>
      <c r="N477" s="11"/>
      <c r="O477" s="11"/>
      <c r="P477" s="11"/>
      <c r="Q477" s="11"/>
      <c r="R477" s="11"/>
    </row>
    <row r="478">
      <c r="F478" s="11"/>
      <c r="G478" s="11"/>
      <c r="H478" s="11"/>
      <c r="I478" s="11"/>
      <c r="J478" s="11"/>
      <c r="K478" s="11"/>
      <c r="L478" s="11"/>
      <c r="M478" s="11"/>
      <c r="N478" s="11"/>
      <c r="O478" s="11"/>
      <c r="P478" s="11"/>
      <c r="Q478" s="11"/>
      <c r="R478" s="11"/>
    </row>
    <row r="479">
      <c r="F479" s="11"/>
      <c r="G479" s="11"/>
      <c r="H479" s="11"/>
      <c r="I479" s="11"/>
      <c r="J479" s="11"/>
      <c r="K479" s="11"/>
      <c r="L479" s="11"/>
      <c r="M479" s="11"/>
      <c r="N479" s="11"/>
      <c r="O479" s="11"/>
      <c r="P479" s="11"/>
      <c r="Q479" s="11"/>
      <c r="R479" s="11"/>
    </row>
    <row r="480">
      <c r="F480" s="11"/>
      <c r="G480" s="11"/>
      <c r="H480" s="11"/>
      <c r="I480" s="11"/>
      <c r="J480" s="11"/>
      <c r="K480" s="11"/>
      <c r="L480" s="11"/>
      <c r="M480" s="11"/>
      <c r="N480" s="11"/>
      <c r="O480" s="11"/>
      <c r="P480" s="11"/>
      <c r="Q480" s="11"/>
      <c r="R480" s="11"/>
    </row>
    <row r="481">
      <c r="F481" s="11"/>
      <c r="G481" s="11"/>
      <c r="H481" s="11"/>
      <c r="I481" s="11"/>
      <c r="J481" s="11"/>
      <c r="K481" s="11"/>
      <c r="L481" s="11"/>
      <c r="M481" s="11"/>
      <c r="N481" s="11"/>
      <c r="O481" s="11"/>
      <c r="P481" s="11"/>
      <c r="Q481" s="11"/>
      <c r="R481" s="11"/>
    </row>
    <row r="482">
      <c r="F482" s="11"/>
      <c r="G482" s="11"/>
      <c r="H482" s="11"/>
      <c r="I482" s="11"/>
      <c r="J482" s="11"/>
      <c r="K482" s="11"/>
      <c r="L482" s="11"/>
      <c r="M482" s="11"/>
      <c r="N482" s="11"/>
      <c r="O482" s="11"/>
      <c r="P482" s="11"/>
      <c r="Q482" s="11"/>
      <c r="R482" s="11"/>
    </row>
    <row r="483">
      <c r="F483" s="11"/>
      <c r="G483" s="11"/>
      <c r="H483" s="11"/>
      <c r="I483" s="11"/>
      <c r="J483" s="11"/>
      <c r="K483" s="11"/>
      <c r="L483" s="11"/>
      <c r="M483" s="11"/>
      <c r="N483" s="11"/>
      <c r="O483" s="11"/>
      <c r="P483" s="11"/>
      <c r="Q483" s="11"/>
      <c r="R483" s="11"/>
    </row>
    <row r="484">
      <c r="F484" s="11"/>
      <c r="G484" s="11"/>
      <c r="H484" s="11"/>
      <c r="I484" s="11"/>
      <c r="J484" s="11"/>
      <c r="K484" s="11"/>
      <c r="L484" s="11"/>
      <c r="M484" s="11"/>
      <c r="N484" s="11"/>
      <c r="O484" s="11"/>
      <c r="P484" s="11"/>
      <c r="Q484" s="11"/>
      <c r="R484" s="11"/>
    </row>
    <row r="485">
      <c r="F485" s="11"/>
      <c r="G485" s="11"/>
      <c r="H485" s="11"/>
      <c r="I485" s="11"/>
      <c r="J485" s="11"/>
      <c r="K485" s="11"/>
      <c r="L485" s="11"/>
      <c r="M485" s="11"/>
      <c r="N485" s="11"/>
      <c r="O485" s="11"/>
      <c r="P485" s="11"/>
      <c r="Q485" s="11"/>
      <c r="R485" s="11"/>
    </row>
    <row r="486">
      <c r="F486" s="11"/>
      <c r="G486" s="11"/>
      <c r="H486" s="11"/>
      <c r="I486" s="11"/>
      <c r="J486" s="11"/>
      <c r="K486" s="11"/>
      <c r="L486" s="11"/>
      <c r="M486" s="11"/>
      <c r="N486" s="11"/>
      <c r="O486" s="11"/>
      <c r="P486" s="11"/>
      <c r="Q486" s="11"/>
      <c r="R486" s="11"/>
    </row>
    <row r="487">
      <c r="F487" s="11"/>
      <c r="G487" s="11"/>
      <c r="H487" s="11"/>
      <c r="I487" s="11"/>
      <c r="J487" s="11"/>
      <c r="K487" s="11"/>
      <c r="L487" s="11"/>
      <c r="M487" s="11"/>
      <c r="N487" s="11"/>
      <c r="O487" s="11"/>
      <c r="P487" s="11"/>
      <c r="Q487" s="11"/>
      <c r="R487" s="11"/>
    </row>
    <row r="488">
      <c r="F488" s="11"/>
      <c r="G488" s="11"/>
      <c r="H488" s="11"/>
      <c r="I488" s="11"/>
      <c r="J488" s="11"/>
      <c r="K488" s="11"/>
      <c r="L488" s="11"/>
      <c r="M488" s="11"/>
      <c r="N488" s="11"/>
      <c r="O488" s="11"/>
      <c r="P488" s="11"/>
      <c r="Q488" s="11"/>
      <c r="R488" s="11"/>
    </row>
    <row r="489">
      <c r="F489" s="11"/>
      <c r="G489" s="11"/>
      <c r="H489" s="11"/>
      <c r="I489" s="11"/>
      <c r="J489" s="11"/>
      <c r="K489" s="11"/>
      <c r="L489" s="11"/>
      <c r="M489" s="11"/>
      <c r="N489" s="11"/>
      <c r="O489" s="11"/>
      <c r="P489" s="11"/>
      <c r="Q489" s="11"/>
      <c r="R489" s="11"/>
    </row>
    <row r="490">
      <c r="F490" s="11"/>
      <c r="G490" s="11"/>
      <c r="H490" s="11"/>
      <c r="I490" s="11"/>
      <c r="J490" s="11"/>
      <c r="K490" s="11"/>
      <c r="L490" s="11"/>
      <c r="M490" s="11"/>
      <c r="N490" s="11"/>
      <c r="O490" s="11"/>
      <c r="P490" s="11"/>
      <c r="Q490" s="11"/>
      <c r="R490" s="11"/>
    </row>
    <row r="491">
      <c r="F491" s="11"/>
      <c r="G491" s="11"/>
      <c r="H491" s="11"/>
      <c r="I491" s="11"/>
      <c r="J491" s="11"/>
      <c r="K491" s="11"/>
      <c r="L491" s="11"/>
      <c r="M491" s="11"/>
      <c r="N491" s="11"/>
      <c r="O491" s="11"/>
      <c r="P491" s="11"/>
      <c r="Q491" s="11"/>
      <c r="R491" s="11"/>
    </row>
    <row r="492">
      <c r="F492" s="11"/>
      <c r="G492" s="11"/>
      <c r="H492" s="11"/>
      <c r="I492" s="11"/>
      <c r="J492" s="11"/>
      <c r="K492" s="11"/>
      <c r="L492" s="11"/>
      <c r="M492" s="11"/>
      <c r="N492" s="11"/>
      <c r="O492" s="11"/>
      <c r="P492" s="11"/>
      <c r="Q492" s="11"/>
      <c r="R492" s="11"/>
    </row>
    <row r="493">
      <c r="F493" s="11"/>
      <c r="G493" s="11"/>
      <c r="H493" s="11"/>
      <c r="I493" s="11"/>
      <c r="J493" s="11"/>
      <c r="K493" s="11"/>
      <c r="L493" s="11"/>
      <c r="M493" s="11"/>
      <c r="N493" s="11"/>
      <c r="O493" s="11"/>
      <c r="P493" s="11"/>
      <c r="Q493" s="11"/>
      <c r="R493" s="11"/>
    </row>
    <row r="494">
      <c r="F494" s="11"/>
      <c r="G494" s="11"/>
      <c r="H494" s="11"/>
      <c r="I494" s="11"/>
      <c r="J494" s="11"/>
      <c r="K494" s="11"/>
      <c r="L494" s="11"/>
      <c r="M494" s="11"/>
      <c r="N494" s="11"/>
      <c r="O494" s="11"/>
      <c r="P494" s="11"/>
      <c r="Q494" s="11"/>
      <c r="R494" s="11"/>
    </row>
    <row r="495">
      <c r="F495" s="11"/>
      <c r="G495" s="11"/>
      <c r="H495" s="11"/>
      <c r="I495" s="11"/>
      <c r="J495" s="11"/>
      <c r="K495" s="11"/>
      <c r="L495" s="11"/>
      <c r="M495" s="11"/>
      <c r="N495" s="11"/>
      <c r="O495" s="11"/>
      <c r="P495" s="11"/>
      <c r="Q495" s="11"/>
      <c r="R495" s="11"/>
    </row>
    <row r="496">
      <c r="F496" s="11"/>
      <c r="G496" s="11"/>
      <c r="H496" s="11"/>
      <c r="I496" s="11"/>
      <c r="J496" s="11"/>
      <c r="K496" s="11"/>
      <c r="L496" s="11"/>
      <c r="M496" s="11"/>
      <c r="N496" s="11"/>
      <c r="O496" s="11"/>
      <c r="P496" s="11"/>
      <c r="Q496" s="11"/>
      <c r="R496" s="11"/>
    </row>
    <row r="497">
      <c r="F497" s="11"/>
      <c r="G497" s="11"/>
      <c r="H497" s="11"/>
      <c r="I497" s="11"/>
      <c r="J497" s="11"/>
      <c r="K497" s="11"/>
      <c r="L497" s="11"/>
      <c r="M497" s="11"/>
      <c r="N497" s="11"/>
      <c r="O497" s="11"/>
      <c r="P497" s="11"/>
      <c r="Q497" s="11"/>
      <c r="R497" s="11"/>
    </row>
    <row r="498">
      <c r="F498" s="11"/>
      <c r="G498" s="11"/>
      <c r="H498" s="11"/>
      <c r="I498" s="11"/>
      <c r="J498" s="11"/>
      <c r="K498" s="11"/>
      <c r="L498" s="11"/>
      <c r="M498" s="11"/>
      <c r="N498" s="11"/>
      <c r="O498" s="11"/>
      <c r="P498" s="11"/>
      <c r="Q498" s="11"/>
      <c r="R498" s="11"/>
    </row>
    <row r="499">
      <c r="F499" s="11"/>
      <c r="G499" s="11"/>
      <c r="H499" s="11"/>
      <c r="I499" s="11"/>
      <c r="J499" s="11"/>
      <c r="K499" s="11"/>
      <c r="L499" s="11"/>
      <c r="M499" s="11"/>
      <c r="N499" s="11"/>
      <c r="O499" s="11"/>
      <c r="P499" s="11"/>
      <c r="Q499" s="11"/>
      <c r="R499" s="11"/>
    </row>
    <row r="500">
      <c r="F500" s="11"/>
      <c r="G500" s="11"/>
      <c r="H500" s="11"/>
      <c r="I500" s="11"/>
      <c r="J500" s="11"/>
      <c r="K500" s="11"/>
      <c r="L500" s="11"/>
      <c r="M500" s="11"/>
      <c r="N500" s="11"/>
      <c r="O500" s="11"/>
      <c r="P500" s="11"/>
      <c r="Q500" s="11"/>
      <c r="R500" s="11"/>
    </row>
    <row r="501">
      <c r="F501" s="11"/>
      <c r="G501" s="11"/>
      <c r="H501" s="11"/>
      <c r="I501" s="11"/>
      <c r="J501" s="11"/>
      <c r="K501" s="11"/>
      <c r="L501" s="11"/>
      <c r="M501" s="11"/>
      <c r="N501" s="11"/>
      <c r="O501" s="11"/>
      <c r="P501" s="11"/>
      <c r="Q501" s="11"/>
      <c r="R501" s="11"/>
    </row>
    <row r="502">
      <c r="F502" s="11"/>
      <c r="G502" s="11"/>
      <c r="H502" s="11"/>
      <c r="I502" s="11"/>
      <c r="J502" s="11"/>
      <c r="K502" s="11"/>
      <c r="L502" s="11"/>
      <c r="M502" s="11"/>
      <c r="N502" s="11"/>
      <c r="O502" s="11"/>
      <c r="P502" s="11"/>
      <c r="Q502" s="11"/>
      <c r="R502" s="11"/>
    </row>
    <row r="503">
      <c r="F503" s="11"/>
      <c r="G503" s="11"/>
      <c r="H503" s="11"/>
      <c r="I503" s="11"/>
      <c r="J503" s="11"/>
      <c r="K503" s="11"/>
      <c r="L503" s="11"/>
      <c r="M503" s="11"/>
      <c r="N503" s="11"/>
      <c r="O503" s="11"/>
      <c r="P503" s="11"/>
      <c r="Q503" s="11"/>
      <c r="R503" s="11"/>
    </row>
    <row r="504">
      <c r="F504" s="11"/>
      <c r="G504" s="11"/>
      <c r="H504" s="11"/>
      <c r="I504" s="11"/>
      <c r="J504" s="11"/>
      <c r="K504" s="11"/>
      <c r="L504" s="11"/>
      <c r="M504" s="11"/>
      <c r="N504" s="11"/>
      <c r="O504" s="11"/>
      <c r="P504" s="11"/>
      <c r="Q504" s="11"/>
      <c r="R504" s="11"/>
    </row>
    <row r="505">
      <c r="F505" s="11"/>
      <c r="G505" s="11"/>
      <c r="H505" s="11"/>
      <c r="I505" s="11"/>
      <c r="J505" s="11"/>
      <c r="K505" s="11"/>
      <c r="L505" s="11"/>
      <c r="M505" s="11"/>
      <c r="N505" s="11"/>
      <c r="O505" s="11"/>
      <c r="P505" s="11"/>
      <c r="Q505" s="11"/>
      <c r="R505" s="11"/>
    </row>
    <row r="506">
      <c r="F506" s="11"/>
      <c r="G506" s="11"/>
      <c r="H506" s="11"/>
      <c r="I506" s="11"/>
      <c r="J506" s="11"/>
      <c r="K506" s="11"/>
      <c r="L506" s="11"/>
      <c r="M506" s="11"/>
      <c r="N506" s="11"/>
      <c r="O506" s="11"/>
      <c r="P506" s="11"/>
      <c r="Q506" s="11"/>
      <c r="R506" s="11"/>
    </row>
    <row r="507">
      <c r="F507" s="11"/>
      <c r="G507" s="11"/>
      <c r="H507" s="11"/>
      <c r="I507" s="11"/>
      <c r="J507" s="11"/>
      <c r="K507" s="11"/>
      <c r="L507" s="11"/>
      <c r="M507" s="11"/>
      <c r="N507" s="11"/>
      <c r="O507" s="11"/>
      <c r="P507" s="11"/>
      <c r="Q507" s="11"/>
      <c r="R507" s="11"/>
    </row>
    <row r="508">
      <c r="F508" s="11"/>
      <c r="G508" s="11"/>
      <c r="H508" s="11"/>
      <c r="I508" s="11"/>
      <c r="J508" s="11"/>
      <c r="K508" s="11"/>
      <c r="L508" s="11"/>
      <c r="M508" s="11"/>
      <c r="N508" s="11"/>
      <c r="O508" s="11"/>
      <c r="P508" s="11"/>
      <c r="Q508" s="11"/>
      <c r="R508" s="11"/>
    </row>
    <row r="509">
      <c r="F509" s="11"/>
      <c r="G509" s="11"/>
      <c r="H509" s="11"/>
      <c r="I509" s="11"/>
      <c r="J509" s="11"/>
      <c r="K509" s="11"/>
      <c r="L509" s="11"/>
      <c r="M509" s="11"/>
      <c r="N509" s="11"/>
      <c r="O509" s="11"/>
      <c r="P509" s="11"/>
      <c r="Q509" s="11"/>
      <c r="R509" s="11"/>
    </row>
    <row r="510">
      <c r="F510" s="11"/>
      <c r="G510" s="11"/>
      <c r="H510" s="11"/>
      <c r="I510" s="11"/>
      <c r="J510" s="11"/>
      <c r="K510" s="11"/>
      <c r="L510" s="11"/>
      <c r="M510" s="11"/>
      <c r="N510" s="11"/>
      <c r="O510" s="11"/>
      <c r="P510" s="11"/>
      <c r="Q510" s="11"/>
      <c r="R510" s="11"/>
    </row>
    <row r="511">
      <c r="F511" s="11"/>
      <c r="G511" s="11"/>
      <c r="H511" s="11"/>
      <c r="I511" s="11"/>
      <c r="J511" s="11"/>
      <c r="K511" s="11"/>
      <c r="L511" s="11"/>
      <c r="M511" s="11"/>
      <c r="N511" s="11"/>
      <c r="O511" s="11"/>
      <c r="P511" s="11"/>
      <c r="Q511" s="11"/>
      <c r="R511" s="11"/>
    </row>
    <row r="512">
      <c r="F512" s="11"/>
      <c r="G512" s="11"/>
      <c r="H512" s="11"/>
      <c r="I512" s="11"/>
      <c r="J512" s="11"/>
      <c r="K512" s="11"/>
      <c r="L512" s="11"/>
      <c r="M512" s="11"/>
      <c r="N512" s="11"/>
      <c r="O512" s="11"/>
      <c r="P512" s="11"/>
      <c r="Q512" s="11"/>
      <c r="R512" s="11"/>
    </row>
    <row r="513">
      <c r="F513" s="11"/>
      <c r="G513" s="11"/>
      <c r="H513" s="11"/>
      <c r="I513" s="11"/>
      <c r="J513" s="11"/>
      <c r="K513" s="11"/>
      <c r="L513" s="11"/>
      <c r="M513" s="11"/>
      <c r="N513" s="11"/>
      <c r="O513" s="11"/>
      <c r="P513" s="11"/>
      <c r="Q513" s="11"/>
      <c r="R513" s="11"/>
    </row>
    <row r="514">
      <c r="F514" s="11"/>
      <c r="G514" s="11"/>
      <c r="H514" s="11"/>
      <c r="I514" s="11"/>
      <c r="J514" s="11"/>
      <c r="K514" s="11"/>
      <c r="L514" s="11"/>
      <c r="M514" s="11"/>
      <c r="N514" s="11"/>
      <c r="O514" s="11"/>
      <c r="P514" s="11"/>
      <c r="Q514" s="11"/>
      <c r="R514" s="11"/>
    </row>
    <row r="515">
      <c r="F515" s="11"/>
      <c r="G515" s="11"/>
      <c r="H515" s="11"/>
      <c r="I515" s="11"/>
      <c r="J515" s="11"/>
      <c r="K515" s="11"/>
      <c r="L515" s="11"/>
      <c r="M515" s="11"/>
      <c r="N515" s="11"/>
      <c r="O515" s="11"/>
      <c r="P515" s="11"/>
      <c r="Q515" s="11"/>
      <c r="R515" s="11"/>
    </row>
    <row r="516">
      <c r="F516" s="11"/>
      <c r="G516" s="11"/>
      <c r="H516" s="11"/>
      <c r="I516" s="11"/>
      <c r="J516" s="11"/>
      <c r="K516" s="11"/>
      <c r="L516" s="11"/>
      <c r="M516" s="11"/>
      <c r="N516" s="11"/>
      <c r="O516" s="11"/>
      <c r="P516" s="11"/>
      <c r="Q516" s="11"/>
      <c r="R516" s="11"/>
    </row>
    <row r="517">
      <c r="F517" s="11"/>
      <c r="G517" s="11"/>
      <c r="H517" s="11"/>
      <c r="I517" s="11"/>
      <c r="J517" s="11"/>
      <c r="K517" s="11"/>
      <c r="L517" s="11"/>
      <c r="M517" s="11"/>
      <c r="N517" s="11"/>
      <c r="O517" s="11"/>
      <c r="P517" s="11"/>
      <c r="Q517" s="11"/>
      <c r="R517" s="11"/>
    </row>
    <row r="518">
      <c r="F518" s="11"/>
      <c r="G518" s="11"/>
      <c r="H518" s="11"/>
      <c r="I518" s="11"/>
      <c r="J518" s="11"/>
      <c r="K518" s="11"/>
      <c r="L518" s="11"/>
      <c r="M518" s="11"/>
      <c r="N518" s="11"/>
      <c r="O518" s="11"/>
      <c r="P518" s="11"/>
      <c r="Q518" s="11"/>
      <c r="R518" s="11"/>
    </row>
    <row r="519">
      <c r="F519" s="11"/>
      <c r="G519" s="11"/>
      <c r="H519" s="11"/>
      <c r="I519" s="11"/>
      <c r="J519" s="11"/>
      <c r="K519" s="11"/>
      <c r="L519" s="11"/>
      <c r="M519" s="11"/>
      <c r="N519" s="11"/>
      <c r="O519" s="11"/>
      <c r="P519" s="11"/>
      <c r="Q519" s="11"/>
      <c r="R519" s="11"/>
    </row>
    <row r="520">
      <c r="F520" s="11"/>
      <c r="G520" s="11"/>
      <c r="H520" s="11"/>
      <c r="I520" s="11"/>
      <c r="J520" s="11"/>
      <c r="K520" s="11"/>
      <c r="L520" s="11"/>
      <c r="M520" s="11"/>
      <c r="N520" s="11"/>
      <c r="O520" s="11"/>
      <c r="P520" s="11"/>
      <c r="Q520" s="11"/>
      <c r="R520" s="11"/>
    </row>
    <row r="521">
      <c r="F521" s="11"/>
      <c r="G521" s="11"/>
      <c r="H521" s="11"/>
      <c r="I521" s="11"/>
      <c r="J521" s="11"/>
      <c r="K521" s="11"/>
      <c r="L521" s="11"/>
      <c r="M521" s="11"/>
      <c r="N521" s="11"/>
      <c r="O521" s="11"/>
      <c r="P521" s="11"/>
      <c r="Q521" s="11"/>
      <c r="R521" s="11"/>
    </row>
    <row r="522">
      <c r="F522" s="11"/>
      <c r="G522" s="11"/>
      <c r="H522" s="11"/>
      <c r="I522" s="11"/>
      <c r="J522" s="11"/>
      <c r="K522" s="11"/>
      <c r="L522" s="11"/>
      <c r="M522" s="11"/>
      <c r="N522" s="11"/>
      <c r="O522" s="11"/>
      <c r="P522" s="11"/>
      <c r="Q522" s="11"/>
      <c r="R522" s="11"/>
    </row>
    <row r="523">
      <c r="F523" s="11"/>
      <c r="G523" s="11"/>
      <c r="H523" s="11"/>
      <c r="I523" s="11"/>
      <c r="J523" s="11"/>
      <c r="K523" s="11"/>
      <c r="L523" s="11"/>
      <c r="M523" s="11"/>
      <c r="N523" s="11"/>
      <c r="O523" s="11"/>
      <c r="P523" s="11"/>
      <c r="Q523" s="11"/>
      <c r="R523" s="11"/>
    </row>
    <row r="524">
      <c r="F524" s="11"/>
      <c r="G524" s="11"/>
      <c r="H524" s="11"/>
      <c r="I524" s="11"/>
      <c r="J524" s="11"/>
      <c r="K524" s="11"/>
      <c r="L524" s="11"/>
      <c r="M524" s="11"/>
      <c r="N524" s="11"/>
      <c r="O524" s="11"/>
      <c r="P524" s="11"/>
      <c r="Q524" s="11"/>
      <c r="R524" s="11"/>
    </row>
    <row r="525">
      <c r="F525" s="11"/>
      <c r="G525" s="11"/>
      <c r="H525" s="11"/>
      <c r="I525" s="11"/>
      <c r="J525" s="11"/>
      <c r="K525" s="11"/>
      <c r="L525" s="11"/>
      <c r="M525" s="11"/>
      <c r="N525" s="11"/>
      <c r="O525" s="11"/>
      <c r="P525" s="11"/>
      <c r="Q525" s="11"/>
      <c r="R525" s="11"/>
    </row>
    <row r="526">
      <c r="F526" s="11"/>
      <c r="G526" s="11"/>
      <c r="H526" s="11"/>
      <c r="I526" s="11"/>
      <c r="J526" s="11"/>
      <c r="K526" s="11"/>
      <c r="L526" s="11"/>
      <c r="M526" s="11"/>
      <c r="N526" s="11"/>
      <c r="O526" s="11"/>
      <c r="P526" s="11"/>
      <c r="Q526" s="11"/>
      <c r="R526" s="11"/>
    </row>
    <row r="527">
      <c r="F527" s="11"/>
      <c r="G527" s="11"/>
      <c r="H527" s="11"/>
      <c r="I527" s="11"/>
      <c r="J527" s="11"/>
      <c r="K527" s="11"/>
      <c r="L527" s="11"/>
      <c r="M527" s="11"/>
      <c r="N527" s="11"/>
      <c r="O527" s="11"/>
      <c r="P527" s="11"/>
      <c r="Q527" s="11"/>
      <c r="R527" s="11"/>
    </row>
    <row r="528">
      <c r="F528" s="11"/>
      <c r="G528" s="11"/>
      <c r="H528" s="11"/>
      <c r="I528" s="11"/>
      <c r="J528" s="11"/>
      <c r="K528" s="11"/>
      <c r="L528" s="11"/>
      <c r="M528" s="11"/>
      <c r="N528" s="11"/>
      <c r="O528" s="11"/>
      <c r="P528" s="11"/>
      <c r="Q528" s="11"/>
      <c r="R528" s="11"/>
    </row>
    <row r="529">
      <c r="F529" s="11"/>
      <c r="G529" s="11"/>
      <c r="H529" s="11"/>
      <c r="I529" s="11"/>
      <c r="J529" s="11"/>
      <c r="K529" s="11"/>
      <c r="L529" s="11"/>
      <c r="M529" s="11"/>
      <c r="N529" s="11"/>
      <c r="O529" s="11"/>
      <c r="P529" s="11"/>
      <c r="Q529" s="11"/>
      <c r="R529" s="11"/>
    </row>
    <row r="530">
      <c r="F530" s="11"/>
      <c r="G530" s="11"/>
      <c r="H530" s="11"/>
      <c r="I530" s="11"/>
      <c r="J530" s="11"/>
      <c r="K530" s="11"/>
      <c r="L530" s="11"/>
      <c r="M530" s="11"/>
      <c r="N530" s="11"/>
      <c r="O530" s="11"/>
      <c r="P530" s="11"/>
      <c r="Q530" s="11"/>
      <c r="R530" s="11"/>
    </row>
    <row r="531">
      <c r="F531" s="11"/>
      <c r="G531" s="11"/>
      <c r="H531" s="11"/>
      <c r="I531" s="11"/>
      <c r="J531" s="11"/>
      <c r="K531" s="11"/>
      <c r="L531" s="11"/>
      <c r="M531" s="11"/>
      <c r="N531" s="11"/>
      <c r="O531" s="11"/>
      <c r="P531" s="11"/>
      <c r="Q531" s="11"/>
      <c r="R531" s="11"/>
    </row>
    <row r="532">
      <c r="F532" s="11"/>
      <c r="G532" s="11"/>
      <c r="H532" s="11"/>
      <c r="I532" s="11"/>
      <c r="J532" s="11"/>
      <c r="K532" s="11"/>
      <c r="L532" s="11"/>
      <c r="M532" s="11"/>
      <c r="N532" s="11"/>
      <c r="O532" s="11"/>
      <c r="P532" s="11"/>
      <c r="Q532" s="11"/>
      <c r="R532" s="11"/>
    </row>
    <row r="533">
      <c r="F533" s="11"/>
      <c r="G533" s="11"/>
      <c r="H533" s="11"/>
      <c r="I533" s="11"/>
      <c r="J533" s="11"/>
      <c r="K533" s="11"/>
      <c r="L533" s="11"/>
      <c r="M533" s="11"/>
      <c r="N533" s="11"/>
      <c r="O533" s="11"/>
      <c r="P533" s="11"/>
      <c r="Q533" s="11"/>
      <c r="R533" s="11"/>
    </row>
    <row r="534">
      <c r="F534" s="11"/>
      <c r="G534" s="11"/>
      <c r="H534" s="11"/>
      <c r="I534" s="11"/>
      <c r="J534" s="11"/>
      <c r="K534" s="11"/>
      <c r="L534" s="11"/>
      <c r="M534" s="11"/>
      <c r="N534" s="11"/>
      <c r="O534" s="11"/>
      <c r="P534" s="11"/>
      <c r="Q534" s="11"/>
      <c r="R534" s="11"/>
    </row>
    <row r="535">
      <c r="F535" s="11"/>
      <c r="G535" s="11"/>
      <c r="H535" s="11"/>
      <c r="I535" s="11"/>
      <c r="J535" s="11"/>
      <c r="K535" s="11"/>
      <c r="L535" s="11"/>
      <c r="M535" s="11"/>
      <c r="N535" s="11"/>
      <c r="O535" s="11"/>
      <c r="P535" s="11"/>
      <c r="Q535" s="11"/>
      <c r="R535" s="11"/>
    </row>
    <row r="536">
      <c r="F536" s="11"/>
      <c r="G536" s="11"/>
      <c r="H536" s="11"/>
      <c r="I536" s="11"/>
      <c r="J536" s="11"/>
      <c r="K536" s="11"/>
      <c r="L536" s="11"/>
      <c r="M536" s="11"/>
      <c r="N536" s="11"/>
      <c r="O536" s="11"/>
      <c r="P536" s="11"/>
      <c r="Q536" s="11"/>
      <c r="R536" s="11"/>
    </row>
    <row r="537">
      <c r="F537" s="11"/>
      <c r="G537" s="11"/>
      <c r="H537" s="11"/>
      <c r="I537" s="11"/>
      <c r="J537" s="11"/>
      <c r="K537" s="11"/>
      <c r="L537" s="11"/>
      <c r="M537" s="11"/>
      <c r="N537" s="11"/>
      <c r="O537" s="11"/>
      <c r="P537" s="11"/>
      <c r="Q537" s="11"/>
      <c r="R537" s="11"/>
    </row>
    <row r="538">
      <c r="F538" s="11"/>
      <c r="G538" s="11"/>
      <c r="H538" s="11"/>
      <c r="I538" s="11"/>
      <c r="J538" s="11"/>
      <c r="K538" s="11"/>
      <c r="L538" s="11"/>
      <c r="M538" s="11"/>
      <c r="N538" s="11"/>
      <c r="O538" s="11"/>
      <c r="P538" s="11"/>
      <c r="Q538" s="11"/>
      <c r="R538" s="11"/>
    </row>
    <row r="539">
      <c r="F539" s="11"/>
      <c r="G539" s="11"/>
      <c r="H539" s="11"/>
      <c r="I539" s="11"/>
      <c r="J539" s="11"/>
      <c r="K539" s="11"/>
      <c r="L539" s="11"/>
      <c r="M539" s="11"/>
      <c r="N539" s="11"/>
      <c r="O539" s="11"/>
      <c r="P539" s="11"/>
      <c r="Q539" s="11"/>
      <c r="R539" s="11"/>
    </row>
    <row r="540">
      <c r="F540" s="11"/>
      <c r="G540" s="11"/>
      <c r="H540" s="11"/>
      <c r="I540" s="11"/>
      <c r="J540" s="11"/>
      <c r="K540" s="11"/>
      <c r="L540" s="11"/>
      <c r="M540" s="11"/>
      <c r="N540" s="11"/>
      <c r="O540" s="11"/>
      <c r="P540" s="11"/>
      <c r="Q540" s="11"/>
      <c r="R540" s="11"/>
    </row>
    <row r="541">
      <c r="F541" s="11"/>
      <c r="G541" s="11"/>
      <c r="H541" s="11"/>
      <c r="I541" s="11"/>
      <c r="J541" s="11"/>
      <c r="K541" s="11"/>
      <c r="L541" s="11"/>
      <c r="M541" s="11"/>
      <c r="N541" s="11"/>
      <c r="O541" s="11"/>
      <c r="P541" s="11"/>
      <c r="Q541" s="11"/>
      <c r="R541" s="11"/>
    </row>
    <row r="542">
      <c r="F542" s="11"/>
      <c r="G542" s="11"/>
      <c r="H542" s="11"/>
      <c r="I542" s="11"/>
      <c r="J542" s="11"/>
      <c r="K542" s="11"/>
      <c r="L542" s="11"/>
      <c r="M542" s="11"/>
      <c r="N542" s="11"/>
      <c r="O542" s="11"/>
      <c r="P542" s="11"/>
      <c r="Q542" s="11"/>
      <c r="R542" s="11"/>
    </row>
    <row r="543">
      <c r="F543" s="11"/>
      <c r="G543" s="11"/>
      <c r="H543" s="11"/>
      <c r="I543" s="11"/>
      <c r="J543" s="11"/>
      <c r="K543" s="11"/>
      <c r="L543" s="11"/>
      <c r="M543" s="11"/>
      <c r="N543" s="11"/>
      <c r="O543" s="11"/>
      <c r="P543" s="11"/>
      <c r="Q543" s="11"/>
      <c r="R543" s="11"/>
    </row>
    <row r="544">
      <c r="F544" s="11"/>
      <c r="G544" s="11"/>
      <c r="H544" s="11"/>
      <c r="I544" s="11"/>
      <c r="J544" s="11"/>
      <c r="K544" s="11"/>
      <c r="L544" s="11"/>
      <c r="M544" s="11"/>
      <c r="N544" s="11"/>
      <c r="O544" s="11"/>
      <c r="P544" s="11"/>
      <c r="Q544" s="11"/>
      <c r="R544" s="11"/>
    </row>
    <row r="545">
      <c r="F545" s="11"/>
      <c r="G545" s="11"/>
      <c r="H545" s="11"/>
      <c r="I545" s="11"/>
      <c r="J545" s="11"/>
      <c r="K545" s="11"/>
      <c r="L545" s="11"/>
      <c r="M545" s="11"/>
      <c r="N545" s="11"/>
      <c r="O545" s="11"/>
      <c r="P545" s="11"/>
      <c r="Q545" s="11"/>
      <c r="R545" s="11"/>
    </row>
    <row r="546">
      <c r="F546" s="11"/>
      <c r="G546" s="11"/>
      <c r="H546" s="11"/>
      <c r="I546" s="11"/>
      <c r="J546" s="11"/>
      <c r="K546" s="11"/>
      <c r="L546" s="11"/>
      <c r="M546" s="11"/>
      <c r="N546" s="11"/>
      <c r="O546" s="11"/>
      <c r="P546" s="11"/>
      <c r="Q546" s="11"/>
      <c r="R546" s="11"/>
    </row>
    <row r="547">
      <c r="F547" s="11"/>
      <c r="G547" s="11"/>
      <c r="H547" s="11"/>
      <c r="I547" s="11"/>
      <c r="J547" s="11"/>
      <c r="K547" s="11"/>
      <c r="L547" s="11"/>
      <c r="M547" s="11"/>
      <c r="N547" s="11"/>
      <c r="O547" s="11"/>
      <c r="P547" s="11"/>
      <c r="Q547" s="11"/>
      <c r="R547" s="11"/>
    </row>
    <row r="548">
      <c r="F548" s="11"/>
      <c r="G548" s="11"/>
      <c r="H548" s="11"/>
      <c r="I548" s="11"/>
      <c r="J548" s="11"/>
      <c r="K548" s="11"/>
      <c r="L548" s="11"/>
      <c r="M548" s="11"/>
      <c r="N548" s="11"/>
      <c r="O548" s="11"/>
      <c r="P548" s="11"/>
      <c r="Q548" s="11"/>
      <c r="R548" s="11"/>
    </row>
    <row r="549">
      <c r="F549" s="11"/>
      <c r="G549" s="11"/>
      <c r="H549" s="11"/>
      <c r="I549" s="11"/>
      <c r="J549" s="11"/>
      <c r="K549" s="11"/>
      <c r="L549" s="11"/>
      <c r="M549" s="11"/>
      <c r="N549" s="11"/>
      <c r="O549" s="11"/>
      <c r="P549" s="11"/>
      <c r="Q549" s="11"/>
      <c r="R549" s="11"/>
    </row>
    <row r="550">
      <c r="F550" s="11"/>
      <c r="G550" s="11"/>
      <c r="H550" s="11"/>
      <c r="I550" s="11"/>
      <c r="J550" s="11"/>
      <c r="K550" s="11"/>
      <c r="L550" s="11"/>
      <c r="M550" s="11"/>
      <c r="N550" s="11"/>
      <c r="O550" s="11"/>
      <c r="P550" s="11"/>
      <c r="Q550" s="11"/>
      <c r="R550" s="11"/>
    </row>
    <row r="551">
      <c r="F551" s="11"/>
      <c r="G551" s="11"/>
      <c r="H551" s="11"/>
      <c r="I551" s="11"/>
      <c r="J551" s="11"/>
      <c r="K551" s="11"/>
      <c r="L551" s="11"/>
      <c r="M551" s="11"/>
      <c r="N551" s="11"/>
      <c r="O551" s="11"/>
      <c r="P551" s="11"/>
      <c r="Q551" s="11"/>
      <c r="R551" s="11"/>
    </row>
    <row r="552">
      <c r="F552" s="11"/>
      <c r="G552" s="11"/>
      <c r="H552" s="11"/>
      <c r="I552" s="11"/>
      <c r="J552" s="11"/>
      <c r="K552" s="11"/>
      <c r="L552" s="11"/>
      <c r="M552" s="11"/>
      <c r="N552" s="11"/>
      <c r="O552" s="11"/>
      <c r="P552" s="11"/>
      <c r="Q552" s="11"/>
      <c r="R552" s="11"/>
    </row>
    <row r="553">
      <c r="F553" s="11"/>
      <c r="G553" s="11"/>
      <c r="H553" s="11"/>
      <c r="I553" s="11"/>
      <c r="J553" s="11"/>
      <c r="K553" s="11"/>
      <c r="L553" s="11"/>
      <c r="M553" s="11"/>
      <c r="N553" s="11"/>
      <c r="O553" s="11"/>
      <c r="P553" s="11"/>
      <c r="Q553" s="11"/>
      <c r="R553" s="11"/>
    </row>
    <row r="554">
      <c r="F554" s="11"/>
      <c r="G554" s="11"/>
      <c r="H554" s="11"/>
      <c r="I554" s="11"/>
      <c r="J554" s="11"/>
      <c r="K554" s="11"/>
      <c r="L554" s="11"/>
      <c r="M554" s="11"/>
      <c r="N554" s="11"/>
      <c r="O554" s="11"/>
      <c r="P554" s="11"/>
      <c r="Q554" s="11"/>
      <c r="R554" s="11"/>
    </row>
    <row r="555">
      <c r="F555" s="11"/>
      <c r="G555" s="11"/>
      <c r="H555" s="11"/>
      <c r="I555" s="11"/>
      <c r="J555" s="11"/>
      <c r="K555" s="11"/>
      <c r="L555" s="11"/>
      <c r="M555" s="11"/>
      <c r="N555" s="11"/>
      <c r="O555" s="11"/>
      <c r="P555" s="11"/>
      <c r="Q555" s="11"/>
      <c r="R555" s="11"/>
    </row>
    <row r="556">
      <c r="F556" s="11"/>
      <c r="G556" s="11"/>
      <c r="H556" s="11"/>
      <c r="I556" s="11"/>
      <c r="J556" s="11"/>
      <c r="K556" s="11"/>
      <c r="L556" s="11"/>
      <c r="M556" s="11"/>
      <c r="N556" s="11"/>
      <c r="O556" s="11"/>
      <c r="P556" s="11"/>
      <c r="Q556" s="11"/>
      <c r="R556" s="11"/>
    </row>
    <row r="557">
      <c r="F557" s="11"/>
      <c r="G557" s="11"/>
      <c r="H557" s="11"/>
      <c r="I557" s="11"/>
      <c r="J557" s="11"/>
      <c r="K557" s="11"/>
      <c r="L557" s="11"/>
      <c r="M557" s="11"/>
      <c r="N557" s="11"/>
      <c r="O557" s="11"/>
      <c r="P557" s="11"/>
      <c r="Q557" s="11"/>
      <c r="R557" s="11"/>
    </row>
    <row r="558">
      <c r="F558" s="11"/>
      <c r="G558" s="11"/>
      <c r="H558" s="11"/>
      <c r="I558" s="11"/>
      <c r="J558" s="11"/>
      <c r="K558" s="11"/>
      <c r="L558" s="11"/>
      <c r="M558" s="11"/>
      <c r="N558" s="11"/>
      <c r="O558" s="11"/>
      <c r="P558" s="11"/>
      <c r="Q558" s="11"/>
      <c r="R558" s="11"/>
    </row>
    <row r="559">
      <c r="F559" s="11"/>
      <c r="G559" s="11"/>
      <c r="H559" s="11"/>
      <c r="I559" s="11"/>
      <c r="J559" s="11"/>
      <c r="K559" s="11"/>
      <c r="L559" s="11"/>
      <c r="M559" s="11"/>
      <c r="N559" s="11"/>
      <c r="O559" s="11"/>
      <c r="P559" s="11"/>
      <c r="Q559" s="11"/>
      <c r="R559" s="11"/>
    </row>
    <row r="560">
      <c r="F560" s="11"/>
      <c r="G560" s="11"/>
      <c r="H560" s="11"/>
      <c r="I560" s="11"/>
      <c r="J560" s="11"/>
      <c r="K560" s="11"/>
      <c r="L560" s="11"/>
      <c r="M560" s="11"/>
      <c r="N560" s="11"/>
      <c r="O560" s="11"/>
      <c r="P560" s="11"/>
      <c r="Q560" s="11"/>
      <c r="R560" s="11"/>
    </row>
    <row r="561">
      <c r="F561" s="11"/>
      <c r="G561" s="11"/>
      <c r="H561" s="11"/>
      <c r="I561" s="11"/>
      <c r="J561" s="11"/>
      <c r="K561" s="11"/>
      <c r="L561" s="11"/>
      <c r="M561" s="11"/>
      <c r="N561" s="11"/>
      <c r="O561" s="11"/>
      <c r="P561" s="11"/>
      <c r="Q561" s="11"/>
      <c r="R561" s="11"/>
    </row>
    <row r="562">
      <c r="F562" s="11"/>
      <c r="G562" s="11"/>
      <c r="H562" s="11"/>
      <c r="I562" s="11"/>
      <c r="J562" s="11"/>
      <c r="K562" s="11"/>
      <c r="L562" s="11"/>
      <c r="M562" s="11"/>
      <c r="N562" s="11"/>
      <c r="O562" s="11"/>
      <c r="P562" s="11"/>
      <c r="Q562" s="11"/>
      <c r="R562" s="11"/>
    </row>
    <row r="563">
      <c r="F563" s="11"/>
      <c r="G563" s="11"/>
      <c r="H563" s="11"/>
      <c r="I563" s="11"/>
      <c r="J563" s="11"/>
      <c r="K563" s="11"/>
      <c r="L563" s="11"/>
      <c r="M563" s="11"/>
      <c r="N563" s="11"/>
      <c r="O563" s="11"/>
      <c r="P563" s="11"/>
      <c r="Q563" s="11"/>
      <c r="R563" s="11"/>
    </row>
    <row r="564">
      <c r="F564" s="11"/>
      <c r="G564" s="11"/>
      <c r="H564" s="11"/>
      <c r="I564" s="11"/>
      <c r="J564" s="11"/>
      <c r="K564" s="11"/>
      <c r="L564" s="11"/>
      <c r="M564" s="11"/>
      <c r="N564" s="11"/>
      <c r="O564" s="11"/>
      <c r="P564" s="11"/>
      <c r="Q564" s="11"/>
      <c r="R564" s="11"/>
    </row>
    <row r="565">
      <c r="F565" s="11"/>
      <c r="G565" s="11"/>
      <c r="H565" s="11"/>
      <c r="I565" s="11"/>
      <c r="J565" s="11"/>
      <c r="K565" s="11"/>
      <c r="L565" s="11"/>
      <c r="M565" s="11"/>
      <c r="N565" s="11"/>
      <c r="O565" s="11"/>
      <c r="P565" s="11"/>
      <c r="Q565" s="11"/>
      <c r="R565" s="11"/>
    </row>
    <row r="566">
      <c r="F566" s="11"/>
      <c r="G566" s="11"/>
      <c r="H566" s="11"/>
      <c r="I566" s="11"/>
      <c r="J566" s="11"/>
      <c r="K566" s="11"/>
      <c r="L566" s="11"/>
      <c r="M566" s="11"/>
      <c r="N566" s="11"/>
      <c r="O566" s="11"/>
      <c r="P566" s="11"/>
      <c r="Q566" s="11"/>
      <c r="R566" s="11"/>
    </row>
    <row r="567">
      <c r="F567" s="11"/>
      <c r="G567" s="11"/>
      <c r="H567" s="11"/>
      <c r="I567" s="11"/>
      <c r="J567" s="11"/>
      <c r="K567" s="11"/>
      <c r="L567" s="11"/>
      <c r="M567" s="11"/>
      <c r="N567" s="11"/>
      <c r="O567" s="11"/>
      <c r="P567" s="11"/>
      <c r="Q567" s="11"/>
      <c r="R567" s="11"/>
    </row>
    <row r="568">
      <c r="F568" s="11"/>
      <c r="G568" s="11"/>
      <c r="H568" s="11"/>
      <c r="I568" s="11"/>
      <c r="J568" s="11"/>
      <c r="K568" s="11"/>
      <c r="L568" s="11"/>
      <c r="M568" s="11"/>
      <c r="N568" s="11"/>
      <c r="O568" s="11"/>
      <c r="P568" s="11"/>
      <c r="Q568" s="11"/>
      <c r="R568" s="11"/>
    </row>
    <row r="569">
      <c r="F569" s="11"/>
      <c r="G569" s="11"/>
      <c r="H569" s="11"/>
      <c r="I569" s="11"/>
      <c r="J569" s="11"/>
      <c r="K569" s="11"/>
      <c r="L569" s="11"/>
      <c r="M569" s="11"/>
      <c r="N569" s="11"/>
      <c r="O569" s="11"/>
      <c r="P569" s="11"/>
      <c r="Q569" s="11"/>
      <c r="R569" s="11"/>
    </row>
    <row r="570">
      <c r="F570" s="11"/>
      <c r="G570" s="11"/>
      <c r="H570" s="11"/>
      <c r="I570" s="11"/>
      <c r="J570" s="11"/>
      <c r="K570" s="11"/>
      <c r="L570" s="11"/>
      <c r="M570" s="11"/>
      <c r="N570" s="11"/>
      <c r="O570" s="11"/>
      <c r="P570" s="11"/>
      <c r="Q570" s="11"/>
      <c r="R570" s="11"/>
    </row>
    <row r="571">
      <c r="F571" s="11"/>
      <c r="G571" s="11"/>
      <c r="H571" s="11"/>
      <c r="I571" s="11"/>
      <c r="J571" s="11"/>
      <c r="K571" s="11"/>
      <c r="L571" s="11"/>
      <c r="M571" s="11"/>
      <c r="N571" s="11"/>
      <c r="O571" s="11"/>
      <c r="P571" s="11"/>
      <c r="Q571" s="11"/>
      <c r="R571" s="11"/>
    </row>
    <row r="572">
      <c r="F572" s="11"/>
      <c r="G572" s="11"/>
      <c r="H572" s="11"/>
      <c r="I572" s="11"/>
      <c r="J572" s="11"/>
      <c r="K572" s="11"/>
      <c r="L572" s="11"/>
      <c r="M572" s="11"/>
      <c r="N572" s="11"/>
      <c r="O572" s="11"/>
      <c r="P572" s="11"/>
      <c r="Q572" s="11"/>
      <c r="R572" s="11"/>
    </row>
    <row r="573">
      <c r="F573" s="11"/>
      <c r="G573" s="11"/>
      <c r="H573" s="11"/>
      <c r="I573" s="11"/>
      <c r="J573" s="11"/>
      <c r="K573" s="11"/>
      <c r="L573" s="11"/>
      <c r="M573" s="11"/>
      <c r="N573" s="11"/>
      <c r="O573" s="11"/>
      <c r="P573" s="11"/>
      <c r="Q573" s="11"/>
      <c r="R573" s="11"/>
    </row>
    <row r="574">
      <c r="F574" s="11"/>
      <c r="G574" s="11"/>
      <c r="H574" s="11"/>
      <c r="I574" s="11"/>
      <c r="J574" s="11"/>
      <c r="K574" s="11"/>
      <c r="L574" s="11"/>
      <c r="M574" s="11"/>
      <c r="N574" s="11"/>
      <c r="O574" s="11"/>
      <c r="P574" s="11"/>
      <c r="Q574" s="11"/>
      <c r="R574" s="11"/>
    </row>
    <row r="575">
      <c r="F575" s="11"/>
      <c r="G575" s="11"/>
      <c r="H575" s="11"/>
      <c r="I575" s="11"/>
      <c r="J575" s="11"/>
      <c r="K575" s="11"/>
      <c r="L575" s="11"/>
      <c r="M575" s="11"/>
      <c r="N575" s="11"/>
      <c r="O575" s="11"/>
      <c r="P575" s="11"/>
      <c r="Q575" s="11"/>
      <c r="R575" s="11"/>
    </row>
    <row r="576">
      <c r="F576" s="11"/>
      <c r="G576" s="11"/>
      <c r="H576" s="11"/>
      <c r="I576" s="11"/>
      <c r="J576" s="11"/>
      <c r="K576" s="11"/>
      <c r="L576" s="11"/>
      <c r="M576" s="11"/>
      <c r="N576" s="11"/>
      <c r="O576" s="11"/>
      <c r="P576" s="11"/>
      <c r="Q576" s="11"/>
      <c r="R576" s="11"/>
    </row>
    <row r="577">
      <c r="F577" s="11"/>
      <c r="G577" s="11"/>
      <c r="H577" s="11"/>
      <c r="I577" s="11"/>
      <c r="J577" s="11"/>
      <c r="K577" s="11"/>
      <c r="L577" s="11"/>
      <c r="M577" s="11"/>
      <c r="N577" s="11"/>
      <c r="O577" s="11"/>
      <c r="P577" s="11"/>
      <c r="Q577" s="11"/>
      <c r="R577" s="11"/>
    </row>
    <row r="578">
      <c r="F578" s="11"/>
      <c r="G578" s="11"/>
      <c r="H578" s="11"/>
      <c r="I578" s="11"/>
      <c r="J578" s="11"/>
      <c r="K578" s="11"/>
      <c r="L578" s="11"/>
      <c r="M578" s="11"/>
      <c r="N578" s="11"/>
      <c r="O578" s="11"/>
      <c r="P578" s="11"/>
      <c r="Q578" s="11"/>
      <c r="R578" s="11"/>
    </row>
    <row r="579">
      <c r="F579" s="11"/>
      <c r="G579" s="11"/>
      <c r="H579" s="11"/>
      <c r="I579" s="11"/>
      <c r="J579" s="11"/>
      <c r="K579" s="11"/>
      <c r="L579" s="11"/>
      <c r="M579" s="11"/>
      <c r="N579" s="11"/>
      <c r="O579" s="11"/>
      <c r="P579" s="11"/>
      <c r="Q579" s="11"/>
      <c r="R579" s="11"/>
    </row>
    <row r="580">
      <c r="F580" s="11"/>
      <c r="G580" s="11"/>
      <c r="H580" s="11"/>
      <c r="I580" s="11"/>
      <c r="J580" s="11"/>
      <c r="K580" s="11"/>
      <c r="L580" s="11"/>
      <c r="M580" s="11"/>
      <c r="N580" s="11"/>
      <c r="O580" s="11"/>
      <c r="P580" s="11"/>
      <c r="Q580" s="11"/>
      <c r="R580" s="11"/>
    </row>
    <row r="581">
      <c r="F581" s="11"/>
      <c r="G581" s="11"/>
      <c r="H581" s="11"/>
      <c r="I581" s="11"/>
      <c r="J581" s="11"/>
      <c r="K581" s="11"/>
      <c r="L581" s="11"/>
      <c r="M581" s="11"/>
      <c r="N581" s="11"/>
      <c r="O581" s="11"/>
      <c r="P581" s="11"/>
      <c r="Q581" s="11"/>
      <c r="R581" s="11"/>
    </row>
    <row r="582">
      <c r="F582" s="11"/>
      <c r="G582" s="11"/>
      <c r="H582" s="11"/>
      <c r="I582" s="11"/>
      <c r="J582" s="11"/>
      <c r="K582" s="11"/>
      <c r="L582" s="11"/>
      <c r="M582" s="11"/>
      <c r="N582" s="11"/>
      <c r="O582" s="11"/>
      <c r="P582" s="11"/>
      <c r="Q582" s="11"/>
      <c r="R582" s="11"/>
    </row>
    <row r="583">
      <c r="F583" s="11"/>
      <c r="G583" s="11"/>
      <c r="H583" s="11"/>
      <c r="I583" s="11"/>
      <c r="J583" s="11"/>
      <c r="K583" s="11"/>
      <c r="L583" s="11"/>
      <c r="M583" s="11"/>
      <c r="N583" s="11"/>
      <c r="O583" s="11"/>
      <c r="P583" s="11"/>
      <c r="Q583" s="11"/>
      <c r="R583" s="11"/>
    </row>
    <row r="584">
      <c r="F584" s="11"/>
      <c r="G584" s="11"/>
      <c r="H584" s="11"/>
      <c r="I584" s="11"/>
      <c r="J584" s="11"/>
      <c r="K584" s="11"/>
      <c r="L584" s="11"/>
      <c r="M584" s="11"/>
      <c r="N584" s="11"/>
      <c r="O584" s="11"/>
      <c r="P584" s="11"/>
      <c r="Q584" s="11"/>
      <c r="R584" s="11"/>
    </row>
    <row r="585">
      <c r="F585" s="11"/>
      <c r="G585" s="11"/>
      <c r="H585" s="11"/>
      <c r="I585" s="11"/>
      <c r="J585" s="11"/>
      <c r="K585" s="11"/>
      <c r="L585" s="11"/>
      <c r="M585" s="11"/>
      <c r="N585" s="11"/>
      <c r="O585" s="11"/>
      <c r="P585" s="11"/>
      <c r="Q585" s="11"/>
      <c r="R585" s="11"/>
    </row>
    <row r="586">
      <c r="F586" s="11"/>
      <c r="G586" s="11"/>
      <c r="H586" s="11"/>
      <c r="I586" s="11"/>
      <c r="J586" s="11"/>
      <c r="K586" s="11"/>
      <c r="L586" s="11"/>
      <c r="M586" s="11"/>
      <c r="N586" s="11"/>
      <c r="O586" s="11"/>
      <c r="P586" s="11"/>
      <c r="Q586" s="11"/>
      <c r="R586" s="11"/>
    </row>
    <row r="587">
      <c r="F587" s="11"/>
      <c r="G587" s="11"/>
      <c r="H587" s="11"/>
      <c r="I587" s="11"/>
      <c r="J587" s="11"/>
      <c r="K587" s="11"/>
      <c r="L587" s="11"/>
      <c r="M587" s="11"/>
      <c r="N587" s="11"/>
      <c r="O587" s="11"/>
      <c r="P587" s="11"/>
      <c r="Q587" s="11"/>
      <c r="R587" s="11"/>
    </row>
    <row r="588">
      <c r="F588" s="11"/>
      <c r="G588" s="11"/>
      <c r="H588" s="11"/>
      <c r="I588" s="11"/>
      <c r="J588" s="11"/>
      <c r="K588" s="11"/>
      <c r="L588" s="11"/>
      <c r="M588" s="11"/>
      <c r="N588" s="11"/>
      <c r="O588" s="11"/>
      <c r="P588" s="11"/>
      <c r="Q588" s="11"/>
      <c r="R588" s="11"/>
    </row>
    <row r="589">
      <c r="F589" s="11"/>
      <c r="G589" s="11"/>
      <c r="H589" s="11"/>
      <c r="I589" s="11"/>
      <c r="J589" s="11"/>
      <c r="K589" s="11"/>
      <c r="L589" s="11"/>
      <c r="M589" s="11"/>
      <c r="N589" s="11"/>
      <c r="O589" s="11"/>
      <c r="P589" s="11"/>
      <c r="Q589" s="11"/>
      <c r="R589" s="11"/>
    </row>
    <row r="590">
      <c r="F590" s="11"/>
      <c r="G590" s="11"/>
      <c r="H590" s="11"/>
      <c r="I590" s="11"/>
      <c r="J590" s="11"/>
      <c r="K590" s="11"/>
      <c r="L590" s="11"/>
      <c r="M590" s="11"/>
      <c r="N590" s="11"/>
      <c r="O590" s="11"/>
      <c r="P590" s="11"/>
      <c r="Q590" s="11"/>
      <c r="R590" s="11"/>
    </row>
    <row r="591">
      <c r="F591" s="11"/>
      <c r="G591" s="11"/>
      <c r="H591" s="11"/>
      <c r="I591" s="11"/>
      <c r="J591" s="11"/>
      <c r="K591" s="11"/>
      <c r="L591" s="11"/>
      <c r="M591" s="11"/>
      <c r="N591" s="11"/>
      <c r="O591" s="11"/>
      <c r="P591" s="11"/>
      <c r="Q591" s="11"/>
      <c r="R591" s="11"/>
    </row>
    <row r="592">
      <c r="F592" s="11"/>
      <c r="G592" s="11"/>
      <c r="H592" s="11"/>
      <c r="I592" s="11"/>
      <c r="J592" s="11"/>
      <c r="K592" s="11"/>
      <c r="L592" s="11"/>
      <c r="M592" s="11"/>
      <c r="N592" s="11"/>
      <c r="O592" s="11"/>
      <c r="P592" s="11"/>
      <c r="Q592" s="11"/>
      <c r="R592" s="11"/>
    </row>
    <row r="593">
      <c r="F593" s="11"/>
      <c r="G593" s="11"/>
      <c r="H593" s="11"/>
      <c r="I593" s="11"/>
      <c r="J593" s="11"/>
      <c r="K593" s="11"/>
      <c r="L593" s="11"/>
      <c r="M593" s="11"/>
      <c r="N593" s="11"/>
      <c r="O593" s="11"/>
      <c r="P593" s="11"/>
      <c r="Q593" s="11"/>
      <c r="R593" s="11"/>
    </row>
    <row r="594">
      <c r="F594" s="11"/>
      <c r="G594" s="11"/>
      <c r="H594" s="11"/>
      <c r="I594" s="11"/>
      <c r="J594" s="11"/>
      <c r="K594" s="11"/>
      <c r="L594" s="11"/>
      <c r="M594" s="11"/>
      <c r="N594" s="11"/>
      <c r="O594" s="11"/>
      <c r="P594" s="11"/>
      <c r="Q594" s="11"/>
      <c r="R594" s="11"/>
    </row>
    <row r="595">
      <c r="F595" s="11"/>
      <c r="G595" s="11"/>
      <c r="H595" s="11"/>
      <c r="I595" s="11"/>
      <c r="J595" s="11"/>
      <c r="K595" s="11"/>
      <c r="L595" s="11"/>
      <c r="M595" s="11"/>
      <c r="N595" s="11"/>
      <c r="O595" s="11"/>
      <c r="P595" s="11"/>
      <c r="Q595" s="11"/>
      <c r="R595" s="11"/>
    </row>
    <row r="596">
      <c r="F596" s="11"/>
      <c r="G596" s="11"/>
      <c r="H596" s="11"/>
      <c r="I596" s="11"/>
      <c r="J596" s="11"/>
      <c r="K596" s="11"/>
      <c r="L596" s="11"/>
      <c r="M596" s="11"/>
      <c r="N596" s="11"/>
      <c r="O596" s="11"/>
      <c r="P596" s="11"/>
      <c r="Q596" s="11"/>
      <c r="R596" s="11"/>
    </row>
    <row r="597">
      <c r="F597" s="11"/>
      <c r="G597" s="11"/>
      <c r="H597" s="11"/>
      <c r="I597" s="11"/>
      <c r="J597" s="11"/>
      <c r="K597" s="11"/>
      <c r="L597" s="11"/>
      <c r="M597" s="11"/>
      <c r="N597" s="11"/>
      <c r="O597" s="11"/>
      <c r="P597" s="11"/>
      <c r="Q597" s="11"/>
      <c r="R597" s="11"/>
    </row>
    <row r="598">
      <c r="F598" s="11"/>
      <c r="G598" s="11"/>
      <c r="H598" s="11"/>
      <c r="I598" s="11"/>
      <c r="J598" s="11"/>
      <c r="K598" s="11"/>
      <c r="L598" s="11"/>
      <c r="M598" s="11"/>
      <c r="N598" s="11"/>
      <c r="O598" s="11"/>
      <c r="P598" s="11"/>
      <c r="Q598" s="11"/>
      <c r="R598" s="11"/>
    </row>
    <row r="599">
      <c r="F599" s="11"/>
      <c r="G599" s="11"/>
      <c r="H599" s="11"/>
      <c r="I599" s="11"/>
      <c r="J599" s="11"/>
      <c r="K599" s="11"/>
      <c r="L599" s="11"/>
      <c r="M599" s="11"/>
      <c r="N599" s="11"/>
      <c r="O599" s="11"/>
      <c r="P599" s="11"/>
      <c r="Q599" s="11"/>
      <c r="R599" s="11"/>
    </row>
    <row r="600">
      <c r="F600" s="11"/>
      <c r="G600" s="11"/>
      <c r="H600" s="11"/>
      <c r="I600" s="11"/>
      <c r="J600" s="11"/>
      <c r="K600" s="11"/>
      <c r="L600" s="11"/>
      <c r="M600" s="11"/>
      <c r="N600" s="11"/>
      <c r="O600" s="11"/>
      <c r="P600" s="11"/>
      <c r="Q600" s="11"/>
      <c r="R600" s="11"/>
    </row>
    <row r="601">
      <c r="F601" s="11"/>
      <c r="G601" s="11"/>
      <c r="H601" s="11"/>
      <c r="I601" s="11"/>
      <c r="J601" s="11"/>
      <c r="K601" s="11"/>
      <c r="L601" s="11"/>
      <c r="M601" s="11"/>
      <c r="N601" s="11"/>
      <c r="O601" s="11"/>
      <c r="P601" s="11"/>
      <c r="Q601" s="11"/>
      <c r="R601" s="11"/>
    </row>
    <row r="602">
      <c r="F602" s="11"/>
      <c r="G602" s="11"/>
      <c r="H602" s="11"/>
      <c r="I602" s="11"/>
      <c r="J602" s="11"/>
      <c r="K602" s="11"/>
      <c r="L602" s="11"/>
      <c r="M602" s="11"/>
      <c r="N602" s="11"/>
      <c r="O602" s="11"/>
      <c r="P602" s="11"/>
      <c r="Q602" s="11"/>
      <c r="R602" s="11"/>
    </row>
    <row r="603">
      <c r="F603" s="11"/>
      <c r="G603" s="11"/>
      <c r="H603" s="11"/>
      <c r="I603" s="11"/>
      <c r="J603" s="11"/>
      <c r="K603" s="11"/>
      <c r="L603" s="11"/>
      <c r="M603" s="11"/>
      <c r="N603" s="11"/>
      <c r="O603" s="11"/>
      <c r="P603" s="11"/>
      <c r="Q603" s="11"/>
      <c r="R603" s="11"/>
    </row>
    <row r="604">
      <c r="F604" s="11"/>
      <c r="G604" s="11"/>
      <c r="H604" s="11"/>
      <c r="I604" s="11"/>
      <c r="J604" s="11"/>
      <c r="K604" s="11"/>
      <c r="L604" s="11"/>
      <c r="M604" s="11"/>
      <c r="N604" s="11"/>
      <c r="O604" s="11"/>
      <c r="P604" s="11"/>
      <c r="Q604" s="11"/>
      <c r="R604" s="11"/>
    </row>
    <row r="605">
      <c r="F605" s="11"/>
      <c r="G605" s="11"/>
      <c r="H605" s="11"/>
      <c r="I605" s="11"/>
      <c r="J605" s="11"/>
      <c r="K605" s="11"/>
      <c r="L605" s="11"/>
      <c r="M605" s="11"/>
      <c r="N605" s="11"/>
      <c r="O605" s="11"/>
      <c r="P605" s="11"/>
      <c r="Q605" s="11"/>
      <c r="R605" s="11"/>
    </row>
    <row r="606">
      <c r="F606" s="11"/>
      <c r="G606" s="11"/>
      <c r="H606" s="11"/>
      <c r="I606" s="11"/>
      <c r="J606" s="11"/>
      <c r="K606" s="11"/>
      <c r="L606" s="11"/>
      <c r="M606" s="11"/>
      <c r="N606" s="11"/>
      <c r="O606" s="11"/>
      <c r="P606" s="11"/>
      <c r="Q606" s="11"/>
      <c r="R606" s="11"/>
    </row>
    <row r="607">
      <c r="F607" s="11"/>
      <c r="G607" s="11"/>
      <c r="H607" s="11"/>
      <c r="I607" s="11"/>
      <c r="J607" s="11"/>
      <c r="K607" s="11"/>
      <c r="L607" s="11"/>
      <c r="M607" s="11"/>
      <c r="N607" s="11"/>
      <c r="O607" s="11"/>
      <c r="P607" s="11"/>
      <c r="Q607" s="11"/>
      <c r="R607" s="11"/>
    </row>
    <row r="608">
      <c r="F608" s="11"/>
      <c r="G608" s="11"/>
      <c r="H608" s="11"/>
      <c r="I608" s="11"/>
      <c r="J608" s="11"/>
      <c r="K608" s="11"/>
      <c r="L608" s="11"/>
      <c r="M608" s="11"/>
      <c r="N608" s="11"/>
      <c r="O608" s="11"/>
      <c r="P608" s="11"/>
      <c r="Q608" s="11"/>
      <c r="R608" s="11"/>
    </row>
    <row r="609">
      <c r="F609" s="11"/>
      <c r="G609" s="11"/>
      <c r="H609" s="11"/>
      <c r="I609" s="11"/>
      <c r="J609" s="11"/>
      <c r="K609" s="11"/>
      <c r="L609" s="11"/>
      <c r="M609" s="11"/>
      <c r="N609" s="11"/>
      <c r="O609" s="11"/>
      <c r="P609" s="11"/>
      <c r="Q609" s="11"/>
      <c r="R609" s="11"/>
    </row>
    <row r="610">
      <c r="F610" s="11"/>
      <c r="G610" s="11"/>
      <c r="H610" s="11"/>
      <c r="I610" s="11"/>
      <c r="J610" s="11"/>
      <c r="K610" s="11"/>
      <c r="L610" s="11"/>
      <c r="M610" s="11"/>
      <c r="N610" s="11"/>
      <c r="O610" s="11"/>
      <c r="P610" s="11"/>
      <c r="Q610" s="11"/>
      <c r="R610" s="11"/>
    </row>
    <row r="611">
      <c r="F611" s="11"/>
      <c r="G611" s="11"/>
      <c r="H611" s="11"/>
      <c r="I611" s="11"/>
      <c r="J611" s="11"/>
      <c r="K611" s="11"/>
      <c r="L611" s="11"/>
      <c r="M611" s="11"/>
      <c r="N611" s="11"/>
      <c r="O611" s="11"/>
      <c r="P611" s="11"/>
      <c r="Q611" s="11"/>
      <c r="R611" s="11"/>
    </row>
    <row r="612">
      <c r="F612" s="11"/>
      <c r="G612" s="11"/>
      <c r="H612" s="11"/>
      <c r="I612" s="11"/>
      <c r="J612" s="11"/>
      <c r="K612" s="11"/>
      <c r="L612" s="11"/>
      <c r="M612" s="11"/>
      <c r="N612" s="11"/>
      <c r="O612" s="11"/>
      <c r="P612" s="11"/>
      <c r="Q612" s="11"/>
      <c r="R612" s="11"/>
    </row>
    <row r="613">
      <c r="F613" s="11"/>
      <c r="G613" s="11"/>
      <c r="H613" s="11"/>
      <c r="I613" s="11"/>
      <c r="J613" s="11"/>
      <c r="K613" s="11"/>
      <c r="L613" s="11"/>
      <c r="M613" s="11"/>
      <c r="N613" s="11"/>
      <c r="O613" s="11"/>
      <c r="P613" s="11"/>
      <c r="Q613" s="11"/>
      <c r="R613" s="11"/>
    </row>
    <row r="614">
      <c r="F614" s="11"/>
      <c r="G614" s="11"/>
      <c r="H614" s="11"/>
      <c r="I614" s="11"/>
      <c r="J614" s="11"/>
      <c r="K614" s="11"/>
      <c r="L614" s="11"/>
      <c r="M614" s="11"/>
      <c r="N614" s="11"/>
      <c r="O614" s="11"/>
      <c r="P614" s="11"/>
      <c r="Q614" s="11"/>
      <c r="R614" s="11"/>
    </row>
    <row r="615">
      <c r="F615" s="11"/>
      <c r="G615" s="11"/>
      <c r="H615" s="11"/>
      <c r="I615" s="11"/>
      <c r="J615" s="11"/>
      <c r="K615" s="11"/>
      <c r="L615" s="11"/>
      <c r="M615" s="11"/>
      <c r="N615" s="11"/>
      <c r="O615" s="11"/>
      <c r="P615" s="11"/>
      <c r="Q615" s="11"/>
      <c r="R615" s="11"/>
    </row>
    <row r="616">
      <c r="F616" s="11"/>
      <c r="G616" s="11"/>
      <c r="H616" s="11"/>
      <c r="I616" s="11"/>
      <c r="J616" s="11"/>
      <c r="K616" s="11"/>
      <c r="L616" s="11"/>
      <c r="M616" s="11"/>
      <c r="N616" s="11"/>
      <c r="O616" s="11"/>
      <c r="P616" s="11"/>
      <c r="Q616" s="11"/>
      <c r="R616" s="11"/>
    </row>
    <row r="617">
      <c r="F617" s="11"/>
      <c r="G617" s="11"/>
      <c r="H617" s="11"/>
      <c r="I617" s="11"/>
      <c r="J617" s="11"/>
      <c r="K617" s="11"/>
      <c r="L617" s="11"/>
      <c r="M617" s="11"/>
      <c r="N617" s="11"/>
      <c r="O617" s="11"/>
      <c r="P617" s="11"/>
      <c r="Q617" s="11"/>
      <c r="R617" s="11"/>
    </row>
    <row r="618">
      <c r="F618" s="11"/>
      <c r="G618" s="11"/>
      <c r="H618" s="11"/>
      <c r="I618" s="11"/>
      <c r="J618" s="11"/>
      <c r="K618" s="11"/>
      <c r="L618" s="11"/>
      <c r="M618" s="11"/>
      <c r="N618" s="11"/>
      <c r="O618" s="11"/>
      <c r="P618" s="11"/>
      <c r="Q618" s="11"/>
      <c r="R618" s="11"/>
    </row>
    <row r="619">
      <c r="F619" s="11"/>
      <c r="G619" s="11"/>
      <c r="H619" s="11"/>
      <c r="I619" s="11"/>
      <c r="J619" s="11"/>
      <c r="K619" s="11"/>
      <c r="L619" s="11"/>
      <c r="M619" s="11"/>
      <c r="N619" s="11"/>
      <c r="O619" s="11"/>
      <c r="P619" s="11"/>
      <c r="Q619" s="11"/>
      <c r="R619" s="11"/>
    </row>
    <row r="620">
      <c r="F620" s="11"/>
      <c r="G620" s="11"/>
      <c r="H620" s="11"/>
      <c r="I620" s="11"/>
      <c r="J620" s="11"/>
      <c r="K620" s="11"/>
      <c r="L620" s="11"/>
      <c r="M620" s="11"/>
      <c r="N620" s="11"/>
      <c r="O620" s="11"/>
      <c r="P620" s="11"/>
      <c r="Q620" s="11"/>
      <c r="R620" s="11"/>
    </row>
    <row r="621">
      <c r="F621" s="11"/>
      <c r="G621" s="11"/>
      <c r="H621" s="11"/>
      <c r="I621" s="11"/>
      <c r="J621" s="11"/>
      <c r="K621" s="11"/>
      <c r="L621" s="11"/>
      <c r="M621" s="11"/>
      <c r="N621" s="11"/>
      <c r="O621" s="11"/>
      <c r="P621" s="11"/>
      <c r="Q621" s="11"/>
      <c r="R621" s="11"/>
    </row>
    <row r="622">
      <c r="F622" s="11"/>
      <c r="G622" s="11"/>
      <c r="H622" s="11"/>
      <c r="I622" s="11"/>
      <c r="J622" s="11"/>
      <c r="K622" s="11"/>
      <c r="L622" s="11"/>
      <c r="M622" s="11"/>
      <c r="N622" s="11"/>
      <c r="O622" s="11"/>
      <c r="P622" s="11"/>
      <c r="Q622" s="11"/>
      <c r="R622" s="11"/>
    </row>
    <row r="623">
      <c r="F623" s="11"/>
      <c r="G623" s="11"/>
      <c r="H623" s="11"/>
      <c r="I623" s="11"/>
      <c r="J623" s="11"/>
      <c r="K623" s="11"/>
      <c r="L623" s="11"/>
      <c r="M623" s="11"/>
      <c r="N623" s="11"/>
      <c r="O623" s="11"/>
      <c r="P623" s="11"/>
      <c r="Q623" s="11"/>
      <c r="R623" s="11"/>
    </row>
    <row r="624">
      <c r="F624" s="11"/>
      <c r="G624" s="11"/>
      <c r="H624" s="11"/>
      <c r="I624" s="11"/>
      <c r="J624" s="11"/>
      <c r="K624" s="11"/>
      <c r="L624" s="11"/>
      <c r="M624" s="11"/>
      <c r="N624" s="11"/>
      <c r="O624" s="11"/>
      <c r="P624" s="11"/>
      <c r="Q624" s="11"/>
      <c r="R624" s="11"/>
    </row>
    <row r="625">
      <c r="F625" s="11"/>
      <c r="G625" s="11"/>
      <c r="H625" s="11"/>
      <c r="I625" s="11"/>
      <c r="J625" s="11"/>
      <c r="K625" s="11"/>
      <c r="L625" s="11"/>
      <c r="M625" s="11"/>
      <c r="N625" s="11"/>
      <c r="O625" s="11"/>
      <c r="P625" s="11"/>
      <c r="Q625" s="11"/>
      <c r="R625" s="11"/>
    </row>
    <row r="626">
      <c r="F626" s="11"/>
      <c r="G626" s="11"/>
      <c r="H626" s="11"/>
      <c r="I626" s="11"/>
      <c r="J626" s="11"/>
      <c r="K626" s="11"/>
      <c r="L626" s="11"/>
      <c r="M626" s="11"/>
      <c r="N626" s="11"/>
      <c r="O626" s="11"/>
      <c r="P626" s="11"/>
      <c r="Q626" s="11"/>
      <c r="R626" s="11"/>
    </row>
    <row r="627">
      <c r="F627" s="11"/>
      <c r="G627" s="11"/>
      <c r="H627" s="11"/>
      <c r="I627" s="11"/>
      <c r="J627" s="11"/>
      <c r="K627" s="11"/>
      <c r="L627" s="11"/>
      <c r="M627" s="11"/>
      <c r="N627" s="11"/>
      <c r="O627" s="11"/>
      <c r="P627" s="11"/>
      <c r="Q627" s="11"/>
      <c r="R627" s="11"/>
    </row>
    <row r="628">
      <c r="F628" s="11"/>
      <c r="G628" s="11"/>
      <c r="H628" s="11"/>
      <c r="I628" s="11"/>
      <c r="J628" s="11"/>
      <c r="K628" s="11"/>
      <c r="L628" s="11"/>
      <c r="M628" s="11"/>
      <c r="N628" s="11"/>
      <c r="O628" s="11"/>
      <c r="P628" s="11"/>
      <c r="Q628" s="11"/>
      <c r="R628" s="11"/>
    </row>
    <row r="629">
      <c r="F629" s="11"/>
      <c r="G629" s="11"/>
      <c r="H629" s="11"/>
      <c r="I629" s="11"/>
      <c r="J629" s="11"/>
      <c r="K629" s="11"/>
      <c r="L629" s="11"/>
      <c r="M629" s="11"/>
      <c r="N629" s="11"/>
      <c r="O629" s="11"/>
      <c r="P629" s="11"/>
      <c r="Q629" s="11"/>
      <c r="R629" s="11"/>
    </row>
    <row r="630">
      <c r="F630" s="11"/>
      <c r="G630" s="11"/>
      <c r="H630" s="11"/>
      <c r="I630" s="11"/>
      <c r="J630" s="11"/>
      <c r="K630" s="11"/>
      <c r="L630" s="11"/>
      <c r="M630" s="11"/>
      <c r="N630" s="11"/>
      <c r="O630" s="11"/>
      <c r="P630" s="11"/>
      <c r="Q630" s="11"/>
      <c r="R630" s="11"/>
    </row>
    <row r="631">
      <c r="F631" s="11"/>
      <c r="G631" s="11"/>
      <c r="H631" s="11"/>
      <c r="I631" s="11"/>
      <c r="J631" s="11"/>
      <c r="K631" s="11"/>
      <c r="L631" s="11"/>
      <c r="M631" s="11"/>
      <c r="N631" s="11"/>
      <c r="O631" s="11"/>
      <c r="P631" s="11"/>
      <c r="Q631" s="11"/>
      <c r="R631" s="11"/>
    </row>
    <row r="632">
      <c r="F632" s="11"/>
      <c r="G632" s="11"/>
      <c r="H632" s="11"/>
      <c r="I632" s="11"/>
      <c r="J632" s="11"/>
      <c r="K632" s="11"/>
      <c r="L632" s="11"/>
      <c r="M632" s="11"/>
      <c r="N632" s="11"/>
      <c r="O632" s="11"/>
      <c r="P632" s="11"/>
      <c r="Q632" s="11"/>
      <c r="R632" s="11"/>
    </row>
    <row r="633">
      <c r="F633" s="11"/>
      <c r="G633" s="11"/>
      <c r="H633" s="11"/>
      <c r="I633" s="11"/>
      <c r="J633" s="11"/>
      <c r="K633" s="11"/>
      <c r="L633" s="11"/>
      <c r="M633" s="11"/>
      <c r="N633" s="11"/>
      <c r="O633" s="11"/>
      <c r="P633" s="11"/>
      <c r="Q633" s="11"/>
      <c r="R633" s="11"/>
    </row>
    <row r="634">
      <c r="F634" s="11"/>
      <c r="G634" s="11"/>
      <c r="H634" s="11"/>
      <c r="I634" s="11"/>
      <c r="J634" s="11"/>
      <c r="K634" s="11"/>
      <c r="L634" s="11"/>
      <c r="M634" s="11"/>
      <c r="N634" s="11"/>
      <c r="O634" s="11"/>
      <c r="P634" s="11"/>
      <c r="Q634" s="11"/>
      <c r="R634" s="11"/>
    </row>
    <row r="635">
      <c r="F635" s="11"/>
      <c r="G635" s="11"/>
      <c r="H635" s="11"/>
      <c r="I635" s="11"/>
      <c r="J635" s="11"/>
      <c r="K635" s="11"/>
      <c r="L635" s="11"/>
      <c r="M635" s="11"/>
      <c r="N635" s="11"/>
      <c r="O635" s="11"/>
      <c r="P635" s="11"/>
      <c r="Q635" s="11"/>
      <c r="R635" s="11"/>
    </row>
    <row r="636">
      <c r="F636" s="11"/>
      <c r="G636" s="11"/>
      <c r="H636" s="11"/>
      <c r="I636" s="11"/>
      <c r="J636" s="11"/>
      <c r="K636" s="11"/>
      <c r="L636" s="11"/>
      <c r="M636" s="11"/>
      <c r="N636" s="11"/>
      <c r="O636" s="11"/>
      <c r="P636" s="11"/>
      <c r="Q636" s="11"/>
      <c r="R636" s="11"/>
    </row>
    <row r="637">
      <c r="F637" s="11"/>
      <c r="G637" s="11"/>
      <c r="H637" s="11"/>
      <c r="I637" s="11"/>
      <c r="J637" s="11"/>
      <c r="K637" s="11"/>
      <c r="L637" s="11"/>
      <c r="M637" s="11"/>
      <c r="N637" s="11"/>
      <c r="O637" s="11"/>
      <c r="P637" s="11"/>
      <c r="Q637" s="11"/>
      <c r="R637" s="11"/>
    </row>
    <row r="638">
      <c r="F638" s="11"/>
      <c r="G638" s="11"/>
      <c r="H638" s="11"/>
      <c r="I638" s="11"/>
      <c r="J638" s="11"/>
      <c r="K638" s="11"/>
      <c r="L638" s="11"/>
      <c r="M638" s="11"/>
      <c r="N638" s="11"/>
      <c r="O638" s="11"/>
      <c r="P638" s="11"/>
      <c r="Q638" s="11"/>
      <c r="R638" s="11"/>
    </row>
    <row r="639">
      <c r="F639" s="11"/>
      <c r="G639" s="11"/>
      <c r="H639" s="11"/>
      <c r="I639" s="11"/>
      <c r="J639" s="11"/>
      <c r="K639" s="11"/>
      <c r="L639" s="11"/>
      <c r="M639" s="11"/>
      <c r="N639" s="11"/>
      <c r="O639" s="11"/>
      <c r="P639" s="11"/>
      <c r="Q639" s="11"/>
      <c r="R639" s="11"/>
    </row>
    <row r="640">
      <c r="F640" s="11"/>
      <c r="G640" s="11"/>
      <c r="H640" s="11"/>
      <c r="I640" s="11"/>
      <c r="J640" s="11"/>
      <c r="K640" s="11"/>
      <c r="L640" s="11"/>
      <c r="M640" s="11"/>
      <c r="N640" s="11"/>
      <c r="O640" s="11"/>
      <c r="P640" s="11"/>
      <c r="Q640" s="11"/>
      <c r="R640" s="11"/>
    </row>
    <row r="641">
      <c r="F641" s="11"/>
      <c r="G641" s="11"/>
      <c r="H641" s="11"/>
      <c r="I641" s="11"/>
      <c r="J641" s="11"/>
      <c r="K641" s="11"/>
      <c r="L641" s="11"/>
      <c r="M641" s="11"/>
      <c r="N641" s="11"/>
      <c r="O641" s="11"/>
      <c r="P641" s="11"/>
      <c r="Q641" s="11"/>
      <c r="R641" s="11"/>
    </row>
    <row r="642">
      <c r="F642" s="11"/>
      <c r="G642" s="11"/>
      <c r="H642" s="11"/>
      <c r="I642" s="11"/>
      <c r="J642" s="11"/>
      <c r="K642" s="11"/>
      <c r="L642" s="11"/>
      <c r="M642" s="11"/>
      <c r="N642" s="11"/>
      <c r="O642" s="11"/>
      <c r="P642" s="11"/>
      <c r="Q642" s="11"/>
      <c r="R642" s="11"/>
    </row>
    <row r="643">
      <c r="F643" s="11"/>
      <c r="G643" s="11"/>
      <c r="H643" s="11"/>
      <c r="I643" s="11"/>
      <c r="J643" s="11"/>
      <c r="K643" s="11"/>
      <c r="L643" s="11"/>
      <c r="M643" s="11"/>
      <c r="N643" s="11"/>
      <c r="O643" s="11"/>
      <c r="P643" s="11"/>
      <c r="Q643" s="11"/>
      <c r="R643" s="11"/>
    </row>
    <row r="644">
      <c r="F644" s="11"/>
      <c r="G644" s="11"/>
      <c r="H644" s="11"/>
      <c r="I644" s="11"/>
      <c r="J644" s="11"/>
      <c r="K644" s="11"/>
      <c r="L644" s="11"/>
      <c r="M644" s="11"/>
      <c r="N644" s="11"/>
      <c r="O644" s="11"/>
      <c r="P644" s="11"/>
      <c r="Q644" s="11"/>
      <c r="R644" s="11"/>
    </row>
    <row r="645">
      <c r="F645" s="11"/>
      <c r="G645" s="11"/>
      <c r="H645" s="11"/>
      <c r="I645" s="11"/>
      <c r="J645" s="11"/>
      <c r="K645" s="11"/>
      <c r="L645" s="11"/>
      <c r="M645" s="11"/>
      <c r="N645" s="11"/>
      <c r="O645" s="11"/>
      <c r="P645" s="11"/>
      <c r="Q645" s="11"/>
      <c r="R645" s="11"/>
    </row>
    <row r="646">
      <c r="F646" s="11"/>
      <c r="G646" s="11"/>
      <c r="H646" s="11"/>
      <c r="I646" s="11"/>
      <c r="J646" s="11"/>
      <c r="K646" s="11"/>
      <c r="L646" s="11"/>
      <c r="M646" s="11"/>
      <c r="N646" s="11"/>
      <c r="O646" s="11"/>
      <c r="P646" s="11"/>
      <c r="Q646" s="11"/>
      <c r="R646" s="11"/>
    </row>
    <row r="647">
      <c r="F647" s="11"/>
      <c r="G647" s="11"/>
      <c r="H647" s="11"/>
      <c r="I647" s="11"/>
      <c r="J647" s="11"/>
      <c r="K647" s="11"/>
      <c r="L647" s="11"/>
      <c r="M647" s="11"/>
      <c r="N647" s="11"/>
      <c r="O647" s="11"/>
      <c r="P647" s="11"/>
      <c r="Q647" s="11"/>
      <c r="R647" s="11"/>
    </row>
    <row r="648">
      <c r="F648" s="11"/>
      <c r="G648" s="11"/>
      <c r="H648" s="11"/>
      <c r="I648" s="11"/>
      <c r="J648" s="11"/>
      <c r="K648" s="11"/>
      <c r="L648" s="11"/>
      <c r="M648" s="11"/>
      <c r="N648" s="11"/>
      <c r="O648" s="11"/>
      <c r="P648" s="11"/>
      <c r="Q648" s="11"/>
      <c r="R648" s="11"/>
    </row>
    <row r="649">
      <c r="F649" s="11"/>
      <c r="G649" s="11"/>
      <c r="H649" s="11"/>
      <c r="I649" s="11"/>
      <c r="J649" s="11"/>
      <c r="K649" s="11"/>
      <c r="L649" s="11"/>
      <c r="M649" s="11"/>
      <c r="N649" s="11"/>
      <c r="O649" s="11"/>
      <c r="P649" s="11"/>
      <c r="Q649" s="11"/>
      <c r="R649" s="11"/>
    </row>
    <row r="650">
      <c r="F650" s="11"/>
      <c r="G650" s="11"/>
      <c r="H650" s="11"/>
      <c r="I650" s="11"/>
      <c r="J650" s="11"/>
      <c r="K650" s="11"/>
      <c r="L650" s="11"/>
      <c r="M650" s="11"/>
      <c r="N650" s="11"/>
      <c r="O650" s="11"/>
      <c r="P650" s="11"/>
      <c r="Q650" s="11"/>
      <c r="R650" s="11"/>
    </row>
    <row r="651">
      <c r="F651" s="11"/>
      <c r="G651" s="11"/>
      <c r="H651" s="11"/>
      <c r="I651" s="11"/>
      <c r="J651" s="11"/>
      <c r="K651" s="11"/>
      <c r="L651" s="11"/>
      <c r="M651" s="11"/>
      <c r="N651" s="11"/>
      <c r="O651" s="11"/>
      <c r="P651" s="11"/>
      <c r="Q651" s="11"/>
      <c r="R651" s="11"/>
    </row>
    <row r="652">
      <c r="F652" s="11"/>
      <c r="G652" s="11"/>
      <c r="H652" s="11"/>
      <c r="I652" s="11"/>
      <c r="J652" s="11"/>
      <c r="K652" s="11"/>
      <c r="L652" s="11"/>
      <c r="M652" s="11"/>
      <c r="N652" s="11"/>
      <c r="O652" s="11"/>
      <c r="P652" s="11"/>
      <c r="Q652" s="11"/>
      <c r="R652" s="11"/>
    </row>
    <row r="653">
      <c r="F653" s="11"/>
      <c r="G653" s="11"/>
      <c r="H653" s="11"/>
      <c r="I653" s="11"/>
      <c r="J653" s="11"/>
      <c r="K653" s="11"/>
      <c r="L653" s="11"/>
      <c r="M653" s="11"/>
      <c r="N653" s="11"/>
      <c r="O653" s="11"/>
      <c r="P653" s="11"/>
      <c r="Q653" s="11"/>
      <c r="R653" s="11"/>
    </row>
    <row r="654">
      <c r="F654" s="11"/>
      <c r="G654" s="11"/>
      <c r="H654" s="11"/>
      <c r="I654" s="11"/>
      <c r="J654" s="11"/>
      <c r="K654" s="11"/>
      <c r="L654" s="11"/>
      <c r="M654" s="11"/>
      <c r="N654" s="11"/>
      <c r="O654" s="11"/>
      <c r="P654" s="11"/>
      <c r="Q654" s="11"/>
      <c r="R654" s="11"/>
    </row>
    <row r="655">
      <c r="F655" s="11"/>
      <c r="G655" s="11"/>
      <c r="H655" s="11"/>
      <c r="I655" s="11"/>
      <c r="J655" s="11"/>
      <c r="K655" s="11"/>
      <c r="L655" s="11"/>
      <c r="M655" s="11"/>
      <c r="N655" s="11"/>
      <c r="O655" s="11"/>
      <c r="P655" s="11"/>
      <c r="Q655" s="11"/>
      <c r="R655" s="11"/>
    </row>
    <row r="656">
      <c r="F656" s="11"/>
      <c r="G656" s="11"/>
      <c r="H656" s="11"/>
      <c r="I656" s="11"/>
      <c r="J656" s="11"/>
      <c r="K656" s="11"/>
      <c r="L656" s="11"/>
      <c r="M656" s="11"/>
      <c r="N656" s="11"/>
      <c r="O656" s="11"/>
      <c r="P656" s="11"/>
      <c r="Q656" s="11"/>
      <c r="R656" s="11"/>
    </row>
    <row r="657">
      <c r="F657" s="11"/>
      <c r="G657" s="11"/>
      <c r="H657" s="11"/>
      <c r="I657" s="11"/>
      <c r="J657" s="11"/>
      <c r="K657" s="11"/>
      <c r="L657" s="11"/>
      <c r="M657" s="11"/>
      <c r="N657" s="11"/>
      <c r="O657" s="11"/>
      <c r="P657" s="11"/>
      <c r="Q657" s="11"/>
      <c r="R657" s="11"/>
    </row>
    <row r="658">
      <c r="F658" s="11"/>
      <c r="G658" s="11"/>
      <c r="H658" s="11"/>
      <c r="I658" s="11"/>
      <c r="J658" s="11"/>
      <c r="K658" s="11"/>
      <c r="L658" s="11"/>
      <c r="M658" s="11"/>
      <c r="N658" s="11"/>
      <c r="O658" s="11"/>
      <c r="P658" s="11"/>
      <c r="Q658" s="11"/>
      <c r="R658" s="11"/>
    </row>
    <row r="659">
      <c r="F659" s="11"/>
      <c r="G659" s="11"/>
      <c r="H659" s="11"/>
      <c r="I659" s="11"/>
      <c r="J659" s="11"/>
      <c r="K659" s="11"/>
      <c r="L659" s="11"/>
      <c r="M659" s="11"/>
      <c r="N659" s="11"/>
      <c r="O659" s="11"/>
      <c r="P659" s="11"/>
      <c r="Q659" s="11"/>
      <c r="R659" s="11"/>
    </row>
    <row r="660">
      <c r="F660" s="11"/>
      <c r="G660" s="11"/>
      <c r="H660" s="11"/>
      <c r="I660" s="11"/>
      <c r="J660" s="11"/>
      <c r="K660" s="11"/>
      <c r="L660" s="11"/>
      <c r="M660" s="11"/>
      <c r="N660" s="11"/>
      <c r="O660" s="11"/>
      <c r="P660" s="11"/>
      <c r="Q660" s="11"/>
      <c r="R660" s="11"/>
    </row>
    <row r="661">
      <c r="F661" s="11"/>
      <c r="G661" s="11"/>
      <c r="H661" s="11"/>
      <c r="I661" s="11"/>
      <c r="J661" s="11"/>
      <c r="K661" s="11"/>
      <c r="L661" s="11"/>
      <c r="M661" s="11"/>
      <c r="N661" s="11"/>
      <c r="O661" s="11"/>
      <c r="P661" s="11"/>
      <c r="Q661" s="11"/>
      <c r="R661" s="11"/>
    </row>
    <row r="662">
      <c r="F662" s="11"/>
      <c r="G662" s="11"/>
      <c r="H662" s="11"/>
      <c r="I662" s="11"/>
      <c r="J662" s="11"/>
      <c r="K662" s="11"/>
      <c r="L662" s="11"/>
      <c r="M662" s="11"/>
      <c r="N662" s="11"/>
      <c r="O662" s="11"/>
      <c r="P662" s="11"/>
      <c r="Q662" s="11"/>
      <c r="R662" s="11"/>
    </row>
    <row r="663">
      <c r="F663" s="11"/>
      <c r="G663" s="11"/>
      <c r="H663" s="11"/>
      <c r="I663" s="11"/>
      <c r="J663" s="11"/>
      <c r="K663" s="11"/>
      <c r="L663" s="11"/>
      <c r="M663" s="11"/>
      <c r="N663" s="11"/>
      <c r="O663" s="11"/>
      <c r="P663" s="11"/>
      <c r="Q663" s="11"/>
      <c r="R663" s="11"/>
    </row>
    <row r="664">
      <c r="F664" s="11"/>
      <c r="G664" s="11"/>
      <c r="H664" s="11"/>
      <c r="I664" s="11"/>
      <c r="J664" s="11"/>
      <c r="K664" s="11"/>
      <c r="L664" s="11"/>
      <c r="M664" s="11"/>
      <c r="N664" s="11"/>
      <c r="O664" s="11"/>
      <c r="P664" s="11"/>
      <c r="Q664" s="11"/>
      <c r="R664" s="11"/>
    </row>
    <row r="665">
      <c r="F665" s="11"/>
      <c r="G665" s="11"/>
      <c r="H665" s="11"/>
      <c r="I665" s="11"/>
      <c r="J665" s="11"/>
      <c r="K665" s="11"/>
      <c r="L665" s="11"/>
      <c r="M665" s="11"/>
      <c r="N665" s="11"/>
      <c r="O665" s="11"/>
      <c r="P665" s="11"/>
      <c r="Q665" s="11"/>
      <c r="R665" s="11"/>
    </row>
    <row r="666">
      <c r="F666" s="11"/>
      <c r="G666" s="11"/>
      <c r="H666" s="11"/>
      <c r="I666" s="11"/>
      <c r="J666" s="11"/>
      <c r="K666" s="11"/>
      <c r="L666" s="11"/>
      <c r="M666" s="11"/>
      <c r="N666" s="11"/>
      <c r="O666" s="11"/>
      <c r="P666" s="11"/>
      <c r="Q666" s="11"/>
      <c r="R666" s="11"/>
    </row>
    <row r="667">
      <c r="F667" s="11"/>
      <c r="G667" s="11"/>
      <c r="H667" s="11"/>
      <c r="I667" s="11"/>
      <c r="J667" s="11"/>
      <c r="K667" s="11"/>
      <c r="L667" s="11"/>
      <c r="M667" s="11"/>
      <c r="N667" s="11"/>
      <c r="O667" s="11"/>
      <c r="P667" s="11"/>
      <c r="Q667" s="11"/>
      <c r="R667" s="11"/>
    </row>
    <row r="668">
      <c r="F668" s="11"/>
      <c r="G668" s="11"/>
      <c r="H668" s="11"/>
      <c r="I668" s="11"/>
      <c r="J668" s="11"/>
      <c r="K668" s="11"/>
      <c r="L668" s="11"/>
      <c r="M668" s="11"/>
      <c r="N668" s="11"/>
      <c r="O668" s="11"/>
      <c r="P668" s="11"/>
      <c r="Q668" s="11"/>
      <c r="R668" s="11"/>
    </row>
    <row r="669">
      <c r="F669" s="11"/>
      <c r="G669" s="11"/>
      <c r="H669" s="11"/>
      <c r="I669" s="11"/>
      <c r="J669" s="11"/>
      <c r="K669" s="11"/>
      <c r="L669" s="11"/>
      <c r="M669" s="11"/>
      <c r="N669" s="11"/>
      <c r="O669" s="11"/>
      <c r="P669" s="11"/>
      <c r="Q669" s="11"/>
      <c r="R669" s="11"/>
    </row>
    <row r="670">
      <c r="F670" s="11"/>
      <c r="G670" s="11"/>
      <c r="H670" s="11"/>
      <c r="I670" s="11"/>
      <c r="J670" s="11"/>
      <c r="K670" s="11"/>
      <c r="L670" s="11"/>
      <c r="M670" s="11"/>
      <c r="N670" s="11"/>
      <c r="O670" s="11"/>
      <c r="P670" s="11"/>
      <c r="Q670" s="11"/>
      <c r="R670" s="11"/>
    </row>
    <row r="671">
      <c r="F671" s="11"/>
      <c r="G671" s="11"/>
      <c r="H671" s="11"/>
      <c r="I671" s="11"/>
      <c r="J671" s="11"/>
      <c r="K671" s="11"/>
      <c r="L671" s="11"/>
      <c r="M671" s="11"/>
      <c r="N671" s="11"/>
      <c r="O671" s="11"/>
      <c r="P671" s="11"/>
      <c r="Q671" s="11"/>
      <c r="R671" s="11"/>
    </row>
    <row r="672">
      <c r="F672" s="11"/>
      <c r="G672" s="11"/>
      <c r="H672" s="11"/>
      <c r="I672" s="11"/>
      <c r="J672" s="11"/>
      <c r="K672" s="11"/>
      <c r="L672" s="11"/>
      <c r="M672" s="11"/>
      <c r="N672" s="11"/>
      <c r="O672" s="11"/>
      <c r="P672" s="11"/>
      <c r="Q672" s="11"/>
      <c r="R672" s="11"/>
    </row>
    <row r="673">
      <c r="F673" s="11"/>
      <c r="G673" s="11"/>
      <c r="H673" s="11"/>
      <c r="I673" s="11"/>
      <c r="J673" s="11"/>
      <c r="K673" s="11"/>
      <c r="L673" s="11"/>
      <c r="M673" s="11"/>
      <c r="N673" s="11"/>
      <c r="O673" s="11"/>
      <c r="P673" s="11"/>
      <c r="Q673" s="11"/>
      <c r="R673" s="11"/>
    </row>
    <row r="674">
      <c r="F674" s="11"/>
      <c r="G674" s="11"/>
      <c r="H674" s="11"/>
      <c r="I674" s="11"/>
      <c r="J674" s="11"/>
      <c r="K674" s="11"/>
      <c r="L674" s="11"/>
      <c r="M674" s="11"/>
      <c r="N674" s="11"/>
      <c r="O674" s="11"/>
      <c r="P674" s="11"/>
      <c r="Q674" s="11"/>
      <c r="R674" s="11"/>
    </row>
    <row r="675">
      <c r="F675" s="11"/>
      <c r="G675" s="11"/>
      <c r="H675" s="11"/>
      <c r="I675" s="11"/>
      <c r="J675" s="11"/>
      <c r="K675" s="11"/>
      <c r="L675" s="11"/>
      <c r="M675" s="11"/>
      <c r="N675" s="11"/>
      <c r="O675" s="11"/>
      <c r="P675" s="11"/>
      <c r="Q675" s="11"/>
      <c r="R675" s="11"/>
    </row>
    <row r="676">
      <c r="F676" s="11"/>
      <c r="G676" s="11"/>
      <c r="H676" s="11"/>
      <c r="I676" s="11"/>
      <c r="J676" s="11"/>
      <c r="K676" s="11"/>
      <c r="L676" s="11"/>
      <c r="M676" s="11"/>
      <c r="N676" s="11"/>
      <c r="O676" s="11"/>
      <c r="P676" s="11"/>
      <c r="Q676" s="11"/>
      <c r="R676" s="11"/>
    </row>
    <row r="677">
      <c r="F677" s="11"/>
      <c r="G677" s="11"/>
      <c r="H677" s="11"/>
      <c r="I677" s="11"/>
      <c r="J677" s="11"/>
      <c r="K677" s="11"/>
      <c r="L677" s="11"/>
      <c r="M677" s="11"/>
      <c r="N677" s="11"/>
      <c r="O677" s="11"/>
      <c r="P677" s="11"/>
      <c r="Q677" s="11"/>
      <c r="R677" s="11"/>
    </row>
    <row r="678">
      <c r="F678" s="11"/>
      <c r="G678" s="11"/>
      <c r="H678" s="11"/>
      <c r="I678" s="11"/>
      <c r="J678" s="11"/>
      <c r="K678" s="11"/>
      <c r="L678" s="11"/>
      <c r="M678" s="11"/>
      <c r="N678" s="11"/>
      <c r="O678" s="11"/>
      <c r="P678" s="11"/>
      <c r="Q678" s="11"/>
      <c r="R678" s="11"/>
    </row>
    <row r="679">
      <c r="F679" s="11"/>
      <c r="G679" s="11"/>
      <c r="H679" s="11"/>
      <c r="I679" s="11"/>
      <c r="J679" s="11"/>
      <c r="K679" s="11"/>
      <c r="L679" s="11"/>
      <c r="M679" s="11"/>
      <c r="N679" s="11"/>
      <c r="O679" s="11"/>
      <c r="P679" s="11"/>
      <c r="Q679" s="11"/>
      <c r="R679" s="11"/>
    </row>
    <row r="680">
      <c r="F680" s="11"/>
      <c r="G680" s="11"/>
      <c r="H680" s="11"/>
      <c r="I680" s="11"/>
      <c r="J680" s="11"/>
      <c r="K680" s="11"/>
      <c r="L680" s="11"/>
      <c r="M680" s="11"/>
      <c r="N680" s="11"/>
      <c r="O680" s="11"/>
      <c r="P680" s="11"/>
      <c r="Q680" s="11"/>
      <c r="R680" s="11"/>
    </row>
    <row r="681">
      <c r="F681" s="11"/>
      <c r="G681" s="11"/>
      <c r="H681" s="11"/>
      <c r="I681" s="11"/>
      <c r="J681" s="11"/>
      <c r="K681" s="11"/>
      <c r="L681" s="11"/>
      <c r="M681" s="11"/>
      <c r="N681" s="11"/>
      <c r="O681" s="11"/>
      <c r="P681" s="11"/>
      <c r="Q681" s="11"/>
      <c r="R681" s="11"/>
    </row>
    <row r="682">
      <c r="F682" s="11"/>
      <c r="G682" s="11"/>
      <c r="H682" s="11"/>
      <c r="I682" s="11"/>
      <c r="J682" s="11"/>
      <c r="K682" s="11"/>
      <c r="L682" s="11"/>
      <c r="M682" s="11"/>
      <c r="N682" s="11"/>
      <c r="O682" s="11"/>
      <c r="P682" s="11"/>
      <c r="Q682" s="11"/>
      <c r="R682" s="11"/>
    </row>
    <row r="683">
      <c r="F683" s="11"/>
      <c r="G683" s="11"/>
      <c r="H683" s="11"/>
      <c r="I683" s="11"/>
      <c r="J683" s="11"/>
      <c r="K683" s="11"/>
      <c r="L683" s="11"/>
      <c r="M683" s="11"/>
      <c r="N683" s="11"/>
      <c r="O683" s="11"/>
      <c r="P683" s="11"/>
      <c r="Q683" s="11"/>
      <c r="R683" s="11"/>
    </row>
    <row r="684">
      <c r="F684" s="11"/>
      <c r="G684" s="11"/>
      <c r="H684" s="11"/>
      <c r="I684" s="11"/>
      <c r="J684" s="11"/>
      <c r="K684" s="11"/>
      <c r="L684" s="11"/>
      <c r="M684" s="11"/>
      <c r="N684" s="11"/>
      <c r="O684" s="11"/>
      <c r="P684" s="11"/>
      <c r="Q684" s="11"/>
      <c r="R684" s="11"/>
    </row>
    <row r="685">
      <c r="F685" s="11"/>
      <c r="G685" s="11"/>
      <c r="H685" s="11"/>
      <c r="I685" s="11"/>
      <c r="J685" s="11"/>
      <c r="K685" s="11"/>
      <c r="L685" s="11"/>
      <c r="M685" s="11"/>
      <c r="N685" s="11"/>
      <c r="O685" s="11"/>
      <c r="P685" s="11"/>
      <c r="Q685" s="11"/>
      <c r="R685" s="11"/>
    </row>
    <row r="686">
      <c r="F686" s="11"/>
      <c r="G686" s="11"/>
      <c r="H686" s="11"/>
      <c r="I686" s="11"/>
      <c r="J686" s="11"/>
      <c r="K686" s="11"/>
      <c r="L686" s="11"/>
      <c r="M686" s="11"/>
      <c r="N686" s="11"/>
      <c r="O686" s="11"/>
      <c r="P686" s="11"/>
      <c r="Q686" s="11"/>
      <c r="R686" s="11"/>
    </row>
    <row r="687">
      <c r="F687" s="11"/>
      <c r="G687" s="11"/>
      <c r="H687" s="11"/>
      <c r="I687" s="11"/>
      <c r="J687" s="11"/>
      <c r="K687" s="11"/>
      <c r="L687" s="11"/>
      <c r="M687" s="11"/>
      <c r="N687" s="11"/>
      <c r="O687" s="11"/>
      <c r="P687" s="11"/>
      <c r="Q687" s="11"/>
      <c r="R687" s="11"/>
    </row>
    <row r="688">
      <c r="F688" s="11"/>
      <c r="G688" s="11"/>
      <c r="H688" s="11"/>
      <c r="I688" s="11"/>
      <c r="J688" s="11"/>
      <c r="K688" s="11"/>
      <c r="L688" s="11"/>
      <c r="M688" s="11"/>
      <c r="N688" s="11"/>
      <c r="O688" s="11"/>
      <c r="P688" s="11"/>
      <c r="Q688" s="11"/>
      <c r="R688" s="11"/>
    </row>
    <row r="689">
      <c r="F689" s="11"/>
      <c r="G689" s="11"/>
      <c r="H689" s="11"/>
      <c r="I689" s="11"/>
      <c r="J689" s="11"/>
      <c r="K689" s="11"/>
      <c r="L689" s="11"/>
      <c r="M689" s="11"/>
      <c r="N689" s="11"/>
      <c r="O689" s="11"/>
      <c r="P689" s="11"/>
      <c r="Q689" s="11"/>
      <c r="R689" s="11"/>
    </row>
    <row r="690">
      <c r="F690" s="11"/>
      <c r="G690" s="11"/>
      <c r="H690" s="11"/>
      <c r="I690" s="11"/>
      <c r="J690" s="11"/>
      <c r="K690" s="11"/>
      <c r="L690" s="11"/>
      <c r="M690" s="11"/>
      <c r="N690" s="11"/>
      <c r="O690" s="11"/>
      <c r="P690" s="11"/>
      <c r="Q690" s="11"/>
      <c r="R690" s="11"/>
    </row>
    <row r="691">
      <c r="F691" s="11"/>
      <c r="G691" s="11"/>
      <c r="H691" s="11"/>
      <c r="I691" s="11"/>
      <c r="J691" s="11"/>
      <c r="K691" s="11"/>
      <c r="L691" s="11"/>
      <c r="M691" s="11"/>
      <c r="N691" s="11"/>
      <c r="O691" s="11"/>
      <c r="P691" s="11"/>
      <c r="Q691" s="11"/>
      <c r="R691" s="11"/>
    </row>
    <row r="692">
      <c r="F692" s="11"/>
      <c r="G692" s="11"/>
      <c r="H692" s="11"/>
      <c r="I692" s="11"/>
      <c r="J692" s="11"/>
      <c r="K692" s="11"/>
      <c r="L692" s="11"/>
      <c r="M692" s="11"/>
      <c r="N692" s="11"/>
      <c r="O692" s="11"/>
      <c r="P692" s="11"/>
      <c r="Q692" s="11"/>
      <c r="R692" s="11"/>
    </row>
    <row r="693">
      <c r="F693" s="11"/>
      <c r="G693" s="11"/>
      <c r="H693" s="11"/>
      <c r="I693" s="11"/>
      <c r="J693" s="11"/>
      <c r="K693" s="11"/>
      <c r="L693" s="11"/>
      <c r="M693" s="11"/>
      <c r="N693" s="11"/>
      <c r="O693" s="11"/>
      <c r="P693" s="11"/>
      <c r="Q693" s="11"/>
      <c r="R693" s="11"/>
    </row>
    <row r="694">
      <c r="F694" s="11"/>
      <c r="G694" s="11"/>
      <c r="H694" s="11"/>
      <c r="I694" s="11"/>
      <c r="J694" s="11"/>
      <c r="K694" s="11"/>
      <c r="L694" s="11"/>
      <c r="M694" s="11"/>
      <c r="N694" s="11"/>
      <c r="O694" s="11"/>
      <c r="P694" s="11"/>
      <c r="Q694" s="11"/>
      <c r="R694" s="11"/>
    </row>
    <row r="695">
      <c r="F695" s="11"/>
      <c r="G695" s="11"/>
      <c r="H695" s="11"/>
      <c r="I695" s="11"/>
      <c r="J695" s="11"/>
      <c r="K695" s="11"/>
      <c r="L695" s="11"/>
      <c r="M695" s="11"/>
      <c r="N695" s="11"/>
      <c r="O695" s="11"/>
      <c r="P695" s="11"/>
      <c r="Q695" s="11"/>
      <c r="R695" s="11"/>
    </row>
    <row r="696">
      <c r="F696" s="11"/>
      <c r="G696" s="11"/>
      <c r="H696" s="11"/>
      <c r="I696" s="11"/>
      <c r="J696" s="11"/>
      <c r="K696" s="11"/>
      <c r="L696" s="11"/>
      <c r="M696" s="11"/>
      <c r="N696" s="11"/>
      <c r="O696" s="11"/>
      <c r="P696" s="11"/>
      <c r="Q696" s="11"/>
      <c r="R696" s="11"/>
    </row>
    <row r="697">
      <c r="F697" s="11"/>
      <c r="G697" s="11"/>
      <c r="H697" s="11"/>
      <c r="I697" s="11"/>
      <c r="J697" s="11"/>
      <c r="K697" s="11"/>
      <c r="L697" s="11"/>
      <c r="M697" s="11"/>
      <c r="N697" s="11"/>
      <c r="O697" s="11"/>
      <c r="P697" s="11"/>
      <c r="Q697" s="11"/>
      <c r="R697" s="11"/>
    </row>
    <row r="698">
      <c r="F698" s="11"/>
      <c r="G698" s="11"/>
      <c r="H698" s="11"/>
      <c r="I698" s="11"/>
      <c r="J698" s="11"/>
      <c r="K698" s="11"/>
      <c r="L698" s="11"/>
      <c r="M698" s="11"/>
      <c r="N698" s="11"/>
      <c r="O698" s="11"/>
      <c r="P698" s="11"/>
      <c r="Q698" s="11"/>
      <c r="R698" s="11"/>
    </row>
    <row r="699">
      <c r="F699" s="11"/>
      <c r="G699" s="11"/>
      <c r="H699" s="11"/>
      <c r="I699" s="11"/>
      <c r="J699" s="11"/>
      <c r="K699" s="11"/>
      <c r="L699" s="11"/>
      <c r="M699" s="11"/>
      <c r="N699" s="11"/>
      <c r="O699" s="11"/>
      <c r="P699" s="11"/>
      <c r="Q699" s="11"/>
      <c r="R699" s="11"/>
    </row>
    <row r="700">
      <c r="F700" s="11"/>
      <c r="G700" s="11"/>
      <c r="H700" s="11"/>
      <c r="I700" s="11"/>
      <c r="J700" s="11"/>
      <c r="K700" s="11"/>
      <c r="L700" s="11"/>
      <c r="M700" s="11"/>
      <c r="N700" s="11"/>
      <c r="O700" s="11"/>
      <c r="P700" s="11"/>
      <c r="Q700" s="11"/>
      <c r="R700" s="11"/>
    </row>
    <row r="701">
      <c r="F701" s="11"/>
      <c r="G701" s="11"/>
      <c r="H701" s="11"/>
      <c r="I701" s="11"/>
      <c r="J701" s="11"/>
      <c r="K701" s="11"/>
      <c r="L701" s="11"/>
      <c r="M701" s="11"/>
      <c r="N701" s="11"/>
      <c r="O701" s="11"/>
      <c r="P701" s="11"/>
      <c r="Q701" s="11"/>
      <c r="R701" s="11"/>
    </row>
    <row r="702">
      <c r="F702" s="11"/>
      <c r="G702" s="11"/>
      <c r="H702" s="11"/>
      <c r="I702" s="11"/>
      <c r="J702" s="11"/>
      <c r="K702" s="11"/>
      <c r="L702" s="11"/>
      <c r="M702" s="11"/>
      <c r="N702" s="11"/>
      <c r="O702" s="11"/>
      <c r="P702" s="11"/>
      <c r="Q702" s="11"/>
      <c r="R702" s="11"/>
    </row>
    <row r="703">
      <c r="F703" s="11"/>
      <c r="G703" s="11"/>
      <c r="H703" s="11"/>
      <c r="I703" s="11"/>
      <c r="J703" s="11"/>
      <c r="K703" s="11"/>
      <c r="L703" s="11"/>
      <c r="M703" s="11"/>
      <c r="N703" s="11"/>
      <c r="O703" s="11"/>
      <c r="P703" s="11"/>
      <c r="Q703" s="11"/>
      <c r="R703" s="11"/>
    </row>
    <row r="704">
      <c r="F704" s="11"/>
      <c r="G704" s="11"/>
      <c r="H704" s="11"/>
      <c r="I704" s="11"/>
      <c r="J704" s="11"/>
      <c r="K704" s="11"/>
      <c r="L704" s="11"/>
      <c r="M704" s="11"/>
      <c r="N704" s="11"/>
      <c r="O704" s="11"/>
      <c r="P704" s="11"/>
      <c r="Q704" s="11"/>
      <c r="R704" s="11"/>
    </row>
    <row r="705">
      <c r="F705" s="11"/>
      <c r="G705" s="11"/>
      <c r="H705" s="11"/>
      <c r="I705" s="11"/>
      <c r="J705" s="11"/>
      <c r="K705" s="11"/>
      <c r="L705" s="11"/>
      <c r="M705" s="11"/>
      <c r="N705" s="11"/>
      <c r="O705" s="11"/>
      <c r="P705" s="11"/>
      <c r="Q705" s="11"/>
      <c r="R705" s="11"/>
    </row>
    <row r="706">
      <c r="F706" s="11"/>
      <c r="G706" s="11"/>
      <c r="H706" s="11"/>
      <c r="I706" s="11"/>
      <c r="J706" s="11"/>
      <c r="K706" s="11"/>
      <c r="L706" s="11"/>
      <c r="M706" s="11"/>
      <c r="N706" s="11"/>
      <c r="O706" s="11"/>
      <c r="P706" s="11"/>
      <c r="Q706" s="11"/>
      <c r="R706" s="11"/>
    </row>
    <row r="707">
      <c r="F707" s="11"/>
      <c r="G707" s="11"/>
      <c r="H707" s="11"/>
      <c r="I707" s="11"/>
      <c r="J707" s="11"/>
      <c r="K707" s="11"/>
      <c r="L707" s="11"/>
      <c r="M707" s="11"/>
      <c r="N707" s="11"/>
      <c r="O707" s="11"/>
      <c r="P707" s="11"/>
      <c r="Q707" s="11"/>
      <c r="R707" s="11"/>
    </row>
    <row r="708">
      <c r="F708" s="11"/>
      <c r="G708" s="11"/>
      <c r="H708" s="11"/>
      <c r="I708" s="11"/>
      <c r="J708" s="11"/>
      <c r="K708" s="11"/>
      <c r="L708" s="11"/>
      <c r="M708" s="11"/>
      <c r="N708" s="11"/>
      <c r="O708" s="11"/>
      <c r="P708" s="11"/>
      <c r="Q708" s="11"/>
      <c r="R708" s="11"/>
    </row>
    <row r="709">
      <c r="F709" s="11"/>
      <c r="G709" s="11"/>
      <c r="H709" s="11"/>
      <c r="I709" s="11"/>
      <c r="J709" s="11"/>
      <c r="K709" s="11"/>
      <c r="L709" s="11"/>
      <c r="M709" s="11"/>
      <c r="N709" s="11"/>
      <c r="O709" s="11"/>
      <c r="P709" s="11"/>
      <c r="Q709" s="11"/>
      <c r="R709" s="11"/>
    </row>
    <row r="710">
      <c r="F710" s="11"/>
      <c r="G710" s="11"/>
      <c r="H710" s="11"/>
      <c r="I710" s="11"/>
      <c r="J710" s="11"/>
      <c r="K710" s="11"/>
      <c r="L710" s="11"/>
      <c r="M710" s="11"/>
      <c r="N710" s="11"/>
      <c r="O710" s="11"/>
      <c r="P710" s="11"/>
      <c r="Q710" s="11"/>
      <c r="R710" s="11"/>
    </row>
    <row r="711">
      <c r="F711" s="11"/>
      <c r="G711" s="11"/>
      <c r="H711" s="11"/>
      <c r="I711" s="11"/>
      <c r="J711" s="11"/>
      <c r="K711" s="11"/>
      <c r="L711" s="11"/>
      <c r="M711" s="11"/>
      <c r="N711" s="11"/>
      <c r="O711" s="11"/>
      <c r="P711" s="11"/>
      <c r="Q711" s="11"/>
      <c r="R711" s="11"/>
    </row>
    <row r="712">
      <c r="F712" s="11"/>
      <c r="G712" s="11"/>
      <c r="H712" s="11"/>
      <c r="I712" s="11"/>
      <c r="J712" s="11"/>
      <c r="K712" s="11"/>
      <c r="L712" s="11"/>
      <c r="M712" s="11"/>
      <c r="N712" s="11"/>
      <c r="O712" s="11"/>
      <c r="P712" s="11"/>
      <c r="Q712" s="11"/>
      <c r="R712" s="11"/>
    </row>
    <row r="713">
      <c r="F713" s="11"/>
      <c r="G713" s="11"/>
      <c r="H713" s="11"/>
      <c r="I713" s="11"/>
      <c r="J713" s="11"/>
      <c r="K713" s="11"/>
      <c r="L713" s="11"/>
      <c r="M713" s="11"/>
      <c r="N713" s="11"/>
      <c r="O713" s="11"/>
      <c r="P713" s="11"/>
      <c r="Q713" s="11"/>
      <c r="R713" s="11"/>
    </row>
    <row r="714">
      <c r="F714" s="11"/>
      <c r="G714" s="11"/>
      <c r="H714" s="11"/>
      <c r="I714" s="11"/>
      <c r="J714" s="11"/>
      <c r="K714" s="11"/>
      <c r="L714" s="11"/>
      <c r="M714" s="11"/>
      <c r="N714" s="11"/>
      <c r="O714" s="11"/>
      <c r="P714" s="11"/>
      <c r="Q714" s="11"/>
      <c r="R714" s="11"/>
    </row>
    <row r="715">
      <c r="F715" s="11"/>
      <c r="G715" s="11"/>
      <c r="H715" s="11"/>
      <c r="I715" s="11"/>
      <c r="J715" s="11"/>
      <c r="K715" s="11"/>
      <c r="L715" s="11"/>
      <c r="M715" s="11"/>
      <c r="N715" s="11"/>
      <c r="O715" s="11"/>
      <c r="P715" s="11"/>
      <c r="Q715" s="11"/>
      <c r="R715" s="11"/>
    </row>
    <row r="716">
      <c r="F716" s="11"/>
      <c r="G716" s="11"/>
      <c r="H716" s="11"/>
      <c r="I716" s="11"/>
      <c r="J716" s="11"/>
      <c r="K716" s="11"/>
      <c r="L716" s="11"/>
      <c r="M716" s="11"/>
      <c r="N716" s="11"/>
      <c r="O716" s="11"/>
      <c r="P716" s="11"/>
      <c r="Q716" s="11"/>
      <c r="R716" s="11"/>
    </row>
    <row r="717">
      <c r="F717" s="11"/>
      <c r="G717" s="11"/>
      <c r="H717" s="11"/>
      <c r="I717" s="11"/>
      <c r="J717" s="11"/>
      <c r="K717" s="11"/>
      <c r="L717" s="11"/>
      <c r="M717" s="11"/>
      <c r="N717" s="11"/>
      <c r="O717" s="11"/>
      <c r="P717" s="11"/>
      <c r="Q717" s="11"/>
      <c r="R717" s="11"/>
    </row>
    <row r="718">
      <c r="F718" s="11"/>
      <c r="G718" s="11"/>
      <c r="H718" s="11"/>
      <c r="I718" s="11"/>
      <c r="J718" s="11"/>
      <c r="K718" s="11"/>
      <c r="L718" s="11"/>
      <c r="M718" s="11"/>
      <c r="N718" s="11"/>
      <c r="O718" s="11"/>
      <c r="P718" s="11"/>
      <c r="Q718" s="11"/>
      <c r="R718" s="11"/>
    </row>
    <row r="719">
      <c r="F719" s="11"/>
      <c r="G719" s="11"/>
      <c r="H719" s="11"/>
      <c r="I719" s="11"/>
      <c r="J719" s="11"/>
      <c r="K719" s="11"/>
      <c r="L719" s="11"/>
      <c r="M719" s="11"/>
      <c r="N719" s="11"/>
      <c r="O719" s="11"/>
      <c r="P719" s="11"/>
      <c r="Q719" s="11"/>
      <c r="R719" s="11"/>
    </row>
    <row r="720">
      <c r="F720" s="11"/>
      <c r="G720" s="11"/>
      <c r="H720" s="11"/>
      <c r="I720" s="11"/>
      <c r="J720" s="11"/>
      <c r="K720" s="11"/>
      <c r="L720" s="11"/>
      <c r="M720" s="11"/>
      <c r="N720" s="11"/>
      <c r="O720" s="11"/>
      <c r="P720" s="11"/>
      <c r="Q720" s="11"/>
      <c r="R720" s="11"/>
    </row>
    <row r="721">
      <c r="F721" s="11"/>
      <c r="G721" s="11"/>
      <c r="H721" s="11"/>
      <c r="I721" s="11"/>
      <c r="J721" s="11"/>
      <c r="K721" s="11"/>
      <c r="L721" s="11"/>
      <c r="M721" s="11"/>
      <c r="N721" s="11"/>
      <c r="O721" s="11"/>
      <c r="P721" s="11"/>
      <c r="Q721" s="11"/>
      <c r="R721" s="11"/>
    </row>
    <row r="722">
      <c r="F722" s="11"/>
      <c r="G722" s="11"/>
      <c r="H722" s="11"/>
      <c r="I722" s="11"/>
      <c r="J722" s="11"/>
      <c r="K722" s="11"/>
      <c r="L722" s="11"/>
      <c r="M722" s="11"/>
      <c r="N722" s="11"/>
      <c r="O722" s="11"/>
      <c r="P722" s="11"/>
      <c r="Q722" s="11"/>
      <c r="R722" s="11"/>
    </row>
    <row r="723">
      <c r="F723" s="11"/>
      <c r="G723" s="11"/>
      <c r="H723" s="11"/>
      <c r="I723" s="11"/>
      <c r="J723" s="11"/>
      <c r="K723" s="11"/>
      <c r="L723" s="11"/>
      <c r="M723" s="11"/>
      <c r="N723" s="11"/>
      <c r="O723" s="11"/>
      <c r="P723" s="11"/>
      <c r="Q723" s="11"/>
      <c r="R723" s="11"/>
    </row>
    <row r="724">
      <c r="F724" s="11"/>
      <c r="G724" s="11"/>
      <c r="H724" s="11"/>
      <c r="I724" s="11"/>
      <c r="J724" s="11"/>
      <c r="K724" s="11"/>
      <c r="L724" s="11"/>
      <c r="M724" s="11"/>
      <c r="N724" s="11"/>
      <c r="O724" s="11"/>
      <c r="P724" s="11"/>
      <c r="Q724" s="11"/>
      <c r="R724" s="11"/>
    </row>
    <row r="725">
      <c r="F725" s="11"/>
      <c r="G725" s="11"/>
      <c r="H725" s="11"/>
      <c r="I725" s="11"/>
      <c r="J725" s="11"/>
      <c r="K725" s="11"/>
      <c r="L725" s="11"/>
      <c r="M725" s="11"/>
      <c r="N725" s="11"/>
      <c r="O725" s="11"/>
      <c r="P725" s="11"/>
      <c r="Q725" s="11"/>
      <c r="R725" s="11"/>
    </row>
    <row r="726">
      <c r="F726" s="11"/>
      <c r="G726" s="11"/>
      <c r="H726" s="11"/>
      <c r="I726" s="11"/>
      <c r="J726" s="11"/>
      <c r="K726" s="11"/>
      <c r="L726" s="11"/>
      <c r="M726" s="11"/>
      <c r="N726" s="11"/>
      <c r="O726" s="11"/>
      <c r="P726" s="11"/>
      <c r="Q726" s="11"/>
      <c r="R726" s="11"/>
    </row>
    <row r="727">
      <c r="F727" s="11"/>
      <c r="G727" s="11"/>
      <c r="H727" s="11"/>
      <c r="I727" s="11"/>
      <c r="J727" s="11"/>
      <c r="K727" s="11"/>
      <c r="L727" s="11"/>
      <c r="M727" s="11"/>
      <c r="N727" s="11"/>
      <c r="O727" s="11"/>
      <c r="P727" s="11"/>
      <c r="Q727" s="11"/>
      <c r="R727" s="11"/>
    </row>
    <row r="728">
      <c r="F728" s="11"/>
      <c r="G728" s="11"/>
      <c r="H728" s="11"/>
      <c r="I728" s="11"/>
      <c r="J728" s="11"/>
      <c r="K728" s="11"/>
      <c r="L728" s="11"/>
      <c r="M728" s="11"/>
      <c r="N728" s="11"/>
      <c r="O728" s="11"/>
      <c r="P728" s="11"/>
      <c r="Q728" s="11"/>
      <c r="R728" s="11"/>
    </row>
    <row r="729">
      <c r="F729" s="11"/>
      <c r="G729" s="11"/>
      <c r="H729" s="11"/>
      <c r="I729" s="11"/>
      <c r="J729" s="11"/>
      <c r="K729" s="11"/>
      <c r="L729" s="11"/>
      <c r="M729" s="11"/>
      <c r="N729" s="11"/>
      <c r="O729" s="11"/>
      <c r="P729" s="11"/>
      <c r="Q729" s="11"/>
      <c r="R729" s="11"/>
    </row>
    <row r="730">
      <c r="F730" s="11"/>
      <c r="G730" s="11"/>
      <c r="H730" s="11"/>
      <c r="I730" s="11"/>
      <c r="J730" s="11"/>
      <c r="K730" s="11"/>
      <c r="L730" s="11"/>
      <c r="M730" s="11"/>
      <c r="N730" s="11"/>
      <c r="O730" s="11"/>
      <c r="P730" s="11"/>
      <c r="Q730" s="11"/>
      <c r="R730" s="11"/>
    </row>
    <row r="731">
      <c r="F731" s="11"/>
      <c r="G731" s="11"/>
      <c r="H731" s="11"/>
      <c r="I731" s="11"/>
      <c r="J731" s="11"/>
      <c r="K731" s="11"/>
      <c r="L731" s="11"/>
      <c r="M731" s="11"/>
      <c r="N731" s="11"/>
      <c r="O731" s="11"/>
      <c r="P731" s="11"/>
      <c r="Q731" s="11"/>
      <c r="R731" s="11"/>
    </row>
    <row r="732">
      <c r="F732" s="11"/>
      <c r="G732" s="11"/>
      <c r="H732" s="11"/>
      <c r="I732" s="11"/>
      <c r="J732" s="11"/>
      <c r="K732" s="11"/>
      <c r="L732" s="11"/>
      <c r="M732" s="11"/>
      <c r="N732" s="11"/>
      <c r="O732" s="11"/>
      <c r="P732" s="11"/>
      <c r="Q732" s="11"/>
      <c r="R732" s="11"/>
    </row>
    <row r="733">
      <c r="F733" s="11"/>
      <c r="G733" s="11"/>
      <c r="H733" s="11"/>
      <c r="I733" s="11"/>
      <c r="J733" s="11"/>
      <c r="K733" s="11"/>
      <c r="L733" s="11"/>
      <c r="M733" s="11"/>
      <c r="N733" s="11"/>
      <c r="O733" s="11"/>
      <c r="P733" s="11"/>
      <c r="Q733" s="11"/>
      <c r="R733" s="11"/>
    </row>
    <row r="734">
      <c r="F734" s="11"/>
      <c r="G734" s="11"/>
      <c r="H734" s="11"/>
      <c r="I734" s="11"/>
      <c r="J734" s="11"/>
      <c r="K734" s="11"/>
      <c r="L734" s="11"/>
      <c r="M734" s="11"/>
      <c r="N734" s="11"/>
      <c r="O734" s="11"/>
      <c r="P734" s="11"/>
      <c r="Q734" s="11"/>
      <c r="R734" s="11"/>
    </row>
    <row r="735">
      <c r="F735" s="11"/>
      <c r="G735" s="11"/>
      <c r="H735" s="11"/>
      <c r="I735" s="11"/>
      <c r="J735" s="11"/>
      <c r="K735" s="11"/>
      <c r="L735" s="11"/>
      <c r="M735" s="11"/>
      <c r="N735" s="11"/>
      <c r="O735" s="11"/>
      <c r="P735" s="11"/>
      <c r="Q735" s="11"/>
      <c r="R735" s="11"/>
    </row>
    <row r="736">
      <c r="F736" s="11"/>
      <c r="G736" s="11"/>
      <c r="H736" s="11"/>
      <c r="I736" s="11"/>
      <c r="J736" s="11"/>
      <c r="K736" s="11"/>
      <c r="L736" s="11"/>
      <c r="M736" s="11"/>
      <c r="N736" s="11"/>
      <c r="O736" s="11"/>
      <c r="P736" s="11"/>
      <c r="Q736" s="11"/>
      <c r="R736" s="11"/>
    </row>
    <row r="737">
      <c r="F737" s="11"/>
      <c r="G737" s="11"/>
      <c r="H737" s="11"/>
      <c r="I737" s="11"/>
      <c r="J737" s="11"/>
      <c r="K737" s="11"/>
      <c r="L737" s="11"/>
      <c r="M737" s="11"/>
      <c r="N737" s="11"/>
      <c r="O737" s="11"/>
      <c r="P737" s="11"/>
      <c r="Q737" s="11"/>
      <c r="R737" s="11"/>
    </row>
    <row r="738">
      <c r="F738" s="11"/>
      <c r="G738" s="11"/>
      <c r="H738" s="11"/>
      <c r="I738" s="11"/>
      <c r="J738" s="11"/>
      <c r="K738" s="11"/>
      <c r="L738" s="11"/>
      <c r="M738" s="11"/>
      <c r="N738" s="11"/>
      <c r="O738" s="11"/>
      <c r="P738" s="11"/>
      <c r="Q738" s="11"/>
      <c r="R738" s="11"/>
    </row>
    <row r="739">
      <c r="F739" s="11"/>
      <c r="G739" s="11"/>
      <c r="H739" s="11"/>
      <c r="I739" s="11"/>
      <c r="J739" s="11"/>
      <c r="K739" s="11"/>
      <c r="L739" s="11"/>
      <c r="M739" s="11"/>
      <c r="N739" s="11"/>
      <c r="O739" s="11"/>
      <c r="P739" s="11"/>
      <c r="Q739" s="11"/>
      <c r="R739" s="11"/>
    </row>
    <row r="740">
      <c r="F740" s="11"/>
      <c r="G740" s="11"/>
      <c r="H740" s="11"/>
      <c r="I740" s="11"/>
      <c r="J740" s="11"/>
      <c r="K740" s="11"/>
      <c r="L740" s="11"/>
      <c r="M740" s="11"/>
      <c r="N740" s="11"/>
      <c r="O740" s="11"/>
      <c r="P740" s="11"/>
      <c r="Q740" s="11"/>
      <c r="R740" s="11"/>
    </row>
    <row r="741">
      <c r="F741" s="11"/>
      <c r="G741" s="11"/>
      <c r="H741" s="11"/>
      <c r="I741" s="11"/>
      <c r="J741" s="11"/>
      <c r="K741" s="11"/>
      <c r="L741" s="11"/>
      <c r="M741" s="11"/>
      <c r="N741" s="11"/>
      <c r="O741" s="11"/>
      <c r="P741" s="11"/>
      <c r="Q741" s="11"/>
      <c r="R741" s="11"/>
    </row>
    <row r="742">
      <c r="F742" s="11"/>
      <c r="G742" s="11"/>
      <c r="H742" s="11"/>
      <c r="I742" s="11"/>
      <c r="J742" s="11"/>
      <c r="K742" s="11"/>
      <c r="L742" s="11"/>
      <c r="M742" s="11"/>
      <c r="N742" s="11"/>
      <c r="O742" s="11"/>
      <c r="P742" s="11"/>
      <c r="Q742" s="11"/>
      <c r="R742" s="11"/>
    </row>
    <row r="743">
      <c r="F743" s="11"/>
      <c r="G743" s="11"/>
      <c r="H743" s="11"/>
      <c r="I743" s="11"/>
      <c r="J743" s="11"/>
      <c r="K743" s="11"/>
      <c r="L743" s="11"/>
      <c r="M743" s="11"/>
      <c r="N743" s="11"/>
      <c r="O743" s="11"/>
      <c r="P743" s="11"/>
      <c r="Q743" s="11"/>
      <c r="R743" s="11"/>
    </row>
    <row r="744">
      <c r="F744" s="11"/>
      <c r="G744" s="11"/>
      <c r="H744" s="11"/>
      <c r="I744" s="11"/>
      <c r="J744" s="11"/>
      <c r="K744" s="11"/>
      <c r="L744" s="11"/>
      <c r="M744" s="11"/>
      <c r="N744" s="11"/>
      <c r="O744" s="11"/>
      <c r="P744" s="11"/>
      <c r="Q744" s="11"/>
      <c r="R744" s="11"/>
    </row>
    <row r="745">
      <c r="F745" s="11"/>
      <c r="G745" s="11"/>
      <c r="H745" s="11"/>
      <c r="I745" s="11"/>
      <c r="J745" s="11"/>
      <c r="K745" s="11"/>
      <c r="L745" s="11"/>
      <c r="M745" s="11"/>
      <c r="N745" s="11"/>
      <c r="O745" s="11"/>
      <c r="P745" s="11"/>
      <c r="Q745" s="11"/>
      <c r="R745" s="11"/>
    </row>
    <row r="746">
      <c r="F746" s="11"/>
      <c r="G746" s="11"/>
      <c r="H746" s="11"/>
      <c r="I746" s="11"/>
      <c r="J746" s="11"/>
      <c r="K746" s="11"/>
      <c r="L746" s="11"/>
      <c r="M746" s="11"/>
      <c r="N746" s="11"/>
      <c r="O746" s="11"/>
      <c r="P746" s="11"/>
      <c r="Q746" s="11"/>
      <c r="R746" s="11"/>
    </row>
    <row r="747">
      <c r="F747" s="11"/>
      <c r="G747" s="11"/>
      <c r="H747" s="11"/>
      <c r="I747" s="11"/>
      <c r="J747" s="11"/>
      <c r="K747" s="11"/>
      <c r="L747" s="11"/>
      <c r="M747" s="11"/>
      <c r="N747" s="11"/>
      <c r="O747" s="11"/>
      <c r="P747" s="11"/>
      <c r="Q747" s="11"/>
      <c r="R747" s="11"/>
    </row>
    <row r="748">
      <c r="F748" s="11"/>
      <c r="G748" s="11"/>
      <c r="H748" s="11"/>
      <c r="I748" s="11"/>
      <c r="J748" s="11"/>
      <c r="K748" s="11"/>
      <c r="L748" s="11"/>
      <c r="M748" s="11"/>
      <c r="N748" s="11"/>
      <c r="O748" s="11"/>
      <c r="P748" s="11"/>
      <c r="Q748" s="11"/>
      <c r="R748" s="11"/>
    </row>
    <row r="749">
      <c r="F749" s="11"/>
      <c r="G749" s="11"/>
      <c r="H749" s="11"/>
      <c r="I749" s="11"/>
      <c r="J749" s="11"/>
      <c r="K749" s="11"/>
      <c r="L749" s="11"/>
      <c r="M749" s="11"/>
      <c r="N749" s="11"/>
      <c r="O749" s="11"/>
      <c r="P749" s="11"/>
      <c r="Q749" s="11"/>
      <c r="R749" s="11"/>
    </row>
    <row r="750">
      <c r="F750" s="11"/>
      <c r="G750" s="11"/>
      <c r="H750" s="11"/>
      <c r="I750" s="11"/>
      <c r="J750" s="11"/>
      <c r="K750" s="11"/>
      <c r="L750" s="11"/>
      <c r="M750" s="11"/>
      <c r="N750" s="11"/>
      <c r="O750" s="11"/>
      <c r="P750" s="11"/>
      <c r="Q750" s="11"/>
      <c r="R750" s="11"/>
    </row>
    <row r="751">
      <c r="F751" s="11"/>
      <c r="G751" s="11"/>
      <c r="H751" s="11"/>
      <c r="I751" s="11"/>
      <c r="J751" s="11"/>
      <c r="K751" s="11"/>
      <c r="L751" s="11"/>
      <c r="M751" s="11"/>
      <c r="N751" s="11"/>
      <c r="O751" s="11"/>
      <c r="P751" s="11"/>
      <c r="Q751" s="11"/>
      <c r="R751" s="11"/>
    </row>
    <row r="752">
      <c r="F752" s="11"/>
      <c r="G752" s="11"/>
      <c r="H752" s="11"/>
      <c r="I752" s="11"/>
      <c r="J752" s="11"/>
      <c r="K752" s="11"/>
      <c r="L752" s="11"/>
      <c r="M752" s="11"/>
      <c r="N752" s="11"/>
      <c r="O752" s="11"/>
      <c r="P752" s="11"/>
      <c r="Q752" s="11"/>
      <c r="R752" s="11"/>
    </row>
    <row r="753">
      <c r="F753" s="11"/>
      <c r="G753" s="11"/>
      <c r="H753" s="11"/>
      <c r="I753" s="11"/>
      <c r="J753" s="11"/>
      <c r="K753" s="11"/>
      <c r="L753" s="11"/>
      <c r="M753" s="11"/>
      <c r="N753" s="11"/>
      <c r="O753" s="11"/>
      <c r="P753" s="11"/>
      <c r="Q753" s="11"/>
      <c r="R753" s="11"/>
    </row>
    <row r="754">
      <c r="F754" s="11"/>
      <c r="G754" s="11"/>
      <c r="H754" s="11"/>
      <c r="I754" s="11"/>
      <c r="J754" s="11"/>
      <c r="K754" s="11"/>
      <c r="L754" s="11"/>
      <c r="M754" s="11"/>
      <c r="N754" s="11"/>
      <c r="O754" s="11"/>
      <c r="P754" s="11"/>
      <c r="Q754" s="11"/>
      <c r="R754" s="11"/>
    </row>
    <row r="755">
      <c r="F755" s="11"/>
      <c r="G755" s="11"/>
      <c r="H755" s="11"/>
      <c r="I755" s="11"/>
      <c r="J755" s="11"/>
      <c r="K755" s="11"/>
      <c r="L755" s="11"/>
      <c r="M755" s="11"/>
      <c r="N755" s="11"/>
      <c r="O755" s="11"/>
      <c r="P755" s="11"/>
      <c r="Q755" s="11"/>
      <c r="R755" s="11"/>
    </row>
    <row r="756">
      <c r="F756" s="11"/>
      <c r="G756" s="11"/>
      <c r="H756" s="11"/>
      <c r="I756" s="11"/>
      <c r="J756" s="11"/>
      <c r="K756" s="11"/>
      <c r="L756" s="11"/>
      <c r="M756" s="11"/>
      <c r="N756" s="11"/>
      <c r="O756" s="11"/>
      <c r="P756" s="11"/>
      <c r="Q756" s="11"/>
      <c r="R756" s="11"/>
    </row>
    <row r="757">
      <c r="F757" s="11"/>
      <c r="G757" s="11"/>
      <c r="H757" s="11"/>
      <c r="I757" s="11"/>
      <c r="J757" s="11"/>
      <c r="K757" s="11"/>
      <c r="L757" s="11"/>
      <c r="M757" s="11"/>
      <c r="N757" s="11"/>
      <c r="O757" s="11"/>
      <c r="P757" s="11"/>
      <c r="Q757" s="11"/>
      <c r="R757" s="11"/>
    </row>
    <row r="758">
      <c r="F758" s="11"/>
      <c r="G758" s="11"/>
      <c r="H758" s="11"/>
      <c r="I758" s="11"/>
      <c r="J758" s="11"/>
      <c r="K758" s="11"/>
      <c r="L758" s="11"/>
      <c r="M758" s="11"/>
      <c r="N758" s="11"/>
      <c r="O758" s="11"/>
      <c r="P758" s="11"/>
      <c r="Q758" s="11"/>
      <c r="R758" s="11"/>
    </row>
    <row r="759">
      <c r="F759" s="11"/>
      <c r="G759" s="11"/>
      <c r="H759" s="11"/>
      <c r="I759" s="11"/>
      <c r="J759" s="11"/>
      <c r="K759" s="11"/>
      <c r="L759" s="11"/>
      <c r="M759" s="11"/>
      <c r="N759" s="11"/>
      <c r="O759" s="11"/>
      <c r="P759" s="11"/>
      <c r="Q759" s="11"/>
      <c r="R759" s="11"/>
    </row>
    <row r="760">
      <c r="F760" s="11"/>
      <c r="G760" s="11"/>
      <c r="H760" s="11"/>
      <c r="I760" s="11"/>
      <c r="J760" s="11"/>
      <c r="K760" s="11"/>
      <c r="L760" s="11"/>
      <c r="M760" s="11"/>
      <c r="N760" s="11"/>
      <c r="O760" s="11"/>
      <c r="P760" s="11"/>
      <c r="Q760" s="11"/>
      <c r="R760" s="11"/>
    </row>
    <row r="761">
      <c r="F761" s="11"/>
      <c r="G761" s="11"/>
      <c r="H761" s="11"/>
      <c r="I761" s="11"/>
      <c r="J761" s="11"/>
      <c r="K761" s="11"/>
      <c r="L761" s="11"/>
      <c r="M761" s="11"/>
      <c r="N761" s="11"/>
      <c r="O761" s="11"/>
      <c r="P761" s="11"/>
      <c r="Q761" s="11"/>
      <c r="R761" s="11"/>
    </row>
    <row r="762">
      <c r="F762" s="11"/>
      <c r="G762" s="11"/>
      <c r="H762" s="11"/>
      <c r="I762" s="11"/>
      <c r="J762" s="11"/>
      <c r="K762" s="11"/>
      <c r="L762" s="11"/>
      <c r="M762" s="11"/>
      <c r="N762" s="11"/>
      <c r="O762" s="11"/>
      <c r="P762" s="11"/>
      <c r="Q762" s="11"/>
      <c r="R762" s="11"/>
    </row>
    <row r="763">
      <c r="F763" s="11"/>
      <c r="G763" s="11"/>
      <c r="H763" s="11"/>
      <c r="I763" s="11"/>
      <c r="J763" s="11"/>
      <c r="K763" s="11"/>
      <c r="L763" s="11"/>
      <c r="M763" s="11"/>
      <c r="N763" s="11"/>
      <c r="O763" s="11"/>
      <c r="P763" s="11"/>
      <c r="Q763" s="11"/>
      <c r="R763" s="11"/>
    </row>
    <row r="764">
      <c r="F764" s="11"/>
      <c r="G764" s="11"/>
      <c r="H764" s="11"/>
      <c r="I764" s="11"/>
      <c r="J764" s="11"/>
      <c r="K764" s="11"/>
      <c r="L764" s="11"/>
      <c r="M764" s="11"/>
      <c r="N764" s="11"/>
      <c r="O764" s="11"/>
      <c r="P764" s="11"/>
      <c r="Q764" s="11"/>
      <c r="R764" s="11"/>
    </row>
    <row r="765">
      <c r="F765" s="11"/>
      <c r="G765" s="11"/>
      <c r="H765" s="11"/>
      <c r="I765" s="11"/>
      <c r="J765" s="11"/>
      <c r="K765" s="11"/>
      <c r="L765" s="11"/>
      <c r="M765" s="11"/>
      <c r="N765" s="11"/>
      <c r="O765" s="11"/>
      <c r="P765" s="11"/>
      <c r="Q765" s="11"/>
      <c r="R765" s="11"/>
    </row>
    <row r="766">
      <c r="F766" s="11"/>
      <c r="G766" s="11"/>
      <c r="H766" s="11"/>
      <c r="I766" s="11"/>
      <c r="J766" s="11"/>
      <c r="K766" s="11"/>
      <c r="L766" s="11"/>
      <c r="M766" s="11"/>
      <c r="N766" s="11"/>
      <c r="O766" s="11"/>
      <c r="P766" s="11"/>
      <c r="Q766" s="11"/>
      <c r="R766" s="11"/>
    </row>
    <row r="767">
      <c r="F767" s="11"/>
      <c r="G767" s="11"/>
      <c r="H767" s="11"/>
      <c r="I767" s="11"/>
      <c r="J767" s="11"/>
      <c r="K767" s="11"/>
      <c r="L767" s="11"/>
      <c r="M767" s="11"/>
      <c r="N767" s="11"/>
      <c r="O767" s="11"/>
      <c r="P767" s="11"/>
      <c r="Q767" s="11"/>
      <c r="R767" s="11"/>
    </row>
    <row r="768">
      <c r="F768" s="11"/>
      <c r="G768" s="11"/>
      <c r="H768" s="11"/>
      <c r="I768" s="11"/>
      <c r="J768" s="11"/>
      <c r="K768" s="11"/>
      <c r="L768" s="11"/>
      <c r="M768" s="11"/>
      <c r="N768" s="11"/>
      <c r="O768" s="11"/>
      <c r="P768" s="11"/>
      <c r="Q768" s="11"/>
      <c r="R768" s="11"/>
    </row>
    <row r="769">
      <c r="F769" s="11"/>
      <c r="G769" s="11"/>
      <c r="H769" s="11"/>
      <c r="I769" s="11"/>
      <c r="J769" s="11"/>
      <c r="K769" s="11"/>
      <c r="L769" s="11"/>
      <c r="M769" s="11"/>
      <c r="N769" s="11"/>
      <c r="O769" s="11"/>
      <c r="P769" s="11"/>
      <c r="Q769" s="11"/>
      <c r="R769" s="11"/>
    </row>
    <row r="770">
      <c r="F770" s="11"/>
      <c r="G770" s="11"/>
      <c r="H770" s="11"/>
      <c r="I770" s="11"/>
      <c r="J770" s="11"/>
      <c r="K770" s="11"/>
      <c r="L770" s="11"/>
      <c r="M770" s="11"/>
      <c r="N770" s="11"/>
      <c r="O770" s="11"/>
      <c r="P770" s="11"/>
      <c r="Q770" s="11"/>
      <c r="R770" s="11"/>
    </row>
    <row r="771">
      <c r="F771" s="11"/>
      <c r="G771" s="11"/>
      <c r="H771" s="11"/>
      <c r="I771" s="11"/>
      <c r="J771" s="11"/>
      <c r="K771" s="11"/>
      <c r="L771" s="11"/>
      <c r="M771" s="11"/>
      <c r="N771" s="11"/>
      <c r="O771" s="11"/>
      <c r="P771" s="11"/>
      <c r="Q771" s="11"/>
      <c r="R771" s="11"/>
    </row>
    <row r="772">
      <c r="F772" s="11"/>
      <c r="G772" s="11"/>
      <c r="H772" s="11"/>
      <c r="I772" s="11"/>
      <c r="J772" s="11"/>
      <c r="K772" s="11"/>
      <c r="L772" s="11"/>
      <c r="M772" s="11"/>
      <c r="N772" s="11"/>
      <c r="O772" s="11"/>
      <c r="P772" s="11"/>
      <c r="Q772" s="11"/>
      <c r="R772" s="11"/>
    </row>
    <row r="773">
      <c r="F773" s="11"/>
      <c r="G773" s="11"/>
      <c r="H773" s="11"/>
      <c r="I773" s="11"/>
      <c r="J773" s="11"/>
      <c r="K773" s="11"/>
      <c r="L773" s="11"/>
      <c r="M773" s="11"/>
      <c r="N773" s="11"/>
      <c r="O773" s="11"/>
      <c r="P773" s="11"/>
      <c r="Q773" s="11"/>
      <c r="R773" s="11"/>
    </row>
    <row r="774">
      <c r="F774" s="11"/>
      <c r="G774" s="11"/>
      <c r="H774" s="11"/>
      <c r="I774" s="11"/>
      <c r="J774" s="11"/>
      <c r="K774" s="11"/>
      <c r="L774" s="11"/>
      <c r="M774" s="11"/>
      <c r="N774" s="11"/>
      <c r="O774" s="11"/>
      <c r="P774" s="11"/>
      <c r="Q774" s="11"/>
      <c r="R774" s="11"/>
    </row>
    <row r="775">
      <c r="F775" s="11"/>
      <c r="G775" s="11"/>
      <c r="H775" s="11"/>
      <c r="I775" s="11"/>
      <c r="J775" s="11"/>
      <c r="K775" s="11"/>
      <c r="L775" s="11"/>
      <c r="M775" s="11"/>
      <c r="N775" s="11"/>
      <c r="O775" s="11"/>
      <c r="P775" s="11"/>
      <c r="Q775" s="11"/>
      <c r="R775" s="11"/>
    </row>
    <row r="776">
      <c r="F776" s="11"/>
      <c r="G776" s="11"/>
      <c r="H776" s="11"/>
      <c r="I776" s="11"/>
      <c r="J776" s="11"/>
      <c r="K776" s="11"/>
      <c r="L776" s="11"/>
      <c r="M776" s="11"/>
      <c r="N776" s="11"/>
      <c r="O776" s="11"/>
      <c r="P776" s="11"/>
      <c r="Q776" s="11"/>
      <c r="R776" s="11"/>
    </row>
    <row r="777">
      <c r="F777" s="11"/>
      <c r="G777" s="11"/>
      <c r="H777" s="11"/>
      <c r="I777" s="11"/>
      <c r="J777" s="11"/>
      <c r="K777" s="11"/>
      <c r="L777" s="11"/>
      <c r="M777" s="11"/>
      <c r="N777" s="11"/>
      <c r="O777" s="11"/>
      <c r="P777" s="11"/>
      <c r="Q777" s="11"/>
      <c r="R777" s="11"/>
    </row>
    <row r="778">
      <c r="F778" s="11"/>
      <c r="G778" s="11"/>
      <c r="H778" s="11"/>
      <c r="I778" s="11"/>
      <c r="J778" s="11"/>
      <c r="K778" s="11"/>
      <c r="L778" s="11"/>
      <c r="M778" s="11"/>
      <c r="N778" s="11"/>
      <c r="O778" s="11"/>
      <c r="P778" s="11"/>
      <c r="Q778" s="11"/>
      <c r="R778" s="11"/>
    </row>
    <row r="779">
      <c r="F779" s="11"/>
      <c r="G779" s="11"/>
      <c r="H779" s="11"/>
      <c r="I779" s="11"/>
      <c r="J779" s="11"/>
      <c r="K779" s="11"/>
      <c r="L779" s="11"/>
      <c r="M779" s="11"/>
      <c r="N779" s="11"/>
      <c r="O779" s="11"/>
      <c r="P779" s="11"/>
      <c r="Q779" s="11"/>
      <c r="R779" s="11"/>
    </row>
    <row r="780">
      <c r="F780" s="11"/>
      <c r="G780" s="11"/>
      <c r="H780" s="11"/>
      <c r="I780" s="11"/>
      <c r="J780" s="11"/>
      <c r="K780" s="11"/>
      <c r="L780" s="11"/>
      <c r="M780" s="11"/>
      <c r="N780" s="11"/>
      <c r="O780" s="11"/>
      <c r="P780" s="11"/>
      <c r="Q780" s="11"/>
      <c r="R780" s="11"/>
    </row>
    <row r="781">
      <c r="F781" s="11"/>
      <c r="G781" s="11"/>
      <c r="H781" s="11"/>
      <c r="I781" s="11"/>
      <c r="J781" s="11"/>
      <c r="K781" s="11"/>
      <c r="L781" s="11"/>
      <c r="M781" s="11"/>
      <c r="N781" s="11"/>
      <c r="O781" s="11"/>
      <c r="P781" s="11"/>
      <c r="Q781" s="11"/>
      <c r="R781" s="11"/>
    </row>
    <row r="782">
      <c r="F782" s="11"/>
      <c r="G782" s="11"/>
      <c r="H782" s="11"/>
      <c r="I782" s="11"/>
      <c r="J782" s="11"/>
      <c r="K782" s="11"/>
      <c r="L782" s="11"/>
      <c r="M782" s="11"/>
      <c r="N782" s="11"/>
      <c r="O782" s="11"/>
      <c r="P782" s="11"/>
      <c r="Q782" s="11"/>
      <c r="R782" s="11"/>
    </row>
    <row r="783">
      <c r="F783" s="11"/>
      <c r="G783" s="11"/>
      <c r="H783" s="11"/>
      <c r="I783" s="11"/>
      <c r="J783" s="11"/>
      <c r="K783" s="11"/>
      <c r="L783" s="11"/>
      <c r="M783" s="11"/>
      <c r="N783" s="11"/>
      <c r="O783" s="11"/>
      <c r="P783" s="11"/>
      <c r="Q783" s="11"/>
      <c r="R783" s="11"/>
    </row>
    <row r="784">
      <c r="F784" s="11"/>
      <c r="G784" s="11"/>
      <c r="H784" s="11"/>
      <c r="I784" s="11"/>
      <c r="J784" s="11"/>
      <c r="K784" s="11"/>
      <c r="L784" s="11"/>
      <c r="M784" s="11"/>
      <c r="N784" s="11"/>
      <c r="O784" s="11"/>
      <c r="P784" s="11"/>
      <c r="Q784" s="11"/>
      <c r="R784" s="11"/>
    </row>
    <row r="785">
      <c r="F785" s="11"/>
      <c r="G785" s="11"/>
      <c r="H785" s="11"/>
      <c r="I785" s="11"/>
      <c r="J785" s="11"/>
      <c r="K785" s="11"/>
      <c r="L785" s="11"/>
      <c r="M785" s="11"/>
      <c r="N785" s="11"/>
      <c r="O785" s="11"/>
      <c r="P785" s="11"/>
      <c r="Q785" s="11"/>
      <c r="R785" s="11"/>
    </row>
    <row r="786">
      <c r="F786" s="11"/>
      <c r="G786" s="11"/>
      <c r="H786" s="11"/>
      <c r="I786" s="11"/>
      <c r="J786" s="11"/>
      <c r="K786" s="11"/>
      <c r="L786" s="11"/>
      <c r="M786" s="11"/>
      <c r="N786" s="11"/>
      <c r="O786" s="11"/>
      <c r="P786" s="11"/>
      <c r="Q786" s="11"/>
      <c r="R786" s="11"/>
    </row>
    <row r="787">
      <c r="F787" s="11"/>
      <c r="G787" s="11"/>
      <c r="H787" s="11"/>
      <c r="I787" s="11"/>
      <c r="J787" s="11"/>
      <c r="K787" s="11"/>
      <c r="L787" s="11"/>
      <c r="M787" s="11"/>
      <c r="N787" s="11"/>
      <c r="O787" s="11"/>
      <c r="P787" s="11"/>
      <c r="Q787" s="11"/>
      <c r="R787" s="11"/>
    </row>
    <row r="788">
      <c r="F788" s="11"/>
      <c r="G788" s="11"/>
      <c r="H788" s="11"/>
      <c r="I788" s="11"/>
      <c r="J788" s="11"/>
      <c r="K788" s="11"/>
      <c r="L788" s="11"/>
      <c r="M788" s="11"/>
      <c r="N788" s="11"/>
      <c r="O788" s="11"/>
      <c r="P788" s="11"/>
      <c r="Q788" s="11"/>
      <c r="R788" s="11"/>
    </row>
    <row r="789">
      <c r="F789" s="11"/>
      <c r="G789" s="11"/>
      <c r="H789" s="11"/>
      <c r="I789" s="11"/>
      <c r="J789" s="11"/>
      <c r="K789" s="11"/>
      <c r="L789" s="11"/>
      <c r="M789" s="11"/>
      <c r="N789" s="11"/>
      <c r="O789" s="11"/>
      <c r="P789" s="11"/>
      <c r="Q789" s="11"/>
      <c r="R789" s="11"/>
    </row>
    <row r="790">
      <c r="F790" s="11"/>
      <c r="G790" s="11"/>
      <c r="H790" s="11"/>
      <c r="I790" s="11"/>
      <c r="J790" s="11"/>
      <c r="K790" s="11"/>
      <c r="L790" s="11"/>
      <c r="M790" s="11"/>
      <c r="N790" s="11"/>
      <c r="O790" s="11"/>
      <c r="P790" s="11"/>
      <c r="Q790" s="11"/>
      <c r="R790" s="11"/>
    </row>
    <row r="791">
      <c r="F791" s="11"/>
      <c r="G791" s="11"/>
      <c r="H791" s="11"/>
      <c r="I791" s="11"/>
      <c r="J791" s="11"/>
      <c r="K791" s="11"/>
      <c r="L791" s="11"/>
      <c r="M791" s="11"/>
      <c r="N791" s="11"/>
      <c r="O791" s="11"/>
      <c r="P791" s="11"/>
      <c r="Q791" s="11"/>
      <c r="R791" s="11"/>
    </row>
    <row r="792">
      <c r="F792" s="11"/>
      <c r="G792" s="11"/>
      <c r="H792" s="11"/>
      <c r="I792" s="11"/>
      <c r="J792" s="11"/>
      <c r="K792" s="11"/>
      <c r="L792" s="11"/>
      <c r="M792" s="11"/>
      <c r="N792" s="11"/>
      <c r="O792" s="11"/>
      <c r="P792" s="11"/>
      <c r="Q792" s="11"/>
      <c r="R792" s="11"/>
    </row>
    <row r="793">
      <c r="F793" s="11"/>
      <c r="G793" s="11"/>
      <c r="H793" s="11"/>
      <c r="I793" s="11"/>
      <c r="J793" s="11"/>
      <c r="K793" s="11"/>
      <c r="L793" s="11"/>
      <c r="M793" s="11"/>
      <c r="N793" s="11"/>
      <c r="O793" s="11"/>
      <c r="P793" s="11"/>
      <c r="Q793" s="11"/>
      <c r="R793" s="11"/>
    </row>
    <row r="794">
      <c r="F794" s="11"/>
      <c r="G794" s="11"/>
      <c r="H794" s="11"/>
      <c r="I794" s="11"/>
      <c r="J794" s="11"/>
      <c r="K794" s="11"/>
      <c r="L794" s="11"/>
      <c r="M794" s="11"/>
      <c r="N794" s="11"/>
      <c r="O794" s="11"/>
      <c r="P794" s="11"/>
      <c r="Q794" s="11"/>
      <c r="R794" s="11"/>
    </row>
    <row r="795">
      <c r="F795" s="11"/>
      <c r="G795" s="11"/>
      <c r="H795" s="11"/>
      <c r="I795" s="11"/>
      <c r="J795" s="11"/>
      <c r="K795" s="11"/>
      <c r="L795" s="11"/>
      <c r="M795" s="11"/>
      <c r="N795" s="11"/>
      <c r="O795" s="11"/>
      <c r="P795" s="11"/>
      <c r="Q795" s="11"/>
      <c r="R795" s="11"/>
    </row>
    <row r="796">
      <c r="F796" s="11"/>
      <c r="G796" s="11"/>
      <c r="H796" s="11"/>
      <c r="I796" s="11"/>
      <c r="J796" s="11"/>
      <c r="K796" s="11"/>
      <c r="L796" s="11"/>
      <c r="M796" s="11"/>
      <c r="N796" s="11"/>
      <c r="O796" s="11"/>
      <c r="P796" s="11"/>
      <c r="Q796" s="11"/>
      <c r="R796" s="11"/>
    </row>
    <row r="797">
      <c r="F797" s="11"/>
      <c r="G797" s="11"/>
      <c r="H797" s="11"/>
      <c r="I797" s="11"/>
      <c r="J797" s="11"/>
      <c r="K797" s="11"/>
      <c r="L797" s="11"/>
      <c r="M797" s="11"/>
      <c r="N797" s="11"/>
      <c r="O797" s="11"/>
      <c r="P797" s="11"/>
      <c r="Q797" s="11"/>
      <c r="R797" s="11"/>
    </row>
    <row r="798">
      <c r="F798" s="11"/>
      <c r="G798" s="11"/>
      <c r="H798" s="11"/>
      <c r="I798" s="11"/>
      <c r="J798" s="11"/>
      <c r="K798" s="11"/>
      <c r="L798" s="11"/>
      <c r="M798" s="11"/>
      <c r="N798" s="11"/>
      <c r="O798" s="11"/>
      <c r="P798" s="11"/>
      <c r="Q798" s="11"/>
      <c r="R798" s="11"/>
    </row>
    <row r="799">
      <c r="F799" s="11"/>
      <c r="G799" s="11"/>
      <c r="H799" s="11"/>
      <c r="I799" s="11"/>
      <c r="J799" s="11"/>
      <c r="K799" s="11"/>
      <c r="L799" s="11"/>
      <c r="M799" s="11"/>
      <c r="N799" s="11"/>
      <c r="O799" s="11"/>
      <c r="P799" s="11"/>
      <c r="Q799" s="11"/>
      <c r="R799" s="11"/>
    </row>
    <row r="800">
      <c r="F800" s="11"/>
      <c r="G800" s="11"/>
      <c r="H800" s="11"/>
      <c r="I800" s="11"/>
      <c r="J800" s="11"/>
      <c r="K800" s="11"/>
      <c r="L800" s="11"/>
      <c r="M800" s="11"/>
      <c r="N800" s="11"/>
      <c r="O800" s="11"/>
      <c r="P800" s="11"/>
      <c r="Q800" s="11"/>
      <c r="R800" s="11"/>
    </row>
    <row r="801">
      <c r="F801" s="11"/>
      <c r="G801" s="11"/>
      <c r="H801" s="11"/>
      <c r="I801" s="11"/>
      <c r="J801" s="11"/>
      <c r="K801" s="11"/>
      <c r="L801" s="11"/>
      <c r="M801" s="11"/>
      <c r="N801" s="11"/>
      <c r="O801" s="11"/>
      <c r="P801" s="11"/>
      <c r="Q801" s="11"/>
      <c r="R801" s="11"/>
    </row>
    <row r="802">
      <c r="F802" s="11"/>
      <c r="G802" s="11"/>
      <c r="H802" s="11"/>
      <c r="I802" s="11"/>
      <c r="J802" s="11"/>
      <c r="K802" s="11"/>
      <c r="L802" s="11"/>
      <c r="M802" s="11"/>
      <c r="N802" s="11"/>
      <c r="O802" s="11"/>
      <c r="P802" s="11"/>
      <c r="Q802" s="11"/>
      <c r="R802" s="11"/>
    </row>
    <row r="803">
      <c r="F803" s="11"/>
      <c r="G803" s="11"/>
      <c r="H803" s="11"/>
      <c r="I803" s="11"/>
      <c r="J803" s="11"/>
      <c r="K803" s="11"/>
      <c r="L803" s="11"/>
      <c r="M803" s="11"/>
      <c r="N803" s="11"/>
      <c r="O803" s="11"/>
      <c r="P803" s="11"/>
      <c r="Q803" s="11"/>
      <c r="R803" s="11"/>
    </row>
    <row r="804">
      <c r="F804" s="11"/>
      <c r="G804" s="11"/>
      <c r="H804" s="11"/>
      <c r="I804" s="11"/>
      <c r="J804" s="11"/>
      <c r="K804" s="11"/>
      <c r="L804" s="11"/>
      <c r="M804" s="11"/>
      <c r="N804" s="11"/>
      <c r="O804" s="11"/>
      <c r="P804" s="11"/>
      <c r="Q804" s="11"/>
      <c r="R804" s="11"/>
    </row>
    <row r="805">
      <c r="F805" s="11"/>
      <c r="G805" s="11"/>
      <c r="H805" s="11"/>
      <c r="I805" s="11"/>
      <c r="J805" s="11"/>
      <c r="K805" s="11"/>
      <c r="L805" s="11"/>
      <c r="M805" s="11"/>
      <c r="N805" s="11"/>
      <c r="O805" s="11"/>
      <c r="P805" s="11"/>
      <c r="Q805" s="11"/>
      <c r="R805" s="11"/>
    </row>
    <row r="806">
      <c r="F806" s="11"/>
      <c r="G806" s="11"/>
      <c r="H806" s="11"/>
      <c r="I806" s="11"/>
      <c r="J806" s="11"/>
      <c r="K806" s="11"/>
      <c r="L806" s="11"/>
      <c r="M806" s="11"/>
      <c r="N806" s="11"/>
      <c r="O806" s="11"/>
      <c r="P806" s="11"/>
      <c r="Q806" s="11"/>
      <c r="R806" s="11"/>
    </row>
    <row r="807">
      <c r="F807" s="11"/>
      <c r="G807" s="11"/>
      <c r="H807" s="11"/>
      <c r="I807" s="11"/>
      <c r="J807" s="11"/>
      <c r="K807" s="11"/>
      <c r="L807" s="11"/>
      <c r="M807" s="11"/>
      <c r="N807" s="11"/>
      <c r="O807" s="11"/>
      <c r="P807" s="11"/>
      <c r="Q807" s="11"/>
      <c r="R807" s="11"/>
    </row>
    <row r="808">
      <c r="F808" s="11"/>
      <c r="G808" s="11"/>
      <c r="H808" s="11"/>
      <c r="I808" s="11"/>
      <c r="J808" s="11"/>
      <c r="K808" s="11"/>
      <c r="L808" s="11"/>
      <c r="M808" s="11"/>
      <c r="N808" s="11"/>
      <c r="O808" s="11"/>
      <c r="P808" s="11"/>
      <c r="Q808" s="11"/>
      <c r="R808" s="11"/>
    </row>
    <row r="809">
      <c r="F809" s="11"/>
      <c r="G809" s="11"/>
      <c r="H809" s="11"/>
      <c r="I809" s="11"/>
      <c r="J809" s="11"/>
      <c r="K809" s="11"/>
      <c r="L809" s="11"/>
      <c r="M809" s="11"/>
      <c r="N809" s="11"/>
      <c r="O809" s="11"/>
      <c r="P809" s="11"/>
      <c r="Q809" s="11"/>
      <c r="R809" s="11"/>
    </row>
    <row r="810">
      <c r="F810" s="11"/>
      <c r="G810" s="11"/>
      <c r="H810" s="11"/>
      <c r="I810" s="11"/>
      <c r="J810" s="11"/>
      <c r="K810" s="11"/>
      <c r="L810" s="11"/>
      <c r="M810" s="11"/>
      <c r="N810" s="11"/>
      <c r="O810" s="11"/>
      <c r="P810" s="11"/>
      <c r="Q810" s="11"/>
      <c r="R810" s="11"/>
    </row>
    <row r="811">
      <c r="F811" s="11"/>
      <c r="G811" s="11"/>
      <c r="H811" s="11"/>
      <c r="I811" s="11"/>
      <c r="J811" s="11"/>
      <c r="K811" s="11"/>
      <c r="L811" s="11"/>
      <c r="M811" s="11"/>
      <c r="N811" s="11"/>
      <c r="O811" s="11"/>
      <c r="P811" s="11"/>
      <c r="Q811" s="11"/>
      <c r="R811" s="11"/>
    </row>
    <row r="812">
      <c r="F812" s="11"/>
      <c r="G812" s="11"/>
      <c r="H812" s="11"/>
      <c r="I812" s="11"/>
      <c r="J812" s="11"/>
      <c r="K812" s="11"/>
      <c r="L812" s="11"/>
      <c r="M812" s="11"/>
      <c r="N812" s="11"/>
      <c r="O812" s="11"/>
      <c r="P812" s="11"/>
      <c r="Q812" s="11"/>
      <c r="R812" s="11"/>
    </row>
    <row r="813">
      <c r="F813" s="11"/>
      <c r="G813" s="11"/>
      <c r="H813" s="11"/>
      <c r="I813" s="11"/>
      <c r="J813" s="11"/>
      <c r="K813" s="11"/>
      <c r="L813" s="11"/>
      <c r="M813" s="11"/>
      <c r="N813" s="11"/>
      <c r="O813" s="11"/>
      <c r="P813" s="11"/>
      <c r="Q813" s="11"/>
      <c r="R813" s="11"/>
    </row>
    <row r="814">
      <c r="F814" s="11"/>
      <c r="G814" s="11"/>
      <c r="H814" s="11"/>
      <c r="I814" s="11"/>
      <c r="J814" s="11"/>
      <c r="K814" s="11"/>
      <c r="L814" s="11"/>
      <c r="M814" s="11"/>
      <c r="N814" s="11"/>
      <c r="O814" s="11"/>
      <c r="P814" s="11"/>
      <c r="Q814" s="11"/>
      <c r="R814" s="11"/>
    </row>
    <row r="815">
      <c r="F815" s="11"/>
      <c r="G815" s="11"/>
      <c r="H815" s="11"/>
      <c r="I815" s="11"/>
      <c r="J815" s="11"/>
      <c r="K815" s="11"/>
      <c r="L815" s="11"/>
      <c r="M815" s="11"/>
      <c r="N815" s="11"/>
      <c r="O815" s="11"/>
      <c r="P815" s="11"/>
      <c r="Q815" s="11"/>
      <c r="R815" s="11"/>
    </row>
    <row r="816">
      <c r="F816" s="11"/>
      <c r="G816" s="11"/>
      <c r="H816" s="11"/>
      <c r="I816" s="11"/>
      <c r="J816" s="11"/>
      <c r="K816" s="11"/>
      <c r="L816" s="11"/>
      <c r="M816" s="11"/>
      <c r="N816" s="11"/>
      <c r="O816" s="11"/>
      <c r="P816" s="11"/>
      <c r="Q816" s="11"/>
      <c r="R816" s="11"/>
    </row>
    <row r="817">
      <c r="F817" s="11"/>
      <c r="G817" s="11"/>
      <c r="H817" s="11"/>
      <c r="I817" s="11"/>
      <c r="J817" s="11"/>
      <c r="K817" s="11"/>
      <c r="L817" s="11"/>
      <c r="M817" s="11"/>
      <c r="N817" s="11"/>
      <c r="O817" s="11"/>
      <c r="P817" s="11"/>
      <c r="Q817" s="11"/>
      <c r="R817" s="11"/>
    </row>
    <row r="818">
      <c r="F818" s="11"/>
      <c r="G818" s="11"/>
      <c r="H818" s="11"/>
      <c r="I818" s="11"/>
      <c r="J818" s="11"/>
      <c r="K818" s="11"/>
      <c r="L818" s="11"/>
      <c r="M818" s="11"/>
      <c r="N818" s="11"/>
      <c r="O818" s="11"/>
      <c r="P818" s="11"/>
      <c r="Q818" s="11"/>
      <c r="R818" s="11"/>
    </row>
    <row r="819">
      <c r="F819" s="11"/>
      <c r="G819" s="11"/>
      <c r="H819" s="11"/>
      <c r="I819" s="11"/>
      <c r="J819" s="11"/>
      <c r="K819" s="11"/>
      <c r="L819" s="11"/>
      <c r="M819" s="11"/>
      <c r="N819" s="11"/>
      <c r="O819" s="11"/>
      <c r="P819" s="11"/>
      <c r="Q819" s="11"/>
      <c r="R819" s="11"/>
    </row>
    <row r="820">
      <c r="F820" s="11"/>
      <c r="G820" s="11"/>
      <c r="H820" s="11"/>
      <c r="I820" s="11"/>
      <c r="J820" s="11"/>
      <c r="K820" s="11"/>
      <c r="L820" s="11"/>
      <c r="M820" s="11"/>
      <c r="N820" s="11"/>
      <c r="O820" s="11"/>
      <c r="P820" s="11"/>
      <c r="Q820" s="11"/>
      <c r="R820" s="11"/>
    </row>
    <row r="821">
      <c r="F821" s="11"/>
      <c r="G821" s="11"/>
      <c r="H821" s="11"/>
      <c r="I821" s="11"/>
      <c r="J821" s="11"/>
      <c r="K821" s="11"/>
      <c r="L821" s="11"/>
      <c r="M821" s="11"/>
      <c r="N821" s="11"/>
      <c r="O821" s="11"/>
      <c r="P821" s="11"/>
      <c r="Q821" s="11"/>
      <c r="R821" s="11"/>
    </row>
    <row r="822">
      <c r="F822" s="11"/>
      <c r="G822" s="11"/>
      <c r="H822" s="11"/>
      <c r="I822" s="11"/>
      <c r="J822" s="11"/>
      <c r="K822" s="11"/>
      <c r="L822" s="11"/>
      <c r="M822" s="11"/>
      <c r="N822" s="11"/>
      <c r="O822" s="11"/>
      <c r="P822" s="11"/>
      <c r="Q822" s="11"/>
      <c r="R822" s="11"/>
    </row>
    <row r="823">
      <c r="F823" s="11"/>
      <c r="G823" s="11"/>
      <c r="H823" s="11"/>
      <c r="I823" s="11"/>
      <c r="J823" s="11"/>
      <c r="K823" s="11"/>
      <c r="L823" s="11"/>
      <c r="M823" s="11"/>
      <c r="N823" s="11"/>
      <c r="O823" s="11"/>
      <c r="P823" s="11"/>
      <c r="Q823" s="11"/>
      <c r="R823" s="11"/>
    </row>
    <row r="824">
      <c r="F824" s="11"/>
      <c r="G824" s="11"/>
      <c r="H824" s="11"/>
      <c r="I824" s="11"/>
      <c r="J824" s="11"/>
      <c r="K824" s="11"/>
      <c r="L824" s="11"/>
      <c r="M824" s="11"/>
      <c r="N824" s="11"/>
      <c r="O824" s="11"/>
      <c r="P824" s="11"/>
      <c r="Q824" s="11"/>
      <c r="R824" s="11"/>
    </row>
    <row r="825">
      <c r="F825" s="11"/>
      <c r="G825" s="11"/>
      <c r="H825" s="11"/>
      <c r="I825" s="11"/>
      <c r="J825" s="11"/>
      <c r="K825" s="11"/>
      <c r="L825" s="11"/>
      <c r="M825" s="11"/>
      <c r="N825" s="11"/>
      <c r="O825" s="11"/>
      <c r="P825" s="11"/>
      <c r="Q825" s="11"/>
      <c r="R825" s="11"/>
    </row>
    <row r="826">
      <c r="F826" s="11"/>
      <c r="G826" s="11"/>
      <c r="H826" s="11"/>
      <c r="I826" s="11"/>
      <c r="J826" s="11"/>
      <c r="K826" s="11"/>
      <c r="L826" s="11"/>
      <c r="M826" s="11"/>
      <c r="N826" s="11"/>
      <c r="O826" s="11"/>
      <c r="P826" s="11"/>
      <c r="Q826" s="11"/>
      <c r="R826" s="11"/>
    </row>
    <row r="827">
      <c r="F827" s="11"/>
      <c r="G827" s="11"/>
      <c r="H827" s="11"/>
      <c r="I827" s="11"/>
      <c r="J827" s="11"/>
      <c r="K827" s="11"/>
      <c r="L827" s="11"/>
      <c r="M827" s="11"/>
      <c r="N827" s="11"/>
      <c r="O827" s="11"/>
      <c r="P827" s="11"/>
      <c r="Q827" s="11"/>
      <c r="R827" s="11"/>
    </row>
    <row r="828">
      <c r="F828" s="11"/>
      <c r="G828" s="11"/>
      <c r="H828" s="11"/>
      <c r="I828" s="11"/>
      <c r="J828" s="11"/>
      <c r="K828" s="11"/>
      <c r="L828" s="11"/>
      <c r="M828" s="11"/>
      <c r="N828" s="11"/>
      <c r="O828" s="11"/>
      <c r="P828" s="11"/>
      <c r="Q828" s="11"/>
      <c r="R828" s="11"/>
    </row>
    <row r="829">
      <c r="F829" s="11"/>
      <c r="G829" s="11"/>
      <c r="H829" s="11"/>
      <c r="I829" s="11"/>
      <c r="J829" s="11"/>
      <c r="K829" s="11"/>
      <c r="L829" s="11"/>
      <c r="M829" s="11"/>
      <c r="N829" s="11"/>
      <c r="O829" s="11"/>
      <c r="P829" s="11"/>
      <c r="Q829" s="11"/>
      <c r="R829" s="11"/>
    </row>
    <row r="830">
      <c r="F830" s="11"/>
      <c r="G830" s="11"/>
      <c r="H830" s="11"/>
      <c r="I830" s="11"/>
      <c r="J830" s="11"/>
      <c r="K830" s="11"/>
      <c r="L830" s="11"/>
      <c r="M830" s="11"/>
      <c r="N830" s="11"/>
      <c r="O830" s="11"/>
      <c r="P830" s="11"/>
      <c r="Q830" s="11"/>
      <c r="R830" s="11"/>
    </row>
    <row r="831">
      <c r="F831" s="11"/>
      <c r="G831" s="11"/>
      <c r="H831" s="11"/>
      <c r="I831" s="11"/>
      <c r="J831" s="11"/>
      <c r="K831" s="11"/>
      <c r="L831" s="11"/>
      <c r="M831" s="11"/>
      <c r="N831" s="11"/>
      <c r="O831" s="11"/>
      <c r="P831" s="11"/>
      <c r="Q831" s="11"/>
      <c r="R831" s="11"/>
    </row>
    <row r="832">
      <c r="F832" s="11"/>
      <c r="G832" s="11"/>
      <c r="H832" s="11"/>
      <c r="I832" s="11"/>
      <c r="J832" s="11"/>
      <c r="K832" s="11"/>
      <c r="L832" s="11"/>
      <c r="M832" s="11"/>
      <c r="N832" s="11"/>
      <c r="O832" s="11"/>
      <c r="P832" s="11"/>
      <c r="Q832" s="11"/>
      <c r="R832" s="11"/>
    </row>
    <row r="833">
      <c r="F833" s="11"/>
      <c r="G833" s="11"/>
      <c r="H833" s="11"/>
      <c r="I833" s="11"/>
      <c r="J833" s="11"/>
      <c r="K833" s="11"/>
      <c r="L833" s="11"/>
      <c r="M833" s="11"/>
      <c r="N833" s="11"/>
      <c r="O833" s="11"/>
      <c r="P833" s="11"/>
      <c r="Q833" s="11"/>
      <c r="R833" s="11"/>
    </row>
    <row r="834">
      <c r="F834" s="11"/>
      <c r="G834" s="11"/>
      <c r="H834" s="11"/>
      <c r="I834" s="11"/>
      <c r="J834" s="11"/>
      <c r="K834" s="11"/>
      <c r="L834" s="11"/>
      <c r="M834" s="11"/>
      <c r="N834" s="11"/>
      <c r="O834" s="11"/>
      <c r="P834" s="11"/>
      <c r="Q834" s="11"/>
      <c r="R834" s="11"/>
    </row>
    <row r="835">
      <c r="F835" s="11"/>
      <c r="G835" s="11"/>
      <c r="H835" s="11"/>
      <c r="I835" s="11"/>
      <c r="J835" s="11"/>
      <c r="K835" s="11"/>
      <c r="L835" s="11"/>
      <c r="M835" s="11"/>
      <c r="N835" s="11"/>
      <c r="O835" s="11"/>
      <c r="P835" s="11"/>
      <c r="Q835" s="11"/>
      <c r="R835" s="11"/>
    </row>
    <row r="836">
      <c r="F836" s="11"/>
      <c r="G836" s="11"/>
      <c r="H836" s="11"/>
      <c r="I836" s="11"/>
      <c r="J836" s="11"/>
      <c r="K836" s="11"/>
      <c r="L836" s="11"/>
      <c r="M836" s="11"/>
      <c r="N836" s="11"/>
      <c r="O836" s="11"/>
      <c r="P836" s="11"/>
      <c r="Q836" s="11"/>
      <c r="R836" s="11"/>
    </row>
    <row r="837">
      <c r="F837" s="11"/>
      <c r="G837" s="11"/>
      <c r="H837" s="11"/>
      <c r="I837" s="11"/>
      <c r="J837" s="11"/>
      <c r="K837" s="11"/>
      <c r="L837" s="11"/>
      <c r="M837" s="11"/>
      <c r="N837" s="11"/>
      <c r="O837" s="11"/>
      <c r="P837" s="11"/>
      <c r="Q837" s="11"/>
      <c r="R837" s="11"/>
    </row>
    <row r="838">
      <c r="F838" s="11"/>
      <c r="G838" s="11"/>
      <c r="H838" s="11"/>
      <c r="I838" s="11"/>
      <c r="J838" s="11"/>
      <c r="K838" s="11"/>
      <c r="L838" s="11"/>
      <c r="M838" s="11"/>
      <c r="N838" s="11"/>
      <c r="O838" s="11"/>
      <c r="P838" s="11"/>
      <c r="Q838" s="11"/>
      <c r="R838" s="11"/>
    </row>
    <row r="839">
      <c r="F839" s="11"/>
      <c r="G839" s="11"/>
      <c r="H839" s="11"/>
      <c r="I839" s="11"/>
      <c r="J839" s="11"/>
      <c r="K839" s="11"/>
      <c r="L839" s="11"/>
      <c r="M839" s="11"/>
      <c r="N839" s="11"/>
      <c r="O839" s="11"/>
      <c r="P839" s="11"/>
      <c r="Q839" s="11"/>
      <c r="R839" s="11"/>
    </row>
    <row r="840">
      <c r="F840" s="11"/>
      <c r="G840" s="11"/>
      <c r="H840" s="11"/>
      <c r="I840" s="11"/>
      <c r="J840" s="11"/>
      <c r="K840" s="11"/>
      <c r="L840" s="11"/>
      <c r="M840" s="11"/>
      <c r="N840" s="11"/>
      <c r="O840" s="11"/>
      <c r="P840" s="11"/>
      <c r="Q840" s="11"/>
      <c r="R840" s="11"/>
    </row>
    <row r="841">
      <c r="F841" s="11"/>
      <c r="G841" s="11"/>
      <c r="H841" s="11"/>
      <c r="I841" s="11"/>
      <c r="J841" s="11"/>
      <c r="K841" s="11"/>
      <c r="L841" s="11"/>
      <c r="M841" s="11"/>
      <c r="N841" s="11"/>
      <c r="O841" s="11"/>
      <c r="P841" s="11"/>
      <c r="Q841" s="11"/>
      <c r="R841" s="11"/>
    </row>
    <row r="842">
      <c r="F842" s="11"/>
      <c r="G842" s="11"/>
      <c r="H842" s="11"/>
      <c r="I842" s="11"/>
      <c r="J842" s="11"/>
      <c r="K842" s="11"/>
      <c r="L842" s="11"/>
      <c r="M842" s="11"/>
      <c r="N842" s="11"/>
      <c r="O842" s="11"/>
      <c r="P842" s="11"/>
      <c r="Q842" s="11"/>
      <c r="R842" s="11"/>
    </row>
    <row r="843">
      <c r="F843" s="11"/>
      <c r="G843" s="11"/>
      <c r="H843" s="11"/>
      <c r="I843" s="11"/>
      <c r="J843" s="11"/>
      <c r="K843" s="11"/>
      <c r="L843" s="11"/>
      <c r="M843" s="11"/>
      <c r="N843" s="11"/>
      <c r="O843" s="11"/>
      <c r="P843" s="11"/>
      <c r="Q843" s="11"/>
      <c r="R843" s="11"/>
    </row>
    <row r="844">
      <c r="F844" s="11"/>
      <c r="G844" s="11"/>
      <c r="H844" s="11"/>
      <c r="I844" s="11"/>
      <c r="J844" s="11"/>
      <c r="K844" s="11"/>
      <c r="L844" s="11"/>
      <c r="M844" s="11"/>
      <c r="N844" s="11"/>
      <c r="O844" s="11"/>
      <c r="P844" s="11"/>
      <c r="Q844" s="11"/>
      <c r="R844" s="11"/>
    </row>
    <row r="845">
      <c r="F845" s="11"/>
      <c r="G845" s="11"/>
      <c r="H845" s="11"/>
      <c r="I845" s="11"/>
      <c r="J845" s="11"/>
      <c r="K845" s="11"/>
      <c r="L845" s="11"/>
      <c r="M845" s="11"/>
      <c r="N845" s="11"/>
      <c r="O845" s="11"/>
      <c r="P845" s="11"/>
      <c r="Q845" s="11"/>
      <c r="R845" s="11"/>
    </row>
    <row r="846">
      <c r="F846" s="11"/>
      <c r="G846" s="11"/>
      <c r="H846" s="11"/>
      <c r="I846" s="11"/>
      <c r="J846" s="11"/>
      <c r="K846" s="11"/>
      <c r="L846" s="11"/>
      <c r="M846" s="11"/>
      <c r="N846" s="11"/>
      <c r="O846" s="11"/>
      <c r="P846" s="11"/>
      <c r="Q846" s="11"/>
      <c r="R846" s="11"/>
    </row>
    <row r="847">
      <c r="F847" s="11"/>
      <c r="G847" s="11"/>
      <c r="H847" s="11"/>
      <c r="I847" s="11"/>
      <c r="J847" s="11"/>
      <c r="K847" s="11"/>
      <c r="L847" s="11"/>
      <c r="M847" s="11"/>
      <c r="N847" s="11"/>
      <c r="O847" s="11"/>
      <c r="P847" s="11"/>
      <c r="Q847" s="11"/>
      <c r="R847" s="11"/>
    </row>
    <row r="848">
      <c r="F848" s="11"/>
      <c r="G848" s="11"/>
      <c r="H848" s="11"/>
      <c r="I848" s="11"/>
      <c r="J848" s="11"/>
      <c r="K848" s="11"/>
      <c r="L848" s="11"/>
      <c r="M848" s="11"/>
      <c r="N848" s="11"/>
      <c r="O848" s="11"/>
      <c r="P848" s="11"/>
      <c r="Q848" s="11"/>
      <c r="R848" s="11"/>
    </row>
    <row r="849">
      <c r="F849" s="11"/>
      <c r="G849" s="11"/>
      <c r="H849" s="11"/>
      <c r="I849" s="11"/>
      <c r="J849" s="11"/>
      <c r="K849" s="11"/>
      <c r="L849" s="11"/>
      <c r="M849" s="11"/>
      <c r="N849" s="11"/>
      <c r="O849" s="11"/>
      <c r="P849" s="11"/>
      <c r="Q849" s="11"/>
      <c r="R849" s="11"/>
    </row>
    <row r="850">
      <c r="F850" s="11"/>
      <c r="G850" s="11"/>
      <c r="H850" s="11"/>
      <c r="I850" s="11"/>
      <c r="J850" s="11"/>
      <c r="K850" s="11"/>
      <c r="L850" s="11"/>
      <c r="M850" s="11"/>
      <c r="N850" s="11"/>
      <c r="O850" s="11"/>
      <c r="P850" s="11"/>
      <c r="Q850" s="11"/>
      <c r="R850" s="11"/>
    </row>
    <row r="851">
      <c r="F851" s="11"/>
      <c r="G851" s="11"/>
      <c r="H851" s="11"/>
      <c r="I851" s="11"/>
      <c r="J851" s="11"/>
      <c r="K851" s="11"/>
      <c r="L851" s="11"/>
      <c r="M851" s="11"/>
      <c r="N851" s="11"/>
      <c r="O851" s="11"/>
      <c r="P851" s="11"/>
      <c r="Q851" s="11"/>
      <c r="R851" s="11"/>
    </row>
    <row r="852">
      <c r="F852" s="11"/>
      <c r="G852" s="11"/>
      <c r="H852" s="11"/>
      <c r="I852" s="11"/>
      <c r="J852" s="11"/>
      <c r="K852" s="11"/>
      <c r="L852" s="11"/>
      <c r="M852" s="11"/>
      <c r="N852" s="11"/>
      <c r="O852" s="11"/>
      <c r="P852" s="11"/>
      <c r="Q852" s="11"/>
      <c r="R852" s="11"/>
    </row>
    <row r="853">
      <c r="F853" s="11"/>
      <c r="G853" s="11"/>
      <c r="H853" s="11"/>
      <c r="I853" s="11"/>
      <c r="J853" s="11"/>
      <c r="K853" s="11"/>
      <c r="L853" s="11"/>
      <c r="M853" s="11"/>
      <c r="N853" s="11"/>
      <c r="O853" s="11"/>
      <c r="P853" s="11"/>
      <c r="Q853" s="11"/>
      <c r="R853" s="11"/>
    </row>
    <row r="854">
      <c r="F854" s="11"/>
      <c r="G854" s="11"/>
      <c r="H854" s="11"/>
      <c r="I854" s="11"/>
      <c r="J854" s="11"/>
      <c r="K854" s="11"/>
      <c r="L854" s="11"/>
      <c r="M854" s="11"/>
      <c r="N854" s="11"/>
      <c r="O854" s="11"/>
      <c r="P854" s="11"/>
      <c r="Q854" s="11"/>
      <c r="R854" s="11"/>
    </row>
    <row r="855">
      <c r="F855" s="11"/>
      <c r="G855" s="11"/>
      <c r="H855" s="11"/>
      <c r="I855" s="11"/>
      <c r="J855" s="11"/>
      <c r="K855" s="11"/>
      <c r="L855" s="11"/>
      <c r="M855" s="11"/>
      <c r="N855" s="11"/>
      <c r="O855" s="11"/>
      <c r="P855" s="11"/>
      <c r="Q855" s="11"/>
      <c r="R855" s="11"/>
    </row>
    <row r="856">
      <c r="F856" s="11"/>
      <c r="G856" s="11"/>
      <c r="H856" s="11"/>
      <c r="I856" s="11"/>
      <c r="J856" s="11"/>
      <c r="K856" s="11"/>
      <c r="L856" s="11"/>
      <c r="M856" s="11"/>
      <c r="N856" s="11"/>
      <c r="O856" s="11"/>
      <c r="P856" s="11"/>
      <c r="Q856" s="11"/>
      <c r="R856" s="11"/>
    </row>
    <row r="857">
      <c r="F857" s="11"/>
      <c r="G857" s="11"/>
      <c r="H857" s="11"/>
      <c r="I857" s="11"/>
      <c r="J857" s="11"/>
      <c r="K857" s="11"/>
      <c r="L857" s="11"/>
      <c r="M857" s="11"/>
      <c r="N857" s="11"/>
      <c r="O857" s="11"/>
      <c r="P857" s="11"/>
      <c r="Q857" s="11"/>
      <c r="R857" s="11"/>
    </row>
    <row r="858">
      <c r="F858" s="11"/>
      <c r="G858" s="11"/>
      <c r="H858" s="11"/>
      <c r="I858" s="11"/>
      <c r="J858" s="11"/>
      <c r="K858" s="11"/>
      <c r="L858" s="11"/>
      <c r="M858" s="11"/>
      <c r="N858" s="11"/>
      <c r="O858" s="11"/>
      <c r="P858" s="11"/>
      <c r="Q858" s="11"/>
      <c r="R858" s="11"/>
    </row>
    <row r="859">
      <c r="F859" s="11"/>
      <c r="G859" s="11"/>
      <c r="H859" s="11"/>
      <c r="I859" s="11"/>
      <c r="J859" s="11"/>
      <c r="K859" s="11"/>
      <c r="L859" s="11"/>
      <c r="M859" s="11"/>
      <c r="N859" s="11"/>
      <c r="O859" s="11"/>
      <c r="P859" s="11"/>
      <c r="Q859" s="11"/>
      <c r="R859" s="11"/>
    </row>
    <row r="860">
      <c r="F860" s="11"/>
      <c r="G860" s="11"/>
      <c r="H860" s="11"/>
      <c r="I860" s="11"/>
      <c r="J860" s="11"/>
      <c r="K860" s="11"/>
      <c r="L860" s="11"/>
      <c r="M860" s="11"/>
      <c r="N860" s="11"/>
      <c r="O860" s="11"/>
      <c r="P860" s="11"/>
      <c r="Q860" s="11"/>
      <c r="R860" s="11"/>
    </row>
    <row r="861">
      <c r="F861" s="11"/>
      <c r="G861" s="11"/>
      <c r="H861" s="11"/>
      <c r="I861" s="11"/>
      <c r="J861" s="11"/>
      <c r="K861" s="11"/>
      <c r="L861" s="11"/>
      <c r="M861" s="11"/>
      <c r="N861" s="11"/>
      <c r="O861" s="11"/>
      <c r="P861" s="11"/>
      <c r="Q861" s="11"/>
      <c r="R861" s="11"/>
    </row>
    <row r="862">
      <c r="F862" s="11"/>
      <c r="G862" s="11"/>
      <c r="H862" s="11"/>
      <c r="I862" s="11"/>
      <c r="J862" s="11"/>
      <c r="K862" s="11"/>
      <c r="L862" s="11"/>
      <c r="M862" s="11"/>
      <c r="N862" s="11"/>
      <c r="O862" s="11"/>
      <c r="P862" s="11"/>
      <c r="Q862" s="11"/>
      <c r="R862" s="11"/>
    </row>
    <row r="863">
      <c r="F863" s="11"/>
      <c r="G863" s="11"/>
      <c r="H863" s="11"/>
      <c r="I863" s="11"/>
      <c r="J863" s="11"/>
      <c r="K863" s="11"/>
      <c r="L863" s="11"/>
      <c r="M863" s="11"/>
      <c r="N863" s="11"/>
      <c r="O863" s="11"/>
      <c r="P863" s="11"/>
      <c r="Q863" s="11"/>
      <c r="R863" s="11"/>
    </row>
    <row r="864">
      <c r="F864" s="11"/>
      <c r="G864" s="11"/>
      <c r="H864" s="11"/>
      <c r="I864" s="11"/>
      <c r="J864" s="11"/>
      <c r="K864" s="11"/>
      <c r="L864" s="11"/>
      <c r="M864" s="11"/>
      <c r="N864" s="11"/>
      <c r="O864" s="11"/>
      <c r="P864" s="11"/>
      <c r="Q864" s="11"/>
      <c r="R864" s="11"/>
    </row>
    <row r="865">
      <c r="F865" s="11"/>
      <c r="G865" s="11"/>
      <c r="H865" s="11"/>
      <c r="I865" s="11"/>
      <c r="J865" s="11"/>
      <c r="K865" s="11"/>
      <c r="L865" s="11"/>
      <c r="M865" s="11"/>
      <c r="N865" s="11"/>
      <c r="O865" s="11"/>
      <c r="P865" s="11"/>
      <c r="Q865" s="11"/>
      <c r="R865" s="11"/>
    </row>
    <row r="866">
      <c r="F866" s="11"/>
      <c r="G866" s="11"/>
      <c r="H866" s="11"/>
      <c r="I866" s="11"/>
      <c r="J866" s="11"/>
      <c r="K866" s="11"/>
      <c r="L866" s="11"/>
      <c r="M866" s="11"/>
      <c r="N866" s="11"/>
      <c r="O866" s="11"/>
      <c r="P866" s="11"/>
      <c r="Q866" s="11"/>
      <c r="R866" s="11"/>
    </row>
    <row r="867">
      <c r="F867" s="11"/>
      <c r="G867" s="11"/>
      <c r="H867" s="11"/>
      <c r="I867" s="11"/>
      <c r="J867" s="11"/>
      <c r="K867" s="11"/>
      <c r="L867" s="11"/>
      <c r="M867" s="11"/>
      <c r="N867" s="11"/>
      <c r="O867" s="11"/>
      <c r="P867" s="11"/>
      <c r="Q867" s="11"/>
      <c r="R867" s="11"/>
    </row>
    <row r="868">
      <c r="F868" s="11"/>
      <c r="G868" s="11"/>
      <c r="H868" s="11"/>
      <c r="I868" s="11"/>
      <c r="J868" s="11"/>
      <c r="K868" s="11"/>
      <c r="L868" s="11"/>
      <c r="M868" s="11"/>
      <c r="N868" s="11"/>
      <c r="O868" s="11"/>
      <c r="P868" s="11"/>
      <c r="Q868" s="11"/>
      <c r="R868" s="11"/>
    </row>
    <row r="869">
      <c r="F869" s="11"/>
      <c r="G869" s="11"/>
      <c r="H869" s="11"/>
      <c r="I869" s="11"/>
      <c r="J869" s="11"/>
      <c r="K869" s="11"/>
      <c r="L869" s="11"/>
      <c r="M869" s="11"/>
      <c r="N869" s="11"/>
      <c r="O869" s="11"/>
      <c r="P869" s="11"/>
      <c r="Q869" s="11"/>
      <c r="R869" s="11"/>
    </row>
    <row r="870">
      <c r="F870" s="11"/>
      <c r="G870" s="11"/>
      <c r="H870" s="11"/>
      <c r="I870" s="11"/>
      <c r="J870" s="11"/>
      <c r="K870" s="11"/>
      <c r="L870" s="11"/>
      <c r="M870" s="11"/>
      <c r="N870" s="11"/>
      <c r="O870" s="11"/>
      <c r="P870" s="11"/>
      <c r="Q870" s="11"/>
      <c r="R870" s="11"/>
    </row>
    <row r="871">
      <c r="F871" s="11"/>
      <c r="G871" s="11"/>
      <c r="H871" s="11"/>
      <c r="I871" s="11"/>
      <c r="J871" s="11"/>
      <c r="K871" s="11"/>
      <c r="L871" s="11"/>
      <c r="M871" s="11"/>
      <c r="N871" s="11"/>
      <c r="O871" s="11"/>
      <c r="P871" s="11"/>
      <c r="Q871" s="11"/>
      <c r="R871" s="11"/>
    </row>
    <row r="872">
      <c r="F872" s="11"/>
      <c r="G872" s="11"/>
      <c r="H872" s="11"/>
      <c r="I872" s="11"/>
      <c r="J872" s="11"/>
      <c r="K872" s="11"/>
      <c r="L872" s="11"/>
      <c r="M872" s="11"/>
      <c r="N872" s="11"/>
      <c r="O872" s="11"/>
      <c r="P872" s="11"/>
      <c r="Q872" s="11"/>
      <c r="R872" s="11"/>
    </row>
    <row r="873">
      <c r="F873" s="11"/>
      <c r="G873" s="11"/>
      <c r="H873" s="11"/>
      <c r="I873" s="11"/>
      <c r="J873" s="11"/>
      <c r="K873" s="11"/>
      <c r="L873" s="11"/>
      <c r="M873" s="11"/>
      <c r="N873" s="11"/>
      <c r="O873" s="11"/>
      <c r="P873" s="11"/>
      <c r="Q873" s="11"/>
      <c r="R873" s="11"/>
    </row>
    <row r="874">
      <c r="F874" s="11"/>
      <c r="G874" s="11"/>
      <c r="H874" s="11"/>
      <c r="I874" s="11"/>
      <c r="J874" s="11"/>
      <c r="K874" s="11"/>
      <c r="L874" s="11"/>
      <c r="M874" s="11"/>
      <c r="N874" s="11"/>
      <c r="O874" s="11"/>
      <c r="P874" s="11"/>
      <c r="Q874" s="11"/>
      <c r="R874" s="11"/>
    </row>
    <row r="875">
      <c r="F875" s="11"/>
      <c r="G875" s="11"/>
      <c r="H875" s="11"/>
      <c r="I875" s="11"/>
      <c r="J875" s="11"/>
      <c r="K875" s="11"/>
      <c r="L875" s="11"/>
      <c r="M875" s="11"/>
      <c r="N875" s="11"/>
      <c r="O875" s="11"/>
      <c r="P875" s="11"/>
      <c r="Q875" s="11"/>
      <c r="R875" s="11"/>
    </row>
    <row r="876">
      <c r="F876" s="11"/>
      <c r="G876" s="11"/>
      <c r="H876" s="11"/>
      <c r="I876" s="11"/>
      <c r="J876" s="11"/>
      <c r="K876" s="11"/>
      <c r="L876" s="11"/>
      <c r="M876" s="11"/>
      <c r="N876" s="11"/>
      <c r="O876" s="11"/>
      <c r="P876" s="11"/>
      <c r="Q876" s="11"/>
      <c r="R876" s="11"/>
    </row>
    <row r="877">
      <c r="F877" s="11"/>
      <c r="G877" s="11"/>
      <c r="H877" s="11"/>
      <c r="I877" s="11"/>
      <c r="J877" s="11"/>
      <c r="K877" s="11"/>
      <c r="L877" s="11"/>
      <c r="M877" s="11"/>
      <c r="N877" s="11"/>
      <c r="O877" s="11"/>
      <c r="P877" s="11"/>
      <c r="Q877" s="11"/>
      <c r="R877" s="11"/>
    </row>
    <row r="878">
      <c r="F878" s="11"/>
      <c r="G878" s="11"/>
      <c r="H878" s="11"/>
      <c r="I878" s="11"/>
      <c r="J878" s="11"/>
      <c r="K878" s="11"/>
      <c r="L878" s="11"/>
      <c r="M878" s="11"/>
      <c r="N878" s="11"/>
      <c r="O878" s="11"/>
      <c r="P878" s="11"/>
      <c r="Q878" s="11"/>
      <c r="R878" s="11"/>
    </row>
    <row r="879">
      <c r="F879" s="11"/>
      <c r="G879" s="11"/>
      <c r="H879" s="11"/>
      <c r="I879" s="11"/>
      <c r="J879" s="11"/>
      <c r="K879" s="11"/>
      <c r="L879" s="11"/>
      <c r="M879" s="11"/>
      <c r="N879" s="11"/>
      <c r="O879" s="11"/>
      <c r="P879" s="11"/>
      <c r="Q879" s="11"/>
      <c r="R879" s="11"/>
    </row>
    <row r="880">
      <c r="F880" s="11"/>
      <c r="G880" s="11"/>
      <c r="H880" s="11"/>
      <c r="I880" s="11"/>
      <c r="J880" s="11"/>
      <c r="K880" s="11"/>
      <c r="L880" s="11"/>
      <c r="M880" s="11"/>
      <c r="N880" s="11"/>
      <c r="O880" s="11"/>
      <c r="P880" s="11"/>
      <c r="Q880" s="11"/>
      <c r="R880" s="11"/>
    </row>
    <row r="881">
      <c r="F881" s="11"/>
      <c r="G881" s="11"/>
      <c r="H881" s="11"/>
      <c r="I881" s="11"/>
      <c r="J881" s="11"/>
      <c r="K881" s="11"/>
      <c r="L881" s="11"/>
      <c r="M881" s="11"/>
      <c r="N881" s="11"/>
      <c r="O881" s="11"/>
      <c r="P881" s="11"/>
      <c r="Q881" s="11"/>
      <c r="R881" s="11"/>
    </row>
    <row r="882">
      <c r="F882" s="11"/>
      <c r="G882" s="11"/>
      <c r="H882" s="11"/>
      <c r="I882" s="11"/>
      <c r="J882" s="11"/>
      <c r="K882" s="11"/>
      <c r="L882" s="11"/>
      <c r="M882" s="11"/>
      <c r="N882" s="11"/>
      <c r="O882" s="11"/>
      <c r="P882" s="11"/>
      <c r="Q882" s="11"/>
      <c r="R882" s="11"/>
    </row>
    <row r="883">
      <c r="F883" s="11"/>
      <c r="G883" s="11"/>
      <c r="H883" s="11"/>
      <c r="I883" s="11"/>
      <c r="J883" s="11"/>
      <c r="K883" s="11"/>
      <c r="L883" s="11"/>
      <c r="M883" s="11"/>
      <c r="N883" s="11"/>
      <c r="O883" s="11"/>
      <c r="P883" s="11"/>
      <c r="Q883" s="11"/>
      <c r="R883" s="11"/>
    </row>
    <row r="884">
      <c r="F884" s="11"/>
      <c r="G884" s="11"/>
      <c r="H884" s="11"/>
      <c r="I884" s="11"/>
      <c r="J884" s="11"/>
      <c r="K884" s="11"/>
      <c r="L884" s="11"/>
      <c r="M884" s="11"/>
      <c r="N884" s="11"/>
      <c r="O884" s="11"/>
      <c r="P884" s="11"/>
      <c r="Q884" s="11"/>
      <c r="R884" s="11"/>
    </row>
    <row r="885">
      <c r="F885" s="11"/>
      <c r="G885" s="11"/>
      <c r="H885" s="11"/>
      <c r="I885" s="11"/>
      <c r="J885" s="11"/>
      <c r="K885" s="11"/>
      <c r="L885" s="11"/>
      <c r="M885" s="11"/>
      <c r="N885" s="11"/>
      <c r="O885" s="11"/>
      <c r="P885" s="11"/>
      <c r="Q885" s="11"/>
      <c r="R885" s="11"/>
    </row>
    <row r="886">
      <c r="F886" s="11"/>
      <c r="G886" s="11"/>
      <c r="H886" s="11"/>
      <c r="I886" s="11"/>
      <c r="J886" s="11"/>
      <c r="K886" s="11"/>
      <c r="L886" s="11"/>
      <c r="M886" s="11"/>
      <c r="N886" s="11"/>
      <c r="O886" s="11"/>
      <c r="P886" s="11"/>
      <c r="Q886" s="11"/>
      <c r="R886" s="11"/>
    </row>
    <row r="887">
      <c r="F887" s="11"/>
      <c r="G887" s="11"/>
      <c r="H887" s="11"/>
      <c r="I887" s="11"/>
      <c r="J887" s="11"/>
      <c r="K887" s="11"/>
      <c r="L887" s="11"/>
      <c r="M887" s="11"/>
      <c r="N887" s="11"/>
      <c r="O887" s="11"/>
      <c r="P887" s="11"/>
      <c r="Q887" s="11"/>
      <c r="R887" s="11"/>
    </row>
    <row r="888">
      <c r="F888" s="11"/>
      <c r="G888" s="11"/>
      <c r="H888" s="11"/>
      <c r="I888" s="11"/>
      <c r="J888" s="11"/>
      <c r="K888" s="11"/>
      <c r="L888" s="11"/>
      <c r="M888" s="11"/>
      <c r="N888" s="11"/>
      <c r="O888" s="11"/>
      <c r="P888" s="11"/>
      <c r="Q888" s="11"/>
      <c r="R888" s="11"/>
    </row>
    <row r="889">
      <c r="F889" s="11"/>
      <c r="G889" s="11"/>
      <c r="H889" s="11"/>
      <c r="I889" s="11"/>
      <c r="J889" s="11"/>
      <c r="K889" s="11"/>
      <c r="L889" s="11"/>
      <c r="M889" s="11"/>
      <c r="N889" s="11"/>
      <c r="O889" s="11"/>
      <c r="P889" s="11"/>
      <c r="Q889" s="11"/>
      <c r="R889" s="11"/>
    </row>
    <row r="890">
      <c r="F890" s="11"/>
      <c r="G890" s="11"/>
      <c r="H890" s="11"/>
      <c r="I890" s="11"/>
      <c r="J890" s="11"/>
      <c r="K890" s="11"/>
      <c r="L890" s="11"/>
      <c r="M890" s="11"/>
      <c r="N890" s="11"/>
      <c r="O890" s="11"/>
      <c r="P890" s="11"/>
      <c r="Q890" s="11"/>
      <c r="R890" s="11"/>
    </row>
    <row r="891">
      <c r="F891" s="11"/>
      <c r="G891" s="11"/>
      <c r="H891" s="11"/>
      <c r="I891" s="11"/>
      <c r="J891" s="11"/>
      <c r="K891" s="11"/>
      <c r="L891" s="11"/>
      <c r="M891" s="11"/>
      <c r="N891" s="11"/>
      <c r="O891" s="11"/>
      <c r="P891" s="11"/>
      <c r="Q891" s="11"/>
      <c r="R891" s="11"/>
    </row>
    <row r="892">
      <c r="F892" s="11"/>
      <c r="G892" s="11"/>
      <c r="H892" s="11"/>
      <c r="I892" s="11"/>
      <c r="J892" s="11"/>
      <c r="K892" s="11"/>
      <c r="L892" s="11"/>
      <c r="M892" s="11"/>
      <c r="N892" s="11"/>
      <c r="O892" s="11"/>
      <c r="P892" s="11"/>
      <c r="Q892" s="11"/>
      <c r="R892" s="11"/>
    </row>
    <row r="893">
      <c r="F893" s="11"/>
      <c r="G893" s="11"/>
      <c r="H893" s="11"/>
      <c r="I893" s="11"/>
      <c r="J893" s="11"/>
      <c r="K893" s="11"/>
      <c r="L893" s="11"/>
      <c r="M893" s="11"/>
      <c r="N893" s="11"/>
      <c r="O893" s="11"/>
      <c r="P893" s="11"/>
      <c r="Q893" s="11"/>
      <c r="R893" s="11"/>
    </row>
    <row r="894">
      <c r="F894" s="11"/>
      <c r="G894" s="11"/>
      <c r="H894" s="11"/>
      <c r="I894" s="11"/>
      <c r="J894" s="11"/>
      <c r="K894" s="11"/>
      <c r="L894" s="11"/>
      <c r="M894" s="11"/>
      <c r="N894" s="11"/>
      <c r="O894" s="11"/>
      <c r="P894" s="11"/>
      <c r="Q894" s="11"/>
      <c r="R894" s="11"/>
    </row>
    <row r="895">
      <c r="F895" s="11"/>
      <c r="G895" s="11"/>
      <c r="H895" s="11"/>
      <c r="I895" s="11"/>
      <c r="J895" s="11"/>
      <c r="K895" s="11"/>
      <c r="L895" s="11"/>
      <c r="M895" s="11"/>
      <c r="N895" s="11"/>
      <c r="O895" s="11"/>
      <c r="P895" s="11"/>
      <c r="Q895" s="11"/>
      <c r="R895" s="11"/>
    </row>
    <row r="896">
      <c r="F896" s="11"/>
      <c r="G896" s="11"/>
      <c r="H896" s="11"/>
      <c r="I896" s="11"/>
      <c r="J896" s="11"/>
      <c r="K896" s="11"/>
      <c r="L896" s="11"/>
      <c r="M896" s="11"/>
      <c r="N896" s="11"/>
      <c r="O896" s="11"/>
      <c r="P896" s="11"/>
      <c r="Q896" s="11"/>
      <c r="R896" s="11"/>
    </row>
    <row r="897">
      <c r="F897" s="11"/>
      <c r="G897" s="11"/>
      <c r="H897" s="11"/>
      <c r="I897" s="11"/>
      <c r="J897" s="11"/>
      <c r="K897" s="11"/>
      <c r="L897" s="11"/>
      <c r="M897" s="11"/>
      <c r="N897" s="11"/>
      <c r="O897" s="11"/>
      <c r="P897" s="11"/>
      <c r="Q897" s="11"/>
      <c r="R897" s="11"/>
    </row>
    <row r="898">
      <c r="F898" s="11"/>
      <c r="G898" s="11"/>
      <c r="H898" s="11"/>
      <c r="I898" s="11"/>
      <c r="J898" s="11"/>
      <c r="K898" s="11"/>
      <c r="L898" s="11"/>
      <c r="M898" s="11"/>
      <c r="N898" s="11"/>
      <c r="O898" s="11"/>
      <c r="P898" s="11"/>
      <c r="Q898" s="11"/>
      <c r="R898" s="11"/>
    </row>
    <row r="899">
      <c r="F899" s="11"/>
      <c r="G899" s="11"/>
      <c r="H899" s="11"/>
      <c r="I899" s="11"/>
      <c r="J899" s="11"/>
      <c r="K899" s="11"/>
      <c r="L899" s="11"/>
      <c r="M899" s="11"/>
      <c r="N899" s="11"/>
      <c r="O899" s="11"/>
      <c r="P899" s="11"/>
      <c r="Q899" s="11"/>
      <c r="R899" s="11"/>
    </row>
    <row r="900">
      <c r="F900" s="11"/>
      <c r="G900" s="11"/>
      <c r="H900" s="11"/>
      <c r="I900" s="11"/>
      <c r="J900" s="11"/>
      <c r="K900" s="11"/>
      <c r="L900" s="11"/>
      <c r="M900" s="11"/>
      <c r="N900" s="11"/>
      <c r="O900" s="11"/>
      <c r="P900" s="11"/>
      <c r="Q900" s="11"/>
      <c r="R900" s="11"/>
    </row>
    <row r="901">
      <c r="F901" s="11"/>
      <c r="G901" s="11"/>
      <c r="H901" s="11"/>
      <c r="I901" s="11"/>
      <c r="J901" s="11"/>
      <c r="K901" s="11"/>
      <c r="L901" s="11"/>
      <c r="M901" s="11"/>
      <c r="N901" s="11"/>
      <c r="O901" s="11"/>
      <c r="P901" s="11"/>
      <c r="Q901" s="11"/>
      <c r="R901" s="11"/>
    </row>
    <row r="902">
      <c r="F902" s="11"/>
      <c r="G902" s="11"/>
      <c r="H902" s="11"/>
      <c r="I902" s="11"/>
      <c r="J902" s="11"/>
      <c r="K902" s="11"/>
      <c r="L902" s="11"/>
      <c r="M902" s="11"/>
      <c r="N902" s="11"/>
      <c r="O902" s="11"/>
      <c r="P902" s="11"/>
      <c r="Q902" s="11"/>
      <c r="R902" s="11"/>
    </row>
    <row r="903">
      <c r="F903" s="11"/>
      <c r="G903" s="11"/>
      <c r="H903" s="11"/>
      <c r="I903" s="11"/>
      <c r="J903" s="11"/>
      <c r="K903" s="11"/>
      <c r="L903" s="11"/>
      <c r="M903" s="11"/>
      <c r="N903" s="11"/>
      <c r="O903" s="11"/>
      <c r="P903" s="11"/>
      <c r="Q903" s="11"/>
      <c r="R903" s="11"/>
    </row>
    <row r="904">
      <c r="F904" s="11"/>
      <c r="G904" s="11"/>
      <c r="H904" s="11"/>
      <c r="I904" s="11"/>
      <c r="J904" s="11"/>
      <c r="K904" s="11"/>
      <c r="L904" s="11"/>
      <c r="M904" s="11"/>
      <c r="N904" s="11"/>
      <c r="O904" s="11"/>
      <c r="P904" s="11"/>
      <c r="Q904" s="11"/>
      <c r="R904" s="11"/>
    </row>
    <row r="905">
      <c r="F905" s="11"/>
      <c r="G905" s="11"/>
      <c r="H905" s="11"/>
      <c r="I905" s="11"/>
      <c r="J905" s="11"/>
      <c r="K905" s="11"/>
      <c r="L905" s="11"/>
      <c r="M905" s="11"/>
      <c r="N905" s="11"/>
      <c r="O905" s="11"/>
      <c r="P905" s="11"/>
      <c r="Q905" s="11"/>
      <c r="R905" s="11"/>
    </row>
    <row r="906">
      <c r="F906" s="11"/>
      <c r="G906" s="11"/>
      <c r="H906" s="11"/>
      <c r="I906" s="11"/>
      <c r="J906" s="11"/>
      <c r="K906" s="11"/>
      <c r="L906" s="11"/>
      <c r="M906" s="11"/>
      <c r="N906" s="11"/>
      <c r="O906" s="11"/>
      <c r="P906" s="11"/>
      <c r="Q906" s="11"/>
      <c r="R906" s="11"/>
    </row>
    <row r="907">
      <c r="F907" s="11"/>
      <c r="G907" s="11"/>
      <c r="H907" s="11"/>
      <c r="I907" s="11"/>
      <c r="J907" s="11"/>
      <c r="K907" s="11"/>
      <c r="L907" s="11"/>
      <c r="M907" s="11"/>
      <c r="N907" s="11"/>
      <c r="O907" s="11"/>
      <c r="P907" s="11"/>
      <c r="Q907" s="11"/>
      <c r="R907" s="11"/>
    </row>
    <row r="908">
      <c r="F908" s="11"/>
      <c r="G908" s="11"/>
      <c r="H908" s="11"/>
      <c r="I908" s="11"/>
      <c r="J908" s="11"/>
      <c r="K908" s="11"/>
      <c r="L908" s="11"/>
      <c r="M908" s="11"/>
      <c r="N908" s="11"/>
      <c r="O908" s="11"/>
      <c r="P908" s="11"/>
      <c r="Q908" s="11"/>
      <c r="R908" s="11"/>
    </row>
    <row r="909">
      <c r="F909" s="11"/>
      <c r="G909" s="11"/>
      <c r="H909" s="11"/>
      <c r="I909" s="11"/>
      <c r="J909" s="11"/>
      <c r="K909" s="11"/>
      <c r="L909" s="11"/>
      <c r="M909" s="11"/>
      <c r="N909" s="11"/>
      <c r="O909" s="11"/>
      <c r="P909" s="11"/>
      <c r="Q909" s="11"/>
      <c r="R909" s="11"/>
    </row>
    <row r="910">
      <c r="F910" s="11"/>
      <c r="G910" s="11"/>
      <c r="H910" s="11"/>
      <c r="I910" s="11"/>
      <c r="J910" s="11"/>
      <c r="K910" s="11"/>
      <c r="L910" s="11"/>
      <c r="M910" s="11"/>
      <c r="N910" s="11"/>
      <c r="O910" s="11"/>
      <c r="P910" s="11"/>
      <c r="Q910" s="11"/>
      <c r="R910" s="11"/>
    </row>
    <row r="911">
      <c r="F911" s="11"/>
      <c r="G911" s="11"/>
      <c r="H911" s="11"/>
      <c r="I911" s="11"/>
      <c r="J911" s="11"/>
      <c r="K911" s="11"/>
      <c r="L911" s="11"/>
      <c r="M911" s="11"/>
      <c r="N911" s="11"/>
      <c r="O911" s="11"/>
      <c r="P911" s="11"/>
      <c r="Q911" s="11"/>
      <c r="R911" s="11"/>
    </row>
    <row r="912">
      <c r="F912" s="11"/>
      <c r="G912" s="11"/>
      <c r="H912" s="11"/>
      <c r="I912" s="11"/>
      <c r="J912" s="11"/>
      <c r="K912" s="11"/>
      <c r="L912" s="11"/>
      <c r="M912" s="11"/>
      <c r="N912" s="11"/>
      <c r="O912" s="11"/>
      <c r="P912" s="11"/>
      <c r="Q912" s="11"/>
      <c r="R912" s="11"/>
    </row>
    <row r="913">
      <c r="F913" s="11"/>
      <c r="G913" s="11"/>
      <c r="H913" s="11"/>
      <c r="I913" s="11"/>
      <c r="J913" s="11"/>
      <c r="K913" s="11"/>
      <c r="L913" s="11"/>
      <c r="M913" s="11"/>
      <c r="N913" s="11"/>
      <c r="O913" s="11"/>
      <c r="P913" s="11"/>
      <c r="Q913" s="11"/>
      <c r="R913" s="11"/>
    </row>
    <row r="914">
      <c r="F914" s="11"/>
      <c r="G914" s="11"/>
      <c r="H914" s="11"/>
      <c r="I914" s="11"/>
      <c r="J914" s="11"/>
      <c r="K914" s="11"/>
      <c r="L914" s="11"/>
      <c r="M914" s="11"/>
      <c r="N914" s="11"/>
      <c r="O914" s="11"/>
      <c r="P914" s="11"/>
      <c r="Q914" s="11"/>
      <c r="R914" s="11"/>
    </row>
    <row r="915">
      <c r="F915" s="11"/>
      <c r="G915" s="11"/>
      <c r="H915" s="11"/>
      <c r="I915" s="11"/>
      <c r="J915" s="11"/>
      <c r="K915" s="11"/>
      <c r="L915" s="11"/>
      <c r="M915" s="11"/>
      <c r="N915" s="11"/>
      <c r="O915" s="11"/>
      <c r="P915" s="11"/>
      <c r="Q915" s="11"/>
      <c r="R915" s="11"/>
    </row>
    <row r="916">
      <c r="F916" s="11"/>
      <c r="G916" s="11"/>
      <c r="H916" s="11"/>
      <c r="I916" s="11"/>
      <c r="J916" s="11"/>
      <c r="K916" s="11"/>
      <c r="L916" s="11"/>
      <c r="M916" s="11"/>
      <c r="N916" s="11"/>
      <c r="O916" s="11"/>
      <c r="P916" s="11"/>
      <c r="Q916" s="11"/>
      <c r="R916" s="11"/>
    </row>
    <row r="917">
      <c r="F917" s="11"/>
      <c r="G917" s="11"/>
      <c r="H917" s="11"/>
      <c r="I917" s="11"/>
      <c r="J917" s="11"/>
      <c r="K917" s="11"/>
      <c r="L917" s="11"/>
      <c r="M917" s="11"/>
      <c r="N917" s="11"/>
      <c r="O917" s="11"/>
      <c r="P917" s="11"/>
      <c r="Q917" s="11"/>
      <c r="R917" s="11"/>
    </row>
    <row r="918">
      <c r="F918" s="11"/>
      <c r="G918" s="11"/>
      <c r="H918" s="11"/>
      <c r="I918" s="11"/>
      <c r="J918" s="11"/>
      <c r="K918" s="11"/>
      <c r="L918" s="11"/>
      <c r="M918" s="11"/>
      <c r="N918" s="11"/>
      <c r="O918" s="11"/>
      <c r="P918" s="11"/>
      <c r="Q918" s="11"/>
      <c r="R918" s="11"/>
    </row>
    <row r="919">
      <c r="F919" s="11"/>
      <c r="G919" s="11"/>
      <c r="H919" s="11"/>
      <c r="I919" s="11"/>
      <c r="J919" s="11"/>
      <c r="K919" s="11"/>
      <c r="L919" s="11"/>
      <c r="M919" s="11"/>
      <c r="N919" s="11"/>
      <c r="O919" s="11"/>
      <c r="P919" s="11"/>
      <c r="Q919" s="11"/>
      <c r="R919" s="11"/>
    </row>
    <row r="920">
      <c r="F920" s="11"/>
      <c r="G920" s="11"/>
      <c r="H920" s="11"/>
      <c r="I920" s="11"/>
      <c r="J920" s="11"/>
      <c r="K920" s="11"/>
      <c r="L920" s="11"/>
      <c r="M920" s="11"/>
      <c r="N920" s="11"/>
      <c r="O920" s="11"/>
      <c r="P920" s="11"/>
      <c r="Q920" s="11"/>
      <c r="R920" s="11"/>
    </row>
    <row r="921">
      <c r="F921" s="11"/>
      <c r="G921" s="11"/>
      <c r="H921" s="11"/>
      <c r="I921" s="11"/>
      <c r="J921" s="11"/>
      <c r="K921" s="11"/>
      <c r="L921" s="11"/>
      <c r="M921" s="11"/>
      <c r="N921" s="11"/>
      <c r="O921" s="11"/>
      <c r="P921" s="11"/>
      <c r="Q921" s="11"/>
      <c r="R921" s="11"/>
    </row>
    <row r="922">
      <c r="F922" s="11"/>
      <c r="G922" s="11"/>
      <c r="H922" s="11"/>
      <c r="I922" s="11"/>
      <c r="J922" s="11"/>
      <c r="K922" s="11"/>
      <c r="L922" s="11"/>
      <c r="M922" s="11"/>
      <c r="N922" s="11"/>
      <c r="O922" s="11"/>
      <c r="P922" s="11"/>
      <c r="Q922" s="11"/>
      <c r="R922" s="11"/>
    </row>
    <row r="923">
      <c r="F923" s="11"/>
      <c r="G923" s="11"/>
      <c r="H923" s="11"/>
      <c r="I923" s="11"/>
      <c r="J923" s="11"/>
      <c r="K923" s="11"/>
      <c r="L923" s="11"/>
      <c r="M923" s="11"/>
      <c r="N923" s="11"/>
      <c r="O923" s="11"/>
      <c r="P923" s="11"/>
      <c r="Q923" s="11"/>
      <c r="R923" s="11"/>
    </row>
    <row r="924">
      <c r="F924" s="11"/>
      <c r="G924" s="11"/>
      <c r="H924" s="11"/>
      <c r="I924" s="11"/>
      <c r="J924" s="11"/>
      <c r="K924" s="11"/>
      <c r="L924" s="11"/>
      <c r="M924" s="11"/>
      <c r="N924" s="11"/>
      <c r="O924" s="11"/>
      <c r="P924" s="11"/>
      <c r="Q924" s="11"/>
      <c r="R924" s="11"/>
    </row>
    <row r="925">
      <c r="F925" s="11"/>
      <c r="G925" s="11"/>
      <c r="H925" s="11"/>
      <c r="I925" s="11"/>
      <c r="J925" s="11"/>
      <c r="K925" s="11"/>
      <c r="L925" s="11"/>
      <c r="M925" s="11"/>
      <c r="N925" s="11"/>
      <c r="O925" s="11"/>
      <c r="P925" s="11"/>
      <c r="Q925" s="11"/>
      <c r="R925" s="11"/>
    </row>
    <row r="926">
      <c r="F926" s="11"/>
      <c r="G926" s="11"/>
      <c r="H926" s="11"/>
      <c r="I926" s="11"/>
      <c r="J926" s="11"/>
      <c r="K926" s="11"/>
      <c r="L926" s="11"/>
      <c r="M926" s="11"/>
      <c r="N926" s="11"/>
      <c r="O926" s="11"/>
      <c r="P926" s="11"/>
      <c r="Q926" s="11"/>
      <c r="R926" s="11"/>
    </row>
    <row r="927">
      <c r="F927" s="11"/>
      <c r="G927" s="11"/>
      <c r="H927" s="11"/>
      <c r="I927" s="11"/>
      <c r="J927" s="11"/>
      <c r="K927" s="11"/>
      <c r="L927" s="11"/>
      <c r="M927" s="11"/>
      <c r="N927" s="11"/>
      <c r="O927" s="11"/>
      <c r="P927" s="11"/>
      <c r="Q927" s="11"/>
      <c r="R927" s="11"/>
    </row>
    <row r="928">
      <c r="F928" s="11"/>
      <c r="G928" s="11"/>
      <c r="H928" s="11"/>
      <c r="I928" s="11"/>
      <c r="J928" s="11"/>
      <c r="K928" s="11"/>
      <c r="L928" s="11"/>
      <c r="M928" s="11"/>
      <c r="N928" s="11"/>
      <c r="O928" s="11"/>
      <c r="P928" s="11"/>
      <c r="Q928" s="11"/>
      <c r="R928" s="11"/>
    </row>
    <row r="929">
      <c r="F929" s="11"/>
      <c r="G929" s="11"/>
      <c r="H929" s="11"/>
      <c r="I929" s="11"/>
      <c r="J929" s="11"/>
      <c r="K929" s="11"/>
      <c r="L929" s="11"/>
      <c r="M929" s="11"/>
      <c r="N929" s="11"/>
      <c r="O929" s="11"/>
      <c r="P929" s="11"/>
      <c r="Q929" s="11"/>
      <c r="R929" s="11"/>
    </row>
    <row r="930">
      <c r="F930" s="11"/>
      <c r="G930" s="11"/>
      <c r="H930" s="11"/>
      <c r="I930" s="11"/>
      <c r="J930" s="11"/>
      <c r="K930" s="11"/>
      <c r="L930" s="11"/>
      <c r="M930" s="11"/>
      <c r="N930" s="11"/>
      <c r="O930" s="11"/>
      <c r="P930" s="11"/>
      <c r="Q930" s="11"/>
      <c r="R930" s="11"/>
    </row>
    <row r="931">
      <c r="F931" s="11"/>
      <c r="G931" s="11"/>
      <c r="H931" s="11"/>
      <c r="I931" s="11"/>
      <c r="J931" s="11"/>
      <c r="K931" s="11"/>
      <c r="L931" s="11"/>
      <c r="M931" s="11"/>
      <c r="N931" s="11"/>
      <c r="O931" s="11"/>
      <c r="P931" s="11"/>
      <c r="Q931" s="11"/>
      <c r="R931" s="11"/>
    </row>
    <row r="932">
      <c r="F932" s="11"/>
      <c r="G932" s="11"/>
      <c r="H932" s="11"/>
      <c r="I932" s="11"/>
      <c r="J932" s="11"/>
      <c r="K932" s="11"/>
      <c r="L932" s="11"/>
      <c r="M932" s="11"/>
      <c r="N932" s="11"/>
      <c r="O932" s="11"/>
      <c r="P932" s="11"/>
      <c r="Q932" s="11"/>
      <c r="R932" s="11"/>
    </row>
    <row r="933">
      <c r="F933" s="11"/>
      <c r="G933" s="11"/>
      <c r="H933" s="11"/>
      <c r="I933" s="11"/>
      <c r="J933" s="11"/>
      <c r="K933" s="11"/>
      <c r="L933" s="11"/>
      <c r="M933" s="11"/>
      <c r="N933" s="11"/>
      <c r="O933" s="11"/>
      <c r="P933" s="11"/>
      <c r="Q933" s="11"/>
      <c r="R933" s="11"/>
    </row>
    <row r="934">
      <c r="F934" s="11"/>
      <c r="G934" s="11"/>
      <c r="H934" s="11"/>
      <c r="I934" s="11"/>
      <c r="J934" s="11"/>
      <c r="K934" s="11"/>
      <c r="L934" s="11"/>
      <c r="M934" s="11"/>
      <c r="N934" s="11"/>
      <c r="O934" s="11"/>
      <c r="P934" s="11"/>
      <c r="Q934" s="11"/>
      <c r="R934" s="11"/>
    </row>
    <row r="935">
      <c r="F935" s="11"/>
      <c r="G935" s="11"/>
      <c r="H935" s="11"/>
      <c r="I935" s="11"/>
      <c r="J935" s="11"/>
      <c r="K935" s="11"/>
      <c r="L935" s="11"/>
      <c r="M935" s="11"/>
      <c r="N935" s="11"/>
      <c r="O935" s="11"/>
      <c r="P935" s="11"/>
      <c r="Q935" s="11"/>
      <c r="R935" s="11"/>
    </row>
    <row r="936">
      <c r="F936" s="11"/>
      <c r="G936" s="11"/>
      <c r="H936" s="11"/>
      <c r="I936" s="11"/>
      <c r="J936" s="11"/>
      <c r="K936" s="11"/>
      <c r="L936" s="11"/>
      <c r="M936" s="11"/>
      <c r="N936" s="11"/>
      <c r="O936" s="11"/>
      <c r="P936" s="11"/>
      <c r="Q936" s="11"/>
      <c r="R936" s="11"/>
    </row>
    <row r="937">
      <c r="F937" s="11"/>
      <c r="G937" s="11"/>
      <c r="H937" s="11"/>
      <c r="I937" s="11"/>
      <c r="J937" s="11"/>
      <c r="K937" s="11"/>
      <c r="L937" s="11"/>
      <c r="M937" s="11"/>
      <c r="N937" s="11"/>
      <c r="O937" s="11"/>
      <c r="P937" s="11"/>
      <c r="Q937" s="11"/>
      <c r="R937" s="11"/>
    </row>
    <row r="938">
      <c r="F938" s="11"/>
      <c r="G938" s="11"/>
      <c r="H938" s="11"/>
      <c r="I938" s="11"/>
      <c r="J938" s="11"/>
      <c r="K938" s="11"/>
      <c r="L938" s="11"/>
      <c r="M938" s="11"/>
      <c r="N938" s="11"/>
      <c r="O938" s="11"/>
      <c r="P938" s="11"/>
      <c r="Q938" s="11"/>
      <c r="R938" s="11"/>
    </row>
    <row r="939">
      <c r="F939" s="11"/>
      <c r="G939" s="11"/>
      <c r="H939" s="11"/>
      <c r="I939" s="11"/>
      <c r="J939" s="11"/>
      <c r="K939" s="11"/>
      <c r="L939" s="11"/>
      <c r="M939" s="11"/>
      <c r="N939" s="11"/>
      <c r="O939" s="11"/>
      <c r="P939" s="11"/>
      <c r="Q939" s="11"/>
      <c r="R939" s="11"/>
    </row>
    <row r="940">
      <c r="F940" s="11"/>
      <c r="G940" s="11"/>
      <c r="H940" s="11"/>
      <c r="I940" s="11"/>
      <c r="J940" s="11"/>
      <c r="K940" s="11"/>
      <c r="L940" s="11"/>
      <c r="M940" s="11"/>
      <c r="N940" s="11"/>
      <c r="O940" s="11"/>
      <c r="P940" s="11"/>
      <c r="Q940" s="11"/>
      <c r="R940" s="11"/>
    </row>
    <row r="941">
      <c r="F941" s="11"/>
      <c r="G941" s="11"/>
      <c r="H941" s="11"/>
      <c r="I941" s="11"/>
      <c r="J941" s="11"/>
      <c r="K941" s="11"/>
      <c r="L941" s="11"/>
      <c r="M941" s="11"/>
      <c r="N941" s="11"/>
      <c r="O941" s="11"/>
      <c r="P941" s="11"/>
      <c r="Q941" s="11"/>
      <c r="R941" s="11"/>
    </row>
    <row r="942">
      <c r="F942" s="11"/>
      <c r="G942" s="11"/>
      <c r="H942" s="11"/>
      <c r="I942" s="11"/>
      <c r="J942" s="11"/>
      <c r="K942" s="11"/>
      <c r="L942" s="11"/>
      <c r="M942" s="11"/>
      <c r="N942" s="11"/>
      <c r="O942" s="11"/>
      <c r="P942" s="11"/>
      <c r="Q942" s="11"/>
      <c r="R942" s="11"/>
    </row>
    <row r="943">
      <c r="F943" s="11"/>
      <c r="G943" s="11"/>
      <c r="H943" s="11"/>
      <c r="I943" s="11"/>
      <c r="J943" s="11"/>
      <c r="K943" s="11"/>
      <c r="L943" s="11"/>
      <c r="M943" s="11"/>
      <c r="N943" s="11"/>
      <c r="O943" s="11"/>
      <c r="P943" s="11"/>
      <c r="Q943" s="11"/>
      <c r="R943" s="11"/>
    </row>
    <row r="944">
      <c r="F944" s="11"/>
      <c r="G944" s="11"/>
      <c r="H944" s="11"/>
      <c r="I944" s="11"/>
      <c r="J944" s="11"/>
      <c r="K944" s="11"/>
      <c r="L944" s="11"/>
      <c r="M944" s="11"/>
      <c r="N944" s="11"/>
      <c r="O944" s="11"/>
      <c r="P944" s="11"/>
      <c r="Q944" s="11"/>
      <c r="R944" s="11"/>
    </row>
    <row r="945">
      <c r="F945" s="11"/>
      <c r="G945" s="11"/>
      <c r="H945" s="11"/>
      <c r="I945" s="11"/>
      <c r="J945" s="11"/>
      <c r="K945" s="11"/>
      <c r="L945" s="11"/>
      <c r="M945" s="11"/>
      <c r="N945" s="11"/>
      <c r="O945" s="11"/>
      <c r="P945" s="11"/>
      <c r="Q945" s="11"/>
      <c r="R945" s="11"/>
    </row>
    <row r="946">
      <c r="F946" s="11"/>
      <c r="G946" s="11"/>
      <c r="H946" s="11"/>
      <c r="I946" s="11"/>
      <c r="J946" s="11"/>
      <c r="K946" s="11"/>
      <c r="L946" s="11"/>
      <c r="M946" s="11"/>
      <c r="N946" s="11"/>
      <c r="O946" s="11"/>
      <c r="P946" s="11"/>
      <c r="Q946" s="11"/>
      <c r="R946" s="11"/>
    </row>
    <row r="947">
      <c r="F947" s="11"/>
      <c r="G947" s="11"/>
      <c r="H947" s="11"/>
      <c r="I947" s="11"/>
      <c r="J947" s="11"/>
      <c r="K947" s="11"/>
      <c r="L947" s="11"/>
      <c r="M947" s="11"/>
      <c r="N947" s="11"/>
      <c r="O947" s="11"/>
      <c r="P947" s="11"/>
      <c r="Q947" s="11"/>
      <c r="R947" s="11"/>
    </row>
    <row r="948">
      <c r="F948" s="11"/>
      <c r="G948" s="11"/>
      <c r="H948" s="11"/>
      <c r="I948" s="11"/>
      <c r="J948" s="11"/>
      <c r="K948" s="11"/>
      <c r="L948" s="11"/>
      <c r="M948" s="11"/>
      <c r="N948" s="11"/>
      <c r="O948" s="11"/>
      <c r="P948" s="11"/>
      <c r="Q948" s="11"/>
      <c r="R948" s="11"/>
    </row>
    <row r="949">
      <c r="F949" s="11"/>
      <c r="G949" s="11"/>
      <c r="H949" s="11"/>
      <c r="I949" s="11"/>
      <c r="J949" s="11"/>
      <c r="K949" s="11"/>
      <c r="L949" s="11"/>
      <c r="M949" s="11"/>
      <c r="N949" s="11"/>
      <c r="O949" s="11"/>
      <c r="P949" s="11"/>
      <c r="Q949" s="11"/>
      <c r="R949" s="11"/>
    </row>
    <row r="950">
      <c r="F950" s="11"/>
      <c r="G950" s="11"/>
      <c r="H950" s="11"/>
      <c r="I950" s="11"/>
      <c r="J950" s="11"/>
      <c r="K950" s="11"/>
      <c r="L950" s="11"/>
      <c r="M950" s="11"/>
      <c r="N950" s="11"/>
      <c r="O950" s="11"/>
      <c r="P950" s="11"/>
      <c r="Q950" s="11"/>
      <c r="R950" s="11"/>
    </row>
    <row r="951">
      <c r="F951" s="11"/>
      <c r="G951" s="11"/>
      <c r="H951" s="11"/>
      <c r="I951" s="11"/>
      <c r="J951" s="11"/>
      <c r="K951" s="11"/>
      <c r="L951" s="11"/>
      <c r="M951" s="11"/>
      <c r="N951" s="11"/>
      <c r="O951" s="11"/>
      <c r="P951" s="11"/>
      <c r="Q951" s="11"/>
      <c r="R951" s="11"/>
    </row>
    <row r="952">
      <c r="F952" s="11"/>
      <c r="G952" s="11"/>
      <c r="H952" s="11"/>
      <c r="I952" s="11"/>
      <c r="J952" s="11"/>
      <c r="K952" s="11"/>
      <c r="L952" s="11"/>
      <c r="M952" s="11"/>
      <c r="N952" s="11"/>
      <c r="O952" s="11"/>
      <c r="P952" s="11"/>
      <c r="Q952" s="11"/>
      <c r="R952" s="11"/>
    </row>
    <row r="953">
      <c r="F953" s="11"/>
      <c r="G953" s="11"/>
      <c r="H953" s="11"/>
      <c r="I953" s="11"/>
      <c r="J953" s="11"/>
      <c r="K953" s="11"/>
      <c r="L953" s="11"/>
      <c r="M953" s="11"/>
      <c r="N953" s="11"/>
      <c r="O953" s="11"/>
      <c r="P953" s="11"/>
      <c r="Q953" s="11"/>
      <c r="R953" s="11"/>
    </row>
    <row r="954">
      <c r="F954" s="11"/>
      <c r="G954" s="11"/>
      <c r="H954" s="11"/>
      <c r="I954" s="11"/>
      <c r="J954" s="11"/>
      <c r="K954" s="11"/>
      <c r="L954" s="11"/>
      <c r="M954" s="11"/>
      <c r="N954" s="11"/>
      <c r="O954" s="11"/>
      <c r="P954" s="11"/>
      <c r="Q954" s="11"/>
      <c r="R954" s="11"/>
    </row>
    <row r="955">
      <c r="F955" s="11"/>
      <c r="G955" s="11"/>
      <c r="H955" s="11"/>
      <c r="I955" s="11"/>
      <c r="J955" s="11"/>
      <c r="K955" s="11"/>
      <c r="L955" s="11"/>
      <c r="M955" s="11"/>
      <c r="N955" s="11"/>
      <c r="O955" s="11"/>
      <c r="P955" s="11"/>
      <c r="Q955" s="11"/>
      <c r="R955" s="11"/>
    </row>
    <row r="956">
      <c r="F956" s="11"/>
      <c r="G956" s="11"/>
      <c r="H956" s="11"/>
      <c r="I956" s="11"/>
      <c r="J956" s="11"/>
      <c r="K956" s="11"/>
      <c r="L956" s="11"/>
      <c r="M956" s="11"/>
      <c r="N956" s="11"/>
      <c r="O956" s="11"/>
      <c r="P956" s="11"/>
      <c r="Q956" s="11"/>
      <c r="R956" s="11"/>
    </row>
    <row r="957">
      <c r="F957" s="11"/>
      <c r="G957" s="11"/>
      <c r="H957" s="11"/>
      <c r="I957" s="11"/>
      <c r="J957" s="11"/>
      <c r="K957" s="11"/>
      <c r="L957" s="11"/>
      <c r="M957" s="11"/>
      <c r="N957" s="11"/>
      <c r="O957" s="11"/>
      <c r="P957" s="11"/>
      <c r="Q957" s="11"/>
      <c r="R957" s="11"/>
    </row>
    <row r="958">
      <c r="F958" s="11"/>
      <c r="G958" s="11"/>
      <c r="H958" s="11"/>
      <c r="I958" s="11"/>
      <c r="J958" s="11"/>
      <c r="K958" s="11"/>
      <c r="L958" s="11"/>
      <c r="M958" s="11"/>
      <c r="N958" s="11"/>
      <c r="O958" s="11"/>
      <c r="P958" s="11"/>
      <c r="Q958" s="11"/>
      <c r="R958" s="11"/>
    </row>
    <row r="959">
      <c r="F959" s="11"/>
      <c r="G959" s="11"/>
      <c r="H959" s="11"/>
      <c r="I959" s="11"/>
      <c r="J959" s="11"/>
      <c r="K959" s="11"/>
      <c r="L959" s="11"/>
      <c r="M959" s="11"/>
      <c r="N959" s="11"/>
      <c r="O959" s="11"/>
      <c r="P959" s="11"/>
      <c r="Q959" s="11"/>
      <c r="R959" s="11"/>
    </row>
    <row r="960">
      <c r="F960" s="11"/>
      <c r="G960" s="11"/>
      <c r="H960" s="11"/>
      <c r="I960" s="11"/>
      <c r="J960" s="11"/>
      <c r="K960" s="11"/>
      <c r="L960" s="11"/>
      <c r="M960" s="11"/>
      <c r="N960" s="11"/>
      <c r="O960" s="11"/>
      <c r="P960" s="11"/>
      <c r="Q960" s="11"/>
      <c r="R960" s="11"/>
    </row>
    <row r="961">
      <c r="F961" s="11"/>
      <c r="G961" s="11"/>
      <c r="H961" s="11"/>
      <c r="I961" s="11"/>
      <c r="J961" s="11"/>
      <c r="K961" s="11"/>
      <c r="L961" s="11"/>
      <c r="M961" s="11"/>
      <c r="N961" s="11"/>
      <c r="O961" s="11"/>
      <c r="P961" s="11"/>
      <c r="Q961" s="11"/>
      <c r="R961" s="11"/>
    </row>
    <row r="962">
      <c r="F962" s="11"/>
      <c r="G962" s="11"/>
      <c r="H962" s="11"/>
      <c r="I962" s="11"/>
      <c r="J962" s="11"/>
      <c r="K962" s="11"/>
      <c r="L962" s="11"/>
      <c r="M962" s="11"/>
      <c r="N962" s="11"/>
      <c r="O962" s="11"/>
      <c r="P962" s="11"/>
      <c r="Q962" s="11"/>
      <c r="R962" s="11"/>
    </row>
    <row r="963">
      <c r="F963" s="11"/>
      <c r="G963" s="11"/>
      <c r="H963" s="11"/>
      <c r="I963" s="11"/>
      <c r="J963" s="11"/>
      <c r="K963" s="11"/>
      <c r="L963" s="11"/>
      <c r="M963" s="11"/>
      <c r="N963" s="11"/>
      <c r="O963" s="11"/>
      <c r="P963" s="11"/>
      <c r="Q963" s="11"/>
      <c r="R963" s="11"/>
    </row>
    <row r="964">
      <c r="F964" s="11"/>
      <c r="G964" s="11"/>
      <c r="H964" s="11"/>
      <c r="I964" s="11"/>
      <c r="J964" s="11"/>
      <c r="K964" s="11"/>
      <c r="L964" s="11"/>
      <c r="M964" s="11"/>
      <c r="N964" s="11"/>
      <c r="O964" s="11"/>
      <c r="P964" s="11"/>
      <c r="Q964" s="11"/>
      <c r="R964" s="11"/>
    </row>
    <row r="965">
      <c r="F965" s="11"/>
      <c r="G965" s="11"/>
      <c r="H965" s="11"/>
      <c r="I965" s="11"/>
      <c r="J965" s="11"/>
      <c r="K965" s="11"/>
      <c r="L965" s="11"/>
      <c r="M965" s="11"/>
      <c r="N965" s="11"/>
      <c r="O965" s="11"/>
      <c r="P965" s="11"/>
      <c r="Q965" s="11"/>
      <c r="R965" s="11"/>
    </row>
    <row r="966">
      <c r="F966" s="11"/>
      <c r="G966" s="11"/>
      <c r="H966" s="11"/>
      <c r="I966" s="11"/>
      <c r="J966" s="11"/>
      <c r="K966" s="11"/>
      <c r="L966" s="11"/>
      <c r="M966" s="11"/>
      <c r="N966" s="11"/>
      <c r="O966" s="11"/>
      <c r="P966" s="11"/>
      <c r="Q966" s="11"/>
      <c r="R966" s="11"/>
    </row>
    <row r="967">
      <c r="F967" s="11"/>
      <c r="G967" s="11"/>
      <c r="H967" s="11"/>
      <c r="I967" s="11"/>
      <c r="J967" s="11"/>
      <c r="K967" s="11"/>
      <c r="L967" s="11"/>
      <c r="M967" s="11"/>
      <c r="N967" s="11"/>
      <c r="O967" s="11"/>
      <c r="P967" s="11"/>
      <c r="Q967" s="11"/>
      <c r="R967" s="11"/>
    </row>
    <row r="968">
      <c r="F968" s="11"/>
      <c r="G968" s="11"/>
      <c r="H968" s="11"/>
      <c r="I968" s="11"/>
      <c r="J968" s="11"/>
      <c r="K968" s="11"/>
      <c r="L968" s="11"/>
      <c r="M968" s="11"/>
      <c r="N968" s="11"/>
      <c r="O968" s="11"/>
      <c r="P968" s="11"/>
      <c r="Q968" s="11"/>
      <c r="R968" s="11"/>
    </row>
    <row r="969">
      <c r="F969" s="11"/>
      <c r="G969" s="11"/>
      <c r="H969" s="11"/>
      <c r="I969" s="11"/>
      <c r="J969" s="11"/>
      <c r="K969" s="11"/>
      <c r="L969" s="11"/>
      <c r="M969" s="11"/>
      <c r="N969" s="11"/>
      <c r="O969" s="11"/>
      <c r="P969" s="11"/>
      <c r="Q969" s="11"/>
      <c r="R969" s="11"/>
    </row>
    <row r="970">
      <c r="F970" s="11"/>
      <c r="G970" s="11"/>
      <c r="H970" s="11"/>
      <c r="I970" s="11"/>
      <c r="J970" s="11"/>
      <c r="K970" s="11"/>
      <c r="L970" s="11"/>
      <c r="M970" s="11"/>
      <c r="N970" s="11"/>
      <c r="O970" s="11"/>
      <c r="P970" s="11"/>
      <c r="Q970" s="11"/>
      <c r="R970" s="11"/>
    </row>
    <row r="971">
      <c r="F971" s="11"/>
      <c r="G971" s="11"/>
      <c r="H971" s="11"/>
      <c r="I971" s="11"/>
      <c r="J971" s="11"/>
      <c r="K971" s="11"/>
      <c r="L971" s="11"/>
      <c r="M971" s="11"/>
      <c r="N971" s="11"/>
      <c r="O971" s="11"/>
      <c r="P971" s="11"/>
      <c r="Q971" s="11"/>
      <c r="R971" s="11"/>
    </row>
    <row r="972">
      <c r="F972" s="11"/>
      <c r="G972" s="11"/>
      <c r="H972" s="11"/>
      <c r="I972" s="11"/>
      <c r="J972" s="11"/>
      <c r="K972" s="11"/>
      <c r="L972" s="11"/>
      <c r="M972" s="11"/>
      <c r="N972" s="11"/>
      <c r="O972" s="11"/>
      <c r="P972" s="11"/>
      <c r="Q972" s="11"/>
      <c r="R972" s="11"/>
    </row>
    <row r="973">
      <c r="F973" s="11"/>
      <c r="G973" s="11"/>
      <c r="H973" s="11"/>
      <c r="I973" s="11"/>
      <c r="J973" s="11"/>
      <c r="K973" s="11"/>
      <c r="L973" s="11"/>
      <c r="M973" s="11"/>
      <c r="N973" s="11"/>
      <c r="O973" s="11"/>
      <c r="P973" s="11"/>
      <c r="Q973" s="11"/>
      <c r="R973" s="11"/>
    </row>
    <row r="974">
      <c r="F974" s="11"/>
      <c r="G974" s="11"/>
      <c r="H974" s="11"/>
      <c r="I974" s="11"/>
      <c r="J974" s="11"/>
      <c r="K974" s="11"/>
      <c r="L974" s="11"/>
      <c r="M974" s="11"/>
      <c r="N974" s="11"/>
      <c r="O974" s="11"/>
      <c r="P974" s="11"/>
      <c r="Q974" s="11"/>
      <c r="R974" s="11"/>
    </row>
    <row r="975">
      <c r="F975" s="11"/>
      <c r="G975" s="11"/>
      <c r="H975" s="11"/>
      <c r="I975" s="11"/>
      <c r="J975" s="11"/>
      <c r="K975" s="11"/>
      <c r="L975" s="11"/>
      <c r="M975" s="11"/>
      <c r="N975" s="11"/>
      <c r="O975" s="11"/>
      <c r="P975" s="11"/>
      <c r="Q975" s="11"/>
      <c r="R975" s="11"/>
    </row>
    <row r="976">
      <c r="F976" s="11"/>
      <c r="G976" s="11"/>
      <c r="H976" s="11"/>
      <c r="I976" s="11"/>
      <c r="J976" s="11"/>
      <c r="K976" s="11"/>
      <c r="L976" s="11"/>
      <c r="M976" s="11"/>
      <c r="N976" s="11"/>
      <c r="O976" s="11"/>
      <c r="P976" s="11"/>
      <c r="Q976" s="11"/>
      <c r="R976" s="11"/>
    </row>
    <row r="977">
      <c r="F977" s="11"/>
      <c r="G977" s="11"/>
      <c r="H977" s="11"/>
      <c r="I977" s="11"/>
      <c r="J977" s="11"/>
      <c r="K977" s="11"/>
      <c r="L977" s="11"/>
      <c r="M977" s="11"/>
      <c r="N977" s="11"/>
      <c r="O977" s="11"/>
      <c r="P977" s="11"/>
      <c r="Q977" s="11"/>
      <c r="R977" s="11"/>
    </row>
    <row r="978">
      <c r="F978" s="11"/>
      <c r="G978" s="11"/>
      <c r="H978" s="11"/>
      <c r="I978" s="11"/>
      <c r="J978" s="11"/>
      <c r="K978" s="11"/>
      <c r="L978" s="11"/>
      <c r="M978" s="11"/>
      <c r="N978" s="11"/>
      <c r="O978" s="11"/>
      <c r="P978" s="11"/>
      <c r="Q978" s="11"/>
      <c r="R978" s="11"/>
    </row>
    <row r="979">
      <c r="F979" s="11"/>
      <c r="G979" s="11"/>
      <c r="H979" s="11"/>
      <c r="I979" s="11"/>
      <c r="J979" s="11"/>
      <c r="K979" s="11"/>
      <c r="L979" s="11"/>
      <c r="M979" s="11"/>
      <c r="N979" s="11"/>
      <c r="O979" s="11"/>
      <c r="P979" s="11"/>
      <c r="Q979" s="11"/>
      <c r="R979" s="11"/>
    </row>
    <row r="980">
      <c r="F980" s="11"/>
      <c r="G980" s="11"/>
      <c r="H980" s="11"/>
      <c r="I980" s="11"/>
      <c r="J980" s="11"/>
      <c r="K980" s="11"/>
      <c r="L980" s="11"/>
      <c r="M980" s="11"/>
      <c r="N980" s="11"/>
      <c r="O980" s="11"/>
      <c r="P980" s="11"/>
      <c r="Q980" s="11"/>
      <c r="R980" s="11"/>
    </row>
    <row r="981">
      <c r="F981" s="11"/>
      <c r="G981" s="11"/>
      <c r="H981" s="11"/>
      <c r="I981" s="11"/>
      <c r="J981" s="11"/>
      <c r="K981" s="11"/>
      <c r="L981" s="11"/>
      <c r="M981" s="11"/>
      <c r="N981" s="11"/>
      <c r="O981" s="11"/>
      <c r="P981" s="11"/>
      <c r="Q981" s="11"/>
      <c r="R981" s="11"/>
    </row>
    <row r="982">
      <c r="F982" s="11"/>
      <c r="G982" s="11"/>
      <c r="H982" s="11"/>
      <c r="I982" s="11"/>
      <c r="J982" s="11"/>
      <c r="K982" s="11"/>
      <c r="L982" s="11"/>
      <c r="M982" s="11"/>
      <c r="N982" s="11"/>
      <c r="O982" s="11"/>
      <c r="P982" s="11"/>
      <c r="Q982" s="11"/>
      <c r="R982" s="11"/>
    </row>
    <row r="983">
      <c r="F983" s="11"/>
      <c r="G983" s="11"/>
      <c r="H983" s="11"/>
      <c r="I983" s="11"/>
      <c r="J983" s="11"/>
      <c r="K983" s="11"/>
      <c r="L983" s="11"/>
      <c r="M983" s="11"/>
      <c r="N983" s="11"/>
      <c r="O983" s="11"/>
      <c r="P983" s="11"/>
      <c r="Q983" s="11"/>
      <c r="R983" s="11"/>
    </row>
    <row r="984">
      <c r="F984" s="11"/>
      <c r="G984" s="11"/>
      <c r="H984" s="11"/>
      <c r="I984" s="11"/>
      <c r="J984" s="11"/>
      <c r="K984" s="11"/>
      <c r="L984" s="11"/>
      <c r="M984" s="11"/>
      <c r="N984" s="11"/>
      <c r="O984" s="11"/>
      <c r="P984" s="11"/>
      <c r="Q984" s="11"/>
      <c r="R984" s="11"/>
    </row>
    <row r="985">
      <c r="F985" s="11"/>
      <c r="G985" s="11"/>
      <c r="H985" s="11"/>
      <c r="I985" s="11"/>
      <c r="J985" s="11"/>
      <c r="K985" s="11"/>
      <c r="L985" s="11"/>
      <c r="M985" s="11"/>
      <c r="N985" s="11"/>
      <c r="O985" s="11"/>
      <c r="P985" s="11"/>
      <c r="Q985" s="11"/>
      <c r="R985" s="11"/>
    </row>
    <row r="986">
      <c r="F986" s="11"/>
      <c r="G986" s="11"/>
      <c r="H986" s="11"/>
      <c r="I986" s="11"/>
      <c r="J986" s="11"/>
      <c r="K986" s="11"/>
      <c r="L986" s="11"/>
      <c r="M986" s="11"/>
      <c r="N986" s="11"/>
      <c r="O986" s="11"/>
      <c r="P986" s="11"/>
      <c r="Q986" s="11"/>
      <c r="R986" s="11"/>
    </row>
    <row r="987">
      <c r="F987" s="11"/>
      <c r="G987" s="11"/>
      <c r="H987" s="11"/>
      <c r="I987" s="11"/>
      <c r="J987" s="11"/>
      <c r="K987" s="11"/>
      <c r="L987" s="11"/>
      <c r="M987" s="11"/>
      <c r="N987" s="11"/>
      <c r="O987" s="11"/>
      <c r="P987" s="11"/>
      <c r="Q987" s="11"/>
      <c r="R987" s="11"/>
    </row>
    <row r="988">
      <c r="F988" s="11"/>
      <c r="G988" s="11"/>
      <c r="H988" s="11"/>
      <c r="I988" s="11"/>
      <c r="J988" s="11"/>
      <c r="K988" s="11"/>
      <c r="L988" s="11"/>
      <c r="M988" s="11"/>
      <c r="N988" s="11"/>
      <c r="O988" s="11"/>
      <c r="P988" s="11"/>
      <c r="Q988" s="11"/>
      <c r="R988" s="11"/>
    </row>
    <row r="989">
      <c r="F989" s="11"/>
      <c r="G989" s="11"/>
      <c r="H989" s="11"/>
      <c r="I989" s="11"/>
      <c r="J989" s="11"/>
      <c r="K989" s="11"/>
      <c r="L989" s="11"/>
      <c r="M989" s="11"/>
      <c r="N989" s="11"/>
      <c r="O989" s="11"/>
      <c r="P989" s="11"/>
      <c r="Q989" s="11"/>
      <c r="R989" s="11"/>
    </row>
    <row r="990">
      <c r="F990" s="11"/>
      <c r="G990" s="11"/>
      <c r="H990" s="11"/>
      <c r="I990" s="11"/>
      <c r="J990" s="11"/>
      <c r="K990" s="11"/>
      <c r="L990" s="11"/>
      <c r="M990" s="11"/>
      <c r="N990" s="11"/>
      <c r="O990" s="11"/>
      <c r="P990" s="11"/>
      <c r="Q990" s="11"/>
      <c r="R990" s="11"/>
    </row>
    <row r="991">
      <c r="F991" s="11"/>
      <c r="G991" s="11"/>
      <c r="H991" s="11"/>
      <c r="I991" s="11"/>
      <c r="J991" s="11"/>
      <c r="K991" s="11"/>
      <c r="L991" s="11"/>
      <c r="M991" s="11"/>
      <c r="N991" s="11"/>
      <c r="O991" s="11"/>
      <c r="P991" s="11"/>
      <c r="Q991" s="11"/>
      <c r="R991" s="11"/>
    </row>
    <row r="992">
      <c r="F992" s="11"/>
      <c r="G992" s="11"/>
      <c r="H992" s="11"/>
      <c r="I992" s="11"/>
      <c r="J992" s="11"/>
      <c r="K992" s="11"/>
      <c r="L992" s="11"/>
      <c r="M992" s="11"/>
      <c r="N992" s="11"/>
      <c r="O992" s="11"/>
      <c r="P992" s="11"/>
      <c r="Q992" s="11"/>
      <c r="R992" s="11"/>
    </row>
    <row r="993">
      <c r="F993" s="11"/>
      <c r="G993" s="11"/>
      <c r="H993" s="11"/>
      <c r="I993" s="11"/>
      <c r="J993" s="11"/>
      <c r="K993" s="11"/>
      <c r="L993" s="11"/>
      <c r="M993" s="11"/>
      <c r="N993" s="11"/>
      <c r="O993" s="11"/>
      <c r="P993" s="11"/>
      <c r="Q993" s="11"/>
      <c r="R993" s="11"/>
    </row>
    <row r="994">
      <c r="F994" s="11"/>
      <c r="G994" s="11"/>
      <c r="H994" s="11"/>
      <c r="I994" s="11"/>
      <c r="J994" s="11"/>
      <c r="K994" s="11"/>
      <c r="L994" s="11"/>
      <c r="M994" s="11"/>
      <c r="N994" s="11"/>
      <c r="O994" s="11"/>
      <c r="P994" s="11"/>
      <c r="Q994" s="11"/>
      <c r="R994" s="11"/>
    </row>
    <row r="995">
      <c r="F995" s="11"/>
      <c r="G995" s="11"/>
      <c r="H995" s="11"/>
      <c r="I995" s="11"/>
      <c r="J995" s="11"/>
      <c r="K995" s="11"/>
      <c r="L995" s="11"/>
      <c r="M995" s="11"/>
      <c r="N995" s="11"/>
      <c r="O995" s="11"/>
      <c r="P995" s="11"/>
      <c r="Q995" s="11"/>
      <c r="R995" s="11"/>
    </row>
    <row r="996">
      <c r="F996" s="11"/>
      <c r="G996" s="11"/>
      <c r="H996" s="11"/>
      <c r="I996" s="11"/>
      <c r="J996" s="11"/>
      <c r="K996" s="11"/>
      <c r="L996" s="11"/>
      <c r="M996" s="11"/>
      <c r="N996" s="11"/>
      <c r="O996" s="11"/>
      <c r="P996" s="11"/>
      <c r="Q996" s="11"/>
      <c r="R996" s="11"/>
    </row>
    <row r="997">
      <c r="F997" s="11"/>
      <c r="G997" s="11"/>
      <c r="H997" s="11"/>
      <c r="I997" s="11"/>
      <c r="J997" s="11"/>
      <c r="K997" s="11"/>
      <c r="L997" s="11"/>
      <c r="M997" s="11"/>
      <c r="N997" s="11"/>
      <c r="O997" s="11"/>
      <c r="P997" s="11"/>
      <c r="Q997" s="11"/>
      <c r="R997" s="11"/>
    </row>
    <row r="998">
      <c r="F998" s="11"/>
      <c r="G998" s="11"/>
      <c r="H998" s="11"/>
      <c r="I998" s="11"/>
      <c r="J998" s="11"/>
      <c r="K998" s="11"/>
      <c r="L998" s="11"/>
      <c r="M998" s="11"/>
      <c r="N998" s="11"/>
      <c r="O998" s="11"/>
      <c r="P998" s="11"/>
      <c r="Q998" s="11"/>
      <c r="R998" s="11"/>
    </row>
    <row r="999">
      <c r="F999" s="11"/>
      <c r="G999" s="11"/>
      <c r="H999" s="11"/>
      <c r="I999" s="11"/>
      <c r="J999" s="11"/>
      <c r="K999" s="11"/>
      <c r="L999" s="11"/>
      <c r="M999" s="11"/>
      <c r="N999" s="11"/>
      <c r="O999" s="11"/>
      <c r="P999" s="11"/>
      <c r="Q999" s="11"/>
      <c r="R999" s="11"/>
    </row>
    <row r="1000">
      <c r="F1000" s="11"/>
      <c r="G1000" s="11"/>
      <c r="H1000" s="11"/>
      <c r="I1000" s="11"/>
      <c r="J1000" s="11"/>
      <c r="K1000" s="11"/>
      <c r="L1000" s="11"/>
      <c r="M1000" s="11"/>
      <c r="N1000" s="11"/>
      <c r="O1000" s="11"/>
      <c r="P1000" s="11"/>
      <c r="Q1000" s="11"/>
      <c r="R1000" s="11"/>
    </row>
    <row r="1001">
      <c r="F1001" s="11"/>
      <c r="G1001" s="11"/>
      <c r="H1001" s="11"/>
      <c r="I1001" s="11"/>
      <c r="J1001" s="11"/>
      <c r="K1001" s="11"/>
      <c r="L1001" s="11"/>
      <c r="M1001" s="11"/>
      <c r="N1001" s="11"/>
      <c r="O1001" s="11"/>
      <c r="P1001" s="11"/>
      <c r="Q1001" s="11"/>
      <c r="R1001" s="11"/>
    </row>
    <row r="1002">
      <c r="F1002" s="11"/>
      <c r="G1002" s="11"/>
      <c r="H1002" s="11"/>
      <c r="I1002" s="11"/>
      <c r="J1002" s="11"/>
      <c r="K1002" s="11"/>
      <c r="L1002" s="11"/>
      <c r="M1002" s="11"/>
      <c r="N1002" s="11"/>
      <c r="O1002" s="11"/>
      <c r="P1002" s="11"/>
      <c r="Q1002" s="11"/>
      <c r="R1002" s="11"/>
    </row>
    <row r="1003">
      <c r="F1003" s="11"/>
      <c r="G1003" s="11"/>
      <c r="H1003" s="11"/>
      <c r="I1003" s="11"/>
      <c r="J1003" s="11"/>
      <c r="K1003" s="11"/>
      <c r="L1003" s="11"/>
      <c r="M1003" s="11"/>
      <c r="N1003" s="11"/>
      <c r="O1003" s="11"/>
      <c r="P1003" s="11"/>
      <c r="Q1003" s="11"/>
      <c r="R1003" s="11"/>
    </row>
    <row r="1004">
      <c r="F1004" s="11"/>
      <c r="G1004" s="11"/>
      <c r="H1004" s="11"/>
      <c r="I1004" s="11"/>
      <c r="J1004" s="11"/>
      <c r="K1004" s="11"/>
      <c r="L1004" s="11"/>
      <c r="M1004" s="11"/>
      <c r="N1004" s="11"/>
      <c r="O1004" s="11"/>
      <c r="P1004" s="11"/>
      <c r="Q1004" s="11"/>
      <c r="R1004" s="11"/>
    </row>
    <row r="1005">
      <c r="F1005" s="11"/>
      <c r="G1005" s="11"/>
      <c r="H1005" s="11"/>
      <c r="I1005" s="11"/>
      <c r="J1005" s="11"/>
      <c r="K1005" s="11"/>
      <c r="L1005" s="11"/>
      <c r="M1005" s="11"/>
      <c r="N1005" s="11"/>
      <c r="O1005" s="11"/>
      <c r="P1005" s="11"/>
      <c r="Q1005" s="11"/>
      <c r="R1005" s="11"/>
    </row>
    <row r="1006">
      <c r="F1006" s="11"/>
      <c r="G1006" s="11"/>
      <c r="H1006" s="11"/>
      <c r="I1006" s="11"/>
      <c r="J1006" s="11"/>
      <c r="K1006" s="11"/>
      <c r="L1006" s="11"/>
      <c r="M1006" s="11"/>
      <c r="N1006" s="11"/>
      <c r="O1006" s="11"/>
      <c r="P1006" s="11"/>
      <c r="Q1006" s="11"/>
      <c r="R1006" s="11"/>
    </row>
    <row r="1007">
      <c r="F1007" s="11"/>
      <c r="G1007" s="11"/>
      <c r="H1007" s="11"/>
      <c r="I1007" s="11"/>
      <c r="J1007" s="11"/>
      <c r="K1007" s="11"/>
      <c r="L1007" s="11"/>
      <c r="M1007" s="11"/>
      <c r="N1007" s="11"/>
      <c r="O1007" s="11"/>
      <c r="P1007" s="11"/>
      <c r="Q1007" s="11"/>
      <c r="R1007" s="11"/>
    </row>
    <row r="1008">
      <c r="F1008" s="11"/>
      <c r="G1008" s="11"/>
      <c r="H1008" s="11"/>
      <c r="I1008" s="11"/>
      <c r="J1008" s="11"/>
      <c r="K1008" s="11"/>
      <c r="L1008" s="11"/>
      <c r="M1008" s="11"/>
      <c r="N1008" s="11"/>
      <c r="O1008" s="11"/>
      <c r="P1008" s="11"/>
      <c r="Q1008" s="11"/>
      <c r="R1008" s="11"/>
    </row>
    <row r="1009">
      <c r="F1009" s="11"/>
      <c r="G1009" s="11"/>
      <c r="H1009" s="11"/>
      <c r="I1009" s="11"/>
      <c r="J1009" s="11"/>
      <c r="K1009" s="11"/>
      <c r="L1009" s="11"/>
      <c r="M1009" s="11"/>
      <c r="N1009" s="11"/>
      <c r="O1009" s="11"/>
      <c r="P1009" s="11"/>
      <c r="Q1009" s="11"/>
      <c r="R1009" s="11"/>
    </row>
    <row r="1010">
      <c r="F1010" s="11"/>
      <c r="G1010" s="11"/>
      <c r="H1010" s="11"/>
      <c r="I1010" s="11"/>
      <c r="J1010" s="11"/>
      <c r="K1010" s="11"/>
      <c r="L1010" s="11"/>
      <c r="M1010" s="11"/>
      <c r="N1010" s="11"/>
      <c r="O1010" s="11"/>
      <c r="P1010" s="11"/>
      <c r="Q1010" s="11"/>
      <c r="R1010" s="11"/>
    </row>
    <row r="1011">
      <c r="F1011" s="11"/>
      <c r="G1011" s="11"/>
      <c r="H1011" s="11"/>
      <c r="I1011" s="11"/>
      <c r="J1011" s="11"/>
      <c r="K1011" s="11"/>
      <c r="L1011" s="11"/>
      <c r="M1011" s="11"/>
      <c r="N1011" s="11"/>
      <c r="O1011" s="11"/>
      <c r="P1011" s="11"/>
      <c r="Q1011" s="11"/>
      <c r="R1011" s="11"/>
    </row>
    <row r="1012">
      <c r="F1012" s="11"/>
      <c r="G1012" s="11"/>
      <c r="H1012" s="11"/>
      <c r="I1012" s="11"/>
      <c r="J1012" s="11"/>
      <c r="K1012" s="11"/>
      <c r="L1012" s="11"/>
      <c r="M1012" s="11"/>
      <c r="N1012" s="11"/>
      <c r="O1012" s="11"/>
      <c r="P1012" s="11"/>
      <c r="Q1012" s="11"/>
      <c r="R1012" s="11"/>
    </row>
    <row r="1013">
      <c r="F1013" s="11"/>
      <c r="G1013" s="11"/>
      <c r="H1013" s="11"/>
      <c r="I1013" s="11"/>
      <c r="J1013" s="11"/>
      <c r="K1013" s="11"/>
      <c r="L1013" s="11"/>
      <c r="M1013" s="11"/>
      <c r="N1013" s="11"/>
      <c r="O1013" s="11"/>
      <c r="P1013" s="11"/>
      <c r="Q1013" s="11"/>
      <c r="R1013" s="11"/>
    </row>
    <row r="1014">
      <c r="F1014" s="11"/>
      <c r="G1014" s="11"/>
      <c r="H1014" s="11"/>
      <c r="I1014" s="11"/>
      <c r="J1014" s="11"/>
      <c r="K1014" s="11"/>
      <c r="L1014" s="11"/>
      <c r="M1014" s="11"/>
      <c r="N1014" s="11"/>
      <c r="O1014" s="11"/>
      <c r="P1014" s="11"/>
      <c r="Q1014" s="11"/>
      <c r="R1014" s="11"/>
    </row>
    <row r="1015">
      <c r="F1015" s="11"/>
      <c r="G1015" s="11"/>
      <c r="H1015" s="11"/>
      <c r="I1015" s="11"/>
      <c r="J1015" s="11"/>
      <c r="K1015" s="11"/>
      <c r="L1015" s="11"/>
      <c r="M1015" s="11"/>
      <c r="N1015" s="11"/>
      <c r="O1015" s="11"/>
      <c r="P1015" s="11"/>
      <c r="Q1015" s="11"/>
      <c r="R1015" s="11"/>
    </row>
    <row r="1016">
      <c r="F1016" s="11"/>
      <c r="G1016" s="11"/>
      <c r="H1016" s="11"/>
      <c r="I1016" s="11"/>
      <c r="J1016" s="11"/>
      <c r="K1016" s="11"/>
      <c r="L1016" s="11"/>
      <c r="M1016" s="11"/>
      <c r="N1016" s="11"/>
      <c r="O1016" s="11"/>
      <c r="P1016" s="11"/>
      <c r="Q1016" s="11"/>
      <c r="R1016" s="11"/>
    </row>
    <row r="1017">
      <c r="F1017" s="11"/>
      <c r="G1017" s="11"/>
      <c r="H1017" s="11"/>
      <c r="I1017" s="11"/>
      <c r="J1017" s="11"/>
      <c r="K1017" s="11"/>
      <c r="L1017" s="11"/>
      <c r="M1017" s="11"/>
      <c r="N1017" s="11"/>
      <c r="O1017" s="11"/>
      <c r="P1017" s="11"/>
      <c r="Q1017" s="11"/>
      <c r="R1017" s="11"/>
    </row>
    <row r="1018">
      <c r="F1018" s="11"/>
      <c r="G1018" s="11"/>
      <c r="H1018" s="11"/>
      <c r="I1018" s="11"/>
      <c r="J1018" s="11"/>
      <c r="K1018" s="11"/>
      <c r="L1018" s="11"/>
      <c r="M1018" s="11"/>
      <c r="N1018" s="11"/>
      <c r="O1018" s="11"/>
      <c r="P1018" s="11"/>
      <c r="Q1018" s="11"/>
      <c r="R1018" s="11"/>
    </row>
    <row r="1019">
      <c r="F1019" s="11"/>
      <c r="G1019" s="11"/>
      <c r="H1019" s="11"/>
      <c r="I1019" s="11"/>
      <c r="J1019" s="11"/>
      <c r="K1019" s="11"/>
      <c r="L1019" s="11"/>
      <c r="M1019" s="11"/>
      <c r="N1019" s="11"/>
      <c r="O1019" s="11"/>
      <c r="P1019" s="11"/>
      <c r="Q1019" s="11"/>
      <c r="R1019" s="11"/>
    </row>
    <row r="1020">
      <c r="F1020" s="11"/>
      <c r="G1020" s="11"/>
      <c r="H1020" s="11"/>
      <c r="I1020" s="11"/>
      <c r="J1020" s="11"/>
      <c r="K1020" s="11"/>
      <c r="L1020" s="11"/>
      <c r="M1020" s="11"/>
      <c r="N1020" s="11"/>
      <c r="O1020" s="11"/>
      <c r="P1020" s="11"/>
      <c r="Q1020" s="11"/>
      <c r="R1020" s="11"/>
    </row>
    <row r="1021">
      <c r="F1021" s="11"/>
      <c r="G1021" s="11"/>
      <c r="H1021" s="11"/>
      <c r="I1021" s="11"/>
      <c r="J1021" s="11"/>
      <c r="K1021" s="11"/>
      <c r="L1021" s="11"/>
      <c r="M1021" s="11"/>
      <c r="N1021" s="11"/>
      <c r="O1021" s="11"/>
      <c r="P1021" s="11"/>
      <c r="Q1021" s="11"/>
      <c r="R1021" s="11"/>
    </row>
    <row r="1022">
      <c r="F1022" s="11"/>
      <c r="G1022" s="11"/>
      <c r="H1022" s="11"/>
      <c r="I1022" s="11"/>
      <c r="J1022" s="11"/>
      <c r="K1022" s="11"/>
      <c r="L1022" s="11"/>
      <c r="M1022" s="11"/>
      <c r="N1022" s="11"/>
      <c r="O1022" s="11"/>
      <c r="P1022" s="11"/>
      <c r="Q1022" s="11"/>
      <c r="R1022" s="11"/>
    </row>
    <row r="1023">
      <c r="F1023" s="11"/>
      <c r="G1023" s="11"/>
      <c r="H1023" s="11"/>
      <c r="I1023" s="11"/>
      <c r="J1023" s="11"/>
      <c r="K1023" s="11"/>
      <c r="L1023" s="11"/>
      <c r="M1023" s="11"/>
      <c r="N1023" s="11"/>
      <c r="O1023" s="11"/>
      <c r="P1023" s="11"/>
      <c r="Q1023" s="11"/>
      <c r="R1023" s="11"/>
    </row>
    <row r="1024">
      <c r="F1024" s="11"/>
      <c r="G1024" s="11"/>
      <c r="H1024" s="11"/>
      <c r="I1024" s="11"/>
      <c r="J1024" s="11"/>
      <c r="K1024" s="11"/>
      <c r="L1024" s="11"/>
      <c r="M1024" s="11"/>
      <c r="N1024" s="11"/>
      <c r="O1024" s="11"/>
      <c r="P1024" s="11"/>
      <c r="Q1024" s="11"/>
      <c r="R1024" s="11"/>
    </row>
    <row r="1025">
      <c r="F1025" s="11"/>
      <c r="G1025" s="11"/>
      <c r="H1025" s="11"/>
      <c r="I1025" s="11"/>
      <c r="J1025" s="11"/>
      <c r="K1025" s="11"/>
      <c r="L1025" s="11"/>
      <c r="M1025" s="11"/>
      <c r="N1025" s="11"/>
      <c r="O1025" s="11"/>
      <c r="P1025" s="11"/>
      <c r="Q1025" s="11"/>
      <c r="R1025" s="11"/>
    </row>
    <row r="1026">
      <c r="F1026" s="11"/>
      <c r="G1026" s="11"/>
      <c r="H1026" s="11"/>
      <c r="I1026" s="11"/>
      <c r="J1026" s="11"/>
      <c r="K1026" s="11"/>
      <c r="L1026" s="11"/>
      <c r="M1026" s="11"/>
      <c r="N1026" s="11"/>
      <c r="O1026" s="11"/>
      <c r="P1026" s="11"/>
      <c r="Q1026" s="11"/>
      <c r="R1026" s="11"/>
    </row>
    <row r="1027">
      <c r="F1027" s="11"/>
      <c r="G1027" s="11"/>
      <c r="H1027" s="11"/>
      <c r="I1027" s="11"/>
      <c r="J1027" s="11"/>
      <c r="K1027" s="11"/>
      <c r="L1027" s="11"/>
      <c r="M1027" s="11"/>
      <c r="N1027" s="11"/>
      <c r="O1027" s="11"/>
      <c r="P1027" s="11"/>
      <c r="Q1027" s="11"/>
      <c r="R1027" s="11"/>
    </row>
  </sheetData>
  <mergeCells count="8">
    <mergeCell ref="F42:H46"/>
    <mergeCell ref="F49:H54"/>
    <mergeCell ref="A1:D1"/>
    <mergeCell ref="A42:D46"/>
    <mergeCell ref="A49:D54"/>
    <mergeCell ref="F1:H1"/>
    <mergeCell ref="A19:C19"/>
    <mergeCell ref="A31:C31"/>
  </mergeCells>
  <dataValidations>
    <dataValidation type="list" allowBlank="1" sqref="C8:C17">
      <formula1>'Search Sources'!$A$3:$A$6</formula1>
    </dataValidation>
  </dataValidations>
  <hyperlinks>
    <hyperlink r:id="rId1" ref="D21"/>
    <hyperlink r:id="rId2" location="event-overview" ref="D22"/>
    <hyperlink r:id="rId3" ref="D23"/>
    <hyperlink r:id="rId4" ref="D25"/>
    <hyperlink r:id="rId5" ref="D27"/>
    <hyperlink r:id="rId6" ref="D28"/>
    <hyperlink r:id="rId7" ref="D29"/>
  </hyperlinks>
  <drawing r:id="rId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6.71"/>
    <col customWidth="1" min="2" max="2" width="26.57"/>
  </cols>
  <sheetData>
    <row r="1" ht="17.25" customHeight="1">
      <c r="A1" s="2" t="s">
        <v>96</v>
      </c>
      <c r="B1" s="2" t="s">
        <v>97</v>
      </c>
    </row>
    <row r="2">
      <c r="A2" s="16" t="s">
        <v>98</v>
      </c>
      <c r="B2" s="46" t="s">
        <v>99</v>
      </c>
    </row>
    <row r="3">
      <c r="A3" s="46" t="s">
        <v>103</v>
      </c>
      <c r="B3" s="46" t="s">
        <v>104</v>
      </c>
    </row>
    <row r="4">
      <c r="A4" s="46" t="s">
        <v>105</v>
      </c>
      <c r="B4" s="46" t="s">
        <v>107</v>
      </c>
    </row>
    <row r="5">
      <c r="A5" s="46" t="s">
        <v>108</v>
      </c>
      <c r="B5" s="46" t="s">
        <v>109</v>
      </c>
    </row>
    <row r="6">
      <c r="A6" s="46" t="s">
        <v>110</v>
      </c>
      <c r="B6" s="46" t="s">
        <v>111</v>
      </c>
    </row>
    <row r="7">
      <c r="A7" s="46" t="s">
        <v>113</v>
      </c>
      <c r="B7" s="46" t="s">
        <v>114</v>
      </c>
    </row>
    <row r="8">
      <c r="A8" s="16" t="s">
        <v>115</v>
      </c>
      <c r="B8" s="46" t="s">
        <v>116</v>
      </c>
    </row>
    <row r="9">
      <c r="A9" s="48"/>
      <c r="B9" s="46" t="s">
        <v>120</v>
      </c>
    </row>
    <row r="10">
      <c r="A10" s="48"/>
      <c r="B10" s="46" t="s">
        <v>121</v>
      </c>
    </row>
    <row r="11">
      <c r="A11" s="48"/>
      <c r="B11" s="46" t="s">
        <v>122</v>
      </c>
    </row>
    <row r="12">
      <c r="A12" s="18"/>
      <c r="B12" s="46" t="s">
        <v>123</v>
      </c>
    </row>
    <row r="13">
      <c r="A13" s="18"/>
      <c r="B13" s="46" t="s">
        <v>124</v>
      </c>
    </row>
    <row r="14">
      <c r="A14" s="3" t="s">
        <v>125</v>
      </c>
      <c r="B14" s="7"/>
    </row>
    <row r="15">
      <c r="A15" s="2" t="s">
        <v>0</v>
      </c>
      <c r="B15" s="2" t="s">
        <v>130</v>
      </c>
    </row>
    <row r="16">
      <c r="A16" s="51" t="s">
        <v>131</v>
      </c>
      <c r="B16" s="52" t="s">
        <v>136</v>
      </c>
    </row>
    <row r="17">
      <c r="B17" s="10" t="s">
        <v>141</v>
      </c>
    </row>
  </sheetData>
  <mergeCells count="1">
    <mergeCell ref="A14:B14"/>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7.14"/>
    <col customWidth="1" min="2" max="2" width="10.43"/>
    <col customWidth="1" min="3" max="3" width="50.71"/>
  </cols>
  <sheetData>
    <row r="1">
      <c r="A1" s="2" t="s">
        <v>0</v>
      </c>
      <c r="B1" s="2" t="s">
        <v>160</v>
      </c>
      <c r="C1" s="2" t="s">
        <v>161</v>
      </c>
    </row>
    <row r="2">
      <c r="A2" s="13" t="s">
        <v>162</v>
      </c>
      <c r="B2" s="54" t="s">
        <v>163</v>
      </c>
      <c r="C2" s="32" t="s">
        <v>165</v>
      </c>
    </row>
    <row r="3">
      <c r="A3" s="13" t="s">
        <v>166</v>
      </c>
      <c r="B3" s="54" t="s">
        <v>163</v>
      </c>
      <c r="C3" s="56" t="s">
        <v>167</v>
      </c>
    </row>
    <row r="4" ht="29.25" customHeight="1">
      <c r="A4" s="13" t="s">
        <v>168</v>
      </c>
      <c r="B4" s="54" t="s">
        <v>163</v>
      </c>
      <c r="C4" s="32" t="s">
        <v>169</v>
      </c>
    </row>
    <row r="5">
      <c r="A5" s="13" t="s">
        <v>170</v>
      </c>
      <c r="B5" s="54" t="s">
        <v>163</v>
      </c>
      <c r="C5" s="56" t="s">
        <v>171</v>
      </c>
    </row>
    <row r="6">
      <c r="A6" s="13" t="s">
        <v>172</v>
      </c>
      <c r="B6" s="54" t="s">
        <v>163</v>
      </c>
      <c r="C6" s="56" t="s">
        <v>173</v>
      </c>
    </row>
    <row r="7" ht="32.25" customHeight="1">
      <c r="A7" s="13" t="s">
        <v>174</v>
      </c>
      <c r="B7" s="54" t="s">
        <v>175</v>
      </c>
      <c r="C7" s="32" t="s">
        <v>176</v>
      </c>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2">
      <c r="A2" s="10" t="s">
        <v>179</v>
      </c>
      <c r="B2">
        <f>COUNT('Data Extraction Form'!B2:AAI2)</f>
        <v>36</v>
      </c>
    </row>
    <row r="3">
      <c r="A3" s="10" t="s">
        <v>180</v>
      </c>
    </row>
    <row r="4">
      <c r="A4" s="10" t="s">
        <v>181</v>
      </c>
      <c r="B4" s="10">
        <f>COUNTIF('Data Extraction Form'!B14:AAI14,"1 - yes")</f>
        <v>36</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4.43" defaultRowHeight="15.75"/>
  <cols>
    <col customWidth="1" min="1" max="1" width="12.29"/>
    <col customWidth="1" min="2" max="2" width="82.29"/>
    <col customWidth="1" min="3" max="3" width="11.29"/>
    <col customWidth="1" min="4" max="4" width="11.57"/>
    <col customWidth="1" min="5" max="5" width="11.86"/>
    <col customWidth="1" min="6" max="6" width="11.14"/>
    <col customWidth="1" min="7" max="7" width="12.43"/>
  </cols>
  <sheetData>
    <row r="1">
      <c r="A1" s="65" t="s">
        <v>182</v>
      </c>
      <c r="B1" s="66"/>
      <c r="C1" s="67"/>
      <c r="D1" s="67"/>
      <c r="E1" s="67"/>
      <c r="F1" s="67"/>
      <c r="G1" s="67"/>
      <c r="H1" s="67"/>
      <c r="I1" s="67"/>
      <c r="J1" s="67"/>
      <c r="K1" s="67"/>
      <c r="L1" s="67"/>
      <c r="M1" s="67"/>
      <c r="N1" s="67"/>
      <c r="O1" s="67"/>
      <c r="P1" s="67"/>
      <c r="Q1" s="67"/>
      <c r="R1" s="67"/>
      <c r="S1" s="67"/>
      <c r="T1" s="67"/>
      <c r="U1" s="67"/>
      <c r="V1" s="67"/>
      <c r="W1" s="67"/>
      <c r="X1" s="67"/>
      <c r="Y1" s="67"/>
      <c r="Z1" s="67"/>
      <c r="AA1" s="67"/>
      <c r="AB1" s="67"/>
      <c r="AC1" s="67"/>
    </row>
    <row r="2" ht="16.5" customHeight="1">
      <c r="A2" s="68" t="s">
        <v>0</v>
      </c>
      <c r="B2" s="69">
        <v>1.0</v>
      </c>
      <c r="C2" s="70"/>
      <c r="D2" s="70"/>
      <c r="E2" s="70"/>
      <c r="F2" s="70"/>
      <c r="G2" s="70"/>
      <c r="H2" s="70"/>
      <c r="I2" s="70"/>
      <c r="J2" s="70"/>
      <c r="K2" s="70"/>
      <c r="L2" s="70"/>
      <c r="M2" s="70"/>
      <c r="N2" s="70"/>
      <c r="O2" s="70"/>
      <c r="P2" s="70"/>
      <c r="Q2" s="70"/>
      <c r="R2" s="70"/>
      <c r="S2" s="70"/>
      <c r="T2" s="70"/>
      <c r="U2" s="70"/>
      <c r="V2" s="70"/>
      <c r="W2" s="70"/>
      <c r="X2" s="70"/>
      <c r="Y2" s="70"/>
      <c r="Z2" s="70"/>
      <c r="AA2" s="70"/>
      <c r="AB2" s="70"/>
      <c r="AC2" s="70"/>
    </row>
    <row r="3" ht="14.25" customHeight="1">
      <c r="A3" s="68" t="s">
        <v>183</v>
      </c>
      <c r="B3" s="71"/>
      <c r="C3" s="70"/>
      <c r="D3" s="70"/>
      <c r="F3" s="70"/>
      <c r="H3" s="70"/>
      <c r="J3" s="70"/>
      <c r="L3" s="70"/>
      <c r="N3" s="70"/>
      <c r="P3" s="70"/>
      <c r="R3" s="70"/>
      <c r="T3" s="70"/>
      <c r="V3" s="70"/>
      <c r="X3" s="70"/>
      <c r="Z3" s="70"/>
      <c r="AB3" s="70"/>
    </row>
    <row r="4" ht="18.0" customHeight="1">
      <c r="A4" s="68" t="s">
        <v>184</v>
      </c>
      <c r="B4" s="71"/>
      <c r="C4" s="72"/>
      <c r="D4" s="73"/>
      <c r="E4" s="72"/>
      <c r="F4" s="73"/>
      <c r="G4" s="73"/>
      <c r="H4" s="73"/>
      <c r="I4" s="73"/>
      <c r="J4" s="73"/>
      <c r="K4" s="73"/>
      <c r="L4" s="73"/>
      <c r="M4" s="74"/>
      <c r="N4" s="73"/>
      <c r="O4" s="74"/>
      <c r="P4" s="73"/>
      <c r="Q4" s="73"/>
      <c r="R4" s="73"/>
      <c r="S4" s="74"/>
      <c r="T4" s="73"/>
      <c r="U4" s="74"/>
      <c r="V4" s="73"/>
      <c r="W4" s="74"/>
      <c r="X4" s="73"/>
      <c r="Y4" s="74"/>
      <c r="Z4" s="73"/>
      <c r="AA4" s="74"/>
      <c r="AB4" s="73"/>
      <c r="AC4" s="73"/>
    </row>
    <row r="5">
      <c r="A5" s="75" t="s">
        <v>185</v>
      </c>
      <c r="B5" s="76"/>
      <c r="C5" s="72"/>
      <c r="D5" s="73"/>
      <c r="E5" s="72"/>
      <c r="F5" s="73"/>
      <c r="G5" s="73"/>
      <c r="H5" s="73"/>
      <c r="I5" s="73"/>
      <c r="J5" s="73"/>
      <c r="K5" s="73"/>
      <c r="L5" s="73"/>
      <c r="M5" s="74"/>
      <c r="N5" s="73"/>
      <c r="O5" s="74"/>
      <c r="P5" s="73"/>
      <c r="Q5" s="74"/>
      <c r="R5" s="73"/>
      <c r="S5" s="74"/>
      <c r="T5" s="73"/>
      <c r="U5" s="74"/>
      <c r="V5" s="73"/>
      <c r="W5" s="74"/>
      <c r="X5" s="73"/>
      <c r="Y5" s="74"/>
      <c r="Z5" s="73"/>
      <c r="AA5" s="74"/>
      <c r="AB5" s="73"/>
      <c r="AC5" s="74"/>
    </row>
    <row r="6">
      <c r="A6" s="75" t="s">
        <v>91</v>
      </c>
      <c r="B6" s="76"/>
      <c r="C6" s="72"/>
      <c r="D6" s="73"/>
      <c r="E6" s="72"/>
      <c r="F6" s="73"/>
      <c r="G6" s="73"/>
      <c r="H6" s="73"/>
      <c r="I6" s="73"/>
      <c r="J6" s="73"/>
      <c r="K6" s="73"/>
      <c r="L6" s="73"/>
      <c r="M6" s="74"/>
      <c r="N6" s="73"/>
      <c r="O6" s="74"/>
      <c r="P6" s="73"/>
      <c r="Q6" s="74"/>
      <c r="R6" s="73"/>
      <c r="S6" s="74"/>
      <c r="T6" s="73"/>
      <c r="U6" s="74"/>
      <c r="V6" s="73"/>
      <c r="W6" s="74"/>
      <c r="X6" s="73"/>
      <c r="Y6" s="74"/>
      <c r="Z6" s="73"/>
      <c r="AA6" s="74"/>
      <c r="AB6" s="73"/>
      <c r="AC6" s="74"/>
    </row>
    <row r="7">
      <c r="A7" s="75" t="s">
        <v>189</v>
      </c>
      <c r="B7" s="76"/>
      <c r="C7" s="72"/>
      <c r="D7" s="73"/>
      <c r="E7" s="72"/>
      <c r="F7" s="73"/>
      <c r="G7" s="73"/>
      <c r="H7" s="73"/>
      <c r="I7" s="73"/>
      <c r="J7" s="73"/>
      <c r="K7" s="74"/>
      <c r="L7" s="73"/>
      <c r="M7" s="73"/>
      <c r="N7" s="73"/>
      <c r="O7" s="74"/>
      <c r="P7" s="73"/>
      <c r="Q7" s="74"/>
      <c r="R7" s="73"/>
      <c r="S7" s="74"/>
      <c r="T7" s="73"/>
      <c r="U7" s="74"/>
      <c r="V7" s="73"/>
      <c r="W7" s="74"/>
      <c r="X7" s="73"/>
      <c r="Y7" s="74"/>
      <c r="Z7" s="73"/>
      <c r="AA7" s="74"/>
      <c r="AB7" s="73"/>
      <c r="AC7" s="73"/>
    </row>
    <row r="8">
      <c r="A8" s="75" t="s">
        <v>191</v>
      </c>
      <c r="B8" s="76"/>
      <c r="C8" s="72"/>
      <c r="D8" s="73"/>
      <c r="E8" s="72"/>
      <c r="F8" s="73"/>
      <c r="G8" s="73"/>
      <c r="H8" s="73"/>
      <c r="I8" s="73"/>
      <c r="J8" s="73"/>
      <c r="K8" s="74"/>
      <c r="L8" s="73"/>
      <c r="M8" s="73"/>
      <c r="N8" s="73"/>
      <c r="O8" s="74"/>
      <c r="P8" s="73"/>
      <c r="Q8" s="74"/>
      <c r="R8" s="73"/>
      <c r="S8" s="74"/>
      <c r="T8" s="73"/>
      <c r="U8" s="74"/>
      <c r="V8" s="73"/>
      <c r="W8" s="74"/>
      <c r="X8" s="73"/>
      <c r="Y8" s="74"/>
      <c r="Z8" s="73"/>
      <c r="AA8" s="74"/>
      <c r="AB8" s="73"/>
      <c r="AC8" s="73"/>
    </row>
    <row r="9">
      <c r="A9" s="81" t="s">
        <v>193</v>
      </c>
      <c r="B9" s="71"/>
      <c r="C9" s="83"/>
      <c r="D9" s="83"/>
      <c r="E9" s="83"/>
      <c r="F9" s="83"/>
      <c r="G9" s="83"/>
    </row>
    <row r="10">
      <c r="A10" s="85" t="s">
        <v>197</v>
      </c>
      <c r="B10" s="87"/>
      <c r="C10" s="89"/>
      <c r="D10" s="89"/>
      <c r="E10" s="89"/>
      <c r="F10" s="89"/>
      <c r="G10" s="89"/>
      <c r="H10" s="91"/>
      <c r="I10" s="91"/>
      <c r="J10" s="91"/>
      <c r="K10" s="91"/>
      <c r="L10" s="91"/>
      <c r="M10" s="91"/>
      <c r="N10" s="91"/>
      <c r="O10" s="91"/>
      <c r="P10" s="91"/>
      <c r="Q10" s="91"/>
      <c r="R10" s="91"/>
      <c r="S10" s="91"/>
      <c r="T10" s="91"/>
      <c r="U10" s="91"/>
      <c r="V10" s="91"/>
      <c r="W10" s="91"/>
      <c r="X10" s="91"/>
      <c r="Y10" s="91"/>
      <c r="Z10" s="91"/>
      <c r="AA10" s="91"/>
      <c r="AB10" s="91"/>
      <c r="AC10" s="91"/>
    </row>
    <row r="11">
      <c r="A11" s="65" t="s">
        <v>210</v>
      </c>
      <c r="B11" s="66" t="s">
        <v>212</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row>
    <row r="12">
      <c r="A12" s="92" t="s">
        <v>3</v>
      </c>
      <c r="B12" s="94" t="s">
        <v>4</v>
      </c>
      <c r="C12" s="10" t="s">
        <v>228</v>
      </c>
      <c r="D12" s="83"/>
      <c r="E12" s="83"/>
      <c r="F12" s="83"/>
      <c r="G12" s="83"/>
    </row>
    <row r="13">
      <c r="A13" s="6" t="s">
        <v>180</v>
      </c>
      <c r="B13" s="96" t="s">
        <v>229</v>
      </c>
      <c r="C13" s="97" t="s">
        <v>231</v>
      </c>
      <c r="D13" s="83"/>
      <c r="E13" s="83"/>
      <c r="F13" s="83"/>
      <c r="G13" s="83"/>
    </row>
    <row r="14">
      <c r="A14" s="19" t="s">
        <v>232</v>
      </c>
      <c r="B14" s="99" t="s">
        <v>233</v>
      </c>
      <c r="C14" s="97" t="s">
        <v>241</v>
      </c>
      <c r="D14" s="83"/>
      <c r="E14" s="83"/>
      <c r="F14" s="83"/>
      <c r="G14" s="83"/>
    </row>
    <row r="15">
      <c r="A15" s="46"/>
      <c r="B15" s="46" t="s">
        <v>242</v>
      </c>
      <c r="C15" s="83"/>
      <c r="D15" s="83"/>
      <c r="E15" s="83"/>
      <c r="F15" s="83"/>
      <c r="G15" s="83"/>
    </row>
    <row r="16">
      <c r="A16" s="46"/>
      <c r="B16" s="46" t="s">
        <v>243</v>
      </c>
      <c r="C16" s="83"/>
      <c r="D16" s="83"/>
      <c r="E16" s="83"/>
      <c r="F16" s="83"/>
      <c r="G16" s="83"/>
    </row>
    <row r="17">
      <c r="A17" s="46"/>
      <c r="B17" s="46" t="s">
        <v>244</v>
      </c>
      <c r="C17" s="83"/>
      <c r="D17" s="83"/>
      <c r="E17" s="83"/>
      <c r="F17" s="83"/>
      <c r="G17" s="83"/>
    </row>
    <row r="18">
      <c r="A18" s="46"/>
      <c r="B18" s="46" t="s">
        <v>245</v>
      </c>
      <c r="C18" s="83"/>
      <c r="D18" s="83"/>
      <c r="E18" s="83"/>
      <c r="F18" s="83"/>
      <c r="G18" s="83"/>
    </row>
    <row r="19">
      <c r="A19" s="19" t="s">
        <v>246</v>
      </c>
      <c r="B19" s="16" t="s">
        <v>247</v>
      </c>
    </row>
    <row r="20">
      <c r="A20" s="46"/>
      <c r="B20" s="46" t="s">
        <v>248</v>
      </c>
    </row>
    <row r="21">
      <c r="A21" s="46"/>
      <c r="B21" s="46" t="s">
        <v>249</v>
      </c>
    </row>
    <row r="22">
      <c r="A22" s="101"/>
      <c r="B22" s="46" t="s">
        <v>250</v>
      </c>
    </row>
    <row r="23">
      <c r="A23" s="101" t="s">
        <v>251</v>
      </c>
      <c r="B23" s="46" t="s">
        <v>252</v>
      </c>
    </row>
    <row r="24">
      <c r="A24" s="6" t="s">
        <v>253</v>
      </c>
      <c r="B24" s="96" t="s">
        <v>254</v>
      </c>
    </row>
    <row r="25">
      <c r="A25" s="19" t="s">
        <v>255</v>
      </c>
      <c r="B25" s="16" t="s">
        <v>256</v>
      </c>
    </row>
    <row r="26">
      <c r="A26" s="6"/>
      <c r="B26" s="46" t="s">
        <v>257</v>
      </c>
    </row>
    <row r="27">
      <c r="A27" s="6"/>
      <c r="B27" s="46" t="s">
        <v>258</v>
      </c>
    </row>
    <row r="28">
      <c r="A28" s="6"/>
      <c r="B28" s="46" t="s">
        <v>259</v>
      </c>
    </row>
    <row r="29">
      <c r="A29" s="6"/>
      <c r="B29" s="46" t="s">
        <v>260</v>
      </c>
    </row>
    <row r="30">
      <c r="A30" s="104" t="s">
        <v>11</v>
      </c>
      <c r="B30" s="106" t="s">
        <v>12</v>
      </c>
    </row>
    <row r="31">
      <c r="A31" s="104" t="s">
        <v>13</v>
      </c>
      <c r="B31" s="106" t="s">
        <v>15</v>
      </c>
    </row>
    <row r="32">
      <c r="A32" s="104" t="s">
        <v>20</v>
      </c>
      <c r="B32" s="106" t="s">
        <v>24</v>
      </c>
    </row>
    <row r="33">
      <c r="A33" s="6" t="s">
        <v>261</v>
      </c>
      <c r="B33" s="96" t="s">
        <v>262</v>
      </c>
    </row>
    <row r="34">
      <c r="A34" s="19" t="s">
        <v>263</v>
      </c>
      <c r="B34" s="16" t="s">
        <v>264</v>
      </c>
    </row>
    <row r="35">
      <c r="A35" s="107" t="s">
        <v>265</v>
      </c>
      <c r="B35" s="16" t="s">
        <v>266</v>
      </c>
    </row>
    <row r="36">
      <c r="A36" s="107" t="s">
        <v>267</v>
      </c>
      <c r="B36" s="16" t="s">
        <v>268</v>
      </c>
    </row>
    <row r="37">
      <c r="A37" s="19" t="s">
        <v>269</v>
      </c>
      <c r="B37" s="16" t="s">
        <v>270</v>
      </c>
    </row>
    <row r="38">
      <c r="A38" s="104" t="s">
        <v>25</v>
      </c>
      <c r="B38" s="108" t="s">
        <v>26</v>
      </c>
    </row>
    <row r="39">
      <c r="A39" s="109" t="s">
        <v>33</v>
      </c>
      <c r="B39" s="106" t="s">
        <v>38</v>
      </c>
    </row>
    <row r="40">
      <c r="A40" s="109" t="s">
        <v>40</v>
      </c>
      <c r="B40" s="106" t="s">
        <v>41</v>
      </c>
    </row>
    <row r="41">
      <c r="A41" s="51" t="s">
        <v>271</v>
      </c>
      <c r="B41" s="96" t="s">
        <v>272</v>
      </c>
    </row>
    <row r="42">
      <c r="A42" s="19" t="s">
        <v>273</v>
      </c>
      <c r="B42" s="16" t="s">
        <v>274</v>
      </c>
    </row>
    <row r="43">
      <c r="A43" s="19" t="s">
        <v>275</v>
      </c>
      <c r="B43" s="16" t="s">
        <v>276</v>
      </c>
    </row>
    <row r="44">
      <c r="A44" s="19" t="s">
        <v>277</v>
      </c>
      <c r="B44" s="16" t="s">
        <v>278</v>
      </c>
    </row>
    <row r="45">
      <c r="A45" s="6" t="s">
        <v>279</v>
      </c>
      <c r="B45" s="96" t="s">
        <v>280</v>
      </c>
    </row>
    <row r="46">
      <c r="A46" s="6" t="s">
        <v>281</v>
      </c>
      <c r="B46" s="96" t="s">
        <v>282</v>
      </c>
      <c r="C46" s="10" t="s">
        <v>283</v>
      </c>
    </row>
    <row r="47">
      <c r="A47" s="6" t="s">
        <v>284</v>
      </c>
      <c r="B47" s="96" t="s">
        <v>285</v>
      </c>
    </row>
    <row r="48">
      <c r="A48" s="19" t="s">
        <v>286</v>
      </c>
      <c r="B48" s="16" t="s">
        <v>287</v>
      </c>
    </row>
    <row r="49">
      <c r="A49" s="51" t="s">
        <v>288</v>
      </c>
      <c r="B49" s="96" t="s">
        <v>289</v>
      </c>
    </row>
    <row r="50">
      <c r="A50" s="110"/>
      <c r="B50" s="99" t="s">
        <v>228</v>
      </c>
    </row>
    <row r="51">
      <c r="A51" s="110"/>
      <c r="B51" s="99" t="s">
        <v>290</v>
      </c>
    </row>
    <row r="52">
      <c r="A52" s="110"/>
      <c r="B52" s="99" t="s">
        <v>291</v>
      </c>
    </row>
    <row r="53">
      <c r="A53" s="110"/>
      <c r="B53" s="99" t="s">
        <v>292</v>
      </c>
    </row>
    <row r="54">
      <c r="A54" s="110"/>
      <c r="B54" s="99" t="s">
        <v>293</v>
      </c>
    </row>
    <row r="55">
      <c r="A55" s="111"/>
      <c r="B55" s="112"/>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row>
  </sheetData>
  <mergeCells count="13">
    <mergeCell ref="Z3:AA3"/>
    <mergeCell ref="AB3:AC3"/>
    <mergeCell ref="H3:I3"/>
    <mergeCell ref="J3:K3"/>
    <mergeCell ref="T3:U3"/>
    <mergeCell ref="R3:S3"/>
    <mergeCell ref="L3:M3"/>
    <mergeCell ref="P3:Q3"/>
    <mergeCell ref="N3:O3"/>
    <mergeCell ref="F3:G3"/>
    <mergeCell ref="D3:E3"/>
    <mergeCell ref="V3:W3"/>
    <mergeCell ref="X3:Y3"/>
  </mergeCells>
  <dataValidations>
    <dataValidation type="list" allowBlank="1" showInputMessage="1" prompt="Click and enter a value from range 'SLR Basic Data'!A8:A10" sqref="B10">
      <formula1>'SLR Basic Data'!$A$8:$A$10</formula1>
    </dataValidation>
    <dataValidation type="list" allowBlank="1" showInputMessage="1" prompt="Click and enter a value from range 'Search Sources'!A19:A36" sqref="B6">
      <formula1>'Search Sources'!$A$19:$A$46</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7.86"/>
    <col customWidth="1" min="2" max="2" width="78.86"/>
    <col customWidth="1" min="3" max="3" width="23.57"/>
    <col customWidth="1" min="4" max="4" width="22.14"/>
    <col customWidth="1" min="5" max="5" width="21.29"/>
    <col customWidth="1" min="6" max="6" width="16.29"/>
  </cols>
  <sheetData>
    <row r="1">
      <c r="A1" s="2" t="s">
        <v>0</v>
      </c>
      <c r="B1" s="2" t="s">
        <v>186</v>
      </c>
      <c r="C1" s="77" t="s">
        <v>187</v>
      </c>
      <c r="D1" s="57"/>
      <c r="E1" s="57"/>
      <c r="F1" s="58"/>
      <c r="I1" s="10"/>
    </row>
    <row r="2">
      <c r="A2" s="78" t="s">
        <v>188</v>
      </c>
      <c r="B2" s="79" t="s">
        <v>190</v>
      </c>
      <c r="C2" s="80" t="s">
        <v>192</v>
      </c>
      <c r="D2" s="80" t="s">
        <v>194</v>
      </c>
      <c r="E2" s="80" t="s">
        <v>195</v>
      </c>
      <c r="F2" s="82"/>
      <c r="G2" s="10"/>
      <c r="H2" s="10"/>
      <c r="I2" s="10"/>
      <c r="J2" s="10"/>
      <c r="K2" s="10"/>
    </row>
    <row r="3">
      <c r="A3" s="84" t="s">
        <v>196</v>
      </c>
      <c r="B3" s="86" t="s">
        <v>198</v>
      </c>
      <c r="C3" s="88" t="s">
        <v>199</v>
      </c>
      <c r="D3" s="88" t="s">
        <v>200</v>
      </c>
      <c r="E3" s="88" t="s">
        <v>201</v>
      </c>
      <c r="F3" s="90"/>
      <c r="H3" s="10"/>
      <c r="I3" s="10"/>
      <c r="J3" s="10"/>
      <c r="K3" s="10"/>
    </row>
    <row r="4">
      <c r="A4" s="84" t="s">
        <v>202</v>
      </c>
      <c r="B4" s="86" t="s">
        <v>203</v>
      </c>
      <c r="C4" s="88" t="s">
        <v>204</v>
      </c>
      <c r="D4" s="88" t="s">
        <v>205</v>
      </c>
      <c r="E4" s="88" t="s">
        <v>206</v>
      </c>
      <c r="F4" s="90"/>
      <c r="H4" s="10"/>
      <c r="I4" s="10"/>
      <c r="J4" s="10"/>
    </row>
    <row r="5">
      <c r="A5" s="84" t="s">
        <v>207</v>
      </c>
      <c r="B5" s="86" t="s">
        <v>208</v>
      </c>
      <c r="C5" s="88" t="s">
        <v>209</v>
      </c>
      <c r="D5" s="88" t="s">
        <v>211</v>
      </c>
      <c r="E5" s="88" t="s">
        <v>213</v>
      </c>
      <c r="F5" s="90"/>
      <c r="H5" s="10"/>
      <c r="I5" s="10"/>
      <c r="J5" s="10"/>
    </row>
    <row r="6">
      <c r="A6" s="84" t="s">
        <v>214</v>
      </c>
      <c r="B6" s="86" t="s">
        <v>215</v>
      </c>
      <c r="C6" s="88" t="s">
        <v>216</v>
      </c>
      <c r="D6" s="88" t="s">
        <v>217</v>
      </c>
      <c r="E6" s="88" t="s">
        <v>218</v>
      </c>
      <c r="F6" s="86" t="s">
        <v>219</v>
      </c>
      <c r="G6" s="10"/>
      <c r="H6" s="10"/>
      <c r="I6" s="10"/>
      <c r="J6" s="10"/>
    </row>
    <row r="7">
      <c r="A7" s="84" t="s">
        <v>220</v>
      </c>
      <c r="B7" s="86" t="s">
        <v>221</v>
      </c>
      <c r="C7" s="88" t="s">
        <v>204</v>
      </c>
      <c r="D7" s="88" t="s">
        <v>211</v>
      </c>
      <c r="E7" s="88" t="s">
        <v>222</v>
      </c>
      <c r="F7" s="90"/>
      <c r="J7" s="10"/>
    </row>
    <row r="8">
      <c r="A8" s="84" t="s">
        <v>223</v>
      </c>
      <c r="B8" s="86" t="s">
        <v>224</v>
      </c>
      <c r="C8" s="88" t="s">
        <v>225</v>
      </c>
      <c r="D8" s="88" t="s">
        <v>211</v>
      </c>
      <c r="E8" s="88" t="s">
        <v>226</v>
      </c>
      <c r="F8" s="90"/>
    </row>
    <row r="9">
      <c r="E9" s="11"/>
      <c r="F9" s="11"/>
      <c r="G9" s="11"/>
      <c r="H9" s="11"/>
      <c r="I9" s="11"/>
      <c r="J9" s="11"/>
    </row>
    <row r="10">
      <c r="A10" s="10" t="s">
        <v>227</v>
      </c>
      <c r="E10" s="93"/>
      <c r="F10" s="93"/>
      <c r="G10" s="93"/>
      <c r="H10" s="93"/>
      <c r="I10" s="11"/>
      <c r="J10" s="11"/>
    </row>
    <row r="11">
      <c r="A11" s="95"/>
      <c r="E11" s="93"/>
      <c r="F11" s="93"/>
      <c r="G11" s="93"/>
      <c r="H11" s="93"/>
      <c r="I11" s="11"/>
      <c r="J11" s="11"/>
    </row>
    <row r="12">
      <c r="E12" s="93"/>
      <c r="F12" s="93"/>
      <c r="G12" s="93"/>
      <c r="H12" s="93"/>
      <c r="I12" s="93"/>
      <c r="J12" s="11"/>
    </row>
    <row r="13">
      <c r="B13" s="98" t="s">
        <v>230</v>
      </c>
      <c r="E13" s="93"/>
      <c r="F13" s="93"/>
      <c r="G13" s="93"/>
      <c r="H13" s="93"/>
      <c r="I13" s="11"/>
      <c r="J13" s="11"/>
    </row>
    <row r="14">
      <c r="A14" s="10" t="s">
        <v>234</v>
      </c>
      <c r="B14" s="98" t="s">
        <v>235</v>
      </c>
      <c r="C14" s="10" t="s">
        <v>236</v>
      </c>
      <c r="D14" s="10" t="s">
        <v>237</v>
      </c>
      <c r="E14" s="93" t="s">
        <v>238</v>
      </c>
      <c r="F14" s="93"/>
      <c r="G14" s="93"/>
      <c r="H14" s="93"/>
      <c r="I14" s="11"/>
      <c r="J14" s="11"/>
    </row>
    <row r="15">
      <c r="A15" s="10" t="s">
        <v>239</v>
      </c>
      <c r="B15" s="93" t="s">
        <v>240</v>
      </c>
      <c r="C15" s="10" t="s">
        <v>236</v>
      </c>
      <c r="D15" s="10" t="s">
        <v>237</v>
      </c>
      <c r="E15" s="93" t="s">
        <v>238</v>
      </c>
      <c r="F15" s="93"/>
      <c r="G15" s="93"/>
      <c r="H15" s="93"/>
      <c r="I15" s="11"/>
      <c r="J15" s="11"/>
    </row>
    <row r="16">
      <c r="B16" s="98"/>
      <c r="E16" s="21"/>
      <c r="F16" s="11"/>
      <c r="G16" s="11"/>
      <c r="H16" s="11"/>
      <c r="I16" s="11"/>
      <c r="J16" s="11"/>
    </row>
    <row r="17">
      <c r="B17" s="98"/>
      <c r="E17" s="11"/>
      <c r="F17" s="11"/>
      <c r="G17" s="11"/>
      <c r="H17" s="11"/>
      <c r="I17" s="11"/>
      <c r="J17" s="11"/>
    </row>
    <row r="18">
      <c r="B18" s="98"/>
      <c r="E18" s="11"/>
      <c r="F18" s="11"/>
      <c r="G18" s="11"/>
      <c r="H18" s="11"/>
      <c r="I18" s="11"/>
      <c r="J18" s="11"/>
    </row>
    <row r="19">
      <c r="B19" s="98"/>
    </row>
    <row r="20">
      <c r="B20" s="98"/>
    </row>
    <row r="21">
      <c r="B21" s="100"/>
    </row>
    <row r="22">
      <c r="B22" s="102"/>
    </row>
    <row r="23">
      <c r="B23" s="98"/>
    </row>
    <row r="24">
      <c r="B24" s="98"/>
    </row>
    <row r="26">
      <c r="B26" s="10"/>
    </row>
    <row r="27">
      <c r="B27" s="103"/>
    </row>
    <row r="28">
      <c r="B28" s="103"/>
    </row>
    <row r="29">
      <c r="B29" s="10"/>
    </row>
    <row r="30">
      <c r="B30" s="105"/>
    </row>
    <row r="31">
      <c r="B31" s="105"/>
    </row>
    <row r="32">
      <c r="B32" s="103"/>
    </row>
    <row r="33">
      <c r="B33" s="103"/>
    </row>
    <row r="34">
      <c r="B34" s="103"/>
    </row>
    <row r="35">
      <c r="B35" s="103"/>
    </row>
    <row r="36">
      <c r="B36" s="10"/>
    </row>
    <row r="37">
      <c r="B37" s="10"/>
    </row>
  </sheetData>
  <mergeCells count="1">
    <mergeCell ref="C1:F1"/>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xSplit="1.0" topLeftCell="B1" activePane="topRight" state="frozen"/>
      <selection activeCell="C2" sqref="C2" pane="topRight"/>
    </sheetView>
  </sheetViews>
  <sheetFormatPr customHeight="1" defaultColWidth="14.43" defaultRowHeight="15.75"/>
  <cols>
    <col customWidth="1" min="1" max="1" width="12.29"/>
    <col customWidth="1" min="2" max="37" width="51.57"/>
  </cols>
  <sheetData>
    <row r="1">
      <c r="A1" s="65" t="s">
        <v>182</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row>
    <row r="2" ht="16.5" customHeight="1">
      <c r="A2" s="68" t="s">
        <v>0</v>
      </c>
      <c r="B2" s="69">
        <v>1.0</v>
      </c>
      <c r="C2" s="69">
        <v>2.0</v>
      </c>
      <c r="D2" s="69">
        <v>3.0</v>
      </c>
      <c r="E2" s="69">
        <v>4.0</v>
      </c>
      <c r="F2" s="69">
        <v>5.0</v>
      </c>
      <c r="G2" s="69">
        <v>6.0</v>
      </c>
      <c r="H2" s="69">
        <v>7.0</v>
      </c>
      <c r="I2" s="69">
        <v>8.0</v>
      </c>
      <c r="J2" s="69">
        <v>9.0</v>
      </c>
      <c r="K2" s="69">
        <v>10.0</v>
      </c>
      <c r="L2" s="69">
        <v>11.0</v>
      </c>
      <c r="M2" s="69">
        <v>12.0</v>
      </c>
      <c r="N2" s="69">
        <v>13.0</v>
      </c>
      <c r="O2" s="69">
        <v>14.0</v>
      </c>
      <c r="P2" s="69">
        <v>15.0</v>
      </c>
      <c r="Q2" s="69">
        <v>16.0</v>
      </c>
      <c r="R2" s="69">
        <v>17.0</v>
      </c>
      <c r="S2" s="69">
        <v>18.0</v>
      </c>
      <c r="T2" s="69">
        <v>19.0</v>
      </c>
      <c r="U2" s="69">
        <v>20.0</v>
      </c>
      <c r="V2" s="69">
        <v>21.0</v>
      </c>
      <c r="W2" s="69">
        <v>22.0</v>
      </c>
      <c r="X2" s="69">
        <v>23.0</v>
      </c>
      <c r="Y2" s="69">
        <v>24.0</v>
      </c>
      <c r="Z2" s="69">
        <v>25.0</v>
      </c>
      <c r="AA2" s="69">
        <v>26.0</v>
      </c>
      <c r="AB2" s="69">
        <v>27.0</v>
      </c>
      <c r="AC2" s="69">
        <v>28.0</v>
      </c>
      <c r="AD2" s="69">
        <v>29.0</v>
      </c>
      <c r="AE2" s="69">
        <v>30.0</v>
      </c>
      <c r="AF2" s="69">
        <v>31.0</v>
      </c>
      <c r="AG2" s="69">
        <v>32.0</v>
      </c>
      <c r="AH2" s="69">
        <v>33.0</v>
      </c>
      <c r="AI2" s="69">
        <v>34.0</v>
      </c>
      <c r="AJ2" s="69">
        <v>35.0</v>
      </c>
      <c r="AK2" s="69">
        <v>36.0</v>
      </c>
    </row>
    <row r="3" ht="14.25" customHeight="1">
      <c r="A3" s="68" t="s">
        <v>183</v>
      </c>
      <c r="B3" s="113" t="s">
        <v>294</v>
      </c>
      <c r="C3" s="71" t="s">
        <v>295</v>
      </c>
      <c r="D3" s="71" t="s">
        <v>296</v>
      </c>
      <c r="E3" s="71" t="s">
        <v>297</v>
      </c>
      <c r="F3" s="71" t="s">
        <v>298</v>
      </c>
      <c r="G3" s="71" t="s">
        <v>299</v>
      </c>
      <c r="H3" s="71" t="s">
        <v>300</v>
      </c>
      <c r="I3" s="71" t="s">
        <v>301</v>
      </c>
      <c r="J3" s="115" t="s">
        <v>302</v>
      </c>
      <c r="K3" s="115" t="s">
        <v>303</v>
      </c>
      <c r="L3" s="115" t="s">
        <v>304</v>
      </c>
      <c r="M3" s="115" t="s">
        <v>305</v>
      </c>
      <c r="N3" s="115" t="s">
        <v>306</v>
      </c>
      <c r="O3" s="115" t="s">
        <v>307</v>
      </c>
      <c r="P3" s="115" t="s">
        <v>308</v>
      </c>
      <c r="Q3" s="115" t="s">
        <v>309</v>
      </c>
      <c r="R3" s="115" t="s">
        <v>310</v>
      </c>
      <c r="S3" s="71" t="s">
        <v>311</v>
      </c>
      <c r="T3" s="71" t="s">
        <v>312</v>
      </c>
      <c r="U3" s="71" t="s">
        <v>313</v>
      </c>
      <c r="V3" s="71" t="s">
        <v>314</v>
      </c>
      <c r="W3" s="71" t="s">
        <v>315</v>
      </c>
      <c r="X3" s="71" t="s">
        <v>316</v>
      </c>
      <c r="Y3" s="71" t="s">
        <v>317</v>
      </c>
      <c r="Z3" s="71" t="s">
        <v>318</v>
      </c>
      <c r="AA3" s="71" t="s">
        <v>319</v>
      </c>
      <c r="AB3" s="71" t="s">
        <v>320</v>
      </c>
      <c r="AC3" s="71" t="s">
        <v>321</v>
      </c>
      <c r="AD3" s="71" t="s">
        <v>322</v>
      </c>
      <c r="AE3" s="71" t="s">
        <v>323</v>
      </c>
      <c r="AF3" s="71" t="s">
        <v>324</v>
      </c>
      <c r="AG3" s="71" t="s">
        <v>325</v>
      </c>
      <c r="AH3" s="71" t="s">
        <v>326</v>
      </c>
      <c r="AI3" s="71" t="s">
        <v>327</v>
      </c>
      <c r="AJ3" s="71" t="s">
        <v>328</v>
      </c>
      <c r="AK3" s="71" t="s">
        <v>329</v>
      </c>
    </row>
    <row r="4" ht="18.0" customHeight="1">
      <c r="A4" s="68" t="s">
        <v>184</v>
      </c>
      <c r="B4" s="113" t="s">
        <v>330</v>
      </c>
      <c r="C4" s="71" t="s">
        <v>331</v>
      </c>
      <c r="D4" s="71" t="s">
        <v>332</v>
      </c>
      <c r="E4" s="71" t="s">
        <v>333</v>
      </c>
      <c r="F4" s="71" t="s">
        <v>334</v>
      </c>
      <c r="G4" s="71" t="s">
        <v>335</v>
      </c>
      <c r="H4" s="71" t="s">
        <v>336</v>
      </c>
      <c r="I4" s="71" t="s">
        <v>337</v>
      </c>
      <c r="J4" s="115" t="s">
        <v>338</v>
      </c>
      <c r="K4" s="115" t="s">
        <v>339</v>
      </c>
      <c r="L4" s="115" t="s">
        <v>340</v>
      </c>
      <c r="M4" s="115" t="s">
        <v>341</v>
      </c>
      <c r="N4" s="115" t="s">
        <v>342</v>
      </c>
      <c r="O4" s="115" t="s">
        <v>343</v>
      </c>
      <c r="P4" s="115" t="s">
        <v>344</v>
      </c>
      <c r="Q4" s="115" t="s">
        <v>345</v>
      </c>
      <c r="R4" s="115" t="s">
        <v>346</v>
      </c>
      <c r="S4" s="10" t="s">
        <v>347</v>
      </c>
      <c r="T4" s="10" t="s">
        <v>348</v>
      </c>
      <c r="U4" s="115" t="s">
        <v>349</v>
      </c>
      <c r="V4" s="71" t="s">
        <v>350</v>
      </c>
      <c r="W4" s="71" t="s">
        <v>351</v>
      </c>
      <c r="X4" s="71" t="s">
        <v>352</v>
      </c>
      <c r="Y4" s="71" t="s">
        <v>353</v>
      </c>
      <c r="Z4" s="71" t="s">
        <v>354</v>
      </c>
      <c r="AA4" s="71" t="s">
        <v>355</v>
      </c>
      <c r="AB4" s="71" t="s">
        <v>356</v>
      </c>
      <c r="AC4" s="71" t="s">
        <v>357</v>
      </c>
      <c r="AD4" s="71" t="s">
        <v>358</v>
      </c>
      <c r="AE4" s="71" t="s">
        <v>359</v>
      </c>
      <c r="AF4" s="115" t="s">
        <v>360</v>
      </c>
      <c r="AG4" s="115" t="s">
        <v>361</v>
      </c>
      <c r="AH4" s="115" t="s">
        <v>362</v>
      </c>
      <c r="AI4" s="115" t="s">
        <v>363</v>
      </c>
      <c r="AJ4" s="115" t="s">
        <v>364</v>
      </c>
      <c r="AK4" s="115" t="s">
        <v>365</v>
      </c>
    </row>
    <row r="5">
      <c r="A5" s="75" t="s">
        <v>185</v>
      </c>
      <c r="B5" s="76">
        <v>2013.0</v>
      </c>
      <c r="C5" s="76">
        <v>2012.0</v>
      </c>
      <c r="D5" s="76">
        <v>2013.0</v>
      </c>
      <c r="E5" s="76">
        <v>2011.0</v>
      </c>
      <c r="F5" s="76">
        <v>2011.0</v>
      </c>
      <c r="G5" s="76">
        <v>2012.0</v>
      </c>
      <c r="H5" s="76">
        <v>2011.0</v>
      </c>
      <c r="I5" s="76">
        <v>2014.0</v>
      </c>
      <c r="J5" s="76">
        <v>2014.0</v>
      </c>
      <c r="K5" s="76">
        <v>2014.0</v>
      </c>
      <c r="L5" s="76">
        <v>2014.0</v>
      </c>
      <c r="M5" s="76">
        <v>2013.0</v>
      </c>
      <c r="N5" s="76">
        <v>2014.0</v>
      </c>
      <c r="O5" s="76">
        <v>2014.0</v>
      </c>
      <c r="P5" s="76">
        <v>2012.0</v>
      </c>
      <c r="Q5" s="76">
        <v>2014.0</v>
      </c>
      <c r="R5" s="76">
        <v>2013.0</v>
      </c>
      <c r="S5" s="76">
        <v>2014.0</v>
      </c>
      <c r="T5" s="76">
        <v>2014.0</v>
      </c>
      <c r="U5" s="76">
        <v>2010.0</v>
      </c>
      <c r="V5" s="76">
        <v>2010.0</v>
      </c>
      <c r="W5" s="76">
        <v>2010.0</v>
      </c>
      <c r="X5" s="76">
        <v>2009.0</v>
      </c>
      <c r="Y5" s="76">
        <v>2010.0</v>
      </c>
      <c r="Z5" s="76">
        <v>2010.0</v>
      </c>
      <c r="AA5" s="76">
        <v>2009.0</v>
      </c>
      <c r="AB5" s="76">
        <v>2009.0</v>
      </c>
      <c r="AC5" s="76">
        <v>2010.0</v>
      </c>
      <c r="AD5" s="76">
        <v>2014.0</v>
      </c>
      <c r="AE5" s="76">
        <v>2010.0</v>
      </c>
      <c r="AF5" s="76">
        <v>2011.0</v>
      </c>
      <c r="AG5" s="76">
        <v>2012.0</v>
      </c>
      <c r="AH5" s="76">
        <v>2014.0</v>
      </c>
      <c r="AI5" s="76">
        <v>2014.0</v>
      </c>
      <c r="AJ5" s="76">
        <v>2014.0</v>
      </c>
      <c r="AK5" s="76">
        <v>2011.0</v>
      </c>
    </row>
    <row r="6">
      <c r="A6" s="75" t="s">
        <v>91</v>
      </c>
      <c r="B6" s="76" t="s">
        <v>30</v>
      </c>
      <c r="C6" s="76" t="s">
        <v>30</v>
      </c>
      <c r="D6" s="76" t="s">
        <v>30</v>
      </c>
      <c r="E6" s="76" t="s">
        <v>30</v>
      </c>
      <c r="F6" s="76" t="s">
        <v>30</v>
      </c>
      <c r="G6" s="76" t="s">
        <v>30</v>
      </c>
      <c r="H6" s="76" t="s">
        <v>30</v>
      </c>
      <c r="I6" s="76" t="s">
        <v>30</v>
      </c>
      <c r="J6" s="76" t="s">
        <v>30</v>
      </c>
      <c r="K6" s="76" t="s">
        <v>30</v>
      </c>
      <c r="L6" s="76" t="s">
        <v>30</v>
      </c>
      <c r="M6" s="76" t="s">
        <v>30</v>
      </c>
      <c r="N6" s="76" t="s">
        <v>30</v>
      </c>
      <c r="O6" s="76" t="s">
        <v>30</v>
      </c>
      <c r="P6" s="76" t="s">
        <v>30</v>
      </c>
      <c r="Q6" s="76" t="s">
        <v>30</v>
      </c>
      <c r="R6" s="76" t="s">
        <v>30</v>
      </c>
      <c r="S6" s="76" t="s">
        <v>30</v>
      </c>
      <c r="T6" s="76" t="s">
        <v>30</v>
      </c>
      <c r="U6" s="76" t="s">
        <v>30</v>
      </c>
      <c r="V6" s="76" t="s">
        <v>30</v>
      </c>
      <c r="W6" s="76" t="s">
        <v>30</v>
      </c>
      <c r="X6" s="76" t="s">
        <v>30</v>
      </c>
      <c r="Y6" s="76" t="s">
        <v>30</v>
      </c>
      <c r="Z6" s="76" t="s">
        <v>30</v>
      </c>
      <c r="AA6" s="76" t="s">
        <v>30</v>
      </c>
      <c r="AB6" s="76" t="s">
        <v>30</v>
      </c>
      <c r="AC6" s="76" t="s">
        <v>30</v>
      </c>
      <c r="AD6" s="76" t="s">
        <v>30</v>
      </c>
      <c r="AE6" s="76" t="s">
        <v>30</v>
      </c>
      <c r="AF6" s="76" t="s">
        <v>30</v>
      </c>
      <c r="AG6" s="76" t="s">
        <v>30</v>
      </c>
      <c r="AH6" s="76" t="s">
        <v>30</v>
      </c>
      <c r="AI6" s="76" t="s">
        <v>30</v>
      </c>
      <c r="AJ6" s="76" t="s">
        <v>30</v>
      </c>
      <c r="AK6" s="76" t="s">
        <v>30</v>
      </c>
    </row>
    <row r="7">
      <c r="A7" s="75" t="s">
        <v>189</v>
      </c>
      <c r="B7" s="76" t="s">
        <v>366</v>
      </c>
      <c r="C7" s="76" t="s">
        <v>367</v>
      </c>
      <c r="D7" s="76" t="s">
        <v>368</v>
      </c>
      <c r="E7" s="76" t="s">
        <v>369</v>
      </c>
      <c r="F7" s="76" t="s">
        <v>370</v>
      </c>
      <c r="G7" s="76" t="s">
        <v>371</v>
      </c>
      <c r="H7" s="76" t="s">
        <v>372</v>
      </c>
      <c r="I7" s="76" t="s">
        <v>373</v>
      </c>
      <c r="J7" s="76" t="s">
        <v>374</v>
      </c>
      <c r="K7" s="76" t="s">
        <v>375</v>
      </c>
      <c r="L7" s="76" t="s">
        <v>376</v>
      </c>
      <c r="M7" s="76" t="s">
        <v>377</v>
      </c>
      <c r="N7" s="76" t="s">
        <v>378</v>
      </c>
      <c r="O7" s="76" t="s">
        <v>379</v>
      </c>
      <c r="P7" s="76" t="s">
        <v>380</v>
      </c>
      <c r="Q7" s="76" t="s">
        <v>381</v>
      </c>
      <c r="R7" s="76" t="s">
        <v>382</v>
      </c>
      <c r="S7" s="76" t="s">
        <v>383</v>
      </c>
      <c r="T7" s="76" t="s">
        <v>384</v>
      </c>
      <c r="U7" s="76" t="s">
        <v>385</v>
      </c>
      <c r="V7" s="76" t="s">
        <v>386</v>
      </c>
      <c r="W7" s="76" t="s">
        <v>387</v>
      </c>
      <c r="X7" s="76" t="s">
        <v>388</v>
      </c>
      <c r="Y7" s="76" t="s">
        <v>389</v>
      </c>
      <c r="Z7" s="76" t="s">
        <v>390</v>
      </c>
      <c r="AA7" s="76" t="s">
        <v>391</v>
      </c>
      <c r="AB7" s="76" t="s">
        <v>392</v>
      </c>
      <c r="AC7" s="76" t="s">
        <v>393</v>
      </c>
      <c r="AD7" s="76" t="s">
        <v>394</v>
      </c>
      <c r="AE7" s="76" t="s">
        <v>395</v>
      </c>
      <c r="AF7" s="76" t="s">
        <v>396</v>
      </c>
      <c r="AG7" s="76" t="s">
        <v>397</v>
      </c>
      <c r="AH7" s="76" t="s">
        <v>398</v>
      </c>
      <c r="AI7" s="76" t="s">
        <v>399</v>
      </c>
      <c r="AJ7" s="76" t="s">
        <v>400</v>
      </c>
      <c r="AK7" s="76" t="s">
        <v>401</v>
      </c>
    </row>
    <row r="8">
      <c r="A8" s="75" t="s">
        <v>191</v>
      </c>
      <c r="B8" s="76">
        <v>4.0</v>
      </c>
      <c r="C8" s="76">
        <v>14.0</v>
      </c>
      <c r="D8" s="76">
        <v>7.0</v>
      </c>
      <c r="E8" s="76">
        <v>12.0</v>
      </c>
      <c r="F8" s="76">
        <v>14.0</v>
      </c>
      <c r="G8" s="76">
        <v>3.0</v>
      </c>
      <c r="H8" s="76">
        <v>21.0</v>
      </c>
      <c r="I8" s="76">
        <v>1.0</v>
      </c>
      <c r="J8" s="76">
        <v>5.0</v>
      </c>
      <c r="K8" s="76">
        <v>4.0</v>
      </c>
      <c r="L8" s="76">
        <v>0.0</v>
      </c>
      <c r="M8" s="76">
        <v>6.0</v>
      </c>
      <c r="N8" s="76">
        <v>0.0</v>
      </c>
      <c r="O8" s="76">
        <v>0.0</v>
      </c>
      <c r="P8" s="76">
        <v>2.0</v>
      </c>
      <c r="Q8" s="76">
        <v>4.0</v>
      </c>
      <c r="R8" s="76">
        <v>2.0</v>
      </c>
      <c r="S8" s="76">
        <v>0.0</v>
      </c>
      <c r="T8" s="76">
        <v>0.0</v>
      </c>
      <c r="U8" s="76">
        <v>7.0</v>
      </c>
      <c r="V8" s="76">
        <v>11.0</v>
      </c>
      <c r="W8" s="76">
        <v>6.0</v>
      </c>
      <c r="X8" s="76">
        <v>11.0</v>
      </c>
      <c r="Y8" s="76">
        <v>6.0</v>
      </c>
      <c r="Z8" s="76">
        <v>5.0</v>
      </c>
      <c r="AA8" s="76">
        <v>6.0</v>
      </c>
      <c r="AB8" s="76">
        <v>8.0</v>
      </c>
      <c r="AC8" s="76">
        <v>11.0</v>
      </c>
      <c r="AD8" s="76">
        <v>0.0</v>
      </c>
      <c r="AE8" s="76">
        <v>14.0</v>
      </c>
      <c r="AF8" s="76">
        <v>22.0</v>
      </c>
      <c r="AG8" s="76">
        <v>5.0</v>
      </c>
      <c r="AH8" s="76">
        <v>5.0</v>
      </c>
      <c r="AI8" s="76">
        <v>4.0</v>
      </c>
      <c r="AJ8" s="76">
        <v>7.0</v>
      </c>
      <c r="AK8" s="76">
        <v>5.0</v>
      </c>
    </row>
    <row r="9">
      <c r="A9" s="81" t="s">
        <v>193</v>
      </c>
      <c r="B9" s="116" t="s">
        <v>402</v>
      </c>
      <c r="C9" s="116" t="s">
        <v>403</v>
      </c>
      <c r="D9" s="116" t="s">
        <v>404</v>
      </c>
      <c r="E9" s="116" t="s">
        <v>405</v>
      </c>
      <c r="F9" s="117" t="s">
        <v>406</v>
      </c>
      <c r="G9" s="117" t="s">
        <v>407</v>
      </c>
      <c r="H9" s="118" t="s">
        <v>408</v>
      </c>
      <c r="I9" s="119" t="s">
        <v>409</v>
      </c>
      <c r="J9" s="119" t="s">
        <v>410</v>
      </c>
      <c r="K9" s="119" t="s">
        <v>411</v>
      </c>
      <c r="L9" s="119" t="s">
        <v>412</v>
      </c>
      <c r="M9" s="119" t="s">
        <v>413</v>
      </c>
      <c r="N9" s="119" t="s">
        <v>414</v>
      </c>
      <c r="O9" s="119" t="s">
        <v>415</v>
      </c>
      <c r="P9" s="119" t="s">
        <v>416</v>
      </c>
      <c r="Q9" s="119" t="s">
        <v>417</v>
      </c>
      <c r="R9" s="119" t="s">
        <v>418</v>
      </c>
      <c r="S9" s="119" t="s">
        <v>419</v>
      </c>
      <c r="T9" s="119" t="s">
        <v>420</v>
      </c>
      <c r="U9" s="119" t="s">
        <v>421</v>
      </c>
      <c r="V9" s="119" t="s">
        <v>422</v>
      </c>
      <c r="W9" s="119" t="s">
        <v>423</v>
      </c>
      <c r="X9" s="119" t="s">
        <v>424</v>
      </c>
      <c r="Y9" s="119" t="s">
        <v>425</v>
      </c>
      <c r="Z9" s="119" t="s">
        <v>426</v>
      </c>
      <c r="AA9" s="119" t="s">
        <v>427</v>
      </c>
      <c r="AB9" s="119" t="s">
        <v>428</v>
      </c>
      <c r="AC9" s="119" t="s">
        <v>429</v>
      </c>
      <c r="AD9" s="119" t="s">
        <v>430</v>
      </c>
      <c r="AE9" s="119" t="s">
        <v>431</v>
      </c>
      <c r="AF9" s="119" t="s">
        <v>432</v>
      </c>
      <c r="AG9" s="119" t="s">
        <v>433</v>
      </c>
      <c r="AH9" s="119" t="s">
        <v>434</v>
      </c>
      <c r="AI9" s="119" t="s">
        <v>435</v>
      </c>
      <c r="AJ9" s="119" t="s">
        <v>436</v>
      </c>
      <c r="AK9" s="119" t="s">
        <v>437</v>
      </c>
    </row>
    <row r="10">
      <c r="A10" s="81"/>
      <c r="B10" s="120" t="str">
        <f>HYPERLINK("https://www.dropbox.com/s/78h37itpy8ixqe3/A%20visual%20programming%20language%20for%20XML%20manipulation.pdf?dl=0","https://www.dropbox.com/s/78h37itpy8ixqe3/A%20visual%20programming%20language%20for%20XML%20manipulation.pdf?dl=0")</f>
        <v>https://www.dropbox.com/s/78h37itpy8ixqe3/A%20visual%20programming%20language%20for%20XML%20manipulation.pdf?dl=0</v>
      </c>
      <c r="C10" s="116" t="s">
        <v>438</v>
      </c>
      <c r="D10" s="116" t="s">
        <v>439</v>
      </c>
      <c r="E10" s="116" t="s">
        <v>440</v>
      </c>
      <c r="F10" s="116" t="s">
        <v>441</v>
      </c>
      <c r="G10" s="116" t="s">
        <v>442</v>
      </c>
      <c r="H10" s="116" t="s">
        <v>443</v>
      </c>
      <c r="I10" s="119" t="s">
        <v>444</v>
      </c>
      <c r="J10" s="119" t="s">
        <v>445</v>
      </c>
      <c r="K10" s="119" t="s">
        <v>446</v>
      </c>
      <c r="L10" s="119" t="s">
        <v>447</v>
      </c>
      <c r="M10" s="119" t="s">
        <v>448</v>
      </c>
      <c r="N10" s="119" t="s">
        <v>449</v>
      </c>
      <c r="O10" s="119" t="s">
        <v>450</v>
      </c>
      <c r="P10" s="119" t="s">
        <v>451</v>
      </c>
      <c r="Q10" s="119" t="s">
        <v>452</v>
      </c>
      <c r="R10" s="119" t="s">
        <v>453</v>
      </c>
      <c r="S10" s="71"/>
      <c r="T10" s="71"/>
      <c r="U10" s="71"/>
      <c r="V10" s="71"/>
      <c r="W10" s="71"/>
      <c r="X10" s="71"/>
      <c r="Y10" s="71"/>
      <c r="Z10" s="71"/>
      <c r="AA10" s="71"/>
      <c r="AB10" s="71"/>
      <c r="AC10" s="71"/>
      <c r="AD10" s="71"/>
      <c r="AE10" s="71"/>
      <c r="AF10" s="71"/>
      <c r="AG10" s="71"/>
      <c r="AH10" s="71"/>
      <c r="AI10" s="71"/>
      <c r="AJ10" s="71"/>
      <c r="AK10" s="71"/>
    </row>
    <row r="11">
      <c r="A11" s="85" t="s">
        <v>197</v>
      </c>
      <c r="B11" s="87" t="s">
        <v>39</v>
      </c>
      <c r="C11" s="87" t="s">
        <v>39</v>
      </c>
      <c r="D11" s="87" t="s">
        <v>39</v>
      </c>
      <c r="E11" s="87" t="s">
        <v>39</v>
      </c>
      <c r="F11" s="87" t="s">
        <v>39</v>
      </c>
      <c r="G11" s="87" t="s">
        <v>39</v>
      </c>
      <c r="H11" s="87" t="s">
        <v>39</v>
      </c>
      <c r="I11" s="87" t="s">
        <v>39</v>
      </c>
      <c r="J11" s="87" t="s">
        <v>39</v>
      </c>
      <c r="K11" s="87" t="s">
        <v>39</v>
      </c>
      <c r="L11" s="87" t="s">
        <v>39</v>
      </c>
      <c r="M11" s="87" t="s">
        <v>39</v>
      </c>
      <c r="N11" s="87" t="s">
        <v>39</v>
      </c>
      <c r="O11" s="87" t="s">
        <v>39</v>
      </c>
      <c r="P11" s="87" t="s">
        <v>39</v>
      </c>
      <c r="Q11" s="87" t="s">
        <v>39</v>
      </c>
      <c r="R11" s="87" t="s">
        <v>39</v>
      </c>
      <c r="S11" s="87" t="s">
        <v>39</v>
      </c>
      <c r="T11" s="87" t="s">
        <v>39</v>
      </c>
      <c r="U11" s="87" t="s">
        <v>39</v>
      </c>
      <c r="V11" s="87" t="s">
        <v>39</v>
      </c>
      <c r="W11" s="87" t="s">
        <v>39</v>
      </c>
      <c r="X11" s="87" t="s">
        <v>39</v>
      </c>
      <c r="Y11" s="87" t="s">
        <v>39</v>
      </c>
      <c r="Z11" s="87" t="s">
        <v>39</v>
      </c>
      <c r="AA11" s="87" t="s">
        <v>39</v>
      </c>
      <c r="AB11" s="87" t="s">
        <v>39</v>
      </c>
      <c r="AC11" s="87" t="s">
        <v>39</v>
      </c>
      <c r="AD11" s="87" t="s">
        <v>39</v>
      </c>
      <c r="AE11" s="87" t="s">
        <v>39</v>
      </c>
      <c r="AF11" s="87" t="s">
        <v>39</v>
      </c>
      <c r="AG11" s="87" t="s">
        <v>39</v>
      </c>
      <c r="AH11" s="87" t="s">
        <v>39</v>
      </c>
      <c r="AI11" s="87" t="s">
        <v>39</v>
      </c>
      <c r="AJ11" s="87" t="s">
        <v>39</v>
      </c>
      <c r="AK11" s="87" t="s">
        <v>39</v>
      </c>
    </row>
    <row r="12">
      <c r="A12" s="65" t="s">
        <v>210</v>
      </c>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row>
    <row r="13">
      <c r="A13" s="92" t="s">
        <v>3</v>
      </c>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row>
    <row r="14">
      <c r="A14" s="121" t="s">
        <v>180</v>
      </c>
      <c r="B14" s="122" t="s">
        <v>231</v>
      </c>
      <c r="C14" s="122" t="s">
        <v>231</v>
      </c>
      <c r="D14" s="122" t="s">
        <v>231</v>
      </c>
      <c r="E14" s="122" t="s">
        <v>231</v>
      </c>
      <c r="F14" s="122" t="s">
        <v>231</v>
      </c>
      <c r="G14" s="122" t="s">
        <v>231</v>
      </c>
      <c r="H14" s="122" t="s">
        <v>231</v>
      </c>
      <c r="I14" s="122" t="s">
        <v>231</v>
      </c>
      <c r="J14" s="122" t="s">
        <v>231</v>
      </c>
      <c r="K14" s="122" t="s">
        <v>231</v>
      </c>
      <c r="L14" s="122" t="s">
        <v>231</v>
      </c>
      <c r="M14" s="122" t="s">
        <v>231</v>
      </c>
      <c r="N14" s="122" t="s">
        <v>231</v>
      </c>
      <c r="O14" s="122" t="s">
        <v>231</v>
      </c>
      <c r="P14" s="122" t="s">
        <v>231</v>
      </c>
      <c r="Q14" s="122" t="s">
        <v>231</v>
      </c>
      <c r="R14" s="122" t="s">
        <v>231</v>
      </c>
      <c r="S14" s="122" t="s">
        <v>231</v>
      </c>
      <c r="T14" s="122" t="s">
        <v>231</v>
      </c>
      <c r="U14" s="122" t="s">
        <v>231</v>
      </c>
      <c r="V14" s="122" t="s">
        <v>231</v>
      </c>
      <c r="W14" s="122" t="s">
        <v>231</v>
      </c>
      <c r="X14" s="122" t="s">
        <v>231</v>
      </c>
      <c r="Y14" s="122" t="s">
        <v>231</v>
      </c>
      <c r="Z14" s="122" t="s">
        <v>231</v>
      </c>
      <c r="AA14" s="122" t="s">
        <v>231</v>
      </c>
      <c r="AB14" s="122" t="s">
        <v>231</v>
      </c>
      <c r="AC14" s="122" t="s">
        <v>231</v>
      </c>
      <c r="AD14" s="122" t="s">
        <v>231</v>
      </c>
      <c r="AE14" s="122" t="s">
        <v>231</v>
      </c>
      <c r="AF14" s="122" t="s">
        <v>231</v>
      </c>
      <c r="AG14" s="122" t="s">
        <v>231</v>
      </c>
      <c r="AH14" s="122" t="s">
        <v>231</v>
      </c>
      <c r="AI14" s="122" t="s">
        <v>231</v>
      </c>
      <c r="AJ14" s="122" t="s">
        <v>231</v>
      </c>
      <c r="AK14" s="122" t="s">
        <v>231</v>
      </c>
    </row>
    <row r="15">
      <c r="A15" s="123"/>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row>
    <row r="16">
      <c r="A16" s="19" t="s">
        <v>232</v>
      </c>
      <c r="B16" s="124" t="s">
        <v>243</v>
      </c>
      <c r="C16" s="124" t="s">
        <v>243</v>
      </c>
      <c r="D16" s="124" t="s">
        <v>243</v>
      </c>
      <c r="E16" s="124" t="s">
        <v>243</v>
      </c>
      <c r="F16" s="124" t="s">
        <v>243</v>
      </c>
      <c r="G16" s="124" t="s">
        <v>243</v>
      </c>
      <c r="H16" s="124" t="s">
        <v>243</v>
      </c>
      <c r="I16" s="124" t="s">
        <v>243</v>
      </c>
      <c r="J16" s="124" t="s">
        <v>243</v>
      </c>
      <c r="K16" s="124" t="s">
        <v>245</v>
      </c>
      <c r="L16" s="124" t="s">
        <v>243</v>
      </c>
      <c r="M16" s="124" t="s">
        <v>243</v>
      </c>
      <c r="N16" s="124" t="s">
        <v>243</v>
      </c>
      <c r="O16" s="124" t="s">
        <v>243</v>
      </c>
      <c r="P16" s="124" t="s">
        <v>243</v>
      </c>
      <c r="Q16" s="124" t="s">
        <v>243</v>
      </c>
      <c r="R16" s="124" t="s">
        <v>243</v>
      </c>
      <c r="S16" s="124" t="s">
        <v>243</v>
      </c>
      <c r="T16" s="124" t="s">
        <v>243</v>
      </c>
      <c r="U16" s="124" t="s">
        <v>243</v>
      </c>
      <c r="V16" s="124" t="s">
        <v>243</v>
      </c>
      <c r="W16" s="124" t="s">
        <v>243</v>
      </c>
      <c r="X16" s="124" t="s">
        <v>243</v>
      </c>
      <c r="Y16" s="124" t="s">
        <v>243</v>
      </c>
      <c r="Z16" s="124" t="s">
        <v>243</v>
      </c>
      <c r="AA16" s="124" t="s">
        <v>243</v>
      </c>
      <c r="AB16" s="124" t="s">
        <v>243</v>
      </c>
      <c r="AC16" s="124" t="s">
        <v>243</v>
      </c>
      <c r="AD16" s="124" t="s">
        <v>243</v>
      </c>
      <c r="AE16" s="124" t="s">
        <v>243</v>
      </c>
      <c r="AF16" s="124" t="s">
        <v>243</v>
      </c>
      <c r="AG16" s="124" t="s">
        <v>243</v>
      </c>
      <c r="AH16" s="124" t="s">
        <v>243</v>
      </c>
      <c r="AI16" s="124" t="s">
        <v>243</v>
      </c>
      <c r="AJ16" s="124" t="s">
        <v>243</v>
      </c>
      <c r="AK16" s="124" t="s">
        <v>243</v>
      </c>
    </row>
    <row r="17">
      <c r="A17" s="19" t="s">
        <v>246</v>
      </c>
      <c r="B17" s="113" t="s">
        <v>249</v>
      </c>
      <c r="C17" s="16" t="s">
        <v>250</v>
      </c>
      <c r="D17" s="16" t="s">
        <v>250</v>
      </c>
      <c r="E17" s="16" t="s">
        <v>249</v>
      </c>
      <c r="F17" s="16" t="s">
        <v>250</v>
      </c>
      <c r="G17" s="16" t="s">
        <v>249</v>
      </c>
      <c r="H17" s="16" t="s">
        <v>250</v>
      </c>
      <c r="I17" s="16" t="s">
        <v>248</v>
      </c>
      <c r="J17" s="16" t="s">
        <v>249</v>
      </c>
      <c r="K17" s="16" t="s">
        <v>250</v>
      </c>
      <c r="L17" s="16" t="s">
        <v>248</v>
      </c>
      <c r="M17" s="16" t="s">
        <v>249</v>
      </c>
      <c r="N17" s="16" t="s">
        <v>248</v>
      </c>
      <c r="O17" s="16" t="s">
        <v>249</v>
      </c>
      <c r="P17" s="16" t="s">
        <v>250</v>
      </c>
      <c r="Q17" s="16" t="s">
        <v>250</v>
      </c>
      <c r="R17" s="16" t="s">
        <v>250</v>
      </c>
      <c r="S17" s="16" t="s">
        <v>250</v>
      </c>
      <c r="T17" s="16" t="s">
        <v>249</v>
      </c>
      <c r="U17" s="16" t="s">
        <v>250</v>
      </c>
      <c r="V17" s="16" t="s">
        <v>248</v>
      </c>
      <c r="W17" s="16" t="s">
        <v>250</v>
      </c>
      <c r="X17" s="16" t="s">
        <v>250</v>
      </c>
      <c r="Y17" s="16" t="s">
        <v>250</v>
      </c>
      <c r="Z17" s="16" t="s">
        <v>250</v>
      </c>
      <c r="AA17" s="16" t="s">
        <v>250</v>
      </c>
      <c r="AB17" s="16" t="s">
        <v>250</v>
      </c>
      <c r="AC17" s="16" t="s">
        <v>250</v>
      </c>
      <c r="AD17" s="16" t="s">
        <v>250</v>
      </c>
      <c r="AE17" s="16" t="s">
        <v>250</v>
      </c>
      <c r="AF17" s="16" t="s">
        <v>248</v>
      </c>
      <c r="AG17" s="16" t="s">
        <v>250</v>
      </c>
      <c r="AH17" s="16" t="s">
        <v>248</v>
      </c>
      <c r="AI17" s="16" t="s">
        <v>248</v>
      </c>
      <c r="AJ17" s="16" t="s">
        <v>248</v>
      </c>
      <c r="AK17" s="16" t="s">
        <v>250</v>
      </c>
    </row>
    <row r="18">
      <c r="A18" s="125" t="s">
        <v>251</v>
      </c>
      <c r="B18" s="122" t="s">
        <v>241</v>
      </c>
      <c r="C18" s="122" t="s">
        <v>241</v>
      </c>
      <c r="D18" s="122" t="s">
        <v>241</v>
      </c>
      <c r="E18" s="122" t="s">
        <v>241</v>
      </c>
      <c r="F18" s="122" t="s">
        <v>241</v>
      </c>
      <c r="G18" s="122" t="s">
        <v>241</v>
      </c>
      <c r="H18" s="122" t="s">
        <v>241</v>
      </c>
      <c r="I18" s="122" t="s">
        <v>241</v>
      </c>
      <c r="J18" s="122" t="s">
        <v>231</v>
      </c>
      <c r="K18" s="122" t="s">
        <v>241</v>
      </c>
      <c r="L18" s="122" t="s">
        <v>241</v>
      </c>
      <c r="M18" s="122" t="s">
        <v>231</v>
      </c>
      <c r="N18" s="122" t="s">
        <v>241</v>
      </c>
      <c r="O18" s="122" t="s">
        <v>241</v>
      </c>
      <c r="P18" s="122" t="s">
        <v>241</v>
      </c>
      <c r="Q18" s="122" t="s">
        <v>241</v>
      </c>
      <c r="R18" s="122" t="s">
        <v>228</v>
      </c>
      <c r="S18" s="122" t="s">
        <v>228</v>
      </c>
      <c r="T18" s="122" t="s">
        <v>231</v>
      </c>
      <c r="U18" s="122" t="s">
        <v>228</v>
      </c>
      <c r="V18" s="122" t="s">
        <v>241</v>
      </c>
      <c r="W18" s="122" t="s">
        <v>228</v>
      </c>
      <c r="X18" s="122" t="s">
        <v>228</v>
      </c>
      <c r="Y18" s="122" t="s">
        <v>228</v>
      </c>
      <c r="Z18" s="122" t="s">
        <v>231</v>
      </c>
      <c r="AA18" s="122" t="s">
        <v>228</v>
      </c>
      <c r="AB18" s="122" t="s">
        <v>228</v>
      </c>
      <c r="AC18" s="122" t="s">
        <v>228</v>
      </c>
      <c r="AD18" s="122" t="s">
        <v>241</v>
      </c>
      <c r="AE18" s="122" t="s">
        <v>241</v>
      </c>
      <c r="AF18" s="122" t="s">
        <v>228</v>
      </c>
      <c r="AG18" s="122" t="s">
        <v>228</v>
      </c>
      <c r="AH18" s="122" t="s">
        <v>228</v>
      </c>
      <c r="AI18" s="122" t="s">
        <v>228</v>
      </c>
      <c r="AJ18" s="122" t="s">
        <v>228</v>
      </c>
      <c r="AK18" s="122" t="s">
        <v>228</v>
      </c>
    </row>
    <row r="19">
      <c r="A19" s="123"/>
      <c r="B19" s="124"/>
      <c r="C19" s="124"/>
      <c r="D19" s="124"/>
      <c r="E19" s="124"/>
      <c r="F19" s="124"/>
      <c r="G19" s="124"/>
      <c r="H19" s="124"/>
      <c r="I19" s="124"/>
      <c r="J19" s="124" t="s">
        <v>454</v>
      </c>
      <c r="K19" s="124"/>
      <c r="L19" s="124"/>
      <c r="M19" s="124" t="s">
        <v>455</v>
      </c>
      <c r="N19" s="124"/>
      <c r="O19" s="124"/>
      <c r="P19" s="124"/>
      <c r="Q19" s="124"/>
      <c r="R19" s="124"/>
      <c r="S19" s="124"/>
      <c r="T19" s="124" t="s">
        <v>456</v>
      </c>
      <c r="U19" s="124"/>
      <c r="V19" s="124" t="s">
        <v>457</v>
      </c>
      <c r="W19" s="124"/>
      <c r="X19" s="124"/>
      <c r="Y19" s="124"/>
      <c r="Z19" s="124"/>
      <c r="AA19" s="124"/>
      <c r="AB19" s="124"/>
      <c r="AC19" s="124"/>
      <c r="AD19" s="124"/>
      <c r="AE19" s="124"/>
      <c r="AF19" s="124"/>
      <c r="AG19" s="124"/>
      <c r="AH19" s="124"/>
      <c r="AI19" s="124"/>
      <c r="AJ19" s="124"/>
      <c r="AK19" s="124"/>
    </row>
    <row r="20">
      <c r="A20" s="121" t="s">
        <v>253</v>
      </c>
      <c r="B20" s="122" t="s">
        <v>231</v>
      </c>
      <c r="C20" s="122" t="s">
        <v>231</v>
      </c>
      <c r="D20" s="122" t="s">
        <v>231</v>
      </c>
      <c r="E20" s="122" t="s">
        <v>231</v>
      </c>
      <c r="F20" s="122" t="s">
        <v>231</v>
      </c>
      <c r="G20" s="122" t="s">
        <v>231</v>
      </c>
      <c r="H20" s="122" t="s">
        <v>231</v>
      </c>
      <c r="I20" s="122" t="s">
        <v>231</v>
      </c>
      <c r="J20" s="122" t="s">
        <v>231</v>
      </c>
      <c r="K20" s="122" t="s">
        <v>231</v>
      </c>
      <c r="L20" s="122" t="s">
        <v>231</v>
      </c>
      <c r="M20" s="122" t="s">
        <v>231</v>
      </c>
      <c r="N20" s="122" t="s">
        <v>231</v>
      </c>
      <c r="O20" s="122" t="s">
        <v>231</v>
      </c>
      <c r="P20" s="122" t="s">
        <v>241</v>
      </c>
      <c r="Q20" s="122" t="s">
        <v>241</v>
      </c>
      <c r="R20" s="122" t="s">
        <v>231</v>
      </c>
      <c r="S20" s="122" t="s">
        <v>231</v>
      </c>
      <c r="T20" s="122" t="s">
        <v>231</v>
      </c>
      <c r="U20" s="122" t="s">
        <v>231</v>
      </c>
      <c r="V20" s="122" t="s">
        <v>231</v>
      </c>
      <c r="W20" s="122" t="s">
        <v>241</v>
      </c>
      <c r="X20" s="122" t="s">
        <v>231</v>
      </c>
      <c r="Y20" s="122" t="s">
        <v>231</v>
      </c>
      <c r="Z20" s="122" t="s">
        <v>231</v>
      </c>
      <c r="AA20" s="122" t="s">
        <v>231</v>
      </c>
      <c r="AB20" s="122" t="s">
        <v>231</v>
      </c>
      <c r="AC20" s="122" t="s">
        <v>231</v>
      </c>
      <c r="AD20" s="122" t="s">
        <v>231</v>
      </c>
      <c r="AE20" s="122" t="s">
        <v>231</v>
      </c>
      <c r="AF20" s="122" t="s">
        <v>231</v>
      </c>
      <c r="AG20" s="122" t="s">
        <v>241</v>
      </c>
      <c r="AH20" s="122" t="s">
        <v>231</v>
      </c>
      <c r="AI20" s="122" t="s">
        <v>231</v>
      </c>
      <c r="AJ20" s="122" t="s">
        <v>231</v>
      </c>
      <c r="AK20" s="122" t="s">
        <v>231</v>
      </c>
    </row>
    <row r="21">
      <c r="A21" s="123"/>
      <c r="B21" s="124"/>
      <c r="C21" s="124"/>
      <c r="D21" s="124"/>
      <c r="E21" s="124"/>
      <c r="F21" s="124"/>
      <c r="G21" s="126" t="s">
        <v>458</v>
      </c>
      <c r="H21" s="124"/>
      <c r="I21" s="124"/>
      <c r="J21" s="124"/>
      <c r="K21" s="124"/>
      <c r="L21" s="124"/>
      <c r="M21" s="124"/>
      <c r="N21" s="124"/>
      <c r="O21" s="124"/>
      <c r="P21" s="124" t="s">
        <v>459</v>
      </c>
      <c r="Q21" s="124"/>
      <c r="R21" s="124"/>
      <c r="S21" s="124"/>
      <c r="T21" s="124"/>
      <c r="U21" s="124"/>
      <c r="V21" s="124"/>
      <c r="W21" s="124"/>
      <c r="X21" s="124"/>
      <c r="Y21" s="124"/>
      <c r="Z21" s="124"/>
      <c r="AA21" s="124"/>
      <c r="AB21" s="124"/>
      <c r="AC21" s="124"/>
      <c r="AD21" s="124"/>
      <c r="AE21" s="124"/>
      <c r="AF21" s="124"/>
      <c r="AG21" s="124"/>
      <c r="AH21" s="124"/>
      <c r="AI21" s="124"/>
      <c r="AJ21" s="124"/>
      <c r="AK21" s="124"/>
    </row>
    <row r="22">
      <c r="A22" s="19" t="s">
        <v>255</v>
      </c>
      <c r="B22" s="16" t="s">
        <v>258</v>
      </c>
      <c r="C22" s="16" t="s">
        <v>257</v>
      </c>
      <c r="D22" s="16" t="s">
        <v>257</v>
      </c>
      <c r="E22" s="16" t="s">
        <v>258</v>
      </c>
      <c r="F22" s="16" t="s">
        <v>260</v>
      </c>
      <c r="G22" s="16" t="s">
        <v>257</v>
      </c>
      <c r="H22" s="16" t="s">
        <v>258</v>
      </c>
      <c r="I22" s="16" t="s">
        <v>258</v>
      </c>
      <c r="J22" s="16" t="s">
        <v>258</v>
      </c>
      <c r="K22" s="16" t="s">
        <v>260</v>
      </c>
      <c r="L22" s="16" t="s">
        <v>257</v>
      </c>
      <c r="M22" s="16" t="s">
        <v>257</v>
      </c>
      <c r="N22" s="16" t="s">
        <v>258</v>
      </c>
      <c r="O22" s="16" t="s">
        <v>260</v>
      </c>
      <c r="P22" s="16"/>
      <c r="Q22" s="16"/>
      <c r="R22" s="16" t="s">
        <v>258</v>
      </c>
      <c r="S22" s="16" t="s">
        <v>258</v>
      </c>
      <c r="T22" s="16" t="s">
        <v>258</v>
      </c>
      <c r="U22" s="16" t="s">
        <v>258</v>
      </c>
      <c r="V22" s="16" t="s">
        <v>258</v>
      </c>
      <c r="W22" s="16"/>
      <c r="X22" s="16" t="s">
        <v>260</v>
      </c>
      <c r="Y22" s="16" t="s">
        <v>258</v>
      </c>
      <c r="Z22" s="16" t="s">
        <v>258</v>
      </c>
      <c r="AA22" s="16" t="s">
        <v>258</v>
      </c>
      <c r="AB22" s="16" t="s">
        <v>258</v>
      </c>
      <c r="AC22" s="16" t="s">
        <v>258</v>
      </c>
      <c r="AD22" s="16" t="s">
        <v>260</v>
      </c>
      <c r="AE22" s="16" t="s">
        <v>258</v>
      </c>
      <c r="AF22" s="16" t="s">
        <v>257</v>
      </c>
      <c r="AG22" s="16" t="s">
        <v>258</v>
      </c>
      <c r="AH22" s="16" t="s">
        <v>258</v>
      </c>
      <c r="AI22" s="16" t="s">
        <v>257</v>
      </c>
      <c r="AJ22" s="16" t="s">
        <v>257</v>
      </c>
      <c r="AK22" s="16" t="s">
        <v>257</v>
      </c>
    </row>
    <row r="23">
      <c r="A23" s="104" t="s">
        <v>11</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row>
    <row r="24">
      <c r="A24" s="104" t="s">
        <v>13</v>
      </c>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row>
    <row r="25">
      <c r="A25" s="104" t="s">
        <v>20</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row>
    <row r="26">
      <c r="A26" s="121" t="s">
        <v>261</v>
      </c>
      <c r="B26" s="122" t="s">
        <v>231</v>
      </c>
      <c r="C26" s="122" t="s">
        <v>231</v>
      </c>
      <c r="D26" s="122" t="s">
        <v>231</v>
      </c>
      <c r="E26" s="122" t="s">
        <v>231</v>
      </c>
      <c r="F26" s="122" t="s">
        <v>241</v>
      </c>
      <c r="G26" s="122" t="s">
        <v>231</v>
      </c>
      <c r="H26" s="122" t="s">
        <v>231</v>
      </c>
      <c r="I26" s="122" t="s">
        <v>231</v>
      </c>
      <c r="J26" s="122" t="s">
        <v>231</v>
      </c>
      <c r="K26" s="122" t="s">
        <v>231</v>
      </c>
      <c r="L26" s="122" t="s">
        <v>231</v>
      </c>
      <c r="M26" s="122" t="s">
        <v>231</v>
      </c>
      <c r="N26" s="122" t="s">
        <v>231</v>
      </c>
      <c r="O26" s="122" t="s">
        <v>231</v>
      </c>
      <c r="P26" s="122"/>
      <c r="Q26" s="122"/>
      <c r="R26" s="122" t="s">
        <v>231</v>
      </c>
      <c r="S26" s="122" t="s">
        <v>231</v>
      </c>
      <c r="T26" s="122" t="s">
        <v>241</v>
      </c>
      <c r="U26" s="122" t="s">
        <v>231</v>
      </c>
      <c r="V26" s="122" t="s">
        <v>231</v>
      </c>
      <c r="W26" s="122"/>
      <c r="X26" s="122" t="s">
        <v>231</v>
      </c>
      <c r="Y26" s="122" t="s">
        <v>241</v>
      </c>
      <c r="Z26" s="122" t="s">
        <v>231</v>
      </c>
      <c r="AA26" s="122" t="s">
        <v>231</v>
      </c>
      <c r="AB26" s="122" t="s">
        <v>231</v>
      </c>
      <c r="AC26" s="122" t="s">
        <v>231</v>
      </c>
      <c r="AD26" s="122" t="s">
        <v>231</v>
      </c>
      <c r="AE26" s="122" t="s">
        <v>241</v>
      </c>
      <c r="AF26" s="122" t="s">
        <v>231</v>
      </c>
      <c r="AG26" s="122" t="s">
        <v>231</v>
      </c>
      <c r="AH26" s="122" t="s">
        <v>231</v>
      </c>
      <c r="AI26" s="122" t="s">
        <v>231</v>
      </c>
      <c r="AJ26" s="122" t="s">
        <v>231</v>
      </c>
      <c r="AK26" s="122" t="s">
        <v>231</v>
      </c>
    </row>
    <row r="27">
      <c r="A27" s="123"/>
      <c r="B27" s="124"/>
      <c r="C27" s="124"/>
      <c r="D27" s="124"/>
      <c r="E27" s="124"/>
      <c r="F27" s="124"/>
      <c r="G27" s="124"/>
      <c r="H27" s="124"/>
      <c r="I27" s="124"/>
      <c r="J27" s="124"/>
      <c r="K27" s="124"/>
      <c r="L27" s="124"/>
      <c r="M27" s="124"/>
      <c r="N27" s="124"/>
      <c r="O27" s="124"/>
      <c r="P27" s="124"/>
      <c r="Q27" s="124"/>
      <c r="R27" s="124"/>
      <c r="S27" s="124" t="s">
        <v>460</v>
      </c>
      <c r="T27" s="124"/>
      <c r="U27" s="124"/>
      <c r="V27" s="124"/>
      <c r="W27" s="124"/>
      <c r="X27" s="124"/>
      <c r="Y27" s="124"/>
      <c r="Z27" s="124"/>
      <c r="AA27" s="124"/>
      <c r="AB27" s="124"/>
      <c r="AC27" s="124"/>
      <c r="AD27" s="124"/>
      <c r="AE27" s="124"/>
      <c r="AF27" s="124"/>
      <c r="AG27" s="124"/>
      <c r="AH27" s="124"/>
      <c r="AI27" s="124"/>
      <c r="AJ27" s="124"/>
      <c r="AK27" s="124"/>
    </row>
    <row r="28">
      <c r="A28" s="127" t="s">
        <v>263</v>
      </c>
      <c r="B28" s="122" t="s">
        <v>231</v>
      </c>
      <c r="C28" s="122" t="s">
        <v>231</v>
      </c>
      <c r="D28" s="122" t="s">
        <v>231</v>
      </c>
      <c r="E28" s="122" t="s">
        <v>231</v>
      </c>
      <c r="F28" s="122" t="s">
        <v>228</v>
      </c>
      <c r="G28" s="122" t="s">
        <v>231</v>
      </c>
      <c r="H28" s="122" t="s">
        <v>231</v>
      </c>
      <c r="I28" s="122" t="s">
        <v>231</v>
      </c>
      <c r="J28" s="122" t="s">
        <v>231</v>
      </c>
      <c r="K28" s="122" t="s">
        <v>231</v>
      </c>
      <c r="L28" s="122" t="s">
        <v>231</v>
      </c>
      <c r="M28" s="122" t="s">
        <v>231</v>
      </c>
      <c r="N28" s="122" t="s">
        <v>231</v>
      </c>
      <c r="O28" s="122" t="s">
        <v>231</v>
      </c>
      <c r="P28" s="122"/>
      <c r="Q28" s="122"/>
      <c r="R28" s="122" t="s">
        <v>231</v>
      </c>
      <c r="S28" s="122" t="s">
        <v>231</v>
      </c>
      <c r="T28" s="122"/>
      <c r="U28" s="122" t="s">
        <v>231</v>
      </c>
      <c r="V28" s="122" t="s">
        <v>231</v>
      </c>
      <c r="W28" s="122"/>
      <c r="X28" s="122" t="s">
        <v>231</v>
      </c>
      <c r="Y28" s="122"/>
      <c r="Z28" s="122" t="s">
        <v>241</v>
      </c>
      <c r="AA28" s="122" t="s">
        <v>231</v>
      </c>
      <c r="AB28" s="122" t="s">
        <v>231</v>
      </c>
      <c r="AC28" s="122" t="s">
        <v>231</v>
      </c>
      <c r="AD28" s="122" t="s">
        <v>231</v>
      </c>
      <c r="AE28" s="122"/>
      <c r="AF28" s="122" t="s">
        <v>231</v>
      </c>
      <c r="AG28" s="122" t="s">
        <v>231</v>
      </c>
      <c r="AH28" s="122" t="s">
        <v>231</v>
      </c>
      <c r="AI28" s="122" t="s">
        <v>231</v>
      </c>
      <c r="AJ28" s="122" t="s">
        <v>231</v>
      </c>
      <c r="AK28" s="122" t="s">
        <v>231</v>
      </c>
    </row>
    <row r="29">
      <c r="A29" s="123"/>
      <c r="B29" s="126" t="s">
        <v>461</v>
      </c>
      <c r="C29" s="126" t="s">
        <v>462</v>
      </c>
      <c r="D29" s="126" t="s">
        <v>463</v>
      </c>
      <c r="E29" s="126" t="s">
        <v>463</v>
      </c>
      <c r="F29" s="124"/>
      <c r="G29" s="126" t="s">
        <v>464</v>
      </c>
      <c r="H29" s="126" t="s">
        <v>465</v>
      </c>
      <c r="I29" s="124" t="s">
        <v>466</v>
      </c>
      <c r="J29" s="124" t="s">
        <v>467</v>
      </c>
      <c r="K29" s="124" t="s">
        <v>468</v>
      </c>
      <c r="L29" s="124" t="s">
        <v>469</v>
      </c>
      <c r="M29" s="124" t="s">
        <v>470</v>
      </c>
      <c r="N29" s="124" t="s">
        <v>471</v>
      </c>
      <c r="O29" s="124" t="s">
        <v>472</v>
      </c>
      <c r="P29" s="124"/>
      <c r="Q29" s="124"/>
      <c r="R29" s="124" t="s">
        <v>473</v>
      </c>
      <c r="S29" s="124"/>
      <c r="T29" s="124"/>
      <c r="U29" s="124"/>
      <c r="V29" s="124"/>
      <c r="W29" s="124"/>
      <c r="X29" s="128" t="s">
        <v>474</v>
      </c>
      <c r="Y29" s="124"/>
      <c r="Z29" s="124"/>
      <c r="AA29" s="124"/>
      <c r="AB29" s="124"/>
      <c r="AC29" s="124" t="s">
        <v>475</v>
      </c>
      <c r="AD29" s="124" t="s">
        <v>476</v>
      </c>
      <c r="AE29" s="124"/>
      <c r="AF29" s="124"/>
      <c r="AG29" s="124" t="s">
        <v>477</v>
      </c>
      <c r="AH29" s="124" t="s">
        <v>478</v>
      </c>
      <c r="AI29" s="124" t="s">
        <v>479</v>
      </c>
      <c r="AJ29" s="124" t="s">
        <v>480</v>
      </c>
      <c r="AK29" s="124" t="s">
        <v>481</v>
      </c>
    </row>
    <row r="30">
      <c r="A30" s="129" t="s">
        <v>265</v>
      </c>
      <c r="B30" s="122" t="s">
        <v>231</v>
      </c>
      <c r="C30" s="122" t="s">
        <v>231</v>
      </c>
      <c r="D30" s="122" t="s">
        <v>231</v>
      </c>
      <c r="E30" s="122" t="s">
        <v>231</v>
      </c>
      <c r="F30" s="122" t="s">
        <v>228</v>
      </c>
      <c r="G30" s="122" t="s">
        <v>231</v>
      </c>
      <c r="H30" s="122" t="s">
        <v>231</v>
      </c>
      <c r="I30" s="122" t="s">
        <v>231</v>
      </c>
      <c r="J30" s="122" t="s">
        <v>241</v>
      </c>
      <c r="K30" s="122" t="s">
        <v>231</v>
      </c>
      <c r="L30" s="122" t="s">
        <v>231</v>
      </c>
      <c r="M30" s="122" t="s">
        <v>241</v>
      </c>
      <c r="N30" s="122" t="s">
        <v>241</v>
      </c>
      <c r="O30" s="122" t="s">
        <v>241</v>
      </c>
      <c r="P30" s="122"/>
      <c r="Q30" s="122"/>
      <c r="R30" s="122" t="s">
        <v>241</v>
      </c>
      <c r="S30" s="122" t="s">
        <v>231</v>
      </c>
      <c r="T30" s="122"/>
      <c r="U30" s="122" t="s">
        <v>231</v>
      </c>
      <c r="V30" s="122" t="s">
        <v>231</v>
      </c>
      <c r="W30" s="122"/>
      <c r="X30" s="122" t="s">
        <v>231</v>
      </c>
      <c r="Y30" s="122"/>
      <c r="Z30" s="122" t="s">
        <v>231</v>
      </c>
      <c r="AA30" s="122" t="s">
        <v>231</v>
      </c>
      <c r="AB30" s="122" t="s">
        <v>231</v>
      </c>
      <c r="AC30" s="122" t="s">
        <v>241</v>
      </c>
      <c r="AD30" s="122" t="s">
        <v>231</v>
      </c>
      <c r="AE30" s="122"/>
      <c r="AF30" s="122" t="s">
        <v>231</v>
      </c>
      <c r="AG30" s="122" t="s">
        <v>231</v>
      </c>
      <c r="AH30" s="122" t="s">
        <v>231</v>
      </c>
      <c r="AI30" s="122" t="s">
        <v>231</v>
      </c>
      <c r="AJ30" s="122" t="s">
        <v>231</v>
      </c>
      <c r="AK30" s="122" t="s">
        <v>231</v>
      </c>
    </row>
    <row r="31">
      <c r="A31" s="49"/>
      <c r="B31" s="126" t="s">
        <v>482</v>
      </c>
      <c r="C31" s="126" t="s">
        <v>483</v>
      </c>
      <c r="D31" s="126" t="s">
        <v>484</v>
      </c>
      <c r="E31" s="126" t="s">
        <v>485</v>
      </c>
      <c r="F31" s="124"/>
      <c r="G31" s="130" t="s">
        <v>486</v>
      </c>
      <c r="H31" s="131" t="s">
        <v>487</v>
      </c>
      <c r="I31" s="124" t="s">
        <v>488</v>
      </c>
      <c r="J31" s="124"/>
      <c r="K31" s="124" t="s">
        <v>489</v>
      </c>
      <c r="L31" s="124"/>
      <c r="M31" s="124"/>
      <c r="N31" s="124"/>
      <c r="O31" s="124"/>
      <c r="P31" s="124"/>
      <c r="Q31" s="124"/>
      <c r="R31" s="124"/>
      <c r="S31" s="124"/>
      <c r="T31" s="124"/>
      <c r="U31" s="124"/>
      <c r="V31" s="124" t="s">
        <v>490</v>
      </c>
      <c r="W31" s="124"/>
      <c r="X31" s="124"/>
      <c r="Y31" s="124"/>
      <c r="Z31" s="124"/>
      <c r="AA31" s="124"/>
      <c r="AB31" s="124"/>
      <c r="AC31" s="124"/>
      <c r="AD31" s="124"/>
      <c r="AE31" s="124"/>
      <c r="AF31" s="124"/>
      <c r="AG31" s="124" t="s">
        <v>491</v>
      </c>
      <c r="AH31" s="124" t="s">
        <v>492</v>
      </c>
      <c r="AI31" s="124"/>
      <c r="AJ31" s="124"/>
      <c r="AK31" s="124" t="s">
        <v>493</v>
      </c>
    </row>
    <row r="32">
      <c r="A32" s="132" t="s">
        <v>267</v>
      </c>
      <c r="B32" s="122" t="s">
        <v>231</v>
      </c>
      <c r="C32" s="122" t="s">
        <v>231</v>
      </c>
      <c r="D32" s="122" t="s">
        <v>231</v>
      </c>
      <c r="E32" s="122" t="s">
        <v>241</v>
      </c>
      <c r="F32" s="122" t="s">
        <v>228</v>
      </c>
      <c r="G32" s="122" t="s">
        <v>231</v>
      </c>
      <c r="H32" s="122" t="s">
        <v>241</v>
      </c>
      <c r="I32" s="122" t="s">
        <v>231</v>
      </c>
      <c r="J32" s="122" t="s">
        <v>241</v>
      </c>
      <c r="K32" s="122" t="s">
        <v>231</v>
      </c>
      <c r="L32" s="122" t="s">
        <v>241</v>
      </c>
      <c r="M32" s="122" t="s">
        <v>241</v>
      </c>
      <c r="N32" s="122" t="s">
        <v>241</v>
      </c>
      <c r="O32" s="122" t="s">
        <v>231</v>
      </c>
      <c r="P32" s="122"/>
      <c r="Q32" s="122"/>
      <c r="R32" s="122" t="s">
        <v>241</v>
      </c>
      <c r="S32" s="122" t="s">
        <v>241</v>
      </c>
      <c r="T32" s="122"/>
      <c r="U32" s="122" t="s">
        <v>241</v>
      </c>
      <c r="V32" s="122" t="s">
        <v>241</v>
      </c>
      <c r="W32" s="122"/>
      <c r="X32" s="122" t="s">
        <v>231</v>
      </c>
      <c r="Y32" s="122"/>
      <c r="Z32" s="122" t="s">
        <v>241</v>
      </c>
      <c r="AA32" s="122" t="s">
        <v>241</v>
      </c>
      <c r="AB32" s="122" t="s">
        <v>241</v>
      </c>
      <c r="AC32" s="122" t="s">
        <v>241</v>
      </c>
      <c r="AD32" s="122" t="s">
        <v>241</v>
      </c>
      <c r="AE32" s="122"/>
      <c r="AF32" s="122" t="s">
        <v>241</v>
      </c>
      <c r="AG32" s="122" t="s">
        <v>241</v>
      </c>
      <c r="AH32" s="122" t="s">
        <v>241</v>
      </c>
      <c r="AI32" s="122" t="s">
        <v>241</v>
      </c>
      <c r="AJ32" s="122" t="s">
        <v>231</v>
      </c>
      <c r="AK32" s="122" t="s">
        <v>241</v>
      </c>
    </row>
    <row r="33">
      <c r="A33" s="49"/>
      <c r="B33" s="126" t="s">
        <v>494</v>
      </c>
      <c r="C33" s="126" t="s">
        <v>495</v>
      </c>
      <c r="D33" s="126" t="s">
        <v>496</v>
      </c>
      <c r="E33" s="124"/>
      <c r="F33" s="124"/>
      <c r="G33" s="126" t="s">
        <v>497</v>
      </c>
      <c r="H33" s="124"/>
      <c r="I33" s="124"/>
      <c r="J33" s="124"/>
      <c r="K33" s="124"/>
      <c r="L33" s="124"/>
      <c r="M33" s="124"/>
      <c r="N33" s="124"/>
      <c r="O33" s="124" t="s">
        <v>498</v>
      </c>
      <c r="P33" s="124"/>
      <c r="Q33" s="124"/>
      <c r="R33" s="124"/>
      <c r="S33" s="124"/>
      <c r="T33" s="124"/>
      <c r="U33" s="124"/>
      <c r="V33" s="124"/>
      <c r="W33" s="124"/>
      <c r="X33" s="124"/>
      <c r="Y33" s="124"/>
      <c r="Z33" s="124"/>
      <c r="AA33" s="124"/>
      <c r="AB33" s="124"/>
      <c r="AC33" s="124"/>
      <c r="AD33" s="124"/>
      <c r="AE33" s="124"/>
      <c r="AF33" s="124"/>
      <c r="AG33" s="124"/>
      <c r="AH33" s="124"/>
      <c r="AI33" s="124"/>
      <c r="AJ33" s="124"/>
      <c r="AK33" s="124"/>
    </row>
    <row r="34">
      <c r="A34" s="127" t="s">
        <v>269</v>
      </c>
      <c r="B34" s="122" t="s">
        <v>241</v>
      </c>
      <c r="C34" s="122" t="s">
        <v>231</v>
      </c>
      <c r="D34" s="122" t="s">
        <v>241</v>
      </c>
      <c r="E34" s="122" t="s">
        <v>231</v>
      </c>
      <c r="F34" s="122" t="s">
        <v>228</v>
      </c>
      <c r="G34" s="122" t="s">
        <v>231</v>
      </c>
      <c r="H34" s="122" t="s">
        <v>241</v>
      </c>
      <c r="I34" s="122" t="s">
        <v>241</v>
      </c>
      <c r="J34" s="122" t="s">
        <v>231</v>
      </c>
      <c r="K34" s="122" t="s">
        <v>231</v>
      </c>
      <c r="L34" s="122" t="s">
        <v>241</v>
      </c>
      <c r="M34" s="122" t="s">
        <v>241</v>
      </c>
      <c r="N34" s="122" t="s">
        <v>241</v>
      </c>
      <c r="O34" s="122" t="s">
        <v>241</v>
      </c>
      <c r="P34" s="122"/>
      <c r="Q34" s="122"/>
      <c r="R34" s="122" t="s">
        <v>241</v>
      </c>
      <c r="S34" s="122" t="s">
        <v>231</v>
      </c>
      <c r="T34" s="122"/>
      <c r="U34" s="122" t="s">
        <v>241</v>
      </c>
      <c r="V34" s="122" t="s">
        <v>241</v>
      </c>
      <c r="W34" s="122"/>
      <c r="X34" s="122" t="s">
        <v>231</v>
      </c>
      <c r="Y34" s="122"/>
      <c r="Z34" s="122" t="s">
        <v>241</v>
      </c>
      <c r="AA34" s="122" t="s">
        <v>241</v>
      </c>
      <c r="AB34" s="122" t="s">
        <v>241</v>
      </c>
      <c r="AC34" s="122" t="s">
        <v>241</v>
      </c>
      <c r="AD34" s="122" t="s">
        <v>231</v>
      </c>
      <c r="AE34" s="122"/>
      <c r="AF34" s="122" t="s">
        <v>241</v>
      </c>
      <c r="AG34" s="122" t="s">
        <v>228</v>
      </c>
      <c r="AH34" s="122" t="s">
        <v>241</v>
      </c>
      <c r="AI34" s="122" t="s">
        <v>241</v>
      </c>
      <c r="AJ34" s="122" t="s">
        <v>231</v>
      </c>
      <c r="AK34" s="122" t="s">
        <v>241</v>
      </c>
    </row>
    <row r="35">
      <c r="A35" s="123"/>
      <c r="B35" s="124"/>
      <c r="C35" s="124"/>
      <c r="D35" s="124"/>
      <c r="E35" s="126" t="s">
        <v>499</v>
      </c>
      <c r="F35" s="124"/>
      <c r="G35" s="126" t="s">
        <v>500</v>
      </c>
      <c r="H35" s="124"/>
      <c r="I35" s="124"/>
      <c r="J35" s="124" t="s">
        <v>501</v>
      </c>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c r="A36" s="104" t="s">
        <v>25</v>
      </c>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row>
    <row r="37">
      <c r="A37" s="109" t="s">
        <v>33</v>
      </c>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row>
    <row r="38">
      <c r="A38" s="109" t="s">
        <v>40</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row>
    <row r="39">
      <c r="A39" s="133" t="s">
        <v>271</v>
      </c>
      <c r="B39" s="122" t="s">
        <v>231</v>
      </c>
      <c r="C39" s="122" t="s">
        <v>231</v>
      </c>
      <c r="D39" s="122" t="s">
        <v>241</v>
      </c>
      <c r="E39" s="122" t="s">
        <v>241</v>
      </c>
      <c r="F39" s="122" t="s">
        <v>241</v>
      </c>
      <c r="G39" s="122" t="s">
        <v>231</v>
      </c>
      <c r="H39" s="122" t="s">
        <v>241</v>
      </c>
      <c r="I39" s="122" t="s">
        <v>231</v>
      </c>
      <c r="J39" s="122" t="s">
        <v>231</v>
      </c>
      <c r="K39" s="122" t="s">
        <v>231</v>
      </c>
      <c r="L39" s="122" t="s">
        <v>231</v>
      </c>
      <c r="M39" s="122" t="s">
        <v>231</v>
      </c>
      <c r="N39" s="122" t="s">
        <v>231</v>
      </c>
      <c r="O39" s="122" t="s">
        <v>231</v>
      </c>
      <c r="P39" s="122"/>
      <c r="Q39" s="122"/>
      <c r="R39" s="122" t="s">
        <v>231</v>
      </c>
      <c r="S39" s="122" t="s">
        <v>231</v>
      </c>
      <c r="T39" s="122" t="s">
        <v>231</v>
      </c>
      <c r="U39" s="122" t="s">
        <v>231</v>
      </c>
      <c r="V39" s="122" t="s">
        <v>231</v>
      </c>
      <c r="W39" s="122"/>
      <c r="X39" s="122" t="s">
        <v>231</v>
      </c>
      <c r="Y39" s="122" t="s">
        <v>231</v>
      </c>
      <c r="Z39" s="122" t="s">
        <v>241</v>
      </c>
      <c r="AA39" s="122" t="s">
        <v>231</v>
      </c>
      <c r="AB39" s="122" t="s">
        <v>231</v>
      </c>
      <c r="AC39" s="122" t="s">
        <v>231</v>
      </c>
      <c r="AD39" s="122" t="s">
        <v>231</v>
      </c>
      <c r="AE39" s="122" t="s">
        <v>231</v>
      </c>
      <c r="AF39" s="122" t="s">
        <v>231</v>
      </c>
      <c r="AG39" s="122" t="s">
        <v>231</v>
      </c>
      <c r="AH39" s="122" t="s">
        <v>241</v>
      </c>
      <c r="AI39" s="122" t="s">
        <v>231</v>
      </c>
      <c r="AJ39" s="122" t="s">
        <v>231</v>
      </c>
      <c r="AK39" s="122" t="s">
        <v>231</v>
      </c>
    </row>
    <row r="40">
      <c r="A40" s="123"/>
      <c r="B40" s="124"/>
      <c r="C40" s="124"/>
      <c r="D40" s="124"/>
      <c r="E40" s="124"/>
      <c r="F40" s="124"/>
      <c r="G40" s="124"/>
      <c r="H40" s="124"/>
      <c r="I40" s="124"/>
      <c r="J40" s="124" t="s">
        <v>502</v>
      </c>
      <c r="K40" s="124"/>
      <c r="L40" s="124" t="s">
        <v>503</v>
      </c>
      <c r="M40" s="124"/>
      <c r="N40" s="124"/>
      <c r="O40" s="124"/>
      <c r="P40" s="124"/>
      <c r="Q40" s="124"/>
      <c r="R40" s="124"/>
      <c r="S40" s="124"/>
      <c r="T40" s="124" t="s">
        <v>504</v>
      </c>
      <c r="U40" s="124"/>
      <c r="V40" s="124"/>
      <c r="W40" s="124"/>
      <c r="X40" s="124"/>
      <c r="Y40" s="124"/>
      <c r="Z40" s="124"/>
      <c r="AA40" s="124"/>
      <c r="AB40" s="124"/>
      <c r="AC40" s="124"/>
      <c r="AD40" s="124"/>
      <c r="AE40" s="124"/>
      <c r="AF40" s="124"/>
      <c r="AG40" s="124"/>
      <c r="AH40" s="124"/>
      <c r="AI40" s="124"/>
      <c r="AJ40" s="124"/>
      <c r="AK40" s="124"/>
    </row>
    <row r="41">
      <c r="A41" s="127" t="s">
        <v>273</v>
      </c>
      <c r="B41" s="122" t="s">
        <v>231</v>
      </c>
      <c r="C41" s="122" t="s">
        <v>231</v>
      </c>
      <c r="D41" s="122"/>
      <c r="E41" s="122"/>
      <c r="F41" s="122"/>
      <c r="G41" s="122" t="s">
        <v>231</v>
      </c>
      <c r="H41" s="122"/>
      <c r="I41" s="122" t="s">
        <v>231</v>
      </c>
      <c r="J41" s="122" t="s">
        <v>231</v>
      </c>
      <c r="K41" s="122" t="s">
        <v>231</v>
      </c>
      <c r="L41" s="122" t="s">
        <v>231</v>
      </c>
      <c r="M41" s="122" t="s">
        <v>231</v>
      </c>
      <c r="N41" s="122" t="s">
        <v>231</v>
      </c>
      <c r="O41" s="122" t="s">
        <v>241</v>
      </c>
      <c r="P41" s="122"/>
      <c r="Q41" s="122"/>
      <c r="R41" s="122" t="s">
        <v>231</v>
      </c>
      <c r="S41" s="122" t="s">
        <v>231</v>
      </c>
      <c r="T41" s="122" t="s">
        <v>231</v>
      </c>
      <c r="U41" s="122" t="s">
        <v>241</v>
      </c>
      <c r="V41" s="122" t="s">
        <v>231</v>
      </c>
      <c r="W41" s="122"/>
      <c r="X41" s="122" t="s">
        <v>231</v>
      </c>
      <c r="Y41" s="122" t="s">
        <v>231</v>
      </c>
      <c r="Z41" s="122"/>
      <c r="AA41" s="122" t="s">
        <v>241</v>
      </c>
      <c r="AB41" s="122" t="s">
        <v>231</v>
      </c>
      <c r="AC41" s="122" t="s">
        <v>231</v>
      </c>
      <c r="AD41" s="122" t="s">
        <v>231</v>
      </c>
      <c r="AE41" s="122" t="s">
        <v>231</v>
      </c>
      <c r="AF41" s="122" t="s">
        <v>231</v>
      </c>
      <c r="AG41" s="122" t="s">
        <v>231</v>
      </c>
      <c r="AH41" s="122"/>
      <c r="AI41" s="122" t="s">
        <v>231</v>
      </c>
      <c r="AJ41" s="122" t="s">
        <v>231</v>
      </c>
      <c r="AK41" s="122" t="s">
        <v>231</v>
      </c>
    </row>
    <row r="42">
      <c r="A42" s="123"/>
      <c r="B42" s="134" t="s">
        <v>505</v>
      </c>
      <c r="C42" s="124"/>
      <c r="D42" s="124"/>
      <c r="E42" s="124"/>
      <c r="F42" s="124"/>
      <c r="G42" s="124"/>
      <c r="H42" s="124"/>
      <c r="I42" s="124"/>
      <c r="J42" s="124"/>
      <c r="K42" s="124"/>
      <c r="L42" s="124" t="s">
        <v>506</v>
      </c>
      <c r="M42" s="124"/>
      <c r="N42" s="124" t="s">
        <v>507</v>
      </c>
      <c r="O42" s="124"/>
      <c r="P42" s="124"/>
      <c r="Q42" s="124"/>
      <c r="R42" s="124"/>
      <c r="S42" s="124"/>
      <c r="T42" s="124" t="s">
        <v>508</v>
      </c>
      <c r="U42" s="124"/>
      <c r="V42" s="124"/>
      <c r="W42" s="124"/>
      <c r="X42" s="124"/>
      <c r="Y42" s="124"/>
      <c r="Z42" s="124"/>
      <c r="AA42" s="124"/>
      <c r="AB42" s="124" t="s">
        <v>509</v>
      </c>
      <c r="AC42" s="124" t="s">
        <v>510</v>
      </c>
      <c r="AD42" s="124"/>
      <c r="AE42" s="124"/>
      <c r="AF42" s="124"/>
      <c r="AG42" s="124" t="s">
        <v>511</v>
      </c>
      <c r="AH42" s="124"/>
      <c r="AI42" s="124" t="s">
        <v>512</v>
      </c>
      <c r="AJ42" s="124" t="s">
        <v>513</v>
      </c>
      <c r="AK42" s="124" t="s">
        <v>514</v>
      </c>
    </row>
    <row r="43">
      <c r="A43" s="127" t="s">
        <v>275</v>
      </c>
      <c r="B43" s="122" t="s">
        <v>231</v>
      </c>
      <c r="C43" s="122" t="s">
        <v>231</v>
      </c>
      <c r="D43" s="122"/>
      <c r="E43" s="122"/>
      <c r="F43" s="122"/>
      <c r="G43" s="122" t="s">
        <v>231</v>
      </c>
      <c r="H43" s="122"/>
      <c r="I43" s="122" t="s">
        <v>231</v>
      </c>
      <c r="J43" s="122" t="s">
        <v>231</v>
      </c>
      <c r="K43" s="122" t="s">
        <v>241</v>
      </c>
      <c r="L43" s="122" t="s">
        <v>231</v>
      </c>
      <c r="M43" s="122" t="s">
        <v>231</v>
      </c>
      <c r="N43" s="122" t="s">
        <v>231</v>
      </c>
      <c r="O43" s="122" t="s">
        <v>231</v>
      </c>
      <c r="P43" s="122"/>
      <c r="Q43" s="122"/>
      <c r="R43" s="122" t="s">
        <v>231</v>
      </c>
      <c r="S43" s="122" t="s">
        <v>231</v>
      </c>
      <c r="T43" s="122" t="s">
        <v>231</v>
      </c>
      <c r="U43" s="122" t="s">
        <v>231</v>
      </c>
      <c r="V43" s="122" t="s">
        <v>231</v>
      </c>
      <c r="W43" s="122"/>
      <c r="X43" s="122" t="s">
        <v>231</v>
      </c>
      <c r="Y43" s="122" t="s">
        <v>231</v>
      </c>
      <c r="Z43" s="122"/>
      <c r="AA43" s="122" t="s">
        <v>231</v>
      </c>
      <c r="AB43" s="122" t="s">
        <v>231</v>
      </c>
      <c r="AC43" s="122" t="s">
        <v>231</v>
      </c>
      <c r="AD43" s="122" t="s">
        <v>231</v>
      </c>
      <c r="AE43" s="122" t="s">
        <v>231</v>
      </c>
      <c r="AF43" s="122" t="s">
        <v>231</v>
      </c>
      <c r="AG43" s="122" t="s">
        <v>231</v>
      </c>
      <c r="AH43" s="122"/>
      <c r="AI43" s="122" t="s">
        <v>231</v>
      </c>
      <c r="AJ43" s="122" t="s">
        <v>231</v>
      </c>
      <c r="AK43" s="122" t="s">
        <v>231</v>
      </c>
    </row>
    <row r="44">
      <c r="A44" s="123"/>
      <c r="B44" s="124"/>
      <c r="C44" s="124"/>
      <c r="D44" s="124"/>
      <c r="E44" s="124"/>
      <c r="F44" s="124"/>
      <c r="G44" s="124"/>
      <c r="H44" s="124"/>
      <c r="I44" s="124" t="s">
        <v>515</v>
      </c>
      <c r="J44" s="124"/>
      <c r="K44" s="124"/>
      <c r="L44" s="124" t="s">
        <v>516</v>
      </c>
      <c r="M44" s="124"/>
      <c r="N44" s="124"/>
      <c r="O44" s="124" t="s">
        <v>517</v>
      </c>
      <c r="P44" s="124"/>
      <c r="Q44" s="124"/>
      <c r="R44" s="124" t="s">
        <v>518</v>
      </c>
      <c r="S44" s="124"/>
      <c r="T44" s="124"/>
      <c r="U44" s="124"/>
      <c r="V44" s="124"/>
      <c r="W44" s="124"/>
      <c r="X44" s="124"/>
      <c r="Y44" s="124" t="s">
        <v>519</v>
      </c>
      <c r="Z44" s="124"/>
      <c r="AA44" s="124"/>
      <c r="AB44" s="124"/>
      <c r="AC44" s="124"/>
      <c r="AD44" s="124"/>
      <c r="AE44" s="124"/>
      <c r="AF44" s="124"/>
      <c r="AG44" s="124"/>
      <c r="AH44" s="124"/>
      <c r="AI44" s="124" t="s">
        <v>460</v>
      </c>
      <c r="AJ44" s="124"/>
      <c r="AK44" s="124"/>
    </row>
    <row r="45">
      <c r="A45" s="127" t="s">
        <v>277</v>
      </c>
      <c r="B45" s="122" t="s">
        <v>241</v>
      </c>
      <c r="C45" s="122" t="s">
        <v>231</v>
      </c>
      <c r="D45" s="122"/>
      <c r="E45" s="122"/>
      <c r="F45" s="122"/>
      <c r="G45" s="122" t="s">
        <v>231</v>
      </c>
      <c r="H45" s="122"/>
      <c r="I45" s="122" t="s">
        <v>231</v>
      </c>
      <c r="J45" s="122" t="s">
        <v>231</v>
      </c>
      <c r="K45" s="122" t="s">
        <v>241</v>
      </c>
      <c r="L45" s="122" t="s">
        <v>231</v>
      </c>
      <c r="M45" s="122" t="s">
        <v>231</v>
      </c>
      <c r="N45" s="122" t="s">
        <v>231</v>
      </c>
      <c r="O45" s="122" t="s">
        <v>231</v>
      </c>
      <c r="P45" s="122"/>
      <c r="Q45" s="122"/>
      <c r="R45" s="122" t="s">
        <v>231</v>
      </c>
      <c r="S45" s="122" t="s">
        <v>231</v>
      </c>
      <c r="T45" s="122" t="s">
        <v>231</v>
      </c>
      <c r="U45" s="122" t="s">
        <v>231</v>
      </c>
      <c r="V45" s="122" t="s">
        <v>231</v>
      </c>
      <c r="W45" s="122"/>
      <c r="X45" s="122" t="s">
        <v>231</v>
      </c>
      <c r="Y45" s="122" t="s">
        <v>231</v>
      </c>
      <c r="Z45" s="122"/>
      <c r="AA45" s="122" t="s">
        <v>231</v>
      </c>
      <c r="AB45" s="122" t="s">
        <v>231</v>
      </c>
      <c r="AC45" s="122" t="s">
        <v>231</v>
      </c>
      <c r="AD45" s="122" t="s">
        <v>231</v>
      </c>
      <c r="AE45" s="122" t="s">
        <v>231</v>
      </c>
      <c r="AF45" s="122" t="s">
        <v>231</v>
      </c>
      <c r="AG45" s="122" t="s">
        <v>231</v>
      </c>
      <c r="AH45" s="122"/>
      <c r="AI45" s="122" t="s">
        <v>231</v>
      </c>
      <c r="AJ45" s="122" t="s">
        <v>231</v>
      </c>
      <c r="AK45" s="122" t="s">
        <v>231</v>
      </c>
    </row>
    <row r="46">
      <c r="A46" s="123"/>
      <c r="B46" s="124"/>
      <c r="C46" s="124"/>
      <c r="D46" s="124"/>
      <c r="E46" s="124"/>
      <c r="F46" s="124"/>
      <c r="G46" s="124"/>
      <c r="H46" s="124"/>
      <c r="I46" s="124" t="s">
        <v>523</v>
      </c>
      <c r="J46" s="124" t="s">
        <v>524</v>
      </c>
      <c r="K46" s="124"/>
      <c r="L46" s="124"/>
      <c r="M46" s="124" t="s">
        <v>525</v>
      </c>
      <c r="N46" s="124" t="s">
        <v>526</v>
      </c>
      <c r="O46" s="124"/>
      <c r="P46" s="124"/>
      <c r="Q46" s="124"/>
      <c r="R46" s="124" t="s">
        <v>526</v>
      </c>
      <c r="S46" s="124"/>
      <c r="T46" s="124"/>
      <c r="U46" s="124" t="s">
        <v>527</v>
      </c>
      <c r="V46" s="124"/>
      <c r="W46" s="124"/>
      <c r="X46" s="124" t="s">
        <v>528</v>
      </c>
      <c r="Y46" s="124" t="s">
        <v>530</v>
      </c>
      <c r="Z46" s="124"/>
      <c r="AA46" s="124"/>
      <c r="AB46" s="124"/>
      <c r="AC46" s="124"/>
      <c r="AD46" s="124"/>
      <c r="AE46" s="124"/>
      <c r="AF46" s="124"/>
      <c r="AG46" s="124"/>
      <c r="AH46" s="124"/>
      <c r="AI46" s="124"/>
      <c r="AJ46" s="124"/>
      <c r="AK46" s="124"/>
    </row>
    <row r="47">
      <c r="A47" s="121" t="s">
        <v>279</v>
      </c>
      <c r="B47" s="122" t="s">
        <v>231</v>
      </c>
      <c r="C47" s="122" t="s">
        <v>231</v>
      </c>
      <c r="D47" s="122" t="s">
        <v>241</v>
      </c>
      <c r="E47" s="122" t="s">
        <v>241</v>
      </c>
      <c r="F47" s="122" t="s">
        <v>231</v>
      </c>
      <c r="G47" s="122" t="s">
        <v>231</v>
      </c>
      <c r="H47" s="122" t="s">
        <v>231</v>
      </c>
      <c r="I47" s="122" t="s">
        <v>231</v>
      </c>
      <c r="J47" s="122" t="s">
        <v>231</v>
      </c>
      <c r="K47" s="122" t="s">
        <v>241</v>
      </c>
      <c r="L47" s="122" t="s">
        <v>231</v>
      </c>
      <c r="M47" s="122" t="s">
        <v>231</v>
      </c>
      <c r="N47" s="122" t="s">
        <v>231</v>
      </c>
      <c r="O47" s="122" t="s">
        <v>231</v>
      </c>
      <c r="P47" s="122"/>
      <c r="Q47" s="122"/>
      <c r="R47" s="122" t="s">
        <v>231</v>
      </c>
      <c r="S47" s="122" t="s">
        <v>231</v>
      </c>
      <c r="T47" s="122" t="s">
        <v>241</v>
      </c>
      <c r="U47" s="122" t="s">
        <v>241</v>
      </c>
      <c r="V47" s="122" t="s">
        <v>231</v>
      </c>
      <c r="W47" s="122"/>
      <c r="X47" s="122" t="s">
        <v>231</v>
      </c>
      <c r="Y47" s="122" t="s">
        <v>231</v>
      </c>
      <c r="Z47" s="122" t="s">
        <v>231</v>
      </c>
      <c r="AA47" s="122" t="s">
        <v>231</v>
      </c>
      <c r="AB47" s="122" t="s">
        <v>231</v>
      </c>
      <c r="AC47" s="122" t="s">
        <v>231</v>
      </c>
      <c r="AD47" s="122" t="s">
        <v>231</v>
      </c>
      <c r="AE47" s="122" t="s">
        <v>231</v>
      </c>
      <c r="AF47" s="122" t="s">
        <v>231</v>
      </c>
      <c r="AG47" s="122" t="s">
        <v>231</v>
      </c>
      <c r="AH47" s="122" t="s">
        <v>241</v>
      </c>
      <c r="AI47" s="122" t="s">
        <v>231</v>
      </c>
      <c r="AJ47" s="122" t="s">
        <v>231</v>
      </c>
      <c r="AK47" s="122" t="s">
        <v>231</v>
      </c>
    </row>
    <row r="48">
      <c r="A48" s="123"/>
      <c r="B48" s="124"/>
      <c r="C48" s="124"/>
      <c r="D48" s="124"/>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row>
    <row r="49">
      <c r="A49" s="121" t="s">
        <v>281</v>
      </c>
      <c r="B49" s="122" t="s">
        <v>231</v>
      </c>
      <c r="C49" s="122" t="s">
        <v>231</v>
      </c>
      <c r="D49" s="122" t="s">
        <v>231</v>
      </c>
      <c r="E49" s="122" t="s">
        <v>231</v>
      </c>
      <c r="F49" s="122" t="s">
        <v>231</v>
      </c>
      <c r="G49" s="122" t="s">
        <v>231</v>
      </c>
      <c r="H49" s="122" t="s">
        <v>231</v>
      </c>
      <c r="I49" s="122" t="s">
        <v>231</v>
      </c>
      <c r="J49" s="122" t="s">
        <v>231</v>
      </c>
      <c r="K49" s="122" t="s">
        <v>228</v>
      </c>
      <c r="L49" s="122" t="s">
        <v>231</v>
      </c>
      <c r="M49" s="122" t="s">
        <v>228</v>
      </c>
      <c r="N49" s="122" t="s">
        <v>231</v>
      </c>
      <c r="O49" s="122" t="s">
        <v>231</v>
      </c>
      <c r="P49" s="122"/>
      <c r="Q49" s="122"/>
      <c r="R49" s="122" t="s">
        <v>231</v>
      </c>
      <c r="S49" s="122" t="s">
        <v>231</v>
      </c>
      <c r="T49" s="122" t="s">
        <v>231</v>
      </c>
      <c r="U49" s="122" t="s">
        <v>228</v>
      </c>
      <c r="V49" s="122" t="s">
        <v>231</v>
      </c>
      <c r="W49" s="122"/>
      <c r="X49" s="122" t="s">
        <v>231</v>
      </c>
      <c r="Y49" s="122" t="s">
        <v>231</v>
      </c>
      <c r="Z49" s="122" t="s">
        <v>231</v>
      </c>
      <c r="AA49" s="122" t="s">
        <v>231</v>
      </c>
      <c r="AB49" s="122" t="s">
        <v>231</v>
      </c>
      <c r="AC49" s="122" t="s">
        <v>231</v>
      </c>
      <c r="AD49" s="122" t="s">
        <v>231</v>
      </c>
      <c r="AE49" s="122" t="s">
        <v>231</v>
      </c>
      <c r="AF49" s="122" t="s">
        <v>231</v>
      </c>
      <c r="AG49" s="122" t="s">
        <v>231</v>
      </c>
      <c r="AH49" s="122" t="s">
        <v>231</v>
      </c>
      <c r="AI49" s="122" t="s">
        <v>231</v>
      </c>
      <c r="AJ49" s="122" t="s">
        <v>231</v>
      </c>
      <c r="AK49" s="122" t="s">
        <v>231</v>
      </c>
    </row>
    <row r="50">
      <c r="A50" s="123"/>
      <c r="B50" s="124"/>
      <c r="C50" s="124"/>
      <c r="D50" s="124"/>
      <c r="E50" s="124"/>
      <c r="F50" s="124"/>
      <c r="G50" s="124"/>
      <c r="H50" s="124" t="s">
        <v>531</v>
      </c>
      <c r="I50" s="124" t="s">
        <v>532</v>
      </c>
      <c r="J50" s="124" t="s">
        <v>533</v>
      </c>
      <c r="K50" s="124"/>
      <c r="L50" s="124" t="s">
        <v>534</v>
      </c>
      <c r="M50" s="124"/>
      <c r="N50" s="124"/>
      <c r="O50" s="124" t="s">
        <v>535</v>
      </c>
      <c r="P50" s="124"/>
      <c r="Q50" s="124"/>
      <c r="R50" s="124"/>
      <c r="S50" s="124"/>
      <c r="T50" s="124"/>
      <c r="U50" s="124"/>
      <c r="V50" s="124"/>
      <c r="W50" s="124"/>
      <c r="X50" s="124" t="s">
        <v>536</v>
      </c>
      <c r="Y50" s="124"/>
      <c r="Z50" s="124"/>
      <c r="AA50" s="124"/>
      <c r="AB50" s="124"/>
      <c r="AC50" s="124"/>
      <c r="AD50" s="124"/>
      <c r="AE50" s="124"/>
      <c r="AF50" s="124" t="s">
        <v>537</v>
      </c>
      <c r="AG50" s="124"/>
      <c r="AH50" s="124"/>
      <c r="AI50" s="124"/>
      <c r="AJ50" s="124"/>
      <c r="AK50" s="124"/>
    </row>
    <row r="51">
      <c r="A51" s="121" t="s">
        <v>284</v>
      </c>
      <c r="B51" s="122" t="s">
        <v>231</v>
      </c>
      <c r="C51" s="122" t="s">
        <v>241</v>
      </c>
      <c r="D51" s="122" t="s">
        <v>231</v>
      </c>
      <c r="E51" s="122" t="s">
        <v>231</v>
      </c>
      <c r="F51" s="122" t="s">
        <v>231</v>
      </c>
      <c r="G51" s="122" t="s">
        <v>241</v>
      </c>
      <c r="H51" s="122" t="s">
        <v>231</v>
      </c>
      <c r="I51" s="122" t="s">
        <v>231</v>
      </c>
      <c r="J51" s="122" t="s">
        <v>231</v>
      </c>
      <c r="K51" s="122" t="s">
        <v>231</v>
      </c>
      <c r="L51" s="122" t="s">
        <v>231</v>
      </c>
      <c r="M51" s="122" t="s">
        <v>231</v>
      </c>
      <c r="N51" s="122" t="s">
        <v>231</v>
      </c>
      <c r="O51" s="122" t="s">
        <v>231</v>
      </c>
      <c r="P51" s="122"/>
      <c r="Q51" s="122"/>
      <c r="R51" s="122" t="s">
        <v>231</v>
      </c>
      <c r="S51" s="122" t="s">
        <v>231</v>
      </c>
      <c r="T51" s="122" t="s">
        <v>231</v>
      </c>
      <c r="U51" s="122" t="s">
        <v>231</v>
      </c>
      <c r="V51" s="122" t="s">
        <v>231</v>
      </c>
      <c r="W51" s="122"/>
      <c r="X51" s="122" t="s">
        <v>231</v>
      </c>
      <c r="Y51" s="122" t="s">
        <v>231</v>
      </c>
      <c r="Z51" s="122" t="s">
        <v>231</v>
      </c>
      <c r="AA51" s="122" t="s">
        <v>231</v>
      </c>
      <c r="AB51" s="122" t="s">
        <v>231</v>
      </c>
      <c r="AC51" s="122" t="s">
        <v>231</v>
      </c>
      <c r="AD51" s="122" t="s">
        <v>231</v>
      </c>
      <c r="AE51" s="122" t="s">
        <v>231</v>
      </c>
      <c r="AF51" s="122" t="s">
        <v>231</v>
      </c>
      <c r="AG51" s="122" t="s">
        <v>231</v>
      </c>
      <c r="AH51" s="122" t="s">
        <v>231</v>
      </c>
      <c r="AI51" s="122" t="s">
        <v>231</v>
      </c>
      <c r="AJ51" s="122" t="s">
        <v>231</v>
      </c>
      <c r="AK51" s="122" t="s">
        <v>231</v>
      </c>
    </row>
    <row r="52">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t="s">
        <v>540</v>
      </c>
      <c r="Z52" s="124"/>
      <c r="AA52" s="124"/>
      <c r="AB52" s="124"/>
      <c r="AC52" s="124"/>
      <c r="AD52" s="124"/>
      <c r="AE52" s="124"/>
      <c r="AF52" s="124"/>
      <c r="AG52" s="124"/>
      <c r="AH52" s="124"/>
      <c r="AI52" s="124"/>
      <c r="AJ52" s="124"/>
      <c r="AK52" s="124"/>
    </row>
    <row r="53">
      <c r="A53" s="127" t="s">
        <v>286</v>
      </c>
      <c r="B53" s="146" t="s">
        <v>231</v>
      </c>
      <c r="C53" s="146" t="s">
        <v>228</v>
      </c>
      <c r="D53" s="146" t="s">
        <v>241</v>
      </c>
      <c r="E53" s="146" t="s">
        <v>241</v>
      </c>
      <c r="F53" s="146" t="s">
        <v>241</v>
      </c>
      <c r="G53" s="146" t="s">
        <v>228</v>
      </c>
      <c r="H53" s="146" t="s">
        <v>241</v>
      </c>
      <c r="I53" s="146" t="s">
        <v>231</v>
      </c>
      <c r="J53" s="146" t="s">
        <v>231</v>
      </c>
      <c r="K53" s="146" t="s">
        <v>241</v>
      </c>
      <c r="L53" s="146" t="s">
        <v>241</v>
      </c>
      <c r="M53" s="146" t="s">
        <v>241</v>
      </c>
      <c r="N53" s="146" t="s">
        <v>241</v>
      </c>
      <c r="O53" s="146" t="s">
        <v>241</v>
      </c>
      <c r="P53" s="146"/>
      <c r="Q53" s="146"/>
      <c r="R53" s="146" t="s">
        <v>231</v>
      </c>
      <c r="S53" s="146" t="s">
        <v>231</v>
      </c>
      <c r="T53" s="146" t="s">
        <v>231</v>
      </c>
      <c r="U53" s="146" t="s">
        <v>241</v>
      </c>
      <c r="V53" s="146" t="s">
        <v>241</v>
      </c>
      <c r="W53" s="146"/>
      <c r="X53" s="146" t="s">
        <v>241</v>
      </c>
      <c r="Y53" s="146" t="s">
        <v>231</v>
      </c>
      <c r="Z53" s="146" t="s">
        <v>241</v>
      </c>
      <c r="AA53" s="146" t="s">
        <v>231</v>
      </c>
      <c r="AB53" s="146" t="s">
        <v>231</v>
      </c>
      <c r="AC53" s="146" t="s">
        <v>231</v>
      </c>
      <c r="AD53" s="146" t="s">
        <v>231</v>
      </c>
      <c r="AE53" s="146" t="s">
        <v>231</v>
      </c>
      <c r="AF53" s="146" t="s">
        <v>231</v>
      </c>
      <c r="AG53" s="146" t="s">
        <v>241</v>
      </c>
      <c r="AH53" s="146" t="s">
        <v>241</v>
      </c>
      <c r="AI53" s="146" t="s">
        <v>231</v>
      </c>
      <c r="AJ53" s="146" t="s">
        <v>241</v>
      </c>
      <c r="AK53" s="146" t="s">
        <v>241</v>
      </c>
    </row>
    <row r="54">
      <c r="A54" s="123"/>
      <c r="B54" s="147" t="s">
        <v>541</v>
      </c>
      <c r="C54" s="124"/>
      <c r="D54" s="124"/>
      <c r="E54" s="147" t="s">
        <v>542</v>
      </c>
      <c r="F54" s="124"/>
      <c r="G54" s="124"/>
      <c r="H54" s="124"/>
      <c r="I54" s="124" t="s">
        <v>543</v>
      </c>
      <c r="J54" s="124" t="s">
        <v>544</v>
      </c>
      <c r="K54" s="124"/>
      <c r="L54" s="124" t="s">
        <v>545</v>
      </c>
      <c r="M54" s="124"/>
      <c r="N54" s="124"/>
      <c r="O54" s="124"/>
      <c r="P54" s="124"/>
      <c r="Q54" s="124"/>
      <c r="R54" s="124" t="s">
        <v>546</v>
      </c>
      <c r="S54" s="124" t="s">
        <v>547</v>
      </c>
      <c r="T54" s="124"/>
      <c r="U54" s="124"/>
      <c r="V54" s="124"/>
      <c r="W54" s="124"/>
      <c r="X54" s="124"/>
      <c r="Y54" s="124"/>
      <c r="Z54" s="124"/>
      <c r="AA54" s="124"/>
      <c r="AB54" s="124"/>
      <c r="AC54" s="124"/>
      <c r="AD54" s="124"/>
      <c r="AE54" s="124"/>
      <c r="AF54" s="124" t="s">
        <v>548</v>
      </c>
      <c r="AG54" s="124"/>
      <c r="AH54" s="124"/>
      <c r="AI54" s="124" t="s">
        <v>549</v>
      </c>
      <c r="AJ54" s="124"/>
      <c r="AK54" s="124"/>
    </row>
    <row r="55">
      <c r="A55" s="148" t="s">
        <v>288</v>
      </c>
      <c r="B55" s="146" t="s">
        <v>293</v>
      </c>
      <c r="C55" s="146" t="s">
        <v>293</v>
      </c>
      <c r="D55" s="146" t="s">
        <v>228</v>
      </c>
      <c r="E55" s="146" t="s">
        <v>228</v>
      </c>
      <c r="F55" s="146" t="s">
        <v>228</v>
      </c>
      <c r="G55" s="146" t="s">
        <v>290</v>
      </c>
      <c r="H55" s="146" t="s">
        <v>228</v>
      </c>
      <c r="I55" s="146" t="s">
        <v>290</v>
      </c>
      <c r="J55" s="146" t="s">
        <v>290</v>
      </c>
      <c r="K55" s="146" t="s">
        <v>228</v>
      </c>
      <c r="L55" s="146" t="s">
        <v>291</v>
      </c>
      <c r="M55" s="146" t="s">
        <v>293</v>
      </c>
      <c r="N55" s="146" t="s">
        <v>293</v>
      </c>
      <c r="O55" s="146" t="s">
        <v>292</v>
      </c>
      <c r="P55" s="146"/>
      <c r="Q55" s="146"/>
      <c r="R55" s="146" t="s">
        <v>293</v>
      </c>
      <c r="S55" s="146" t="s">
        <v>290</v>
      </c>
      <c r="T55" s="146" t="s">
        <v>293</v>
      </c>
      <c r="U55" s="146" t="s">
        <v>293</v>
      </c>
      <c r="V55" s="146" t="s">
        <v>291</v>
      </c>
      <c r="W55" s="146"/>
      <c r="X55" s="146" t="s">
        <v>291</v>
      </c>
      <c r="Y55" s="146" t="s">
        <v>293</v>
      </c>
      <c r="Z55" s="146" t="s">
        <v>228</v>
      </c>
      <c r="AA55" s="146" t="s">
        <v>292</v>
      </c>
      <c r="AB55" s="146" t="s">
        <v>293</v>
      </c>
      <c r="AC55" s="146" t="s">
        <v>293</v>
      </c>
      <c r="AD55" s="146" t="s">
        <v>293</v>
      </c>
      <c r="AE55" s="146" t="s">
        <v>228</v>
      </c>
      <c r="AF55" s="146" t="s">
        <v>291</v>
      </c>
      <c r="AG55" s="146" t="s">
        <v>290</v>
      </c>
      <c r="AH55" s="146" t="s">
        <v>228</v>
      </c>
      <c r="AI55" s="146" t="s">
        <v>290</v>
      </c>
      <c r="AJ55" s="146" t="s">
        <v>290</v>
      </c>
      <c r="AK55" s="146" t="s">
        <v>293</v>
      </c>
    </row>
    <row r="56">
      <c r="A56" s="123"/>
      <c r="C56" s="124"/>
      <c r="D56" s="124"/>
      <c r="E56" s="124"/>
      <c r="F56" s="124"/>
      <c r="G56" s="124"/>
      <c r="H56" s="124"/>
      <c r="I56" s="124" t="s">
        <v>552</v>
      </c>
      <c r="J56" s="124" t="s">
        <v>553</v>
      </c>
      <c r="K56" s="124"/>
      <c r="L56" s="124" t="s">
        <v>554</v>
      </c>
      <c r="M56" s="124" t="s">
        <v>555</v>
      </c>
      <c r="N56" s="124" t="s">
        <v>555</v>
      </c>
      <c r="O56" s="124"/>
      <c r="P56" s="124"/>
      <c r="Q56" s="124"/>
      <c r="R56" s="124"/>
      <c r="S56" s="124" t="s">
        <v>460</v>
      </c>
      <c r="T56" s="124"/>
      <c r="U56" s="124"/>
      <c r="V56" s="124"/>
      <c r="W56" s="124"/>
      <c r="X56" s="124"/>
      <c r="Y56" s="124"/>
      <c r="Z56" s="124"/>
      <c r="AA56" s="124"/>
      <c r="AB56" s="124"/>
      <c r="AC56" s="124"/>
      <c r="AD56" s="124"/>
      <c r="AE56" s="124" t="s">
        <v>556</v>
      </c>
      <c r="AF56" s="124" t="s">
        <v>557</v>
      </c>
      <c r="AG56" s="124" t="s">
        <v>558</v>
      </c>
      <c r="AH56" s="124"/>
      <c r="AI56" s="124"/>
      <c r="AJ56" s="124"/>
      <c r="AK56" s="124"/>
    </row>
    <row r="57">
      <c r="A57" s="111" t="s">
        <v>559</v>
      </c>
      <c r="B57" s="112">
        <f t="shared" ref="B57:AK57" si="1">SUM(B59,B61,B63,B65,B67,B69,B71)/7</f>
        <v>0.8085714286</v>
      </c>
      <c r="C57" s="112">
        <f t="shared" si="1"/>
        <v>0.7371428571</v>
      </c>
      <c r="D57" s="112">
        <f t="shared" si="1"/>
        <v>0.7614285714</v>
      </c>
      <c r="E57" s="112">
        <f t="shared" si="1"/>
        <v>0.7371428571</v>
      </c>
      <c r="F57" s="112">
        <f t="shared" si="1"/>
        <v>0.7614285714</v>
      </c>
      <c r="G57" s="112">
        <f t="shared" si="1"/>
        <v>0.7371428571</v>
      </c>
      <c r="H57" s="112">
        <f t="shared" si="1"/>
        <v>0.69</v>
      </c>
      <c r="I57" s="112">
        <f t="shared" si="1"/>
        <v>0.9285714286</v>
      </c>
      <c r="J57" s="112">
        <f t="shared" si="1"/>
        <v>0.88</v>
      </c>
      <c r="K57" s="112">
        <f t="shared" si="1"/>
        <v>0.7371428571</v>
      </c>
      <c r="L57" s="112">
        <f t="shared" si="1"/>
        <v>0.8085714286</v>
      </c>
      <c r="M57" s="112">
        <f t="shared" si="1"/>
        <v>0.6657142857</v>
      </c>
      <c r="N57" s="112">
        <f t="shared" si="1"/>
        <v>0.5</v>
      </c>
      <c r="O57" s="112">
        <f t="shared" si="1"/>
        <v>0.6185714286</v>
      </c>
      <c r="P57" s="112">
        <f t="shared" si="1"/>
        <v>0</v>
      </c>
      <c r="Q57" s="112">
        <f t="shared" si="1"/>
        <v>0</v>
      </c>
      <c r="R57" s="112">
        <f t="shared" si="1"/>
        <v>0.5471428571</v>
      </c>
      <c r="S57" s="112">
        <f t="shared" si="1"/>
        <v>0.8571428571</v>
      </c>
      <c r="T57" s="112">
        <f t="shared" si="1"/>
        <v>0.8571428571</v>
      </c>
      <c r="U57" s="112">
        <f t="shared" si="1"/>
        <v>0.7614285714</v>
      </c>
      <c r="V57" s="112">
        <f t="shared" si="1"/>
        <v>0.8571428571</v>
      </c>
      <c r="W57" s="112">
        <f t="shared" si="1"/>
        <v>0</v>
      </c>
      <c r="X57" s="112">
        <f t="shared" si="1"/>
        <v>0.9514285714</v>
      </c>
      <c r="Y57" s="112">
        <f t="shared" si="1"/>
        <v>1</v>
      </c>
      <c r="Z57" s="112">
        <f t="shared" si="1"/>
        <v>0.5714285714</v>
      </c>
      <c r="AA57" s="112">
        <f t="shared" si="1"/>
        <v>0.7371428571</v>
      </c>
      <c r="AB57" s="112">
        <f t="shared" si="1"/>
        <v>1</v>
      </c>
      <c r="AC57" s="112">
        <f t="shared" si="1"/>
        <v>0.7142857143</v>
      </c>
      <c r="AD57" s="112">
        <f t="shared" si="1"/>
        <v>0.9285714286</v>
      </c>
      <c r="AE57" s="112">
        <f t="shared" si="1"/>
        <v>0.8571428571</v>
      </c>
      <c r="AF57" s="112">
        <f t="shared" si="1"/>
        <v>0.8085714286</v>
      </c>
      <c r="AG57" s="112">
        <f t="shared" si="1"/>
        <v>0.69</v>
      </c>
      <c r="AH57" s="112">
        <f t="shared" si="1"/>
        <v>0.7614285714</v>
      </c>
      <c r="AI57" s="112">
        <f t="shared" si="1"/>
        <v>1</v>
      </c>
      <c r="AJ57" s="112">
        <f t="shared" si="1"/>
        <v>1</v>
      </c>
      <c r="AK57" s="112">
        <f t="shared" si="1"/>
        <v>0.5942857143</v>
      </c>
    </row>
    <row r="58">
      <c r="A58" s="156" t="s">
        <v>188</v>
      </c>
      <c r="B58" s="122" t="s">
        <v>192</v>
      </c>
      <c r="C58" s="122" t="s">
        <v>192</v>
      </c>
      <c r="D58" s="122" t="s">
        <v>192</v>
      </c>
      <c r="E58" s="122" t="s">
        <v>192</v>
      </c>
      <c r="F58" s="122" t="s">
        <v>192</v>
      </c>
      <c r="G58" s="122" t="s">
        <v>192</v>
      </c>
      <c r="H58" s="122" t="s">
        <v>192</v>
      </c>
      <c r="I58" s="122" t="s">
        <v>192</v>
      </c>
      <c r="J58" s="122" t="s">
        <v>192</v>
      </c>
      <c r="K58" s="122" t="s">
        <v>192</v>
      </c>
      <c r="L58" s="122" t="s">
        <v>192</v>
      </c>
      <c r="M58" s="122" t="s">
        <v>192</v>
      </c>
      <c r="N58" s="122" t="s">
        <v>192</v>
      </c>
      <c r="O58" s="122" t="s">
        <v>192</v>
      </c>
      <c r="P58" s="122" t="s">
        <v>192</v>
      </c>
      <c r="Q58" s="122" t="s">
        <v>192</v>
      </c>
      <c r="R58" s="122" t="s">
        <v>192</v>
      </c>
      <c r="S58" s="122" t="s">
        <v>192</v>
      </c>
      <c r="T58" s="122" t="s">
        <v>192</v>
      </c>
      <c r="U58" s="122" t="s">
        <v>192</v>
      </c>
      <c r="V58" s="122" t="s">
        <v>192</v>
      </c>
      <c r="W58" s="122"/>
      <c r="X58" s="122" t="s">
        <v>192</v>
      </c>
      <c r="Y58" s="122" t="s">
        <v>192</v>
      </c>
      <c r="Z58" s="122" t="s">
        <v>192</v>
      </c>
      <c r="AA58" s="122" t="s">
        <v>192</v>
      </c>
      <c r="AB58" s="122" t="s">
        <v>192</v>
      </c>
      <c r="AC58" s="122" t="s">
        <v>192</v>
      </c>
      <c r="AD58" s="122" t="s">
        <v>192</v>
      </c>
      <c r="AE58" s="122" t="s">
        <v>192</v>
      </c>
      <c r="AF58" s="122" t="s">
        <v>192</v>
      </c>
      <c r="AG58" s="122" t="s">
        <v>192</v>
      </c>
      <c r="AH58" s="122" t="s">
        <v>192</v>
      </c>
      <c r="AI58" s="122" t="s">
        <v>192</v>
      </c>
      <c r="AJ58" s="122" t="s">
        <v>192</v>
      </c>
      <c r="AK58" s="122" t="s">
        <v>192</v>
      </c>
    </row>
    <row r="59">
      <c r="A59" s="123"/>
      <c r="B59" s="160">
        <v>1.0</v>
      </c>
      <c r="C59" s="160">
        <v>1.0</v>
      </c>
      <c r="D59" s="160">
        <v>1.0</v>
      </c>
      <c r="E59" s="160">
        <v>1.0</v>
      </c>
      <c r="F59" s="160">
        <v>1.0</v>
      </c>
      <c r="G59" s="160">
        <v>1.0</v>
      </c>
      <c r="H59" s="160">
        <v>1.0</v>
      </c>
      <c r="I59" s="160">
        <v>1.0</v>
      </c>
      <c r="J59" s="160">
        <v>1.0</v>
      </c>
      <c r="K59" s="160">
        <v>1.0</v>
      </c>
      <c r="L59" s="160">
        <v>1.0</v>
      </c>
      <c r="M59" s="160">
        <v>1.0</v>
      </c>
      <c r="N59" s="160">
        <v>1.0</v>
      </c>
      <c r="O59" s="160">
        <v>1.0</v>
      </c>
      <c r="P59" s="160"/>
      <c r="Q59" s="160"/>
      <c r="R59" s="160">
        <v>1.0</v>
      </c>
      <c r="S59" s="160">
        <v>1.0</v>
      </c>
      <c r="T59" s="160">
        <v>1.0</v>
      </c>
      <c r="U59" s="160">
        <v>1.0</v>
      </c>
      <c r="V59" s="160">
        <v>1.0</v>
      </c>
      <c r="W59" s="160"/>
      <c r="X59" s="160">
        <v>1.0</v>
      </c>
      <c r="Y59" s="160">
        <v>1.0</v>
      </c>
      <c r="Z59" s="160">
        <v>1.0</v>
      </c>
      <c r="AA59" s="160">
        <v>1.0</v>
      </c>
      <c r="AB59" s="160">
        <v>1.0</v>
      </c>
      <c r="AC59" s="160">
        <v>1.0</v>
      </c>
      <c r="AD59" s="160">
        <v>1.0</v>
      </c>
      <c r="AE59" s="160">
        <v>1.0</v>
      </c>
      <c r="AF59" s="160">
        <v>1.0</v>
      </c>
      <c r="AG59" s="160">
        <v>1.0</v>
      </c>
      <c r="AH59" s="160">
        <v>1.0</v>
      </c>
      <c r="AI59" s="160">
        <v>1.0</v>
      </c>
      <c r="AJ59" s="160">
        <v>1.0</v>
      </c>
      <c r="AK59" s="160">
        <v>1.0</v>
      </c>
    </row>
    <row r="60">
      <c r="A60" s="161" t="s">
        <v>196</v>
      </c>
      <c r="B60" s="122" t="s">
        <v>199</v>
      </c>
      <c r="C60" s="122" t="s">
        <v>199</v>
      </c>
      <c r="D60" s="122" t="s">
        <v>199</v>
      </c>
      <c r="E60" s="122" t="s">
        <v>199</v>
      </c>
      <c r="F60" s="122" t="s">
        <v>199</v>
      </c>
      <c r="G60" s="122" t="s">
        <v>200</v>
      </c>
      <c r="H60" s="122" t="s">
        <v>199</v>
      </c>
      <c r="I60" s="122" t="s">
        <v>199</v>
      </c>
      <c r="J60" s="122" t="s">
        <v>199</v>
      </c>
      <c r="K60" s="122" t="s">
        <v>199</v>
      </c>
      <c r="L60" s="122" t="s">
        <v>200</v>
      </c>
      <c r="M60" s="122" t="s">
        <v>199</v>
      </c>
      <c r="N60" s="122" t="s">
        <v>200</v>
      </c>
      <c r="O60" s="122" t="s">
        <v>200</v>
      </c>
      <c r="P60" s="122" t="s">
        <v>200</v>
      </c>
      <c r="Q60" s="122" t="s">
        <v>199</v>
      </c>
      <c r="R60" s="122" t="s">
        <v>199</v>
      </c>
      <c r="S60" s="122" t="s">
        <v>200</v>
      </c>
      <c r="T60" s="122" t="s">
        <v>200</v>
      </c>
      <c r="U60" s="122" t="s">
        <v>199</v>
      </c>
      <c r="V60" s="122" t="s">
        <v>199</v>
      </c>
      <c r="W60" s="122"/>
      <c r="X60" s="122" t="s">
        <v>199</v>
      </c>
      <c r="Y60" s="122" t="s">
        <v>199</v>
      </c>
      <c r="Z60" s="122" t="s">
        <v>200</v>
      </c>
      <c r="AA60" s="122" t="s">
        <v>199</v>
      </c>
      <c r="AB60" s="122" t="s">
        <v>199</v>
      </c>
      <c r="AC60" s="122" t="s">
        <v>199</v>
      </c>
      <c r="AD60" s="122" t="s">
        <v>200</v>
      </c>
      <c r="AE60" s="122" t="s">
        <v>199</v>
      </c>
      <c r="AF60" s="122" t="s">
        <v>199</v>
      </c>
      <c r="AG60" s="122" t="s">
        <v>200</v>
      </c>
      <c r="AH60" s="122" t="s">
        <v>199</v>
      </c>
      <c r="AI60" s="122" t="s">
        <v>199</v>
      </c>
      <c r="AJ60" s="122" t="s">
        <v>199</v>
      </c>
      <c r="AK60" s="122" t="s">
        <v>200</v>
      </c>
    </row>
    <row r="61">
      <c r="A61" s="123"/>
      <c r="B61" s="160">
        <v>1.0</v>
      </c>
      <c r="C61" s="160">
        <v>1.0</v>
      </c>
      <c r="D61" s="160">
        <v>1.0</v>
      </c>
      <c r="E61" s="160">
        <v>1.0</v>
      </c>
      <c r="F61" s="160">
        <v>1.0</v>
      </c>
      <c r="G61" s="160">
        <v>0.5</v>
      </c>
      <c r="H61" s="160">
        <v>1.0</v>
      </c>
      <c r="I61" s="160">
        <v>1.0</v>
      </c>
      <c r="J61" s="160">
        <v>1.0</v>
      </c>
      <c r="K61" s="160">
        <v>1.0</v>
      </c>
      <c r="L61" s="160">
        <v>0.5</v>
      </c>
      <c r="M61" s="160">
        <v>1.0</v>
      </c>
      <c r="N61" s="160">
        <v>0.5</v>
      </c>
      <c r="O61" s="160">
        <v>0.5</v>
      </c>
      <c r="P61" s="160"/>
      <c r="Q61" s="160"/>
      <c r="R61" s="160">
        <v>1.0</v>
      </c>
      <c r="S61" s="160">
        <v>0.5</v>
      </c>
      <c r="T61" s="160">
        <v>0.5</v>
      </c>
      <c r="U61" s="160">
        <v>1.0</v>
      </c>
      <c r="V61" s="160">
        <v>1.0</v>
      </c>
      <c r="W61" s="160"/>
      <c r="X61" s="160">
        <v>1.0</v>
      </c>
      <c r="Y61" s="160">
        <v>1.0</v>
      </c>
      <c r="Z61" s="160">
        <v>0.5</v>
      </c>
      <c r="AA61" s="160">
        <v>1.0</v>
      </c>
      <c r="AB61" s="160">
        <v>1.0</v>
      </c>
      <c r="AC61" s="160">
        <v>1.0</v>
      </c>
      <c r="AD61" s="160">
        <v>0.5</v>
      </c>
      <c r="AE61" s="160">
        <v>1.0</v>
      </c>
      <c r="AF61" s="160">
        <v>1.0</v>
      </c>
      <c r="AG61" s="160">
        <v>0.5</v>
      </c>
      <c r="AH61" s="160">
        <v>1.0</v>
      </c>
      <c r="AI61" s="160">
        <v>1.0</v>
      </c>
      <c r="AJ61" s="160">
        <v>1.0</v>
      </c>
      <c r="AK61" s="160">
        <v>0.5</v>
      </c>
    </row>
    <row r="62">
      <c r="A62" s="161" t="s">
        <v>202</v>
      </c>
      <c r="B62" s="122" t="s">
        <v>204</v>
      </c>
      <c r="C62" s="122" t="s">
        <v>204</v>
      </c>
      <c r="D62" s="122" t="s">
        <v>204</v>
      </c>
      <c r="E62" s="122" t="s">
        <v>204</v>
      </c>
      <c r="F62" s="122" t="s">
        <v>204</v>
      </c>
      <c r="G62" s="122" t="s">
        <v>204</v>
      </c>
      <c r="H62" s="122" t="s">
        <v>204</v>
      </c>
      <c r="I62" s="122" t="s">
        <v>204</v>
      </c>
      <c r="J62" s="122" t="s">
        <v>204</v>
      </c>
      <c r="K62" s="122" t="s">
        <v>204</v>
      </c>
      <c r="L62" s="122" t="s">
        <v>204</v>
      </c>
      <c r="M62" s="122" t="s">
        <v>205</v>
      </c>
      <c r="N62" s="122" t="s">
        <v>205</v>
      </c>
      <c r="O62" s="122" t="s">
        <v>204</v>
      </c>
      <c r="P62" s="122"/>
      <c r="Q62" s="122"/>
      <c r="R62" s="122" t="s">
        <v>205</v>
      </c>
      <c r="S62" s="122" t="s">
        <v>204</v>
      </c>
      <c r="T62" s="122" t="s">
        <v>204</v>
      </c>
      <c r="U62" s="122" t="s">
        <v>204</v>
      </c>
      <c r="V62" s="122" t="s">
        <v>204</v>
      </c>
      <c r="W62" s="122"/>
      <c r="X62" s="122" t="s">
        <v>204</v>
      </c>
      <c r="Y62" s="122" t="s">
        <v>204</v>
      </c>
      <c r="Z62" s="122" t="s">
        <v>204</v>
      </c>
      <c r="AA62" s="122" t="s">
        <v>205</v>
      </c>
      <c r="AB62" s="122" t="s">
        <v>204</v>
      </c>
      <c r="AC62" s="122" t="s">
        <v>204</v>
      </c>
      <c r="AD62" s="122" t="s">
        <v>204</v>
      </c>
      <c r="AE62" s="122" t="s">
        <v>204</v>
      </c>
      <c r="AF62" s="122" t="s">
        <v>204</v>
      </c>
      <c r="AG62" s="122" t="s">
        <v>204</v>
      </c>
      <c r="AH62" s="122" t="s">
        <v>204</v>
      </c>
      <c r="AI62" s="122" t="s">
        <v>204</v>
      </c>
      <c r="AJ62" s="122" t="s">
        <v>204</v>
      </c>
      <c r="AK62" s="122" t="s">
        <v>205</v>
      </c>
    </row>
    <row r="63">
      <c r="A63" s="123"/>
      <c r="B63" s="124">
        <v>1.0</v>
      </c>
      <c r="C63" s="124">
        <v>1.0</v>
      </c>
      <c r="D63" s="124">
        <v>1.0</v>
      </c>
      <c r="E63" s="124">
        <v>1.0</v>
      </c>
      <c r="F63" s="124">
        <v>1.0</v>
      </c>
      <c r="G63" s="124">
        <v>1.0</v>
      </c>
      <c r="H63" s="124">
        <v>1.0</v>
      </c>
      <c r="I63" s="124">
        <v>1.0</v>
      </c>
      <c r="J63" s="124">
        <v>1.0</v>
      </c>
      <c r="K63" s="124">
        <v>1.0</v>
      </c>
      <c r="L63" s="124">
        <v>1.0</v>
      </c>
      <c r="M63" s="124">
        <v>0.5</v>
      </c>
      <c r="N63" s="124">
        <v>0.5</v>
      </c>
      <c r="O63" s="124">
        <v>1.0</v>
      </c>
      <c r="P63" s="124"/>
      <c r="Q63" s="124"/>
      <c r="R63" s="124">
        <v>0.5</v>
      </c>
      <c r="S63" s="124">
        <v>1.0</v>
      </c>
      <c r="T63" s="124">
        <v>1.0</v>
      </c>
      <c r="U63" s="124">
        <v>1.0</v>
      </c>
      <c r="V63" s="124">
        <v>1.0</v>
      </c>
      <c r="W63" s="124"/>
      <c r="X63" s="124">
        <v>1.0</v>
      </c>
      <c r="Y63" s="124">
        <v>1.0</v>
      </c>
      <c r="Z63" s="124">
        <v>1.0</v>
      </c>
      <c r="AA63" s="124">
        <v>0.5</v>
      </c>
      <c r="AB63" s="124">
        <v>1.0</v>
      </c>
      <c r="AC63" s="124">
        <v>1.0</v>
      </c>
      <c r="AD63" s="124">
        <v>1.0</v>
      </c>
      <c r="AE63" s="124">
        <v>1.0</v>
      </c>
      <c r="AF63" s="124">
        <v>1.0</v>
      </c>
      <c r="AG63" s="124">
        <v>1.0</v>
      </c>
      <c r="AH63" s="124">
        <v>1.0</v>
      </c>
      <c r="AI63" s="124">
        <v>1.0</v>
      </c>
      <c r="AJ63" s="124">
        <v>1.0</v>
      </c>
      <c r="AK63" s="124">
        <v>0.5</v>
      </c>
    </row>
    <row r="64">
      <c r="A64" s="161" t="s">
        <v>207</v>
      </c>
      <c r="B64" s="122" t="s">
        <v>209</v>
      </c>
      <c r="C64" s="122" t="s">
        <v>209</v>
      </c>
      <c r="D64" s="122" t="s">
        <v>209</v>
      </c>
      <c r="E64" s="122" t="s">
        <v>209</v>
      </c>
      <c r="F64" s="122" t="s">
        <v>209</v>
      </c>
      <c r="G64" s="122" t="s">
        <v>209</v>
      </c>
      <c r="H64" s="122" t="s">
        <v>209</v>
      </c>
      <c r="I64" s="122" t="s">
        <v>209</v>
      </c>
      <c r="J64" s="122" t="s">
        <v>209</v>
      </c>
      <c r="K64" s="122" t="s">
        <v>211</v>
      </c>
      <c r="L64" s="122" t="s">
        <v>209</v>
      </c>
      <c r="M64" s="122" t="s">
        <v>209</v>
      </c>
      <c r="N64" s="122" t="s">
        <v>211</v>
      </c>
      <c r="O64" s="122" t="s">
        <v>209</v>
      </c>
      <c r="P64" s="122"/>
      <c r="Q64" s="122"/>
      <c r="R64" s="146" t="s">
        <v>211</v>
      </c>
      <c r="S64" s="146" t="s">
        <v>209</v>
      </c>
      <c r="T64" s="146" t="s">
        <v>209</v>
      </c>
      <c r="U64" s="146" t="s">
        <v>209</v>
      </c>
      <c r="V64" s="146" t="s">
        <v>209</v>
      </c>
      <c r="W64" s="146"/>
      <c r="X64" s="146" t="s">
        <v>209</v>
      </c>
      <c r="Y64" s="146" t="s">
        <v>209</v>
      </c>
      <c r="Z64" s="146" t="s">
        <v>209</v>
      </c>
      <c r="AA64" s="146" t="s">
        <v>209</v>
      </c>
      <c r="AB64" s="146" t="s">
        <v>209</v>
      </c>
      <c r="AC64" s="146" t="s">
        <v>209</v>
      </c>
      <c r="AD64" s="146" t="s">
        <v>209</v>
      </c>
      <c r="AE64" s="146" t="s">
        <v>209</v>
      </c>
      <c r="AF64" s="146" t="s">
        <v>209</v>
      </c>
      <c r="AG64" s="146" t="s">
        <v>209</v>
      </c>
      <c r="AH64" s="146" t="s">
        <v>209</v>
      </c>
      <c r="AI64" s="146" t="s">
        <v>209</v>
      </c>
      <c r="AJ64" s="146" t="s">
        <v>209</v>
      </c>
      <c r="AK64" s="146" t="s">
        <v>209</v>
      </c>
    </row>
    <row r="65">
      <c r="A65" s="123"/>
      <c r="B65" s="124">
        <v>1.0</v>
      </c>
      <c r="C65" s="124">
        <v>1.0</v>
      </c>
      <c r="D65" s="124">
        <v>1.0</v>
      </c>
      <c r="E65" s="124">
        <v>1.0</v>
      </c>
      <c r="F65" s="124">
        <v>1.0</v>
      </c>
      <c r="G65" s="124">
        <v>1.0</v>
      </c>
      <c r="H65" s="124">
        <v>1.0</v>
      </c>
      <c r="I65" s="124">
        <v>1.0</v>
      </c>
      <c r="J65" s="124">
        <v>1.0</v>
      </c>
      <c r="K65" s="124">
        <v>0.5</v>
      </c>
      <c r="L65" s="124">
        <v>1.0</v>
      </c>
      <c r="M65" s="124">
        <v>1.0</v>
      </c>
      <c r="N65" s="124">
        <v>0.5</v>
      </c>
      <c r="O65" s="124">
        <v>1.0</v>
      </c>
      <c r="P65" s="124"/>
      <c r="Q65" s="124"/>
      <c r="R65" s="124">
        <v>0.5</v>
      </c>
      <c r="S65" s="124">
        <v>1.0</v>
      </c>
      <c r="T65" s="124">
        <v>1.0</v>
      </c>
      <c r="U65" s="124">
        <v>1.0</v>
      </c>
      <c r="V65" s="124">
        <v>1.0</v>
      </c>
      <c r="W65" s="124"/>
      <c r="X65" s="124">
        <v>1.0</v>
      </c>
      <c r="Y65" s="124">
        <v>1.0</v>
      </c>
      <c r="Z65" s="124">
        <v>1.0</v>
      </c>
      <c r="AA65" s="124">
        <v>1.0</v>
      </c>
      <c r="AB65" s="124">
        <v>1.0</v>
      </c>
      <c r="AC65" s="124">
        <v>1.0</v>
      </c>
      <c r="AD65" s="124">
        <v>1.0</v>
      </c>
      <c r="AE65" s="124">
        <v>1.0</v>
      </c>
      <c r="AF65" s="124">
        <v>1.0</v>
      </c>
      <c r="AG65" s="124">
        <v>1.0</v>
      </c>
      <c r="AH65" s="124">
        <v>1.0</v>
      </c>
      <c r="AI65" s="124">
        <v>1.0</v>
      </c>
      <c r="AJ65" s="124">
        <v>1.0</v>
      </c>
      <c r="AK65" s="124">
        <v>1.0</v>
      </c>
    </row>
    <row r="66">
      <c r="A66" s="161" t="s">
        <v>214</v>
      </c>
      <c r="B66" s="122" t="s">
        <v>217</v>
      </c>
      <c r="C66" s="122" t="s">
        <v>217</v>
      </c>
      <c r="D66" s="122" t="s">
        <v>218</v>
      </c>
      <c r="E66" s="122" t="s">
        <v>217</v>
      </c>
      <c r="F66" s="122" t="s">
        <v>218</v>
      </c>
      <c r="G66" s="122" t="s">
        <v>217</v>
      </c>
      <c r="H66" s="122" t="s">
        <v>218</v>
      </c>
      <c r="I66" s="122" t="s">
        <v>216</v>
      </c>
      <c r="J66" s="122" t="s">
        <v>217</v>
      </c>
      <c r="K66" s="122" t="s">
        <v>217</v>
      </c>
      <c r="L66" s="122" t="s">
        <v>217</v>
      </c>
      <c r="M66" s="122" t="s">
        <v>217</v>
      </c>
      <c r="N66" s="122" t="s">
        <v>217</v>
      </c>
      <c r="O66" s="122" t="s">
        <v>218</v>
      </c>
      <c r="P66" s="122"/>
      <c r="Q66" s="122"/>
      <c r="R66" s="122" t="s">
        <v>218</v>
      </c>
      <c r="S66" s="122" t="s">
        <v>216</v>
      </c>
      <c r="T66" s="122" t="s">
        <v>216</v>
      </c>
      <c r="U66" s="122" t="s">
        <v>218</v>
      </c>
      <c r="V66" s="122" t="s">
        <v>216</v>
      </c>
      <c r="W66" s="122"/>
      <c r="X66" s="122" t="s">
        <v>217</v>
      </c>
      <c r="Y66" s="122" t="s">
        <v>216</v>
      </c>
      <c r="Z66" s="122" t="s">
        <v>219</v>
      </c>
      <c r="AA66" s="122" t="s">
        <v>217</v>
      </c>
      <c r="AB66" s="122" t="s">
        <v>216</v>
      </c>
      <c r="AC66" s="122" t="s">
        <v>216</v>
      </c>
      <c r="AD66" s="122" t="s">
        <v>216</v>
      </c>
      <c r="AE66" s="122" t="s">
        <v>216</v>
      </c>
      <c r="AF66" s="122" t="s">
        <v>217</v>
      </c>
      <c r="AG66" s="122" t="s">
        <v>218</v>
      </c>
      <c r="AH66" s="122" t="s">
        <v>218</v>
      </c>
      <c r="AI66" s="122" t="s">
        <v>216</v>
      </c>
      <c r="AJ66" s="122" t="s">
        <v>216</v>
      </c>
      <c r="AK66" s="122" t="s">
        <v>217</v>
      </c>
    </row>
    <row r="67">
      <c r="A67" s="123"/>
      <c r="B67" s="124">
        <v>0.66</v>
      </c>
      <c r="C67" s="124">
        <v>0.66</v>
      </c>
      <c r="D67" s="124">
        <v>0.33</v>
      </c>
      <c r="E67" s="124">
        <v>0.66</v>
      </c>
      <c r="F67" s="124">
        <v>0.33</v>
      </c>
      <c r="G67" s="124">
        <v>0.66</v>
      </c>
      <c r="H67" s="124">
        <v>0.33</v>
      </c>
      <c r="I67" s="124">
        <v>1.0</v>
      </c>
      <c r="J67" s="124">
        <v>0.66</v>
      </c>
      <c r="K67" s="124">
        <v>0.66</v>
      </c>
      <c r="L67" s="124">
        <v>0.66</v>
      </c>
      <c r="M67" s="124">
        <v>0.66</v>
      </c>
      <c r="N67" s="124">
        <v>0.5</v>
      </c>
      <c r="O67" s="124">
        <v>0.33</v>
      </c>
      <c r="P67" s="124"/>
      <c r="Q67" s="124"/>
      <c r="R67" s="124">
        <v>0.33</v>
      </c>
      <c r="S67" s="124">
        <v>1.0</v>
      </c>
      <c r="T67" s="124">
        <v>1.0</v>
      </c>
      <c r="U67" s="124">
        <v>0.33</v>
      </c>
      <c r="V67" s="124">
        <v>1.0</v>
      </c>
      <c r="W67" s="124"/>
      <c r="X67" s="124">
        <v>0.66</v>
      </c>
      <c r="Y67" s="124">
        <v>1.0</v>
      </c>
      <c r="Z67" s="124">
        <v>0.0</v>
      </c>
      <c r="AA67" s="124">
        <v>0.66</v>
      </c>
      <c r="AB67" s="124">
        <v>1.0</v>
      </c>
      <c r="AC67" s="124">
        <v>1.0</v>
      </c>
      <c r="AD67" s="124">
        <v>1.0</v>
      </c>
      <c r="AE67" s="124">
        <v>1.0</v>
      </c>
      <c r="AF67" s="124">
        <v>0.66</v>
      </c>
      <c r="AG67" s="124">
        <v>0.33</v>
      </c>
      <c r="AH67" s="124">
        <v>0.33</v>
      </c>
      <c r="AI67" s="124">
        <v>1.0</v>
      </c>
      <c r="AJ67" s="124">
        <v>1.0</v>
      </c>
      <c r="AK67" s="124">
        <v>0.66</v>
      </c>
    </row>
    <row r="68">
      <c r="A68" s="161" t="s">
        <v>220</v>
      </c>
      <c r="B68" s="122" t="s">
        <v>211</v>
      </c>
      <c r="C68" s="122" t="s">
        <v>211</v>
      </c>
      <c r="D68" s="122" t="s">
        <v>211</v>
      </c>
      <c r="E68" s="122" t="s">
        <v>211</v>
      </c>
      <c r="F68" s="122" t="s">
        <v>211</v>
      </c>
      <c r="G68" s="122" t="s">
        <v>211</v>
      </c>
      <c r="H68" s="122" t="s">
        <v>211</v>
      </c>
      <c r="I68" s="122" t="s">
        <v>204</v>
      </c>
      <c r="J68" s="122" t="s">
        <v>211</v>
      </c>
      <c r="K68" s="122" t="s">
        <v>211</v>
      </c>
      <c r="L68" s="122" t="s">
        <v>211</v>
      </c>
      <c r="M68" s="122" t="s">
        <v>211</v>
      </c>
      <c r="N68" s="122" t="s">
        <v>211</v>
      </c>
      <c r="O68" s="122" t="s">
        <v>211</v>
      </c>
      <c r="P68" s="122"/>
      <c r="Q68" s="122"/>
      <c r="R68" s="122" t="s">
        <v>211</v>
      </c>
      <c r="S68" s="122" t="s">
        <v>204</v>
      </c>
      <c r="T68" s="122" t="s">
        <v>211</v>
      </c>
      <c r="U68" s="122" t="s">
        <v>211</v>
      </c>
      <c r="V68" s="122" t="s">
        <v>211</v>
      </c>
      <c r="W68" s="122"/>
      <c r="X68" s="122" t="s">
        <v>204</v>
      </c>
      <c r="Y68" s="122" t="s">
        <v>204</v>
      </c>
      <c r="Z68" s="122" t="s">
        <v>211</v>
      </c>
      <c r="AA68" s="122" t="s">
        <v>211</v>
      </c>
      <c r="AB68" s="122" t="s">
        <v>204</v>
      </c>
      <c r="AC68" s="122" t="s">
        <v>211</v>
      </c>
      <c r="AD68" s="122" t="s">
        <v>204</v>
      </c>
      <c r="AE68" s="122" t="s">
        <v>211</v>
      </c>
      <c r="AF68" s="122" t="s">
        <v>211</v>
      </c>
      <c r="AG68" s="122" t="s">
        <v>211</v>
      </c>
      <c r="AH68" s="122" t="s">
        <v>222</v>
      </c>
      <c r="AI68" s="122" t="s">
        <v>204</v>
      </c>
      <c r="AJ68" s="122" t="s">
        <v>204</v>
      </c>
      <c r="AK68" s="122" t="s">
        <v>211</v>
      </c>
    </row>
    <row r="69">
      <c r="A69" s="123"/>
      <c r="B69" s="124">
        <v>0.5</v>
      </c>
      <c r="C69" s="124">
        <v>0.5</v>
      </c>
      <c r="D69" s="124">
        <v>0.5</v>
      </c>
      <c r="E69" s="124">
        <v>0.5</v>
      </c>
      <c r="F69" s="124">
        <v>0.5</v>
      </c>
      <c r="G69" s="124">
        <v>0.5</v>
      </c>
      <c r="H69" s="124">
        <v>0.5</v>
      </c>
      <c r="I69" s="124">
        <v>1.0</v>
      </c>
      <c r="J69" s="124">
        <v>0.5</v>
      </c>
      <c r="K69" s="124">
        <v>0.5</v>
      </c>
      <c r="L69" s="124">
        <v>0.5</v>
      </c>
      <c r="M69" s="124">
        <v>0.5</v>
      </c>
      <c r="N69" s="124">
        <v>0.5</v>
      </c>
      <c r="O69" s="124">
        <v>0.5</v>
      </c>
      <c r="P69" s="124"/>
      <c r="Q69" s="124"/>
      <c r="R69" s="124">
        <v>0.5</v>
      </c>
      <c r="S69" s="124">
        <v>1.0</v>
      </c>
      <c r="T69" s="124">
        <v>0.5</v>
      </c>
      <c r="U69" s="124">
        <v>0.5</v>
      </c>
      <c r="V69" s="124">
        <v>0.5</v>
      </c>
      <c r="W69" s="124"/>
      <c r="X69" s="124">
        <v>1.0</v>
      </c>
      <c r="Y69" s="124">
        <v>1.0</v>
      </c>
      <c r="Z69" s="124">
        <v>0.5</v>
      </c>
      <c r="AA69" s="124">
        <v>0.5</v>
      </c>
      <c r="AB69" s="124">
        <v>1.0</v>
      </c>
      <c r="AC69" s="124">
        <v>0.0</v>
      </c>
      <c r="AD69" s="124">
        <v>1.0</v>
      </c>
      <c r="AE69" s="124">
        <v>0.5</v>
      </c>
      <c r="AF69" s="124">
        <v>0.5</v>
      </c>
      <c r="AG69" s="124">
        <v>0.5</v>
      </c>
      <c r="AH69" s="124">
        <v>0.0</v>
      </c>
      <c r="AI69" s="124">
        <v>1.0</v>
      </c>
      <c r="AJ69" s="124">
        <v>1.0</v>
      </c>
      <c r="AK69" s="124">
        <v>0.5</v>
      </c>
    </row>
    <row r="70">
      <c r="A70" s="161" t="s">
        <v>223</v>
      </c>
      <c r="B70" s="122" t="s">
        <v>211</v>
      </c>
      <c r="C70" s="122" t="s">
        <v>226</v>
      </c>
      <c r="D70" s="122" t="s">
        <v>211</v>
      </c>
      <c r="E70" s="122" t="s">
        <v>226</v>
      </c>
      <c r="F70" s="122" t="s">
        <v>211</v>
      </c>
      <c r="G70" s="122" t="s">
        <v>211</v>
      </c>
      <c r="H70" s="122" t="s">
        <v>226</v>
      </c>
      <c r="I70" s="122" t="s">
        <v>211</v>
      </c>
      <c r="J70" s="122" t="s">
        <v>225</v>
      </c>
      <c r="K70" s="122" t="s">
        <v>211</v>
      </c>
      <c r="L70" s="122" t="s">
        <v>225</v>
      </c>
      <c r="M70" s="122" t="s">
        <v>226</v>
      </c>
      <c r="N70" s="122" t="s">
        <v>226</v>
      </c>
      <c r="O70" s="122" t="s">
        <v>226</v>
      </c>
      <c r="P70" s="122"/>
      <c r="Q70" s="122"/>
      <c r="R70" s="122" t="s">
        <v>226</v>
      </c>
      <c r="S70" s="122" t="s">
        <v>211</v>
      </c>
      <c r="T70" s="122" t="s">
        <v>225</v>
      </c>
      <c r="U70" s="122" t="s">
        <v>211</v>
      </c>
      <c r="V70" s="122" t="s">
        <v>211</v>
      </c>
      <c r="W70" s="122"/>
      <c r="X70" s="122" t="s">
        <v>225</v>
      </c>
      <c r="Y70" s="122" t="s">
        <v>225</v>
      </c>
      <c r="Z70" s="122" t="s">
        <v>226</v>
      </c>
      <c r="AA70" s="122" t="s">
        <v>211</v>
      </c>
      <c r="AB70" s="122" t="s">
        <v>225</v>
      </c>
      <c r="AC70" s="122" t="s">
        <v>226</v>
      </c>
      <c r="AD70" s="122" t="s">
        <v>225</v>
      </c>
      <c r="AE70" s="122" t="s">
        <v>211</v>
      </c>
      <c r="AF70" s="122" t="s">
        <v>211</v>
      </c>
      <c r="AG70" s="122" t="s">
        <v>211</v>
      </c>
      <c r="AH70" s="122" t="s">
        <v>225</v>
      </c>
      <c r="AI70" s="122" t="s">
        <v>225</v>
      </c>
      <c r="AJ70" s="122" t="s">
        <v>225</v>
      </c>
      <c r="AK70" s="122" t="s">
        <v>226</v>
      </c>
    </row>
    <row r="71">
      <c r="A71" s="123"/>
      <c r="B71" s="124">
        <v>0.5</v>
      </c>
      <c r="C71" s="124">
        <v>0.0</v>
      </c>
      <c r="D71" s="124">
        <v>0.5</v>
      </c>
      <c r="E71" s="124">
        <v>0.0</v>
      </c>
      <c r="F71" s="124">
        <v>0.5</v>
      </c>
      <c r="G71" s="124">
        <v>0.5</v>
      </c>
      <c r="H71" s="124">
        <v>0.0</v>
      </c>
      <c r="I71" s="124">
        <v>0.5</v>
      </c>
      <c r="J71" s="124">
        <v>1.0</v>
      </c>
      <c r="K71" s="124">
        <v>0.5</v>
      </c>
      <c r="L71" s="124">
        <v>1.0</v>
      </c>
      <c r="M71" s="124">
        <v>0.0</v>
      </c>
      <c r="N71" s="124">
        <v>0.0</v>
      </c>
      <c r="O71" s="124">
        <v>0.0</v>
      </c>
      <c r="P71" s="124"/>
      <c r="Q71" s="124"/>
      <c r="R71" s="124">
        <v>0.0</v>
      </c>
      <c r="S71" s="124">
        <v>0.5</v>
      </c>
      <c r="T71" s="124">
        <v>1.0</v>
      </c>
      <c r="U71" s="124">
        <v>0.5</v>
      </c>
      <c r="V71" s="124">
        <v>0.5</v>
      </c>
      <c r="W71" s="124"/>
      <c r="X71" s="124">
        <v>1.0</v>
      </c>
      <c r="Y71" s="124">
        <v>1.0</v>
      </c>
      <c r="Z71" s="124">
        <v>0.0</v>
      </c>
      <c r="AA71" s="124">
        <v>0.5</v>
      </c>
      <c r="AB71" s="124">
        <v>1.0</v>
      </c>
      <c r="AC71" s="124">
        <v>0.0</v>
      </c>
      <c r="AD71" s="124">
        <v>1.0</v>
      </c>
      <c r="AE71" s="124">
        <v>0.5</v>
      </c>
      <c r="AF71" s="124">
        <v>0.5</v>
      </c>
      <c r="AG71" s="124">
        <v>0.5</v>
      </c>
      <c r="AH71" s="124">
        <v>1.0</v>
      </c>
      <c r="AI71" s="124">
        <v>1.0</v>
      </c>
      <c r="AJ71" s="124">
        <v>1.0</v>
      </c>
      <c r="AK71" s="124">
        <v>0.0</v>
      </c>
    </row>
    <row r="72">
      <c r="A72" s="111" t="s">
        <v>560</v>
      </c>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c r="A73" s="167" t="s">
        <v>234</v>
      </c>
      <c r="B73" s="168" t="s">
        <v>236</v>
      </c>
      <c r="C73" s="168" t="s">
        <v>236</v>
      </c>
      <c r="D73" s="168" t="s">
        <v>236</v>
      </c>
      <c r="E73" s="168" t="s">
        <v>236</v>
      </c>
      <c r="F73" s="168" t="s">
        <v>236</v>
      </c>
      <c r="G73" s="168" t="s">
        <v>236</v>
      </c>
      <c r="H73" s="168" t="s">
        <v>236</v>
      </c>
      <c r="I73" s="168" t="s">
        <v>236</v>
      </c>
      <c r="J73" s="168" t="s">
        <v>236</v>
      </c>
      <c r="K73" s="168" t="s">
        <v>237</v>
      </c>
      <c r="L73" s="168" t="s">
        <v>236</v>
      </c>
      <c r="M73" s="168" t="s">
        <v>236</v>
      </c>
      <c r="N73" s="168" t="s">
        <v>237</v>
      </c>
      <c r="O73" s="168" t="s">
        <v>237</v>
      </c>
      <c r="P73" s="168" t="s">
        <v>236</v>
      </c>
      <c r="Q73" s="168" t="s">
        <v>236</v>
      </c>
      <c r="R73" s="168" t="s">
        <v>237</v>
      </c>
      <c r="S73" s="168" t="s">
        <v>236</v>
      </c>
      <c r="T73" s="168" t="s">
        <v>237</v>
      </c>
      <c r="U73" s="168" t="s">
        <v>236</v>
      </c>
      <c r="V73" s="168" t="s">
        <v>236</v>
      </c>
      <c r="W73" s="7"/>
      <c r="X73" s="7"/>
      <c r="Y73" s="168" t="s">
        <v>236</v>
      </c>
      <c r="Z73" s="168" t="s">
        <v>236</v>
      </c>
      <c r="AA73" s="168" t="s">
        <v>236</v>
      </c>
      <c r="AB73" s="168" t="s">
        <v>236</v>
      </c>
      <c r="AC73" s="168" t="s">
        <v>236</v>
      </c>
      <c r="AD73" s="168" t="s">
        <v>236</v>
      </c>
      <c r="AE73" s="168" t="s">
        <v>237</v>
      </c>
      <c r="AF73" s="168" t="s">
        <v>236</v>
      </c>
      <c r="AG73" s="168" t="s">
        <v>237</v>
      </c>
      <c r="AH73" s="168" t="s">
        <v>236</v>
      </c>
      <c r="AI73" s="168" t="s">
        <v>236</v>
      </c>
      <c r="AJ73" s="168" t="s">
        <v>236</v>
      </c>
      <c r="AK73" s="168" t="s">
        <v>236</v>
      </c>
    </row>
    <row r="74">
      <c r="A74" s="167" t="s">
        <v>239</v>
      </c>
      <c r="B74" s="168" t="s">
        <v>237</v>
      </c>
      <c r="C74" s="168" t="s">
        <v>237</v>
      </c>
      <c r="D74" s="168" t="s">
        <v>237</v>
      </c>
      <c r="E74" s="168" t="s">
        <v>237</v>
      </c>
      <c r="F74" s="168" t="s">
        <v>237</v>
      </c>
      <c r="G74" s="168" t="s">
        <v>237</v>
      </c>
      <c r="H74" s="168" t="s">
        <v>237</v>
      </c>
      <c r="I74" s="168" t="s">
        <v>236</v>
      </c>
      <c r="J74" s="168" t="s">
        <v>237</v>
      </c>
      <c r="K74" s="168" t="s">
        <v>236</v>
      </c>
      <c r="L74" s="168" t="s">
        <v>236</v>
      </c>
      <c r="M74" s="168" t="s">
        <v>236</v>
      </c>
      <c r="N74" s="168" t="s">
        <v>236</v>
      </c>
      <c r="O74" s="168" t="s">
        <v>236</v>
      </c>
      <c r="P74" s="7"/>
      <c r="Q74" s="7"/>
      <c r="R74" s="168" t="s">
        <v>237</v>
      </c>
      <c r="S74" s="168" t="s">
        <v>237</v>
      </c>
      <c r="T74" s="168" t="s">
        <v>237</v>
      </c>
      <c r="U74" s="168" t="s">
        <v>237</v>
      </c>
      <c r="V74" s="168" t="s">
        <v>237</v>
      </c>
      <c r="W74" s="7"/>
      <c r="X74" s="7"/>
      <c r="Y74" s="168" t="s">
        <v>237</v>
      </c>
      <c r="Z74" s="168" t="s">
        <v>236</v>
      </c>
      <c r="AA74" s="168" t="s">
        <v>237</v>
      </c>
      <c r="AB74" s="168" t="s">
        <v>236</v>
      </c>
      <c r="AC74" s="168" t="s">
        <v>236</v>
      </c>
      <c r="AD74" s="168" t="s">
        <v>236</v>
      </c>
      <c r="AE74" s="168" t="s">
        <v>236</v>
      </c>
      <c r="AF74" s="168" t="s">
        <v>236</v>
      </c>
      <c r="AG74" s="168" t="s">
        <v>236</v>
      </c>
      <c r="AH74" s="168" t="s">
        <v>236</v>
      </c>
      <c r="AI74" s="168" t="s">
        <v>236</v>
      </c>
      <c r="AJ74" s="168" t="s">
        <v>236</v>
      </c>
      <c r="AK74" s="168" t="s">
        <v>236</v>
      </c>
    </row>
    <row r="75">
      <c r="A75" s="111"/>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c r="T76" s="10" t="s">
        <v>561</v>
      </c>
    </row>
  </sheetData>
  <mergeCells count="24">
    <mergeCell ref="A32:A33"/>
    <mergeCell ref="A30:A31"/>
    <mergeCell ref="A26:A27"/>
    <mergeCell ref="A28:A29"/>
    <mergeCell ref="A18:A19"/>
    <mergeCell ref="A20:A21"/>
    <mergeCell ref="A14:A15"/>
    <mergeCell ref="A47:A48"/>
    <mergeCell ref="A41:A42"/>
    <mergeCell ref="A43:A44"/>
    <mergeCell ref="A45:A46"/>
    <mergeCell ref="A60:A61"/>
    <mergeCell ref="A58:A59"/>
    <mergeCell ref="A66:A67"/>
    <mergeCell ref="A68:A69"/>
    <mergeCell ref="A70:A71"/>
    <mergeCell ref="A34:A35"/>
    <mergeCell ref="A62:A63"/>
    <mergeCell ref="A55:A56"/>
    <mergeCell ref="A51:A52"/>
    <mergeCell ref="A53:A54"/>
    <mergeCell ref="A49:A50"/>
    <mergeCell ref="A39:A40"/>
    <mergeCell ref="A64:A65"/>
  </mergeCells>
  <conditionalFormatting sqref="B59:AK59">
    <cfRule type="containsBlanks" dxfId="0" priority="1">
      <formula>LEN(TRIM(B59))=0</formula>
    </cfRule>
  </conditionalFormatting>
  <conditionalFormatting sqref="B61:AK61">
    <cfRule type="containsBlanks" dxfId="0" priority="2">
      <formula>LEN(TRIM(B61))=0</formula>
    </cfRule>
  </conditionalFormatting>
  <conditionalFormatting sqref="B63:AK63">
    <cfRule type="containsBlanks" dxfId="0" priority="3">
      <formula>LEN(TRIM(B63))=0</formula>
    </cfRule>
  </conditionalFormatting>
  <conditionalFormatting sqref="B65:AK65">
    <cfRule type="containsBlanks" dxfId="0" priority="4">
      <formula>LEN(TRIM(B65))=0</formula>
    </cfRule>
  </conditionalFormatting>
  <conditionalFormatting sqref="B67:AK67">
    <cfRule type="containsBlanks" dxfId="0" priority="5">
      <formula>LEN(TRIM(B67))=0</formula>
    </cfRule>
  </conditionalFormatting>
  <conditionalFormatting sqref="B69:AK69">
    <cfRule type="containsBlanks" dxfId="0" priority="6">
      <formula>LEN(TRIM(B69))=0</formula>
    </cfRule>
  </conditionalFormatting>
  <conditionalFormatting sqref="B71:AK71">
    <cfRule type="containsBlanks" dxfId="0" priority="7">
      <formula>LEN(TRIM(B71))=0</formula>
    </cfRule>
  </conditionalFormatting>
  <dataValidations>
    <dataValidation type="list" allowBlank="1" sqref="B66:AK66">
      <formula1>'Quality Assessment Strategy'!$C$6:$F$6</formula1>
    </dataValidation>
    <dataValidation type="list" allowBlank="1" sqref="B70:AK70">
      <formula1>'Quality Assessment Strategy'!$C$8:$E$8</formula1>
    </dataValidation>
    <dataValidation type="list" allowBlank="1" sqref="B68:AK68">
      <formula1>'Quality Assessment Strategy'!$C$7:$E$7</formula1>
    </dataValidation>
    <dataValidation type="list" allowBlank="1" sqref="B74:AK74">
      <formula1>'Quality Assessment Strategy'!$C$15:$E$15</formula1>
    </dataValidation>
    <dataValidation type="list" allowBlank="1" sqref="B64:AK64">
      <formula1>'Quality Assessment Strategy'!$C$5:$E$5</formula1>
    </dataValidation>
    <dataValidation type="list" allowBlank="1" sqref="B73:AK73">
      <formula1>'Quality Assessment Strategy'!$C$14:$E$14</formula1>
    </dataValidation>
    <dataValidation type="list" allowBlank="1" showInputMessage="1" prompt="Click and enter a value from range 'SLR Basic Data'!A8:A10" sqref="B11:AK11">
      <formula1>'SLR Basic Data'!$A$8:$A$10</formula1>
    </dataValidation>
    <dataValidation type="list" allowBlank="1" sqref="B16:AK16">
      <formula1>'Data Extraction Strategy'!$B$15:$B$18</formula1>
    </dataValidation>
    <dataValidation type="list" allowBlank="1" sqref="B62:AK62">
      <formula1>'Quality Assessment Strategy'!$C$4:$E$4</formula1>
    </dataValidation>
    <dataValidation type="list" allowBlank="1" sqref="B17:AK17">
      <formula1>'Data Extraction Strategy'!$B$20:$B$22</formula1>
    </dataValidation>
    <dataValidation type="list" allowBlank="1" showInputMessage="1" prompt="Click and enter a value from range 'Search Sources'!A19:A36" sqref="B6:AK6">
      <formula1>'Search Sources'!$G$7:$G$26</formula1>
    </dataValidation>
    <dataValidation type="list" allowBlank="1" sqref="B60:AK60">
      <formula1>'Quality Assessment Strategy'!$C$3:$E$3</formula1>
    </dataValidation>
    <dataValidation type="list" allowBlank="1" sqref="B22:AK22">
      <formula1>'Data Extraction Strategy'!$B$26:$B$29</formula1>
    </dataValidation>
    <dataValidation type="list" allowBlank="1" sqref="B58:AK58">
      <formula1>'Quality Assessment Strategy'!$C$2:$E$2</formula1>
    </dataValidation>
    <dataValidation type="list" allowBlank="1" sqref="B14:AK14 B18:AK18 B20:AK20 B26:AK26 B28:AK28 B30:AK30 B32:AK32 B34:AK34 B39:AK39 B41:AK41 B43:AK43 B45:AK45 B47:AK47 B49:AK49 B51:AK51 B53:AK53">
      <formula1>'Data Extraction Strategy'!$C$12:$C$14</formula1>
    </dataValidation>
    <dataValidation type="list" allowBlank="1" sqref="B55:AK55">
      <formula1>'Data Extraction Strategy'!$B$50:$B$54</formula1>
    </dataValidation>
  </dataValidations>
  <hyperlinks>
    <hyperlink r:id="rId2" ref="I9"/>
    <hyperlink r:id="rId3" ref="J9"/>
    <hyperlink r:id="rId4" ref="K9"/>
    <hyperlink r:id="rId5" ref="L9"/>
    <hyperlink r:id="rId6" ref="M9"/>
    <hyperlink r:id="rId7" ref="N9"/>
    <hyperlink r:id="rId8" ref="O9"/>
    <hyperlink r:id="rId9" ref="P9"/>
    <hyperlink r:id="rId10" ref="Q9"/>
    <hyperlink r:id="rId11" ref="R9"/>
    <hyperlink r:id="rId12" ref="S9"/>
    <hyperlink r:id="rId13" ref="T9"/>
    <hyperlink r:id="rId14" ref="U9"/>
    <hyperlink r:id="rId15" ref="V9"/>
    <hyperlink r:id="rId16" ref="W9"/>
    <hyperlink r:id="rId17" ref="X9"/>
    <hyperlink r:id="rId18" ref="Y9"/>
    <hyperlink r:id="rId19" ref="Z9"/>
    <hyperlink r:id="rId20" ref="AA9"/>
    <hyperlink r:id="rId21" ref="AB9"/>
    <hyperlink r:id="rId22" ref="AC9"/>
    <hyperlink r:id="rId23" ref="AD9"/>
    <hyperlink r:id="rId24" ref="AE9"/>
    <hyperlink r:id="rId25" ref="AF9"/>
    <hyperlink r:id="rId26" ref="AG9"/>
    <hyperlink r:id="rId27" ref="AH9"/>
    <hyperlink r:id="rId28" ref="AI9"/>
    <hyperlink r:id="rId29" ref="AJ9"/>
    <hyperlink r:id="rId30" ref="AK9"/>
    <hyperlink r:id="rId31" ref="B10"/>
    <hyperlink r:id="rId32" ref="I10"/>
    <hyperlink r:id="rId33" ref="J10"/>
    <hyperlink r:id="rId34" ref="K10"/>
    <hyperlink r:id="rId35" ref="L10"/>
    <hyperlink r:id="rId36" ref="M10"/>
    <hyperlink r:id="rId37" ref="N10"/>
    <hyperlink r:id="rId38" ref="O10"/>
    <hyperlink r:id="rId39" ref="P10"/>
    <hyperlink r:id="rId40" ref="Q10"/>
    <hyperlink r:id="rId41" ref="R10"/>
  </hyperlinks>
  <drawing r:id="rId42"/>
  <legacyDrawing r:id="rId43"/>
</worksheet>
</file>