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Dropbox\00_Manuscripts\00_Manuscript_02_OM\DataArchive\"/>
    </mc:Choice>
  </mc:AlternateContent>
  <xr:revisionPtr revIDLastSave="0" documentId="13_ncr:1_{9DD19EDA-4DC2-443F-B5E3-A65D9D76E574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MassBalance_AA" sheetId="2" r:id="rId1"/>
  </sheets>
  <externalReferences>
    <externalReference r:id="rId2"/>
  </externalReferences>
  <definedNames>
    <definedName name="NumeratorR2">[1]Experiment!$C$24</definedName>
    <definedName name="R_1ELabel">[1]Experiment!$B$14</definedName>
    <definedName name="R_2ELabel">[1]Experiment!$B$15</definedName>
    <definedName name="RatioLabel1">[1]Experiment!$D$24</definedName>
    <definedName name="RatioLabel2">[1]Experiment!$E$24</definedName>
    <definedName name="SMOWLabel">[1]Experiment!$F$9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2" l="1"/>
  <c r="O55" i="2"/>
  <c r="O56" i="2" s="1"/>
  <c r="R54" i="2"/>
  <c r="R55" i="2" s="1"/>
  <c r="Q54" i="2"/>
  <c r="Q55" i="2" s="1"/>
  <c r="Q56" i="2" s="1"/>
  <c r="P54" i="2"/>
  <c r="O54" i="2"/>
  <c r="Q50" i="2"/>
  <c r="R50" i="2" s="1"/>
  <c r="P50" i="2"/>
  <c r="O50" i="2"/>
  <c r="Q48" i="2"/>
  <c r="W17" i="2" s="1"/>
  <c r="O48" i="2"/>
  <c r="P48" i="2" s="1"/>
  <c r="Q46" i="2"/>
  <c r="R46" i="2" s="1"/>
  <c r="P46" i="2"/>
  <c r="O46" i="2"/>
  <c r="Q45" i="2"/>
  <c r="R45" i="2" s="1"/>
  <c r="O45" i="2"/>
  <c r="P45" i="2" s="1"/>
  <c r="Q43" i="2"/>
  <c r="R43" i="2" s="1"/>
  <c r="P43" i="2"/>
  <c r="O43" i="2"/>
  <c r="Q42" i="2"/>
  <c r="W11" i="2" s="1"/>
  <c r="O42" i="2"/>
  <c r="P42" i="2" s="1"/>
  <c r="Q39" i="2"/>
  <c r="R39" i="2" s="1"/>
  <c r="P39" i="2"/>
  <c r="O39" i="2"/>
  <c r="Q38" i="2"/>
  <c r="W7" i="2" s="1"/>
  <c r="O38" i="2"/>
  <c r="P38" i="2" s="1"/>
  <c r="Q37" i="2"/>
  <c r="R37" i="2" s="1"/>
  <c r="P37" i="2"/>
  <c r="O37" i="2"/>
  <c r="Q35" i="2"/>
  <c r="Q57" i="2" s="1"/>
  <c r="O35" i="2"/>
  <c r="P35" i="2" s="1"/>
  <c r="AN29" i="2"/>
  <c r="AM29" i="2"/>
  <c r="AN28" i="2"/>
  <c r="AM28" i="2"/>
  <c r="V28" i="2"/>
  <c r="R24" i="2"/>
  <c r="R25" i="2" s="1"/>
  <c r="P24" i="2"/>
  <c r="O24" i="2"/>
  <c r="O25" i="2" s="1"/>
  <c r="AL23" i="2"/>
  <c r="AK23" i="2"/>
  <c r="R23" i="2"/>
  <c r="Q23" i="2"/>
  <c r="Q24" i="2" s="1"/>
  <c r="Q25" i="2" s="1"/>
  <c r="P23" i="2"/>
  <c r="O23" i="2"/>
  <c r="AL21" i="2"/>
  <c r="AK21" i="2"/>
  <c r="Z21" i="2"/>
  <c r="Y21" i="2"/>
  <c r="AL19" i="2"/>
  <c r="AK19" i="2"/>
  <c r="W19" i="2"/>
  <c r="V19" i="2"/>
  <c r="U19" i="2"/>
  <c r="T19" i="2"/>
  <c r="Q19" i="2"/>
  <c r="R19" i="2" s="1"/>
  <c r="P19" i="2"/>
  <c r="O19" i="2"/>
  <c r="AL18" i="2"/>
  <c r="AK18" i="2"/>
  <c r="U18" i="2"/>
  <c r="T18" i="2"/>
  <c r="AL17" i="2"/>
  <c r="AK17" i="2"/>
  <c r="U17" i="2"/>
  <c r="T17" i="2"/>
  <c r="Q17" i="2"/>
  <c r="R17" i="2" s="1"/>
  <c r="O17" i="2"/>
  <c r="P17" i="2" s="1"/>
  <c r="AL16" i="2"/>
  <c r="AK16" i="2"/>
  <c r="U16" i="2"/>
  <c r="T16" i="2"/>
  <c r="AL15" i="2"/>
  <c r="AK15" i="2"/>
  <c r="V15" i="2"/>
  <c r="U15" i="2"/>
  <c r="T15" i="2"/>
  <c r="Q15" i="2"/>
  <c r="W15" i="2" s="1"/>
  <c r="O15" i="2"/>
  <c r="P15" i="2" s="1"/>
  <c r="V14" i="2"/>
  <c r="U14" i="2"/>
  <c r="T14" i="2"/>
  <c r="Q14" i="2"/>
  <c r="W14" i="2" s="1"/>
  <c r="O14" i="2"/>
  <c r="P14" i="2" s="1"/>
  <c r="AL12" i="2"/>
  <c r="AK12" i="2"/>
  <c r="W12" i="2"/>
  <c r="U12" i="2"/>
  <c r="T12" i="2"/>
  <c r="Q12" i="2"/>
  <c r="R12" i="2" s="1"/>
  <c r="O12" i="2"/>
  <c r="P12" i="2" s="1"/>
  <c r="AL11" i="2"/>
  <c r="AK11" i="2"/>
  <c r="V11" i="2"/>
  <c r="U11" i="2"/>
  <c r="T11" i="2"/>
  <c r="Q11" i="2"/>
  <c r="R11" i="2" s="1"/>
  <c r="P11" i="2"/>
  <c r="O11" i="2"/>
  <c r="AL10" i="2"/>
  <c r="AK10" i="2"/>
  <c r="U10" i="2"/>
  <c r="T10" i="2"/>
  <c r="U9" i="2"/>
  <c r="T9" i="2"/>
  <c r="AL8" i="2"/>
  <c r="AK8" i="2"/>
  <c r="W8" i="2"/>
  <c r="V8" i="2"/>
  <c r="U8" i="2"/>
  <c r="T8" i="2"/>
  <c r="Q8" i="2"/>
  <c r="R8" i="2" s="1"/>
  <c r="P8" i="2"/>
  <c r="O8" i="2"/>
  <c r="V7" i="2"/>
  <c r="U7" i="2"/>
  <c r="T7" i="2"/>
  <c r="Q7" i="2"/>
  <c r="R7" i="2" s="1"/>
  <c r="P7" i="2"/>
  <c r="O7" i="2"/>
  <c r="W6" i="2"/>
  <c r="V6" i="2"/>
  <c r="U6" i="2"/>
  <c r="T6" i="2"/>
  <c r="Q6" i="2"/>
  <c r="R6" i="2" s="1"/>
  <c r="P6" i="2"/>
  <c r="O6" i="2"/>
  <c r="U5" i="2"/>
  <c r="T5" i="2"/>
  <c r="U4" i="2"/>
  <c r="T4" i="2"/>
  <c r="R4" i="2"/>
  <c r="Q4" i="2"/>
  <c r="W4" i="2" s="1"/>
  <c r="O4" i="2"/>
  <c r="V4" i="2" s="1"/>
  <c r="P57" i="2" l="1"/>
  <c r="Q60" i="2"/>
  <c r="Q58" i="2"/>
  <c r="Q30" i="2"/>
  <c r="Z22" i="2"/>
  <c r="Z25" i="2" s="1"/>
  <c r="O30" i="2"/>
  <c r="Y22" i="2"/>
  <c r="Y25" i="2"/>
  <c r="P25" i="2"/>
  <c r="Q61" i="2"/>
  <c r="R56" i="2"/>
  <c r="P56" i="2"/>
  <c r="R35" i="2"/>
  <c r="R57" i="2" s="1"/>
  <c r="R38" i="2"/>
  <c r="R42" i="2"/>
  <c r="R48" i="2"/>
  <c r="V12" i="2"/>
  <c r="V17" i="2"/>
  <c r="O26" i="2"/>
  <c r="O57" i="2"/>
  <c r="R15" i="2"/>
  <c r="R26" i="2" s="1"/>
  <c r="R14" i="2"/>
  <c r="Q26" i="2"/>
  <c r="P4" i="2"/>
  <c r="P26" i="2" s="1"/>
  <c r="O58" i="2" l="1"/>
  <c r="O60" i="2"/>
  <c r="O31" i="2"/>
  <c r="V30" i="2"/>
  <c r="V26" i="2"/>
  <c r="O27" i="2"/>
  <c r="O29" i="2"/>
  <c r="O61" i="2"/>
  <c r="W30" i="2"/>
  <c r="Q31" i="2"/>
  <c r="Q63" i="2"/>
  <c r="R58" i="2"/>
  <c r="R61" i="2"/>
  <c r="Q62" i="2"/>
  <c r="W26" i="2"/>
  <c r="Q29" i="2"/>
  <c r="W28" i="2" s="1"/>
  <c r="Q27" i="2"/>
  <c r="V27" i="2" l="1"/>
  <c r="O32" i="2"/>
  <c r="P27" i="2"/>
  <c r="P30" i="2" s="1"/>
  <c r="P31" i="2"/>
  <c r="O33" i="2"/>
  <c r="Q64" i="2"/>
  <c r="R62" i="2"/>
  <c r="R27" i="2"/>
  <c r="R30" i="2" s="1"/>
  <c r="W27" i="2"/>
  <c r="Q32" i="2"/>
  <c r="R31" i="2"/>
  <c r="Q33" i="2"/>
  <c r="W31" i="2"/>
  <c r="P61" i="2"/>
  <c r="O62" i="2"/>
  <c r="P58" i="2"/>
  <c r="O63" i="2"/>
  <c r="O64" i="2" l="1"/>
  <c r="P62" i="2"/>
  <c r="V31" i="2"/>
</calcChain>
</file>

<file path=xl/sharedStrings.xml><?xml version="1.0" encoding="utf-8"?>
<sst xmlns="http://schemas.openxmlformats.org/spreadsheetml/2006/main" count="150" uniqueCount="53">
  <si>
    <t>AA</t>
  </si>
  <si>
    <t>Mol %</t>
  </si>
  <si>
    <r>
      <t>δ</t>
    </r>
    <r>
      <rPr>
        <vertAlign val="super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N (‰)</t>
    </r>
  </si>
  <si>
    <r>
      <t>Contribution of δ</t>
    </r>
    <r>
      <rPr>
        <vertAlign val="super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N of amino acid N (‰)</t>
    </r>
  </si>
  <si>
    <t>offset AA%</t>
  </si>
  <si>
    <t xml:space="preserve">Offset d15N </t>
  </si>
  <si>
    <t>Shell B</t>
  </si>
  <si>
    <t>Shell C</t>
  </si>
  <si>
    <t>(A) Intra-OM</t>
  </si>
  <si>
    <t>Mean</t>
  </si>
  <si>
    <t>SD</t>
  </si>
  <si>
    <t>Ala</t>
  </si>
  <si>
    <t>Arg</t>
  </si>
  <si>
    <t>Offset values of intra-OM and raw-OM</t>
  </si>
  <si>
    <t>Asx</t>
  </si>
  <si>
    <t>Shell</t>
  </si>
  <si>
    <t>Group</t>
  </si>
  <si>
    <r>
      <t>δ</t>
    </r>
    <r>
      <rPr>
        <vertAlign val="superscript"/>
        <sz val="11"/>
        <color theme="1"/>
        <rFont val="Times New Roman"/>
        <family val="1"/>
      </rPr>
      <t>15</t>
    </r>
    <r>
      <rPr>
        <sz val="11"/>
        <color theme="1"/>
        <rFont val="Times New Roman"/>
        <family val="1"/>
      </rPr>
      <t>N (‰)</t>
    </r>
  </si>
  <si>
    <t xml:space="preserve">Contribution of d15N of AA N </t>
  </si>
  <si>
    <t>Glx</t>
  </si>
  <si>
    <t>Bulk</t>
  </si>
  <si>
    <t>Calculated</t>
  </si>
  <si>
    <t>Δ</t>
  </si>
  <si>
    <t>Gly</t>
  </si>
  <si>
    <t>His</t>
  </si>
  <si>
    <r>
      <t>H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2</t>
    </r>
  </si>
  <si>
    <t>Ile</t>
  </si>
  <si>
    <t>NaOCl</t>
  </si>
  <si>
    <t>Leu</t>
  </si>
  <si>
    <t>Lys</t>
  </si>
  <si>
    <t>Met</t>
  </si>
  <si>
    <t>Phe</t>
  </si>
  <si>
    <t>Pro</t>
  </si>
  <si>
    <t>Ser</t>
  </si>
  <si>
    <t>Thr</t>
  </si>
  <si>
    <t>Tyr</t>
  </si>
  <si>
    <t>Val</t>
  </si>
  <si>
    <t>Total amino acids (nmol mg-1 dw)</t>
  </si>
  <si>
    <t>Total nitrogen (mg N/mg shell)</t>
  </si>
  <si>
    <t>Total nitrogen (mmol N/mg shell)</t>
  </si>
  <si>
    <t>Total nitrogen (nmol N/mg shell)</t>
  </si>
  <si>
    <t>Amino acid N (% of total N)</t>
  </si>
  <si>
    <t xml:space="preserve">Calculated d15N of amino acid N </t>
  </si>
  <si>
    <t>Measured bulk δ15N (‰)</t>
  </si>
  <si>
    <t>Calculated d15N of amino acid N relative to total N</t>
  </si>
  <si>
    <t>Other N</t>
  </si>
  <si>
    <t>Offset between measured and calculated d15N</t>
  </si>
  <si>
    <t>Calculated d15N of other N source  (‰)</t>
  </si>
  <si>
    <t>Contribution from d15N of AA N relative to total N</t>
  </si>
  <si>
    <t>Contribution from d15N of restOM N relative to total N</t>
  </si>
  <si>
    <t>(B) Raw-OM</t>
  </si>
  <si>
    <t>Control</t>
  </si>
  <si>
    <t>Calculated d15N of amino acid N  (‰)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</si>
</sst>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0"/>
      <color rgb="FF000000"/>
      <name val="Times New Roman"/>
      <family val="1"/>
    </font>
    <font>
      <vertAlign val="subscript"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164" fontId="0" fillId="0" borderId="0" xfId="0" applyNumberFormat="1"/>
    <xf numFmtId="2" fontId="0" fillId="0" borderId="0" xfId="0" applyNumberFormat="1"/>
    <xf numFmtId="0" fontId="0" fillId="0" borderId="2" xfId="0" applyBorder="1"/>
    <xf numFmtId="0" fontId="4" fillId="0" borderId="2" xfId="0" applyFont="1" applyBorder="1" applyAlignment="1">
      <alignment horizontal="left" vertical="center" readingOrder="1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3" xfId="0" applyBorder="1"/>
    <xf numFmtId="0" fontId="7" fillId="0" borderId="3" xfId="0" applyFont="1" applyBorder="1"/>
    <xf numFmtId="0" fontId="5" fillId="0" borderId="3" xfId="0" applyFont="1" applyBorder="1"/>
    <xf numFmtId="0" fontId="4" fillId="0" borderId="3" xfId="0" applyFont="1" applyBorder="1" applyAlignment="1">
      <alignment horizontal="left" vertical="center" readingOrder="1"/>
    </xf>
    <xf numFmtId="0" fontId="4" fillId="0" borderId="0" xfId="0" applyFont="1" applyAlignment="1">
      <alignment horizontal="left" vertical="center" readingOrder="1"/>
    </xf>
    <xf numFmtId="164" fontId="0" fillId="0" borderId="3" xfId="0" applyNumberFormat="1" applyBorder="1"/>
    <xf numFmtId="164" fontId="0" fillId="2" borderId="0" xfId="0" applyNumberFormat="1" applyFill="1"/>
    <xf numFmtId="9" fontId="0" fillId="0" borderId="0" xfId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</cellXfs>
  <cellStyles count="2">
    <cellStyle name="Normal" xfId="0" builtinId="0"/>
    <cellStyle name="Percent 2" xfId="1" xr:uid="{DE8A79F0-9CCE-4849-8A02-22503290E3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onVantage%20Projects\TCEA%20test.PRO\Data\IVA%20AG3PO4.raw\Results%20for%20CO%20by%20CF%20(uncalibrated)(Fn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C Batch report"/>
      <sheetName val="Default Batch report"/>
      <sheetName val="Experiment"/>
      <sheetName val="LIMS"/>
      <sheetName val="Analog Data"/>
      <sheetName val="Batch log"/>
      <sheetName val="Batch report"/>
      <sheetName val="Calculation"/>
      <sheetName val="Printout APC"/>
      <sheetName val="default"/>
      <sheetName val="Printout GC"/>
      <sheetName val="Printout"/>
    </sheetNames>
    <sheetDataSet>
      <sheetData sheetId="0" refreshError="1"/>
      <sheetData sheetId="1" refreshError="1"/>
      <sheetData sheetId="2">
        <row r="9">
          <cell r="F9" t="str">
            <v/>
          </cell>
        </row>
        <row r="14">
          <cell r="B14" t="str">
            <v>13C</v>
          </cell>
        </row>
        <row r="15">
          <cell r="B15" t="str">
            <v>18O</v>
          </cell>
        </row>
        <row r="24">
          <cell r="C24">
            <v>30</v>
          </cell>
          <cell r="D24" t="str">
            <v>Ratio 29/28</v>
          </cell>
          <cell r="E24" t="str">
            <v>Ratio 30/28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A93D9-D5C5-4404-A50C-80BF194C43B1}">
  <dimension ref="C1:AN64"/>
  <sheetViews>
    <sheetView tabSelected="1" topLeftCell="A25" workbookViewId="0">
      <selection activeCell="H19" sqref="H19"/>
    </sheetView>
  </sheetViews>
  <sheetFormatPr defaultRowHeight="14.4" x14ac:dyDescent="0.3"/>
  <cols>
    <col min="1" max="2" width="2.21875" customWidth="1"/>
    <col min="3" max="3" width="12.77734375" customWidth="1"/>
    <col min="4" max="4" width="2.5546875" customWidth="1"/>
    <col min="5" max="18" width="6" customWidth="1"/>
    <col min="19" max="19" width="1.6640625" customWidth="1"/>
    <col min="20" max="23" width="5.88671875" customWidth="1"/>
  </cols>
  <sheetData>
    <row r="1" spans="3:40" ht="16.2" x14ac:dyDescent="0.3">
      <c r="C1" s="1" t="s">
        <v>0</v>
      </c>
      <c r="D1" s="1"/>
      <c r="E1" s="2" t="s">
        <v>1</v>
      </c>
      <c r="F1" s="2"/>
      <c r="G1" s="2"/>
      <c r="H1" s="2"/>
      <c r="I1" s="3"/>
      <c r="J1" s="2" t="s">
        <v>2</v>
      </c>
      <c r="K1" s="2"/>
      <c r="L1" s="2"/>
      <c r="M1" s="2"/>
      <c r="N1" s="1"/>
      <c r="O1" s="2" t="s">
        <v>3</v>
      </c>
      <c r="P1" s="2"/>
      <c r="Q1" s="2"/>
      <c r="R1" s="2"/>
      <c r="T1" t="s">
        <v>4</v>
      </c>
      <c r="V1" t="s">
        <v>5</v>
      </c>
    </row>
    <row r="2" spans="3:40" x14ac:dyDescent="0.3">
      <c r="E2" s="4" t="s">
        <v>6</v>
      </c>
      <c r="F2" s="4"/>
      <c r="G2" s="4" t="s">
        <v>7</v>
      </c>
      <c r="H2" s="4"/>
      <c r="J2" s="4" t="s">
        <v>6</v>
      </c>
      <c r="K2" s="4"/>
      <c r="L2" s="4" t="s">
        <v>7</v>
      </c>
      <c r="M2" s="4"/>
      <c r="O2" s="4" t="s">
        <v>6</v>
      </c>
      <c r="P2" s="4"/>
      <c r="Q2" s="4" t="s">
        <v>7</v>
      </c>
      <c r="R2" s="4"/>
      <c r="T2" t="s">
        <v>6</v>
      </c>
      <c r="U2" t="s">
        <v>7</v>
      </c>
      <c r="V2" t="s">
        <v>6</v>
      </c>
      <c r="W2" t="s">
        <v>7</v>
      </c>
    </row>
    <row r="3" spans="3:40" x14ac:dyDescent="0.3">
      <c r="C3" s="5" t="s">
        <v>8</v>
      </c>
      <c r="D3" s="5"/>
      <c r="E3" t="s">
        <v>9</v>
      </c>
      <c r="F3" t="s">
        <v>10</v>
      </c>
      <c r="G3" t="s">
        <v>9</v>
      </c>
      <c r="H3" t="s">
        <v>10</v>
      </c>
      <c r="J3" t="s">
        <v>9</v>
      </c>
      <c r="K3" t="s">
        <v>10</v>
      </c>
      <c r="L3" t="s">
        <v>9</v>
      </c>
      <c r="M3" t="s">
        <v>10</v>
      </c>
      <c r="O3" t="s">
        <v>9</v>
      </c>
      <c r="P3" t="s">
        <v>10</v>
      </c>
      <c r="Q3" t="s">
        <v>9</v>
      </c>
      <c r="R3" t="s">
        <v>10</v>
      </c>
    </row>
    <row r="4" spans="3:40" x14ac:dyDescent="0.3">
      <c r="C4" t="s">
        <v>11</v>
      </c>
      <c r="E4" s="6">
        <v>9.1240654427219834</v>
      </c>
      <c r="F4" s="6">
        <v>0.2756120252128168</v>
      </c>
      <c r="G4" s="6">
        <v>9.679376069235623</v>
      </c>
      <c r="H4" s="6">
        <v>1.0435555847072899</v>
      </c>
      <c r="I4" s="7"/>
      <c r="J4" s="6">
        <v>20.603820870005279</v>
      </c>
      <c r="K4" s="6">
        <v>1.5410778962518339</v>
      </c>
      <c r="L4" s="6">
        <v>18.459776181793199</v>
      </c>
      <c r="M4" s="6">
        <v>1.229804328147293</v>
      </c>
      <c r="N4" s="7"/>
      <c r="O4" s="6">
        <f>E4*J4/100</f>
        <v>1.8799060998804915</v>
      </c>
      <c r="P4" s="6">
        <f>O4*SQRT((F4/E4)^2 + (K4/J4)^2)</f>
        <v>0.15164299288015579</v>
      </c>
      <c r="Q4" s="6">
        <f>G4*L4/100</f>
        <v>1.7867911581749483</v>
      </c>
      <c r="R4" s="6">
        <f>Q4*SQRT((H4/G4)^2 + (M4/L4)^2)</f>
        <v>0.22644934975992498</v>
      </c>
      <c r="T4" s="7">
        <f t="shared" ref="T4:T12" si="0">E4-E35</f>
        <v>-1.3556529226966862</v>
      </c>
      <c r="U4" s="7">
        <f t="shared" ref="U4:U12" si="1">G4-G35</f>
        <v>-0.3157962086088677</v>
      </c>
      <c r="V4" s="7">
        <f>O4-O35</f>
        <v>-0.13882159764575919</v>
      </c>
      <c r="W4" s="7">
        <f>Q4-Q35</f>
        <v>-2.7347257514477974E-2</v>
      </c>
      <c r="Y4">
        <v>3.2175714850611792</v>
      </c>
      <c r="Z4">
        <v>3.1934891393089031</v>
      </c>
    </row>
    <row r="5" spans="3:40" x14ac:dyDescent="0.3">
      <c r="C5" t="s">
        <v>12</v>
      </c>
      <c r="E5" s="6">
        <v>3.2175714850611792</v>
      </c>
      <c r="F5" s="6">
        <v>3.1943712411503587E-2</v>
      </c>
      <c r="G5" s="6">
        <v>3.1934891393089031</v>
      </c>
      <c r="H5" s="6">
        <v>1.583020659996256</v>
      </c>
      <c r="I5" s="7"/>
      <c r="J5" s="6"/>
      <c r="K5" s="6"/>
      <c r="L5" s="6"/>
      <c r="M5" s="6"/>
      <c r="N5" s="7"/>
      <c r="O5" s="6"/>
      <c r="P5" s="6"/>
      <c r="Q5" s="6"/>
      <c r="R5" s="6"/>
      <c r="T5" s="7">
        <f t="shared" si="0"/>
        <v>2.2236957861910707</v>
      </c>
      <c r="U5" s="7">
        <f t="shared" si="1"/>
        <v>1.6435926739579692</v>
      </c>
      <c r="V5" s="7"/>
      <c r="W5" s="7"/>
      <c r="Y5" s="6">
        <v>0.8110898526128385</v>
      </c>
      <c r="Z5">
        <v>1.0968697158320939</v>
      </c>
      <c r="AH5" s="8" t="s">
        <v>0</v>
      </c>
      <c r="AI5" s="8" t="s">
        <v>13</v>
      </c>
      <c r="AJ5" s="8"/>
      <c r="AK5" s="8"/>
      <c r="AL5" s="8"/>
      <c r="AM5" s="8"/>
      <c r="AN5" s="8"/>
    </row>
    <row r="6" spans="3:40" ht="17.399999999999999" x14ac:dyDescent="0.3">
      <c r="C6" t="s">
        <v>14</v>
      </c>
      <c r="E6" s="6">
        <v>12.240082211247371</v>
      </c>
      <c r="F6" s="6">
        <v>0.2479946693870341</v>
      </c>
      <c r="G6" s="6">
        <v>13.72606809166356</v>
      </c>
      <c r="H6" s="6">
        <v>0.85963476219869295</v>
      </c>
      <c r="I6" s="7"/>
      <c r="J6" s="6">
        <v>15.11967531978082</v>
      </c>
      <c r="K6" s="6">
        <v>0.43155534050978422</v>
      </c>
      <c r="L6" s="6">
        <v>13.889252498677701</v>
      </c>
      <c r="M6" s="6">
        <v>0.25844187548144598</v>
      </c>
      <c r="N6" s="7"/>
      <c r="O6" s="6">
        <f>E6*J6/100</f>
        <v>1.8506606892148512</v>
      </c>
      <c r="P6" s="6">
        <f>O6*SQRT((F6/E6)^2 + (K6/J6)^2)</f>
        <v>6.4778004139120771E-2</v>
      </c>
      <c r="Q6" s="6">
        <f>G6*L6/100</f>
        <v>1.9064482553915838</v>
      </c>
      <c r="R6" s="6">
        <f>Q6*SQRT((H6/G6)^2 + (M6/L6)^2)</f>
        <v>0.12455522541801455</v>
      </c>
      <c r="T6" s="7">
        <f t="shared" si="0"/>
        <v>-1.714111810425619</v>
      </c>
      <c r="U6" s="7">
        <f t="shared" si="1"/>
        <v>-1.3233649121636795</v>
      </c>
      <c r="V6" s="7">
        <f>O6-O37</f>
        <v>-0.24937731239900818</v>
      </c>
      <c r="W6" s="7">
        <f>Q6-Q37</f>
        <v>-5.1824263938591741E-2</v>
      </c>
      <c r="Y6">
        <v>2.0508228019916119</v>
      </c>
      <c r="Z6">
        <v>1.920296888043679</v>
      </c>
      <c r="AB6" s="9" t="s">
        <v>15</v>
      </c>
      <c r="AC6" s="9" t="s">
        <v>16</v>
      </c>
      <c r="AD6" s="10" t="s">
        <v>17</v>
      </c>
      <c r="AE6" s="10"/>
      <c r="AF6" s="10"/>
      <c r="AG6" s="11"/>
      <c r="AH6" s="12"/>
      <c r="AI6" s="13" t="s">
        <v>1</v>
      </c>
      <c r="AJ6" s="12"/>
      <c r="AM6" s="12" t="s">
        <v>18</v>
      </c>
      <c r="AN6" s="12"/>
    </row>
    <row r="7" spans="3:40" x14ac:dyDescent="0.3">
      <c r="C7" t="s">
        <v>19</v>
      </c>
      <c r="E7" s="6">
        <v>9.2113253321121213</v>
      </c>
      <c r="F7" s="6">
        <v>8.3832189097883952E-2</v>
      </c>
      <c r="G7" s="6">
        <v>10.62451527162426</v>
      </c>
      <c r="H7" s="6">
        <v>0.6242947472278022</v>
      </c>
      <c r="I7" s="7"/>
      <c r="J7" s="6">
        <v>14.68350437826399</v>
      </c>
      <c r="K7" s="6">
        <v>0.18796635216028129</v>
      </c>
      <c r="L7" s="6">
        <v>14.25669935524129</v>
      </c>
      <c r="M7" s="6">
        <v>0.30193699474722702</v>
      </c>
      <c r="N7" s="7"/>
      <c r="O7" s="6">
        <f t="shared" ref="O7:O19" si="2">E7*J7/100</f>
        <v>1.3525453584368234</v>
      </c>
      <c r="P7" s="6">
        <f>O7*SQRT((F7/E7)^2 + (K7/J7)^2)</f>
        <v>2.1243943135147852E-2</v>
      </c>
      <c r="Q7" s="6">
        <f>G7*L7/100</f>
        <v>1.5147052002271681</v>
      </c>
      <c r="R7" s="6">
        <f>Q7*SQRT((H7/G7)^2 + (M7/L7)^2)</f>
        <v>9.4608483189586839E-2</v>
      </c>
      <c r="T7" s="7">
        <f t="shared" si="0"/>
        <v>-3.2638463638875184</v>
      </c>
      <c r="U7" s="7">
        <f t="shared" si="1"/>
        <v>-0.97644682075116052</v>
      </c>
      <c r="V7" s="7">
        <f>O7-O38</f>
        <v>-0.26283485154004627</v>
      </c>
      <c r="W7" s="7">
        <f>Q7-Q38</f>
        <v>2.4861156007214058E-2</v>
      </c>
      <c r="Y7">
        <v>2.6445633289659352</v>
      </c>
      <c r="Z7">
        <v>2.7553589269345569</v>
      </c>
      <c r="AB7" s="14"/>
      <c r="AC7" s="14"/>
      <c r="AD7" s="15" t="s">
        <v>20</v>
      </c>
      <c r="AE7" s="15" t="s">
        <v>21</v>
      </c>
      <c r="AF7" s="15" t="s">
        <v>22</v>
      </c>
      <c r="AG7" s="16"/>
      <c r="AI7" t="s">
        <v>6</v>
      </c>
      <c r="AJ7" t="s">
        <v>7</v>
      </c>
      <c r="AK7" t="s">
        <v>6</v>
      </c>
      <c r="AL7" t="s">
        <v>7</v>
      </c>
      <c r="AM7" t="s">
        <v>6</v>
      </c>
      <c r="AN7" t="s">
        <v>7</v>
      </c>
    </row>
    <row r="8" spans="3:40" x14ac:dyDescent="0.3">
      <c r="C8" t="s">
        <v>23</v>
      </c>
      <c r="E8" s="6">
        <v>8.0810663381643586</v>
      </c>
      <c r="F8" s="6">
        <v>0.3724315944560932</v>
      </c>
      <c r="G8" s="6">
        <v>9.9819377805861986</v>
      </c>
      <c r="H8" s="6">
        <v>0.79185525971986492</v>
      </c>
      <c r="I8" s="7"/>
      <c r="J8" s="6">
        <v>1.9715502123002031</v>
      </c>
      <c r="K8" s="6">
        <v>0.48404560115683731</v>
      </c>
      <c r="L8" s="6">
        <v>2.5039290959502831</v>
      </c>
      <c r="M8" s="6">
        <v>0.90890237222529791</v>
      </c>
      <c r="N8" s="7"/>
      <c r="O8" s="6">
        <f t="shared" si="2"/>
        <v>0.15932228054619965</v>
      </c>
      <c r="P8" s="6">
        <f>O8*SQRT((F8/E8)^2 + (K8/J8)^2)</f>
        <v>3.9799245653551321E-2</v>
      </c>
      <c r="Q8" s="6">
        <f>G8*L8/100</f>
        <v>0.24994064442775177</v>
      </c>
      <c r="R8" s="6">
        <f>Q8*SQRT((H8/G8)^2 + (M8/L8)^2)</f>
        <v>9.2867374117064999E-2</v>
      </c>
      <c r="T8" s="7">
        <f t="shared" si="0"/>
        <v>-6.665383886609062</v>
      </c>
      <c r="U8" s="7">
        <f t="shared" si="1"/>
        <v>-2.4795059825799921</v>
      </c>
      <c r="V8" s="7">
        <f>O8-O39</f>
        <v>-0.12461477965956994</v>
      </c>
      <c r="W8" s="7">
        <f>Q8-Q39</f>
        <v>2.4127756932932676E-2</v>
      </c>
      <c r="AG8" s="16"/>
      <c r="AH8" t="s">
        <v>11</v>
      </c>
      <c r="AI8" s="6">
        <v>-1.3556529226966862</v>
      </c>
      <c r="AJ8" s="6">
        <v>-0.3157962086088677</v>
      </c>
      <c r="AK8" s="6">
        <f>J4-J35</f>
        <v>1.3406343306826507</v>
      </c>
      <c r="AL8" s="6">
        <f>L4-L35</f>
        <v>0.30962963843962754</v>
      </c>
      <c r="AM8" s="6">
        <v>-0.13882159764575919</v>
      </c>
      <c r="AN8" s="6">
        <v>-2.7347257514477974E-2</v>
      </c>
    </row>
    <row r="9" spans="3:40" ht="16.2" x14ac:dyDescent="0.3">
      <c r="C9" t="s">
        <v>24</v>
      </c>
      <c r="E9" s="6">
        <v>0.8110898526128385</v>
      </c>
      <c r="F9" s="6">
        <v>1.4048488342289891</v>
      </c>
      <c r="G9" s="6">
        <v>1.0968697158320939</v>
      </c>
      <c r="H9" s="6">
        <v>2.7052212023784109E-2</v>
      </c>
      <c r="I9" s="7"/>
      <c r="J9" s="6"/>
      <c r="K9" s="6"/>
      <c r="L9" s="6"/>
      <c r="M9" s="6"/>
      <c r="N9" s="7"/>
      <c r="O9" s="6"/>
      <c r="P9" s="6"/>
      <c r="Q9" s="6"/>
      <c r="R9" s="6"/>
      <c r="T9" s="7">
        <f t="shared" si="0"/>
        <v>-8.2859904059073841E-2</v>
      </c>
      <c r="U9" s="7">
        <f t="shared" si="1"/>
        <v>0.10234420802681077</v>
      </c>
      <c r="V9" s="7"/>
      <c r="W9" s="7"/>
      <c r="Y9" s="6"/>
      <c r="AB9" s="16" t="s">
        <v>6</v>
      </c>
      <c r="AC9" s="16" t="s">
        <v>25</v>
      </c>
      <c r="AD9" s="16">
        <v>7.83</v>
      </c>
      <c r="AE9" s="16">
        <v>8.6999999999999993</v>
      </c>
      <c r="AF9" s="16">
        <v>0.87</v>
      </c>
      <c r="AG9" s="16"/>
      <c r="AH9" t="s">
        <v>12</v>
      </c>
      <c r="AI9" s="6">
        <v>2.2236957861910707</v>
      </c>
      <c r="AJ9" s="6">
        <v>1.6435926739579692</v>
      </c>
      <c r="AK9" s="6"/>
      <c r="AL9" s="6"/>
      <c r="AM9" s="6"/>
      <c r="AN9" s="6"/>
    </row>
    <row r="10" spans="3:40" x14ac:dyDescent="0.3">
      <c r="C10" t="s">
        <v>26</v>
      </c>
      <c r="E10" s="6">
        <v>2.0508228019916119</v>
      </c>
      <c r="F10" s="6">
        <v>0.72170209026921384</v>
      </c>
      <c r="G10" s="6">
        <v>1.920296888043679</v>
      </c>
      <c r="H10" s="6">
        <v>0.1352086084847782</v>
      </c>
      <c r="I10" s="7"/>
      <c r="J10" s="6"/>
      <c r="K10" s="6"/>
      <c r="L10" s="6"/>
      <c r="M10" s="6"/>
      <c r="N10" s="7"/>
      <c r="O10" s="6"/>
      <c r="P10" s="6"/>
      <c r="Q10" s="6"/>
      <c r="R10" s="6"/>
      <c r="T10" s="7">
        <f t="shared" si="0"/>
        <v>-0.37283745711479899</v>
      </c>
      <c r="U10" s="7">
        <f t="shared" si="1"/>
        <v>-0.12910701751070208</v>
      </c>
      <c r="V10" s="7"/>
      <c r="W10" s="7"/>
      <c r="AB10" s="16" t="s">
        <v>6</v>
      </c>
      <c r="AC10" s="16" t="s">
        <v>27</v>
      </c>
      <c r="AD10" s="16">
        <v>8.2200000000000006</v>
      </c>
      <c r="AE10" s="16">
        <v>9.1300000000000008</v>
      </c>
      <c r="AF10" s="16">
        <v>0.91</v>
      </c>
      <c r="AG10" s="16"/>
      <c r="AH10" t="s">
        <v>14</v>
      </c>
      <c r="AI10" s="6">
        <v>-1.714111810425619</v>
      </c>
      <c r="AJ10" s="6">
        <v>-1.3233649121636795</v>
      </c>
      <c r="AK10" s="6">
        <f>J6-J37</f>
        <v>7.0164052041668867E-2</v>
      </c>
      <c r="AL10" s="6">
        <f>L6-L37</f>
        <v>0.8769847352864506</v>
      </c>
      <c r="AM10" s="6">
        <v>-0.24937731239900818</v>
      </c>
      <c r="AN10" s="6">
        <v>-5.1824263938591741E-2</v>
      </c>
    </row>
    <row r="11" spans="3:40" x14ac:dyDescent="0.3">
      <c r="C11" t="s">
        <v>28</v>
      </c>
      <c r="E11" s="6">
        <v>2.6244806765892452</v>
      </c>
      <c r="F11" s="6">
        <v>7.8091563693492197E-2</v>
      </c>
      <c r="G11" s="6">
        <v>3.02655436039869</v>
      </c>
      <c r="H11" s="6">
        <v>0.11746361575387899</v>
      </c>
      <c r="I11" s="7"/>
      <c r="J11" s="6">
        <v>13.86992283019392</v>
      </c>
      <c r="K11" s="6">
        <v>1.0767532566554501</v>
      </c>
      <c r="L11" s="6">
        <v>10.74675202941318</v>
      </c>
      <c r="M11" s="6">
        <v>0.95940355466883132</v>
      </c>
      <c r="N11" s="7"/>
      <c r="O11" s="6">
        <f t="shared" si="2"/>
        <v>0.36401344453627954</v>
      </c>
      <c r="P11" s="6">
        <f>O11*SQRT((F11/E11)^2 + (K11/J11)^2)</f>
        <v>3.0263791423232812E-2</v>
      </c>
      <c r="Q11" s="6">
        <f>G11*L11/100</f>
        <v>0.32525629214743929</v>
      </c>
      <c r="R11" s="6">
        <f>Q11*SQRT((H11/G11)^2 + (M11/L11)^2)</f>
        <v>3.1662172572851616E-2</v>
      </c>
      <c r="T11" s="7">
        <f t="shared" si="0"/>
        <v>-0.80141435975849484</v>
      </c>
      <c r="U11" s="7">
        <f t="shared" si="1"/>
        <v>-0.51664714392500999</v>
      </c>
      <c r="V11" s="7">
        <f>O11-O42</f>
        <v>-0.1116465623981826</v>
      </c>
      <c r="W11" s="7">
        <f>Q11-Q42</f>
        <v>-2.7580676058363118E-2</v>
      </c>
      <c r="AG11" s="16"/>
      <c r="AH11" t="s">
        <v>19</v>
      </c>
      <c r="AI11" s="6">
        <v>-3.2638463638875184</v>
      </c>
      <c r="AJ11" s="6">
        <v>-0.97644682075116052</v>
      </c>
      <c r="AK11" s="6">
        <f>J7-J38</f>
        <v>1.7347430358059395</v>
      </c>
      <c r="AL11" s="6">
        <f>L7-L38</f>
        <v>1.4142813526935996</v>
      </c>
      <c r="AM11" s="6">
        <v>-0.26283485154004627</v>
      </c>
      <c r="AN11" s="6">
        <v>2.4861156007214058E-2</v>
      </c>
    </row>
    <row r="12" spans="3:40" ht="16.2" x14ac:dyDescent="0.3">
      <c r="C12" t="s">
        <v>29</v>
      </c>
      <c r="E12" s="6">
        <v>4.0014410794070043</v>
      </c>
      <c r="F12" s="6">
        <v>5.2648083277749669E-2</v>
      </c>
      <c r="G12" s="6">
        <v>4.144382646765159</v>
      </c>
      <c r="H12" s="6">
        <v>6.6097090479083173E-2</v>
      </c>
      <c r="I12" s="7"/>
      <c r="J12" s="6">
        <v>3.9395950238239008</v>
      </c>
      <c r="K12" s="6">
        <v>0.90696917927899712</v>
      </c>
      <c r="L12" s="6">
        <v>5.5261596624923399</v>
      </c>
      <c r="M12" s="6">
        <v>0.51107548882819764</v>
      </c>
      <c r="N12" s="7"/>
      <c r="O12" s="6">
        <f t="shared" si="2"/>
        <v>0.15764057364556372</v>
      </c>
      <c r="P12" s="6">
        <f>O12*SQRT((F12/E12)^2 + (K12/J12)^2)</f>
        <v>3.6351058236296502E-2</v>
      </c>
      <c r="Q12" s="6">
        <f>G12*L12/100</f>
        <v>0.22902520208486862</v>
      </c>
      <c r="R12" s="6">
        <f>Q12*SQRT((H12/G12)^2 + (M12/L12)^2)</f>
        <v>2.1493562930209438E-2</v>
      </c>
      <c r="T12" s="7">
        <f t="shared" si="0"/>
        <v>-0.28099463786078704</v>
      </c>
      <c r="U12" s="7">
        <f t="shared" si="1"/>
        <v>-1.7047010720018791</v>
      </c>
      <c r="V12" s="7">
        <f>O12-O43</f>
        <v>-4.082824254845574E-2</v>
      </c>
      <c r="W12" s="7">
        <f>Q12-Q43</f>
        <v>-7.7772701424908636E-2</v>
      </c>
      <c r="AB12" s="16" t="s">
        <v>7</v>
      </c>
      <c r="AC12" s="16" t="s">
        <v>25</v>
      </c>
      <c r="AD12" s="16">
        <v>7.65</v>
      </c>
      <c r="AE12" s="16">
        <v>7.48</v>
      </c>
      <c r="AF12" s="16">
        <v>-0.17</v>
      </c>
      <c r="AG12" s="16"/>
      <c r="AH12" t="s">
        <v>23</v>
      </c>
      <c r="AI12" s="6">
        <v>-6.665383886609062</v>
      </c>
      <c r="AJ12" s="6">
        <v>-2.4795059825799921</v>
      </c>
      <c r="AK12" s="6">
        <f>J8-J39</f>
        <v>4.6089807403795202E-2</v>
      </c>
      <c r="AL12" s="6">
        <f>L8-L39</f>
        <v>0.69183659859229807</v>
      </c>
      <c r="AM12" s="6">
        <v>-0.12461477965956994</v>
      </c>
      <c r="AN12" s="6">
        <v>2.4127756932932676E-2</v>
      </c>
    </row>
    <row r="13" spans="3:40" x14ac:dyDescent="0.3">
      <c r="C13" t="s">
        <v>30</v>
      </c>
      <c r="E13" s="6"/>
      <c r="F13" s="6"/>
      <c r="G13" s="6"/>
      <c r="H13" s="6"/>
      <c r="J13" s="6">
        <v>2.8076586629018481</v>
      </c>
      <c r="K13" s="6">
        <v>1.0136027729263519</v>
      </c>
      <c r="L13" s="6">
        <v>3.528741545290174</v>
      </c>
      <c r="M13" s="6">
        <v>1.1245276239937829</v>
      </c>
      <c r="N13" s="7"/>
      <c r="O13" s="6"/>
      <c r="P13" s="6"/>
      <c r="Q13" s="6"/>
      <c r="R13" s="6"/>
      <c r="T13" s="7"/>
      <c r="U13" s="7"/>
      <c r="V13" s="7"/>
      <c r="W13" s="7"/>
      <c r="Y13" s="6"/>
      <c r="AB13" s="15" t="s">
        <v>7</v>
      </c>
      <c r="AC13" s="15" t="s">
        <v>27</v>
      </c>
      <c r="AD13" s="15">
        <v>7.83</v>
      </c>
      <c r="AE13" s="15">
        <v>8.4</v>
      </c>
      <c r="AF13" s="15">
        <v>0.56999999999999995</v>
      </c>
      <c r="AG13" s="16"/>
      <c r="AH13" t="s">
        <v>24</v>
      </c>
      <c r="AI13" s="6">
        <v>-8.2859904059073841E-2</v>
      </c>
      <c r="AJ13" s="6">
        <v>0.10234420802681077</v>
      </c>
      <c r="AK13" s="6"/>
      <c r="AL13" s="6"/>
      <c r="AM13" s="6"/>
      <c r="AN13" s="6"/>
    </row>
    <row r="14" spans="3:40" x14ac:dyDescent="0.3">
      <c r="C14" t="s">
        <v>31</v>
      </c>
      <c r="E14" s="6">
        <v>6.8648583485856536</v>
      </c>
      <c r="F14" s="6">
        <v>1.337963147374454</v>
      </c>
      <c r="G14" s="6">
        <v>3.5356444188869269</v>
      </c>
      <c r="H14" s="6">
        <v>0.33715037225523481</v>
      </c>
      <c r="I14" s="7"/>
      <c r="J14" s="6">
        <v>3.2045041331838862</v>
      </c>
      <c r="K14" s="6">
        <v>0.28882553496194718</v>
      </c>
      <c r="L14" s="6">
        <v>1.5610435178621389</v>
      </c>
      <c r="M14" s="6">
        <v>0.79728862654864363</v>
      </c>
      <c r="N14" s="7"/>
      <c r="O14" s="6">
        <f t="shared" si="2"/>
        <v>0.21998466951764634</v>
      </c>
      <c r="P14" s="6">
        <f>O14*SQRT((F14/E14)^2 + (K14/J14)^2)</f>
        <v>4.723770931601079E-2</v>
      </c>
      <c r="Q14" s="6">
        <f>G14*L14/100</f>
        <v>5.5192948015688865E-2</v>
      </c>
      <c r="R14" s="6">
        <f>Q14*SQRT((H14/G14)^2 + (M14/L14)^2)</f>
        <v>2.8676400756171387E-2</v>
      </c>
      <c r="T14" s="7">
        <f t="shared" ref="T14:T19" si="3">E14-E45</f>
        <v>4.521166101154229</v>
      </c>
      <c r="U14" s="7">
        <f t="shared" ref="U14:U19" si="4">G14-G45</f>
        <v>0.94709840326692696</v>
      </c>
      <c r="V14" s="7">
        <f>O14-O45</f>
        <v>0.13607105921183277</v>
      </c>
      <c r="W14" s="7">
        <f>Q14-Q45</f>
        <v>2.7006145734830012E-5</v>
      </c>
      <c r="AH14" t="s">
        <v>26</v>
      </c>
      <c r="AI14" s="6">
        <v>-0.37283745711479899</v>
      </c>
      <c r="AJ14" s="6">
        <v>-0.12910701751070208</v>
      </c>
      <c r="AK14" s="6"/>
      <c r="AL14" s="6"/>
      <c r="AM14" s="6"/>
      <c r="AN14" s="6"/>
    </row>
    <row r="15" spans="3:40" x14ac:dyDescent="0.3">
      <c r="C15" t="s">
        <v>32</v>
      </c>
      <c r="E15" s="6">
        <v>23.411964938720061</v>
      </c>
      <c r="F15" s="6">
        <v>1.6053303322873389</v>
      </c>
      <c r="G15" s="6">
        <v>20.931893763545759</v>
      </c>
      <c r="H15" s="6">
        <v>5.7218070844801652</v>
      </c>
      <c r="I15" s="7"/>
      <c r="J15" s="6">
        <v>10.22410670002316</v>
      </c>
      <c r="K15" s="6">
        <v>0.60280763589605224</v>
      </c>
      <c r="L15" s="6">
        <v>9.3449557862576818</v>
      </c>
      <c r="M15" s="6">
        <v>0.25765091779302429</v>
      </c>
      <c r="N15" s="7"/>
      <c r="O15" s="6">
        <f t="shared" si="2"/>
        <v>2.393664275906751</v>
      </c>
      <c r="P15" s="6">
        <f>O15*SQRT((F15/E15)^2 + (K15/J15)^2)</f>
        <v>0.21646318038743942</v>
      </c>
      <c r="Q15" s="6">
        <f>G15*L15/100</f>
        <v>1.9560762174297801</v>
      </c>
      <c r="R15" s="6">
        <f>Q15*SQRT((H15/G15)^2 + (M15/L15)^2)</f>
        <v>0.53741327865195576</v>
      </c>
      <c r="T15" s="7">
        <f t="shared" si="3"/>
        <v>14.938063064247514</v>
      </c>
      <c r="U15" s="7">
        <f t="shared" si="4"/>
        <v>10.702832178920838</v>
      </c>
      <c r="V15" s="7">
        <f>O15-O46</f>
        <v>1.5244983608206164</v>
      </c>
      <c r="W15" s="7">
        <f>Q15-Q46</f>
        <v>1.0468396256673482</v>
      </c>
      <c r="AH15" t="s">
        <v>28</v>
      </c>
      <c r="AI15" s="6">
        <v>-0.80141435975849484</v>
      </c>
      <c r="AJ15" s="6">
        <v>-0.51664714392500999</v>
      </c>
      <c r="AK15" s="6">
        <f>J11-J42</f>
        <v>-1.4332288186800213E-2</v>
      </c>
      <c r="AL15" s="6">
        <f>L11-L42</f>
        <v>0.78861197513621306</v>
      </c>
      <c r="AM15" s="6">
        <v>-0.1116465623981826</v>
      </c>
      <c r="AN15" s="6">
        <v>-2.7580676058363118E-2</v>
      </c>
    </row>
    <row r="16" spans="3:40" x14ac:dyDescent="0.3">
      <c r="C16" t="s">
        <v>33</v>
      </c>
      <c r="E16" s="6">
        <v>5.292983799705457</v>
      </c>
      <c r="F16" s="6">
        <v>0.12910270287679429</v>
      </c>
      <c r="G16" s="6">
        <v>5.9643523523033188</v>
      </c>
      <c r="H16" s="6">
        <v>0.38448305211746531</v>
      </c>
      <c r="I16" s="7"/>
      <c r="J16" s="6"/>
      <c r="K16" s="6"/>
      <c r="L16" s="6"/>
      <c r="M16" s="6"/>
      <c r="N16" s="7"/>
      <c r="O16" s="6"/>
      <c r="P16" s="6"/>
      <c r="Q16" s="6"/>
      <c r="R16" s="6"/>
      <c r="T16" s="7">
        <f t="shared" si="3"/>
        <v>-3.1204555204856028</v>
      </c>
      <c r="U16" s="7">
        <f t="shared" si="4"/>
        <v>-2.0035917448433391</v>
      </c>
      <c r="V16" s="7"/>
      <c r="W16" s="7"/>
      <c r="AH16" t="s">
        <v>29</v>
      </c>
      <c r="AI16" s="6">
        <v>-0.28099463786078704</v>
      </c>
      <c r="AJ16" s="6">
        <v>-1.7047010720018791</v>
      </c>
      <c r="AK16" s="6">
        <f>J12-J43</f>
        <v>-0.69488939806120431</v>
      </c>
      <c r="AL16" s="6">
        <f>L12-L43</f>
        <v>0.28092949891299313</v>
      </c>
      <c r="AM16" s="6">
        <v>-4.082824254845574E-2</v>
      </c>
      <c r="AN16" s="6">
        <v>-7.7772701424908636E-2</v>
      </c>
    </row>
    <row r="17" spans="3:40" x14ac:dyDescent="0.3">
      <c r="C17" t="s">
        <v>34</v>
      </c>
      <c r="E17" s="6">
        <v>4.9977705167336319</v>
      </c>
      <c r="F17" s="6">
        <v>0.12929597038786411</v>
      </c>
      <c r="G17" s="6">
        <v>5.0338677791069077</v>
      </c>
      <c r="H17" s="6">
        <v>0.30444872045856641</v>
      </c>
      <c r="I17" s="7"/>
      <c r="J17" s="6">
        <v>-1.8272053677698989</v>
      </c>
      <c r="K17" s="6">
        <v>0.23568142130283959</v>
      </c>
      <c r="L17" s="6">
        <v>-2.9088154806166902</v>
      </c>
      <c r="M17" s="6">
        <v>0.85640581600991905</v>
      </c>
      <c r="N17" s="7"/>
      <c r="O17" s="6">
        <f t="shared" si="2"/>
        <v>-9.1319531150578351E-2</v>
      </c>
      <c r="P17" s="6">
        <f>-O17*SQRT((F17/E17)^2 + (K17/J17)^2)</f>
        <v>1.201340668597679E-2</v>
      </c>
      <c r="Q17" s="6">
        <f>G17*L17/100</f>
        <v>-0.1464259252324373</v>
      </c>
      <c r="R17" s="6">
        <f>-Q17*SQRT((H17/G17)^2 + (M17/L17)^2)</f>
        <v>4.4010535251707603E-2</v>
      </c>
      <c r="T17" s="7">
        <f t="shared" si="3"/>
        <v>-4.0833760106352672</v>
      </c>
      <c r="U17" s="7">
        <f t="shared" si="4"/>
        <v>-3.4775536645017535</v>
      </c>
      <c r="V17" s="7">
        <f>O17-O48</f>
        <v>8.9961149614604427E-2</v>
      </c>
      <c r="W17" s="7">
        <f>Q17-Q48</f>
        <v>0.16094753128301692</v>
      </c>
      <c r="AH17" t="s">
        <v>30</v>
      </c>
      <c r="AI17" s="6"/>
      <c r="AJ17" s="6"/>
      <c r="AK17" s="6">
        <f>J13-J44</f>
        <v>-0.50481082339947081</v>
      </c>
      <c r="AL17" s="6">
        <f>L13-L44</f>
        <v>0.58654753913089719</v>
      </c>
      <c r="AM17" s="6"/>
      <c r="AN17" s="6"/>
    </row>
    <row r="18" spans="3:40" x14ac:dyDescent="0.3">
      <c r="C18" t="s">
        <v>35</v>
      </c>
      <c r="E18" s="6">
        <v>2.6445633289659352</v>
      </c>
      <c r="F18" s="6">
        <v>0.50777680464733643</v>
      </c>
      <c r="G18" s="6">
        <v>2.7553589269345569</v>
      </c>
      <c r="H18" s="6">
        <v>5.4978667292551013E-3</v>
      </c>
      <c r="I18" s="7"/>
      <c r="J18" s="6"/>
      <c r="K18" s="6"/>
      <c r="L18" s="6"/>
      <c r="M18" s="6"/>
      <c r="N18" s="7"/>
      <c r="O18" s="6"/>
      <c r="P18" s="6"/>
      <c r="Q18" s="6"/>
      <c r="R18" s="6"/>
      <c r="T18" s="7">
        <f t="shared" si="3"/>
        <v>-0.57495274140061392</v>
      </c>
      <c r="U18" s="7">
        <f t="shared" si="4"/>
        <v>-0.26155393010395711</v>
      </c>
      <c r="V18" s="7"/>
      <c r="W18" s="7"/>
      <c r="AH18" t="s">
        <v>31</v>
      </c>
      <c r="AI18" s="6">
        <v>4.521166101154229</v>
      </c>
      <c r="AJ18" s="6">
        <v>0.94709840326692696</v>
      </c>
      <c r="AK18" s="6">
        <f>J14-J45</f>
        <v>-0.37589813156648377</v>
      </c>
      <c r="AL18" s="6">
        <f>L14-L45</f>
        <v>-0.57011202417062923</v>
      </c>
      <c r="AM18" s="6">
        <v>0.13607105921183277</v>
      </c>
      <c r="AN18" s="6">
        <v>2.7006145734830012E-5</v>
      </c>
    </row>
    <row r="19" spans="3:40" x14ac:dyDescent="0.3">
      <c r="C19" t="s">
        <v>36</v>
      </c>
      <c r="E19" s="6">
        <v>5.4259138473815494</v>
      </c>
      <c r="F19" s="6">
        <v>0.1885990184673452</v>
      </c>
      <c r="G19" s="6">
        <v>4.3853927957643721</v>
      </c>
      <c r="H19" s="6">
        <v>0.2485394577968531</v>
      </c>
      <c r="I19" s="7"/>
      <c r="J19" s="6">
        <v>15.56929326742452</v>
      </c>
      <c r="K19" s="6">
        <v>0.7294910575460587</v>
      </c>
      <c r="L19" s="6">
        <v>11.887209158378001</v>
      </c>
      <c r="M19" s="6">
        <v>1.697854781653205</v>
      </c>
      <c r="N19" s="7"/>
      <c r="O19" s="6">
        <f t="shared" si="2"/>
        <v>0.84477643933663027</v>
      </c>
      <c r="P19" s="6">
        <f>O19*SQRT((F19/E19)^2 + (K19/J19)^2)</f>
        <v>4.9284041487637931E-2</v>
      </c>
      <c r="Q19" s="6">
        <f>G19*L19/100</f>
        <v>0.52130081404895146</v>
      </c>
      <c r="R19" s="6">
        <f>Q19*SQRT((H19/G19)^2 + (M19/L19)^2)</f>
        <v>8.0104970294886765E-2</v>
      </c>
      <c r="T19" s="7">
        <f t="shared" si="3"/>
        <v>0.63296066334070655</v>
      </c>
      <c r="U19" s="7">
        <f t="shared" si="4"/>
        <v>-0.20759896718219473</v>
      </c>
      <c r="V19" s="7">
        <f>O19-O50</f>
        <v>0.12266687072333204</v>
      </c>
      <c r="W19" s="7">
        <f>Q19-Q50</f>
        <v>-4.2475897567073373E-2</v>
      </c>
      <c r="AH19" t="s">
        <v>32</v>
      </c>
      <c r="AI19" s="6">
        <v>14.938063064247514</v>
      </c>
      <c r="AJ19" s="6">
        <v>10.702832178920838</v>
      </c>
      <c r="AK19" s="6">
        <f>J15-J46</f>
        <v>-3.2867335804169784E-2</v>
      </c>
      <c r="AL19" s="6">
        <f>L15-L46</f>
        <v>0.45619718176276258</v>
      </c>
      <c r="AM19" s="6">
        <v>1.5244983608206164</v>
      </c>
      <c r="AN19" s="6">
        <v>1.0468396256673482</v>
      </c>
    </row>
    <row r="20" spans="3:40" x14ac:dyDescent="0.3">
      <c r="O20" s="6"/>
      <c r="P20" s="6"/>
      <c r="Q20" s="6"/>
      <c r="R20" s="6"/>
      <c r="AH20" t="s">
        <v>33</v>
      </c>
      <c r="AI20" s="6">
        <v>-3.1204555204856028</v>
      </c>
      <c r="AJ20" s="6">
        <v>-2.0035917448433391</v>
      </c>
      <c r="AK20" s="6"/>
      <c r="AL20" s="6"/>
      <c r="AM20" s="6"/>
      <c r="AN20" s="6"/>
    </row>
    <row r="21" spans="3:40" x14ac:dyDescent="0.3">
      <c r="C21" t="s">
        <v>37</v>
      </c>
      <c r="O21" s="6">
        <v>5.9012298185583401</v>
      </c>
      <c r="P21" s="6">
        <v>0.40287898013161</v>
      </c>
      <c r="Q21" s="6">
        <v>6.4442333514200145</v>
      </c>
      <c r="R21" s="6">
        <v>0.19201686891966857</v>
      </c>
      <c r="Y21">
        <f>SUM(Y4:Y19)</f>
        <v>8.7240474686315643</v>
      </c>
      <c r="Z21">
        <f>SUM(Z4:Z19)</f>
        <v>8.9660146701192325</v>
      </c>
      <c r="AH21" t="s">
        <v>34</v>
      </c>
      <c r="AI21" s="6">
        <v>-4.0833760106352672</v>
      </c>
      <c r="AJ21" s="6">
        <v>-3.4775536645017535</v>
      </c>
      <c r="AK21" s="6">
        <f>J17-J48</f>
        <v>0.16902583738504795</v>
      </c>
      <c r="AL21" s="6">
        <f>L17-L48</f>
        <v>0.70249032243768683</v>
      </c>
      <c r="AM21" s="6">
        <v>8.9961149614604427E-2</v>
      </c>
      <c r="AN21" s="6">
        <v>0.16094753128301692</v>
      </c>
    </row>
    <row r="22" spans="3:40" x14ac:dyDescent="0.3">
      <c r="C22" t="s">
        <v>38</v>
      </c>
      <c r="O22">
        <v>1.4318780925352199E-4</v>
      </c>
      <c r="P22">
        <v>6.8308839211397199E-7</v>
      </c>
      <c r="Q22">
        <v>1.4818786731072501E-4</v>
      </c>
      <c r="R22">
        <v>2.25714732041729E-6</v>
      </c>
      <c r="Y22">
        <f>Y21*O25/100</f>
        <v>5.0336444883346054</v>
      </c>
      <c r="Z22">
        <f>Z21*Q25/100</f>
        <v>5.4586605868003097</v>
      </c>
      <c r="AH22" t="s">
        <v>35</v>
      </c>
      <c r="AI22" s="6">
        <v>-0.57495274140061392</v>
      </c>
      <c r="AJ22" s="6">
        <v>-0.26155393010395711</v>
      </c>
      <c r="AK22" s="6"/>
      <c r="AL22" s="6"/>
      <c r="AM22" s="6"/>
      <c r="AN22" s="6"/>
    </row>
    <row r="23" spans="3:40" x14ac:dyDescent="0.3">
      <c r="C23" t="s">
        <v>39</v>
      </c>
      <c r="O23">
        <f>O22/14</f>
        <v>1.0227700660965857E-5</v>
      </c>
      <c r="P23">
        <f>P22/14</f>
        <v>4.8792028008140854E-8</v>
      </c>
      <c r="Q23">
        <f>Q22/14</f>
        <v>1.0584847665051787E-5</v>
      </c>
      <c r="R23">
        <f>R22/14</f>
        <v>1.6122480860123501E-7</v>
      </c>
      <c r="AH23" t="s">
        <v>36</v>
      </c>
      <c r="AI23" s="6">
        <v>0.63296066334070655</v>
      </c>
      <c r="AJ23" s="6">
        <v>-0.20759896718219473</v>
      </c>
      <c r="AK23" s="6">
        <f>J19-J50</f>
        <v>0.50322562842242036</v>
      </c>
      <c r="AL23" s="6">
        <f>L19-L50</f>
        <v>-0.3875072076348598</v>
      </c>
      <c r="AM23" s="6">
        <v>0.12266687072333204</v>
      </c>
      <c r="AN23" s="6">
        <v>-4.2475897567073373E-2</v>
      </c>
    </row>
    <row r="24" spans="3:40" x14ac:dyDescent="0.3">
      <c r="C24" t="s">
        <v>40</v>
      </c>
      <c r="O24">
        <f>O23*1000*1000</f>
        <v>10.227700660965859</v>
      </c>
      <c r="P24">
        <f>P23*1000*1000</f>
        <v>4.879202800814085E-2</v>
      </c>
      <c r="Q24">
        <f>Q23*1000*1000</f>
        <v>10.584847665051788</v>
      </c>
      <c r="R24">
        <f>R23*1000*1000</f>
        <v>0.161224808601235</v>
      </c>
    </row>
    <row r="25" spans="3:40" x14ac:dyDescent="0.3">
      <c r="C25" t="s">
        <v>41</v>
      </c>
      <c r="O25" s="6">
        <f>O21/O24*100</f>
        <v>57.698499537442018</v>
      </c>
      <c r="P25" s="6">
        <f>SQRT((P24/O24)^2+(P21/O21)^2)*O25</f>
        <v>3.9487017072677024</v>
      </c>
      <c r="Q25" s="6">
        <f>Q21/Q24*100</f>
        <v>60.881682527156947</v>
      </c>
      <c r="R25" s="6">
        <f>SQRT((R24/Q24)^2+(R21/Q21)^2)*Q25</f>
        <v>2.0373513084330224</v>
      </c>
      <c r="Y25" s="6">
        <f>O25-Y22</f>
        <v>52.664855049107416</v>
      </c>
      <c r="Z25" s="6">
        <f>Q25-Z22</f>
        <v>55.423021940356634</v>
      </c>
      <c r="AH25" t="s">
        <v>42</v>
      </c>
      <c r="AI25" s="6"/>
      <c r="AJ25" s="6"/>
      <c r="AK25" s="6"/>
      <c r="AL25" s="6"/>
      <c r="AM25" s="6">
        <v>1</v>
      </c>
      <c r="AN25" s="6">
        <v>0.8</v>
      </c>
    </row>
    <row r="26" spans="3:40" x14ac:dyDescent="0.3">
      <c r="C26" t="s">
        <v>42</v>
      </c>
      <c r="O26" s="6">
        <f>SUM(O4:O19)</f>
        <v>9.1311942998706588</v>
      </c>
      <c r="P26" s="6">
        <f>SQRT(P4^2 + P6^2 + P7^2 + P8^2 + P11^2 + P12^2 + P14^2 + P15^2 + P17^2 + P19^2)</f>
        <v>0.28831461465047964</v>
      </c>
      <c r="Q26" s="6">
        <f>SUM(Q4:Q19)</f>
        <v>8.3983108067157435</v>
      </c>
      <c r="R26" s="6">
        <f>SQRT(R4^2 + R6^2 + R7^2 + R8^2 + R11^2 + R12^2 + R14^2 + R15^2 + R17^2 + R19^2)</f>
        <v>0.61953369107965883</v>
      </c>
      <c r="V26" s="6">
        <f>O26-O57</f>
        <v>0.94507409417936472</v>
      </c>
      <c r="W26" s="6">
        <f>Q26-Q57</f>
        <v>1.0298022795328317</v>
      </c>
      <c r="AH26" s="12" t="s">
        <v>43</v>
      </c>
      <c r="AI26" s="17"/>
      <c r="AJ26" s="17"/>
      <c r="AK26" s="17"/>
      <c r="AL26" s="17"/>
      <c r="AM26" s="17">
        <v>0.64064800000000055</v>
      </c>
      <c r="AN26" s="17">
        <v>0.52783200000000008</v>
      </c>
    </row>
    <row r="27" spans="3:40" x14ac:dyDescent="0.3">
      <c r="C27" t="s">
        <v>44</v>
      </c>
      <c r="O27" s="6">
        <f>O26*O25/100</f>
        <v>5.2685621008738046</v>
      </c>
      <c r="P27" s="6">
        <f>O27*SQRT((P26/O26)^2+(P25/O25)^2)</f>
        <v>0.39708880262851709</v>
      </c>
      <c r="Q27" s="6">
        <f>Q26*Q25/100</f>
        <v>5.1130329229885918</v>
      </c>
      <c r="R27" s="6">
        <f>Q27*SQRT((R26/Q26)^2+(R25/Q25)^2)</f>
        <v>0.41417741829787963</v>
      </c>
      <c r="V27" s="18">
        <f>O27-O58</f>
        <v>1.0494102351734531</v>
      </c>
      <c r="W27" s="18">
        <f>Q27-Q58</f>
        <v>0.82252263296995398</v>
      </c>
      <c r="AH27" t="s">
        <v>45</v>
      </c>
      <c r="AM27" s="6">
        <v>-0.40876223517345167</v>
      </c>
      <c r="AN27" s="6">
        <v>-0.29469063296995479</v>
      </c>
    </row>
    <row r="28" spans="3:40" x14ac:dyDescent="0.3">
      <c r="C28" t="s">
        <v>43</v>
      </c>
      <c r="O28" s="6">
        <v>8.2201430000000002</v>
      </c>
      <c r="P28" s="6">
        <v>0.20182820000000001</v>
      </c>
      <c r="Q28" s="6">
        <v>7.8287409999999999</v>
      </c>
      <c r="R28" s="6">
        <v>0.18540789999999999</v>
      </c>
      <c r="V28" s="6">
        <f>O28-O59</f>
        <v>0.64064800000000055</v>
      </c>
      <c r="W28" s="6">
        <f>Q29-Q60</f>
        <v>0.50197027953283158</v>
      </c>
      <c r="X28" s="7"/>
      <c r="Y28" s="7"/>
      <c r="Z28" s="7"/>
      <c r="AA28" s="7"/>
      <c r="AM28" s="19">
        <f>AM25/(AM25+ABS(AM27))</f>
        <v>0.70984299197719236</v>
      </c>
      <c r="AN28" s="19">
        <f>AN25/(AN25+ABS(AN27))</f>
        <v>0.73080007803625469</v>
      </c>
    </row>
    <row r="29" spans="3:40" x14ac:dyDescent="0.3">
      <c r="C29" t="s">
        <v>46</v>
      </c>
      <c r="O29" s="6">
        <f>O26-O28</f>
        <v>0.91105129987065858</v>
      </c>
      <c r="P29" s="6"/>
      <c r="Q29" s="6">
        <f>Q26-Q28</f>
        <v>0.56956980671574353</v>
      </c>
      <c r="R29" s="6"/>
      <c r="V29" s="6"/>
      <c r="W29" s="6"/>
      <c r="AM29" s="19">
        <f>ABS(AM27)/(AM25+ABS(AM27))</f>
        <v>0.29015700802280764</v>
      </c>
      <c r="AN29" s="19">
        <f>ABS(AN27)/(AN25+ABS(AN27))</f>
        <v>0.26919992196374531</v>
      </c>
    </row>
    <row r="30" spans="3:40" x14ac:dyDescent="0.3">
      <c r="C30" t="s">
        <v>47</v>
      </c>
      <c r="O30" s="6">
        <f>(O28-O25/100*O26)/(1-O25/100)</f>
        <v>6.9774851171974568</v>
      </c>
      <c r="P30" s="6">
        <f>O30*SQRT((P25/O25)^2+(P27/O27)^2+(P28/O28)^2)</f>
        <v>0.73070631612155434</v>
      </c>
      <c r="Q30" s="6">
        <f>(Q28-Q25/100*Q26)/(1-Q25/100)</f>
        <v>6.9422926456300749</v>
      </c>
      <c r="R30" s="6">
        <f>Q30*SQRT((R25/Q25)^2+(R27/Q27)^2+(R28/Q28)^2)</f>
        <v>0.63027527151624274</v>
      </c>
      <c r="V30" s="6">
        <f>O30-O61</f>
        <v>4.3178999239084526E-2</v>
      </c>
      <c r="W30" s="6">
        <f>Q30-Q61</f>
        <v>-0.26438742874003829</v>
      </c>
    </row>
    <row r="31" spans="3:40" x14ac:dyDescent="0.3">
      <c r="C31" t="s">
        <v>47</v>
      </c>
      <c r="O31" s="7">
        <f>O30*(1-O25/100)</f>
        <v>2.9515808991261965</v>
      </c>
      <c r="P31">
        <f>O31*SQRT((P30/O30)^2+(P25/O25)^2)</f>
        <v>0.3692497199267103</v>
      </c>
      <c r="Q31" s="7">
        <f>Q30*(1-Q25/100)</f>
        <v>2.7157080770114082</v>
      </c>
      <c r="R31">
        <f>Q31*SQRT((R30/Q30)^2+(R25/Q25)^2)</f>
        <v>0.2627686622699319</v>
      </c>
      <c r="V31" s="18">
        <f>O31-O62</f>
        <v>-0.40876223517345167</v>
      </c>
      <c r="W31" s="18">
        <f>Q31-Q62</f>
        <v>-0.29469063296995479</v>
      </c>
    </row>
    <row r="32" spans="3:40" x14ac:dyDescent="0.3">
      <c r="C32" t="s">
        <v>48</v>
      </c>
      <c r="E32" s="20"/>
      <c r="F32" s="20"/>
      <c r="H32" s="20"/>
      <c r="I32" s="20"/>
      <c r="J32" s="20"/>
      <c r="L32" s="20"/>
      <c r="O32" s="19">
        <f>O27/O28</f>
        <v>0.6409331444567089</v>
      </c>
      <c r="P32" s="6"/>
      <c r="Q32" s="19">
        <f>Q27/Q28</f>
        <v>0.65311049669271115</v>
      </c>
      <c r="R32" s="6"/>
    </row>
    <row r="33" spans="3:32" x14ac:dyDescent="0.3">
      <c r="C33" t="s">
        <v>49</v>
      </c>
      <c r="E33" s="20"/>
      <c r="F33" s="20"/>
      <c r="H33" s="20"/>
      <c r="I33" s="20"/>
      <c r="J33" s="20"/>
      <c r="L33" s="20"/>
      <c r="O33" s="19">
        <f>O31/O28</f>
        <v>0.35906685554329121</v>
      </c>
      <c r="P33" s="6"/>
      <c r="Q33" s="19">
        <f>Q31/Q28</f>
        <v>0.3468895033072889</v>
      </c>
      <c r="R33" s="6"/>
    </row>
    <row r="34" spans="3:32" x14ac:dyDescent="0.3">
      <c r="C34" s="21" t="s">
        <v>50</v>
      </c>
      <c r="D34" s="21"/>
      <c r="E34" t="s">
        <v>9</v>
      </c>
      <c r="F34" t="s">
        <v>10</v>
      </c>
      <c r="G34" t="s">
        <v>9</v>
      </c>
      <c r="H34" t="s">
        <v>10</v>
      </c>
      <c r="J34" t="s">
        <v>9</v>
      </c>
      <c r="K34" t="s">
        <v>10</v>
      </c>
      <c r="L34" t="s">
        <v>9</v>
      </c>
      <c r="M34" t="s">
        <v>10</v>
      </c>
      <c r="O34" t="s">
        <v>9</v>
      </c>
      <c r="P34" t="s">
        <v>10</v>
      </c>
      <c r="Q34" t="s">
        <v>9</v>
      </c>
      <c r="R34" t="s">
        <v>10</v>
      </c>
    </row>
    <row r="35" spans="3:32" x14ac:dyDescent="0.3">
      <c r="C35" t="s">
        <v>11</v>
      </c>
      <c r="E35" s="6">
        <v>10.47971836541867</v>
      </c>
      <c r="F35" s="6">
        <v>0.29348132844879621</v>
      </c>
      <c r="G35" s="6">
        <v>9.9951722778444907</v>
      </c>
      <c r="H35" s="6">
        <v>0.73989155167746379</v>
      </c>
      <c r="I35" s="6"/>
      <c r="J35" s="6">
        <v>19.263186539322628</v>
      </c>
      <c r="K35" s="6">
        <v>1.5882764169367389</v>
      </c>
      <c r="L35" s="6">
        <v>18.150146543353571</v>
      </c>
      <c r="M35" s="6">
        <v>2.15076633153839</v>
      </c>
      <c r="N35" s="6"/>
      <c r="O35" s="6">
        <f>E35*J35/100</f>
        <v>2.0187276975262507</v>
      </c>
      <c r="P35" s="6">
        <f>O35*SQRT((F35/E35)^2 + (K35/J35)^2)</f>
        <v>0.17578579527804197</v>
      </c>
      <c r="Q35" s="6">
        <f>G35*L35/100</f>
        <v>1.8141384156894262</v>
      </c>
      <c r="R35" s="6">
        <f>Q35*SQRT((H35/G35)^2 + (M35/L35)^2)</f>
        <v>0.25347087633411486</v>
      </c>
    </row>
    <row r="36" spans="3:32" x14ac:dyDescent="0.3">
      <c r="C36" t="s">
        <v>12</v>
      </c>
      <c r="E36" s="6">
        <v>0.9938756988701084</v>
      </c>
      <c r="F36" s="6">
        <v>0.53686938546648866</v>
      </c>
      <c r="G36" s="6">
        <v>1.5498964653509339</v>
      </c>
      <c r="H36" s="6">
        <v>0.25452648541947392</v>
      </c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3:32" x14ac:dyDescent="0.3">
      <c r="C37" t="s">
        <v>14</v>
      </c>
      <c r="E37" s="6">
        <v>13.95419402167299</v>
      </c>
      <c r="F37" s="6">
        <v>2.9063030749572838</v>
      </c>
      <c r="G37" s="6">
        <v>15.049433003827239</v>
      </c>
      <c r="H37" s="6">
        <v>1.7339134388827699</v>
      </c>
      <c r="I37" s="6"/>
      <c r="J37" s="6">
        <v>15.049511267739151</v>
      </c>
      <c r="K37" s="6">
        <v>0.33605144039737028</v>
      </c>
      <c r="L37" s="6">
        <v>13.01226776339125</v>
      </c>
      <c r="M37" s="6">
        <v>0.65510823417311781</v>
      </c>
      <c r="N37" s="6"/>
      <c r="O37" s="6">
        <f>E37*J37/100</f>
        <v>2.1000380016138593</v>
      </c>
      <c r="P37" s="6">
        <f>O37*SQRT((F37/E37)^2 + (K37/J37)^2)</f>
        <v>0.43989100897945971</v>
      </c>
      <c r="Q37" s="6">
        <f>G37*L37/100</f>
        <v>1.9582725193301755</v>
      </c>
      <c r="R37" s="6">
        <f>Q37*SQRT((H37/G37)^2 + (M37/L37)^2)</f>
        <v>0.24622153808223099</v>
      </c>
    </row>
    <row r="38" spans="3:32" x14ac:dyDescent="0.3">
      <c r="C38" t="s">
        <v>19</v>
      </c>
      <c r="E38" s="6">
        <v>12.47517169599964</v>
      </c>
      <c r="F38" s="6">
        <v>0.4168472450349639</v>
      </c>
      <c r="G38" s="6">
        <v>11.60096209237542</v>
      </c>
      <c r="H38" s="6">
        <v>0.92631768441088891</v>
      </c>
      <c r="I38" s="6"/>
      <c r="J38" s="6">
        <v>12.948761342458051</v>
      </c>
      <c r="K38" s="6">
        <v>0.1923688373524183</v>
      </c>
      <c r="L38" s="6">
        <v>12.84241800254769</v>
      </c>
      <c r="M38" s="6">
        <v>0.2250350032456731</v>
      </c>
      <c r="N38" s="6"/>
      <c r="O38" s="6">
        <f t="shared" ref="O38:O50" si="5">E38*J38/100</f>
        <v>1.6153802099768697</v>
      </c>
      <c r="P38" s="6">
        <f>O38*SQRT((F38/E38)^2 + (K38/J38)^2)</f>
        <v>5.9071049897403555E-2</v>
      </c>
      <c r="Q38" s="6">
        <f>G38*L38/100</f>
        <v>1.4898440442199541</v>
      </c>
      <c r="R38" s="6">
        <f>Q38*SQRT((H38/G38)^2 + (M38/L38)^2)</f>
        <v>0.12179242455204912</v>
      </c>
    </row>
    <row r="39" spans="3:32" x14ac:dyDescent="0.3">
      <c r="C39" t="s">
        <v>23</v>
      </c>
      <c r="E39" s="6">
        <v>14.746450224773421</v>
      </c>
      <c r="F39" s="6">
        <v>0.82756846204549817</v>
      </c>
      <c r="G39" s="6">
        <v>12.461443763166191</v>
      </c>
      <c r="H39" s="6">
        <v>1.032521218331665</v>
      </c>
      <c r="I39" s="6"/>
      <c r="J39" s="6">
        <v>1.9254604048964079</v>
      </c>
      <c r="K39" s="6">
        <v>0.29354370926012291</v>
      </c>
      <c r="L39" s="6">
        <v>1.8120924973579851</v>
      </c>
      <c r="M39" s="6">
        <v>0.75694172650446856</v>
      </c>
      <c r="N39" s="6"/>
      <c r="O39" s="6">
        <f t="shared" si="5"/>
        <v>0.28393706020576959</v>
      </c>
      <c r="P39" s="6">
        <f>O39*SQRT((F39/E39)^2 + (K39/J39)^2)</f>
        <v>4.612696321671092E-2</v>
      </c>
      <c r="Q39" s="6">
        <f>G39*L39/100</f>
        <v>0.22581288749481909</v>
      </c>
      <c r="R39" s="6">
        <f>Q39*SQRT((H39/G39)^2 + (M39/L39)^2)</f>
        <v>9.6163622830149773E-2</v>
      </c>
    </row>
    <row r="40" spans="3:32" x14ac:dyDescent="0.3">
      <c r="C40" t="s">
        <v>24</v>
      </c>
      <c r="E40" s="6">
        <v>0.89394975667191234</v>
      </c>
      <c r="F40" s="6">
        <v>0.35336576710692141</v>
      </c>
      <c r="G40" s="6">
        <v>0.99452550780528315</v>
      </c>
      <c r="H40" s="6">
        <v>1.6047481021705071E-2</v>
      </c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3:32" x14ac:dyDescent="0.3">
      <c r="C41" t="s">
        <v>26</v>
      </c>
      <c r="E41" s="6">
        <v>2.4236602591064109</v>
      </c>
      <c r="F41" s="6">
        <v>0.60307846505832297</v>
      </c>
      <c r="G41" s="6">
        <v>2.0494039055543811</v>
      </c>
      <c r="H41" s="6">
        <v>0.1394050539570075</v>
      </c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3:32" x14ac:dyDescent="0.3">
      <c r="C42" t="s">
        <v>28</v>
      </c>
      <c r="E42" s="6">
        <v>3.4258950363477401</v>
      </c>
      <c r="F42" s="6">
        <v>0.19180458175626741</v>
      </c>
      <c r="G42" s="6">
        <v>3.5432015043237</v>
      </c>
      <c r="H42" s="6">
        <v>0.2304785071998586</v>
      </c>
      <c r="I42" s="6"/>
      <c r="J42" s="6">
        <v>13.88425511838072</v>
      </c>
      <c r="K42" s="6">
        <v>0.4754805682930317</v>
      </c>
      <c r="L42" s="6">
        <v>9.9581400542769671</v>
      </c>
      <c r="M42" s="6">
        <v>0.63313870706293229</v>
      </c>
      <c r="N42" s="6"/>
      <c r="O42" s="6">
        <f t="shared" si="5"/>
        <v>0.47566000693446214</v>
      </c>
      <c r="P42" s="6">
        <f>O42*SQRT((F42/E42)^2 + (K42/J42)^2)</f>
        <v>3.1217583628843144E-2</v>
      </c>
      <c r="Q42" s="6">
        <f>G42*L42/100</f>
        <v>0.3528369682058024</v>
      </c>
      <c r="R42" s="6">
        <f>Q42*SQRT((H42/G42)^2 + (M42/L42)^2)</f>
        <v>3.209395657205312E-2</v>
      </c>
      <c r="AD42" s="15" t="s">
        <v>20</v>
      </c>
      <c r="AE42" s="15" t="s">
        <v>21</v>
      </c>
      <c r="AF42" s="15" t="s">
        <v>22</v>
      </c>
    </row>
    <row r="43" spans="3:32" x14ac:dyDescent="0.3">
      <c r="C43" t="s">
        <v>29</v>
      </c>
      <c r="E43" s="6">
        <v>4.2824357172677914</v>
      </c>
      <c r="F43" s="6">
        <v>1.875285117128958</v>
      </c>
      <c r="G43" s="6">
        <v>5.8490837187670381</v>
      </c>
      <c r="H43" s="6">
        <v>1.3834890652372629</v>
      </c>
      <c r="I43" s="6"/>
      <c r="J43" s="6">
        <v>4.6344844218851051</v>
      </c>
      <c r="K43" s="6">
        <v>0.50240865486612807</v>
      </c>
      <c r="L43" s="6">
        <v>5.2452301635793468</v>
      </c>
      <c r="M43" s="6">
        <v>0.33020629407829682</v>
      </c>
      <c r="N43" s="6"/>
      <c r="O43" s="6">
        <f t="shared" si="5"/>
        <v>0.19846881619401946</v>
      </c>
      <c r="P43" s="6">
        <f>O43*SQRT((F43/E43)^2 + (K43/J43)^2)</f>
        <v>8.9533357323927823E-2</v>
      </c>
      <c r="Q43" s="6">
        <f>G43*L43/100</f>
        <v>0.30679790350977726</v>
      </c>
      <c r="R43" s="6">
        <f>Q43*SQRT((H43/G43)^2 + (M43/L43)^2)</f>
        <v>7.5093466360669575E-2</v>
      </c>
      <c r="AB43" s="16" t="s">
        <v>6</v>
      </c>
      <c r="AC43" s="16" t="s">
        <v>51</v>
      </c>
      <c r="AD43" s="16">
        <v>7.58</v>
      </c>
      <c r="AE43" s="16">
        <v>8.19</v>
      </c>
      <c r="AF43" s="16">
        <v>0.61</v>
      </c>
    </row>
    <row r="44" spans="3:32" x14ac:dyDescent="0.3">
      <c r="C44" t="s">
        <v>30</v>
      </c>
      <c r="E44" s="6"/>
      <c r="F44" s="6"/>
      <c r="G44" s="6"/>
      <c r="H44" s="6"/>
      <c r="I44" s="6"/>
      <c r="J44" s="6">
        <v>3.3124694863013189</v>
      </c>
      <c r="K44" s="6">
        <v>0.72682688977729204</v>
      </c>
      <c r="L44" s="6">
        <v>2.9421940061592768</v>
      </c>
      <c r="M44" s="6">
        <v>1.5027130263359409</v>
      </c>
      <c r="N44" s="6"/>
      <c r="O44" s="6"/>
      <c r="P44" s="6"/>
      <c r="Q44" s="6"/>
      <c r="R44" s="6"/>
      <c r="AB44" s="16" t="s">
        <v>7</v>
      </c>
      <c r="AC44" s="16" t="s">
        <v>51</v>
      </c>
      <c r="AD44" s="16">
        <v>7.3</v>
      </c>
      <c r="AE44" s="16">
        <v>7.37</v>
      </c>
      <c r="AF44" s="16">
        <v>7.0000000000000007E-2</v>
      </c>
    </row>
    <row r="45" spans="3:32" x14ac:dyDescent="0.3">
      <c r="C45" t="s">
        <v>31</v>
      </c>
      <c r="E45" s="6">
        <v>2.343692247431425</v>
      </c>
      <c r="F45" s="6">
        <v>0.24238219330501939</v>
      </c>
      <c r="G45" s="6">
        <v>2.58854601562</v>
      </c>
      <c r="H45" s="6">
        <v>0.39911090816984041</v>
      </c>
      <c r="I45" s="6"/>
      <c r="J45" s="6">
        <v>3.5804022647503699</v>
      </c>
      <c r="K45" s="6">
        <v>0.47023697026583627</v>
      </c>
      <c r="L45" s="6">
        <v>2.1311555420327681</v>
      </c>
      <c r="M45" s="6">
        <v>0.54393501221573759</v>
      </c>
      <c r="N45" s="6"/>
      <c r="O45" s="6">
        <f t="shared" si="5"/>
        <v>8.3913610305813582E-2</v>
      </c>
      <c r="P45" s="6">
        <f>O45*SQRT((F45/E45)^2 + (K45/J45)^2)</f>
        <v>1.4027564086131686E-2</v>
      </c>
      <c r="Q45" s="6">
        <f>G45*L45/100</f>
        <v>5.5165941869954035E-2</v>
      </c>
      <c r="R45" s="6">
        <f>Q45*SQRT((H45/G45)^2 + (M45/L45)^2)</f>
        <v>1.6449714950658081E-2</v>
      </c>
    </row>
    <row r="46" spans="3:32" x14ac:dyDescent="0.3">
      <c r="C46" t="s">
        <v>32</v>
      </c>
      <c r="E46" s="6">
        <v>8.4739018744725474</v>
      </c>
      <c r="F46" s="6">
        <v>2.383950075835005</v>
      </c>
      <c r="G46" s="6">
        <v>10.229061584624921</v>
      </c>
      <c r="H46" s="6">
        <v>2.9074324401043952</v>
      </c>
      <c r="I46" s="6"/>
      <c r="J46" s="6">
        <v>10.25697403582733</v>
      </c>
      <c r="K46" s="6">
        <v>0.29236754293583128</v>
      </c>
      <c r="L46" s="6">
        <v>8.8887586044949192</v>
      </c>
      <c r="M46" s="6">
        <v>0.65210245527012434</v>
      </c>
      <c r="N46" s="6"/>
      <c r="O46" s="6">
        <f t="shared" si="5"/>
        <v>0.86916591508613461</v>
      </c>
      <c r="P46" s="6">
        <f>O46*SQRT((F46/E46)^2 + (K46/J46)^2)</f>
        <v>0.24577303685298976</v>
      </c>
      <c r="Q46" s="6">
        <f>G46*L46/100</f>
        <v>0.90923659176243188</v>
      </c>
      <c r="R46" s="6">
        <f>Q46*SQRT((H46/G46)^2 + (M46/L46)^2)</f>
        <v>0.26690426644758197</v>
      </c>
    </row>
    <row r="47" spans="3:32" x14ac:dyDescent="0.3">
      <c r="C47" t="s">
        <v>33</v>
      </c>
      <c r="E47" s="6">
        <v>8.4134393201910598</v>
      </c>
      <c r="F47" s="6">
        <v>0.57741151256637002</v>
      </c>
      <c r="G47" s="6">
        <v>7.967944097146658</v>
      </c>
      <c r="H47" s="6">
        <v>0.7364176451428095</v>
      </c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3:32" x14ac:dyDescent="0.3">
      <c r="C48" t="s">
        <v>34</v>
      </c>
      <c r="E48" s="6">
        <v>9.0811465273688992</v>
      </c>
      <c r="F48" s="6">
        <v>0.1875704218583194</v>
      </c>
      <c r="G48" s="6">
        <v>8.5114214436086613</v>
      </c>
      <c r="H48" s="6">
        <v>0.5947545490688686</v>
      </c>
      <c r="I48" s="6"/>
      <c r="J48" s="6">
        <v>-1.9962312051549469</v>
      </c>
      <c r="K48" s="6">
        <v>0.38111468651695252</v>
      </c>
      <c r="L48" s="6">
        <v>-3.611305803054377</v>
      </c>
      <c r="M48" s="6">
        <v>0.29712434273121552</v>
      </c>
      <c r="N48" s="6"/>
      <c r="O48" s="6">
        <f t="shared" si="5"/>
        <v>-0.18128068076518278</v>
      </c>
      <c r="P48" s="6">
        <f>-O48*SQRT((F48/E48)^2 + (K48/J48)^2)</f>
        <v>3.4811540047440782E-2</v>
      </c>
      <c r="Q48" s="6">
        <f>G48*L48/100</f>
        <v>-0.30737345651545422</v>
      </c>
      <c r="R48" s="6">
        <f>-Q48*SQRT((H48/G48)^2 + (M48/L48)^2)</f>
        <v>3.3179526352251444E-2</v>
      </c>
    </row>
    <row r="49" spans="3:18" x14ac:dyDescent="0.3">
      <c r="C49" t="s">
        <v>35</v>
      </c>
      <c r="E49" s="6">
        <v>3.2195160703665491</v>
      </c>
      <c r="F49" s="6">
        <v>0.34468850130248913</v>
      </c>
      <c r="G49" s="6">
        <v>3.016912857038514</v>
      </c>
      <c r="H49" s="6">
        <v>0.1789597717528929</v>
      </c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3:18" x14ac:dyDescent="0.3">
      <c r="C50" t="s">
        <v>36</v>
      </c>
      <c r="E50" s="6">
        <v>4.7929531840408428</v>
      </c>
      <c r="F50" s="6">
        <v>0.9133293045288069</v>
      </c>
      <c r="G50" s="6">
        <v>4.5929917629465669</v>
      </c>
      <c r="H50" s="6">
        <v>0.79490771937622084</v>
      </c>
      <c r="I50" s="6"/>
      <c r="J50" s="6">
        <v>15.0660676390021</v>
      </c>
      <c r="K50" s="6">
        <v>0.35936186641020301</v>
      </c>
      <c r="L50" s="6">
        <v>12.274716366012861</v>
      </c>
      <c r="M50" s="6">
        <v>0.58367102226007128</v>
      </c>
      <c r="N50" s="6"/>
      <c r="O50" s="6">
        <f t="shared" si="5"/>
        <v>0.72210956861329822</v>
      </c>
      <c r="P50" s="6">
        <f>O50*SQRT((F50/E50)^2 + (K50/J50)^2)</f>
        <v>0.13867660688725603</v>
      </c>
      <c r="Q50" s="6">
        <f>G50*L50/100</f>
        <v>0.56377671161602483</v>
      </c>
      <c r="R50" s="6">
        <f>Q50*SQRT((H50/G50)^2 + (M50/L50)^2)</f>
        <v>0.10118840028015055</v>
      </c>
    </row>
    <row r="51" spans="3:18" x14ac:dyDescent="0.3">
      <c r="O51" s="7"/>
      <c r="Q51" s="7"/>
    </row>
    <row r="52" spans="3:18" x14ac:dyDescent="0.3">
      <c r="C52" t="s">
        <v>37</v>
      </c>
      <c r="O52">
        <v>23.987400267339357</v>
      </c>
      <c r="P52">
        <v>0.4902275314102979</v>
      </c>
      <c r="Q52">
        <v>27.090288335089355</v>
      </c>
      <c r="R52">
        <v>3.5399382119124576</v>
      </c>
    </row>
    <row r="53" spans="3:18" x14ac:dyDescent="0.3">
      <c r="C53" t="s">
        <v>38</v>
      </c>
      <c r="O53">
        <v>6.5157464714540902E-4</v>
      </c>
      <c r="P53">
        <v>5.3894618680984896E-6</v>
      </c>
      <c r="Q53">
        <v>6.5134683277992002E-4</v>
      </c>
      <c r="R53">
        <v>2.7345168011429301E-6</v>
      </c>
    </row>
    <row r="54" spans="3:18" x14ac:dyDescent="0.3">
      <c r="C54" t="s">
        <v>39</v>
      </c>
      <c r="O54">
        <f>O53/14</f>
        <v>4.6541046224672074E-5</v>
      </c>
      <c r="P54">
        <f>P53/14</f>
        <v>3.8496156200703496E-7</v>
      </c>
      <c r="Q54">
        <f>Q53/14</f>
        <v>4.6524773769994289E-5</v>
      </c>
      <c r="R54">
        <f>R53/14</f>
        <v>1.9532262865306643E-7</v>
      </c>
    </row>
    <row r="55" spans="3:18" x14ac:dyDescent="0.3">
      <c r="C55" t="s">
        <v>40</v>
      </c>
      <c r="O55">
        <f>O54*1000*1000</f>
        <v>46.541046224672073</v>
      </c>
      <c r="P55">
        <f>P54*1000*1000</f>
        <v>0.38496156200703496</v>
      </c>
      <c r="Q55">
        <f>Q54*1000*1000</f>
        <v>46.52477376999429</v>
      </c>
      <c r="R55">
        <f>R54*1000*1000</f>
        <v>0.19532262865306643</v>
      </c>
    </row>
    <row r="56" spans="3:18" x14ac:dyDescent="0.3">
      <c r="C56" t="s">
        <v>41</v>
      </c>
      <c r="O56" s="6">
        <f>O52/O55*100</f>
        <v>51.540311645644302</v>
      </c>
      <c r="P56" s="6">
        <f>SQRT((P55/O55)^2+(P52/O52)^2)*O56</f>
        <v>1.1363238087793848</v>
      </c>
      <c r="Q56" s="6">
        <f>Q52/Q55*100</f>
        <v>58.227662683576511</v>
      </c>
      <c r="R56" s="6">
        <f>SQRT((R55/Q55)^2+(R52/Q52)^2)*Q56</f>
        <v>7.6126425816970631</v>
      </c>
    </row>
    <row r="57" spans="3:18" x14ac:dyDescent="0.3">
      <c r="C57" t="s">
        <v>52</v>
      </c>
      <c r="O57" s="6">
        <f>SUM(O35:O50)</f>
        <v>8.1861202056912941</v>
      </c>
      <c r="P57" s="6">
        <f>SQRT(P35^2 + P37^2 + P38^2 + P39^2 + P42^2 + P43^2 + P45^2 + P46^2 + P48^2 + P50^2)</f>
        <v>0.56573562172782155</v>
      </c>
      <c r="Q57" s="6">
        <f>SUM(Q35:Q50)</f>
        <v>7.3685085271829118</v>
      </c>
      <c r="R57" s="6">
        <f>SQRT(R35^2 + R37^2 + R38^2 + R39^2 + R42^2 + R43^2 + R45^2 + R46^2 + R48^2 + R50^2)</f>
        <v>0.48833479563497711</v>
      </c>
    </row>
    <row r="58" spans="3:18" x14ac:dyDescent="0.3">
      <c r="C58" t="s">
        <v>44</v>
      </c>
      <c r="O58" s="7">
        <f>O57*O56/100</f>
        <v>4.2191518657003515</v>
      </c>
      <c r="P58" s="7">
        <f>O58*SQRT((P57/O57)^2+(P56/O56)^2)</f>
        <v>0.30606025752806598</v>
      </c>
      <c r="Q58" s="7">
        <f>Q57*Q56/100</f>
        <v>4.2905102900186378</v>
      </c>
      <c r="R58" s="7">
        <f>Q58*SQRT((R57/Q57)^2+(R56/Q56)^2)</f>
        <v>0.62889132318229368</v>
      </c>
    </row>
    <row r="59" spans="3:18" x14ac:dyDescent="0.3">
      <c r="C59" t="s">
        <v>43</v>
      </c>
      <c r="O59" s="6">
        <v>7.5794949999999996</v>
      </c>
      <c r="P59" s="6">
        <v>0.20038810000000001</v>
      </c>
      <c r="Q59" s="6">
        <v>7.3009089999999999</v>
      </c>
      <c r="R59" s="6">
        <v>0.2122906</v>
      </c>
    </row>
    <row r="60" spans="3:18" x14ac:dyDescent="0.3">
      <c r="C60" t="s">
        <v>46</v>
      </c>
      <c r="O60" s="6">
        <f>O57-O59</f>
        <v>0.60662520569129441</v>
      </c>
      <c r="P60" s="6"/>
      <c r="Q60" s="6">
        <f>Q57-Q59</f>
        <v>6.7599527182911956E-2</v>
      </c>
      <c r="R60" s="6"/>
    </row>
    <row r="61" spans="3:18" x14ac:dyDescent="0.3">
      <c r="C61" s="12" t="s">
        <v>47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7">
        <f>(O59-O56/100*O57)/(1-O56/100)</f>
        <v>6.9343061179583723</v>
      </c>
      <c r="P61" s="17">
        <f>O61*SQRT((P56/O56)^2+(P58/O58)^2+(P59/O59)^2)</f>
        <v>0.5567869765517881</v>
      </c>
      <c r="Q61" s="17">
        <f>(Q59-Q56/100*Q57)/(1-Q56/100)</f>
        <v>7.2066800743701132</v>
      </c>
      <c r="R61" s="17">
        <f>Q61*SQRT((R56/Q56)^2+(R58/Q58)^2+(R59/Q59)^2)</f>
        <v>1.4309052647073404</v>
      </c>
    </row>
    <row r="62" spans="3:18" x14ac:dyDescent="0.3">
      <c r="C62" t="s">
        <v>47</v>
      </c>
      <c r="O62">
        <f>O61*(1-O56/100)</f>
        <v>3.3603431342996481</v>
      </c>
      <c r="P62">
        <f>O62*SQRT((P61/O61)^2+(P56/O56)^2)</f>
        <v>0.279803751411353</v>
      </c>
      <c r="Q62">
        <f>Q61*(1-Q56/100)</f>
        <v>3.0103987099813629</v>
      </c>
      <c r="R62">
        <f>Q62*SQRT((R61/Q61)^2+(R56/Q56)^2)</f>
        <v>0.71566431296999977</v>
      </c>
    </row>
    <row r="63" spans="3:18" x14ac:dyDescent="0.3">
      <c r="C63" t="s">
        <v>48</v>
      </c>
      <c r="O63" s="19">
        <f>O58/O59</f>
        <v>0.55665342687083397</v>
      </c>
      <c r="Q63" s="19">
        <f>Q58/Q59</f>
        <v>0.58766795888274159</v>
      </c>
    </row>
    <row r="64" spans="3:18" x14ac:dyDescent="0.3">
      <c r="C64" t="s">
        <v>49</v>
      </c>
      <c r="O64" s="19">
        <f>O62/O59</f>
        <v>0.44334657312916603</v>
      </c>
      <c r="Q64" s="19">
        <f>Q62/Q59</f>
        <v>0.41233204111725857</v>
      </c>
    </row>
  </sheetData>
  <mergeCells count="11">
    <mergeCell ref="C3:D3"/>
    <mergeCell ref="AD6:AF6"/>
    <mergeCell ref="E1:H1"/>
    <mergeCell ref="J1:M1"/>
    <mergeCell ref="O1:R1"/>
    <mergeCell ref="E2:F2"/>
    <mergeCell ref="G2:H2"/>
    <mergeCell ref="J2:K2"/>
    <mergeCell ref="L2:M2"/>
    <mergeCell ref="O2:P2"/>
    <mergeCell ref="Q2:R2"/>
  </mergeCells>
  <conditionalFormatting sqref="T4:U19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V4:V19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V4:W1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4:W19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I8:AJ23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K8:AL23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M8:AM23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M8:AN23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N8:AN23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MassBalance_AA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Qian</dc:creator>
  <cp:lastModifiedBy>Huang, Qian</cp:lastModifiedBy>
  <dcterms:created xsi:type="dcterms:W3CDTF">2015-06-05T18:19:34Z</dcterms:created>
  <dcterms:modified xsi:type="dcterms:W3CDTF">2023-10-10T09:32:04Z</dcterms:modified>
</cp:coreProperties>
</file>