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Dropbox\00_Manuscripts\00_Manuscript_02_OM\DataArchive\"/>
    </mc:Choice>
  </mc:AlternateContent>
  <xr:revisionPtr revIDLastSave="0" documentId="13_ncr:1_{A8E281DA-08D8-43E8-A43B-4EBD09C4D00E}" xr6:coauthVersionLast="47" xr6:coauthVersionMax="47" xr10:uidLastSave="{00000000-0000-0000-0000-000000000000}"/>
  <bookViews>
    <workbookView xWindow="38280" yWindow="-120" windowWidth="38640" windowHeight="21240" xr2:uid="{00000000-000D-0000-FFFF-FFFF00000000}"/>
  </bookViews>
  <sheets>
    <sheet name="EA-IRMS_raw" sheetId="5" r:id="rId1"/>
    <sheet name="EA-IRMS_QC" sheetId="4" r:id="rId2"/>
    <sheet name="EA-IRMS_errorPropagate1" sheetId="2" r:id="rId3"/>
    <sheet name="EA-IRMS_errorPropagate2" sheetId="3" r:id="rId4"/>
  </sheets>
  <externalReferences>
    <externalReference r:id="rId5"/>
  </externalReferences>
  <definedNames>
    <definedName name="_xlnm._FilterDatabase" localSheetId="2" hidden="1">'EA-IRMS_errorPropagate1'!$L$1:$L$155</definedName>
    <definedName name="_xlnm._FilterDatabase" localSheetId="3" hidden="1">'EA-IRMS_errorPropagate2'!$A$1:$AD$271</definedName>
    <definedName name="_xlnm._FilterDatabase" localSheetId="0" hidden="1">'EA-IRMS_raw'!$A$1:$AM$420</definedName>
    <definedName name="NumeratorR2">[1]Experiment!$C$24</definedName>
    <definedName name="R_1ELabel">[1]Experiment!$B$14</definedName>
    <definedName name="R_2ELabel">[1]Experiment!$B$15</definedName>
    <definedName name="RatioLabel1">[1]Experiment!$D$24</definedName>
    <definedName name="RatioLabel2">[1]Experiment!$E$24</definedName>
    <definedName name="SMOWLabel">[1]Experiment!$F$9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11" i="5" l="1"/>
  <c r="L410" i="5"/>
  <c r="L409" i="5"/>
  <c r="J406" i="5"/>
  <c r="I406" i="5"/>
  <c r="H406" i="5"/>
  <c r="G406" i="5"/>
  <c r="F406" i="5"/>
  <c r="E406" i="5"/>
  <c r="J400" i="5"/>
  <c r="I400" i="5"/>
  <c r="H400" i="5"/>
  <c r="G400" i="5"/>
  <c r="F400" i="5"/>
  <c r="E400" i="5"/>
  <c r="J394" i="5"/>
  <c r="I394" i="5"/>
  <c r="H394" i="5"/>
  <c r="G394" i="5"/>
  <c r="F394" i="5"/>
  <c r="E394" i="5"/>
  <c r="J388" i="5"/>
  <c r="I388" i="5"/>
  <c r="H388" i="5"/>
  <c r="G388" i="5"/>
  <c r="F388" i="5"/>
  <c r="E388" i="5"/>
  <c r="J382" i="5"/>
  <c r="I382" i="5"/>
  <c r="H382" i="5"/>
  <c r="G382" i="5"/>
  <c r="F382" i="5"/>
  <c r="E382" i="5"/>
  <c r="O379" i="5"/>
  <c r="L375" i="5"/>
  <c r="L374" i="5"/>
  <c r="L373" i="5"/>
  <c r="L372" i="5"/>
  <c r="L371" i="5"/>
  <c r="L370" i="5"/>
  <c r="L369" i="5"/>
  <c r="L368" i="5"/>
  <c r="L367" i="5"/>
  <c r="L366" i="5"/>
  <c r="L365" i="5"/>
  <c r="L364" i="5"/>
  <c r="L363" i="5"/>
  <c r="L362" i="5"/>
  <c r="L361" i="5"/>
  <c r="L360" i="5"/>
  <c r="L359" i="5"/>
  <c r="L358" i="5"/>
  <c r="J355" i="5"/>
  <c r="I355" i="5"/>
  <c r="H355" i="5"/>
  <c r="G355" i="5"/>
  <c r="F355" i="5"/>
  <c r="E355" i="5"/>
  <c r="J349" i="5"/>
  <c r="I349" i="5"/>
  <c r="H349" i="5"/>
  <c r="G349" i="5"/>
  <c r="F349" i="5"/>
  <c r="E349" i="5"/>
  <c r="J343" i="5"/>
  <c r="I343" i="5"/>
  <c r="H343" i="5"/>
  <c r="G343" i="5"/>
  <c r="F343" i="5"/>
  <c r="E343" i="5"/>
  <c r="J337" i="5"/>
  <c r="I337" i="5"/>
  <c r="H337" i="5"/>
  <c r="G337" i="5"/>
  <c r="F337" i="5"/>
  <c r="E337" i="5"/>
  <c r="J331" i="5"/>
  <c r="I331" i="5"/>
  <c r="H331" i="5"/>
  <c r="G331" i="5"/>
  <c r="F331" i="5"/>
  <c r="E331" i="5"/>
  <c r="J325" i="5"/>
  <c r="I325" i="5"/>
  <c r="H325" i="5"/>
  <c r="G325" i="5"/>
  <c r="F325" i="5"/>
  <c r="E325" i="5"/>
  <c r="O322" i="5"/>
  <c r="L318" i="5"/>
  <c r="L317" i="5"/>
  <c r="L316" i="5"/>
  <c r="L315" i="5"/>
  <c r="L314" i="5"/>
  <c r="L313" i="5"/>
  <c r="L312" i="5"/>
  <c r="L311" i="5"/>
  <c r="L310" i="5"/>
  <c r="L309" i="5"/>
  <c r="L308" i="5"/>
  <c r="L307" i="5"/>
  <c r="L306" i="5"/>
  <c r="L305" i="5"/>
  <c r="L304" i="5"/>
  <c r="L303" i="5"/>
  <c r="L302" i="5"/>
  <c r="L301" i="5"/>
  <c r="L300" i="5"/>
  <c r="L299" i="5"/>
  <c r="L298" i="5"/>
  <c r="L297" i="5"/>
  <c r="L296" i="5"/>
  <c r="L295" i="5"/>
  <c r="L294" i="5"/>
  <c r="L293" i="5"/>
  <c r="L292" i="5"/>
  <c r="L291" i="5"/>
  <c r="L290" i="5"/>
  <c r="L289" i="5"/>
  <c r="L288" i="5"/>
  <c r="L287" i="5"/>
  <c r="L286" i="5"/>
  <c r="L285" i="5"/>
  <c r="L284" i="5"/>
  <c r="L283" i="5"/>
  <c r="L282" i="5"/>
  <c r="L281" i="5"/>
  <c r="J278" i="5"/>
  <c r="I278" i="5"/>
  <c r="H278" i="5"/>
  <c r="G278" i="5"/>
  <c r="F278" i="5"/>
  <c r="E278" i="5"/>
  <c r="J272" i="5"/>
  <c r="I272" i="5"/>
  <c r="H272" i="5"/>
  <c r="G272" i="5"/>
  <c r="F272" i="5"/>
  <c r="E272" i="5"/>
  <c r="J266" i="5"/>
  <c r="I266" i="5"/>
  <c r="H266" i="5"/>
  <c r="G266" i="5"/>
  <c r="F266" i="5"/>
  <c r="E266" i="5"/>
  <c r="J260" i="5"/>
  <c r="I260" i="5"/>
  <c r="H260" i="5"/>
  <c r="G260" i="5"/>
  <c r="F260" i="5"/>
  <c r="E260" i="5"/>
  <c r="J254" i="5"/>
  <c r="I254" i="5"/>
  <c r="H254" i="5"/>
  <c r="G254" i="5"/>
  <c r="F254" i="5"/>
  <c r="E254" i="5"/>
  <c r="J248" i="5"/>
  <c r="I248" i="5"/>
  <c r="H248" i="5"/>
  <c r="G248" i="5"/>
  <c r="F248" i="5"/>
  <c r="E248" i="5"/>
  <c r="J242" i="5"/>
  <c r="I242" i="5"/>
  <c r="H242" i="5"/>
  <c r="G242" i="5"/>
  <c r="F242" i="5"/>
  <c r="E242" i="5"/>
  <c r="J236" i="5"/>
  <c r="I236" i="5"/>
  <c r="H236" i="5"/>
  <c r="G236" i="5"/>
  <c r="F236" i="5"/>
  <c r="E236" i="5"/>
  <c r="J230" i="5"/>
  <c r="I230" i="5"/>
  <c r="H230" i="5"/>
  <c r="G230" i="5"/>
  <c r="F230" i="5"/>
  <c r="E230" i="5"/>
  <c r="J224" i="5"/>
  <c r="I224" i="5"/>
  <c r="H224" i="5"/>
  <c r="G224" i="5"/>
  <c r="F224" i="5"/>
  <c r="E224" i="5"/>
  <c r="O221" i="5"/>
  <c r="L217" i="5"/>
  <c r="L216" i="5"/>
  <c r="L215" i="5"/>
  <c r="L214" i="5"/>
  <c r="L213" i="5"/>
  <c r="L212" i="5"/>
  <c r="L211" i="5"/>
  <c r="L210" i="5"/>
  <c r="L209" i="5"/>
  <c r="L208" i="5"/>
  <c r="L207" i="5"/>
  <c r="L206" i="5"/>
  <c r="L205" i="5"/>
  <c r="L204" i="5"/>
  <c r="L203" i="5"/>
  <c r="L202" i="5"/>
  <c r="L201" i="5"/>
  <c r="L200" i="5"/>
  <c r="L199" i="5"/>
  <c r="L198" i="5"/>
  <c r="L197" i="5"/>
  <c r="L196" i="5"/>
  <c r="L195" i="5"/>
  <c r="L194" i="5"/>
  <c r="L193" i="5"/>
  <c r="L192" i="5"/>
  <c r="L191" i="5"/>
  <c r="L190" i="5"/>
  <c r="L189" i="5"/>
  <c r="L188" i="5"/>
  <c r="L187" i="5"/>
  <c r="L186" i="5"/>
  <c r="L185" i="5"/>
  <c r="L184" i="5"/>
  <c r="L183" i="5"/>
  <c r="L182" i="5"/>
  <c r="L180" i="5"/>
  <c r="L178" i="5"/>
  <c r="L176" i="5"/>
  <c r="L175" i="5"/>
  <c r="L174" i="5"/>
  <c r="L173" i="5"/>
  <c r="L172" i="5"/>
  <c r="L171" i="5"/>
  <c r="L170" i="5"/>
  <c r="L169" i="5"/>
  <c r="L168" i="5"/>
  <c r="L167" i="5"/>
  <c r="L166" i="5"/>
  <c r="L165" i="5"/>
  <c r="L164" i="5"/>
  <c r="L163" i="5"/>
  <c r="L162" i="5"/>
  <c r="L161" i="5"/>
  <c r="L160" i="5"/>
  <c r="L159" i="5"/>
  <c r="L158" i="5"/>
  <c r="L157" i="5"/>
  <c r="L156" i="5"/>
  <c r="L155" i="5"/>
  <c r="J152" i="5"/>
  <c r="I152" i="5"/>
  <c r="H152" i="5"/>
  <c r="G152" i="5"/>
  <c r="F152" i="5"/>
  <c r="E152" i="5"/>
  <c r="J146" i="5"/>
  <c r="I146" i="5"/>
  <c r="H146" i="5"/>
  <c r="G146" i="5"/>
  <c r="F146" i="5"/>
  <c r="E146" i="5"/>
  <c r="J140" i="5"/>
  <c r="I140" i="5"/>
  <c r="H140" i="5"/>
  <c r="G140" i="5"/>
  <c r="F140" i="5"/>
  <c r="E140" i="5"/>
  <c r="J134" i="5"/>
  <c r="I134" i="5"/>
  <c r="H134" i="5"/>
  <c r="G134" i="5"/>
  <c r="F134" i="5"/>
  <c r="E134" i="5"/>
  <c r="J128" i="5"/>
  <c r="I128" i="5"/>
  <c r="H128" i="5"/>
  <c r="G128" i="5"/>
  <c r="F128" i="5"/>
  <c r="E128" i="5"/>
  <c r="J122" i="5"/>
  <c r="I122" i="5"/>
  <c r="H122" i="5"/>
  <c r="G122" i="5"/>
  <c r="F122" i="5"/>
  <c r="E122" i="5"/>
  <c r="J116" i="5"/>
  <c r="I116" i="5"/>
  <c r="H116" i="5"/>
  <c r="G116" i="5"/>
  <c r="F116" i="5"/>
  <c r="E116" i="5"/>
  <c r="J110" i="5"/>
  <c r="I110" i="5"/>
  <c r="H110" i="5"/>
  <c r="G110" i="5"/>
  <c r="F110" i="5"/>
  <c r="E110" i="5"/>
  <c r="J104" i="5"/>
  <c r="I104" i="5"/>
  <c r="H104" i="5"/>
  <c r="G104" i="5"/>
  <c r="F104" i="5"/>
  <c r="E104" i="5"/>
  <c r="J98" i="5"/>
  <c r="I98" i="5"/>
  <c r="H98" i="5"/>
  <c r="G98" i="5"/>
  <c r="F98" i="5"/>
  <c r="E98" i="5"/>
  <c r="O95" i="5"/>
  <c r="L91" i="5"/>
  <c r="L90" i="5"/>
  <c r="L89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75" i="5"/>
  <c r="L74" i="5"/>
  <c r="L73" i="5"/>
  <c r="L72" i="5"/>
  <c r="L71" i="5"/>
  <c r="L70" i="5"/>
  <c r="L69" i="5"/>
  <c r="L68" i="5"/>
  <c r="L67" i="5"/>
  <c r="L66" i="5"/>
  <c r="L65" i="5"/>
  <c r="L64" i="5"/>
  <c r="L63" i="5"/>
  <c r="J60" i="5"/>
  <c r="I60" i="5"/>
  <c r="H60" i="5"/>
  <c r="G60" i="5"/>
  <c r="F60" i="5"/>
  <c r="E60" i="5"/>
  <c r="J54" i="5"/>
  <c r="I54" i="5"/>
  <c r="H54" i="5"/>
  <c r="G54" i="5"/>
  <c r="F54" i="5"/>
  <c r="E54" i="5"/>
  <c r="J48" i="5"/>
  <c r="I48" i="5"/>
  <c r="H48" i="5"/>
  <c r="G48" i="5"/>
  <c r="F48" i="5"/>
  <c r="E48" i="5"/>
  <c r="J42" i="5"/>
  <c r="I42" i="5"/>
  <c r="H42" i="5"/>
  <c r="G42" i="5"/>
  <c r="F42" i="5"/>
  <c r="E42" i="5"/>
  <c r="J36" i="5"/>
  <c r="I36" i="5"/>
  <c r="H36" i="5"/>
  <c r="G36" i="5"/>
  <c r="F36" i="5"/>
  <c r="E36" i="5"/>
  <c r="J30" i="5"/>
  <c r="I30" i="5"/>
  <c r="H30" i="5"/>
  <c r="G30" i="5"/>
  <c r="F30" i="5"/>
  <c r="E30" i="5"/>
  <c r="J24" i="5"/>
  <c r="I24" i="5"/>
  <c r="H24" i="5"/>
  <c r="G24" i="5"/>
  <c r="F24" i="5"/>
  <c r="E24" i="5"/>
  <c r="J18" i="5"/>
  <c r="I18" i="5"/>
  <c r="H18" i="5"/>
  <c r="G18" i="5"/>
  <c r="F18" i="5"/>
  <c r="E18" i="5"/>
  <c r="J12" i="5"/>
  <c r="I12" i="5"/>
  <c r="H12" i="5"/>
  <c r="G12" i="5"/>
  <c r="F12" i="5"/>
  <c r="E12" i="5"/>
  <c r="AG11" i="5"/>
  <c r="AG10" i="5"/>
  <c r="AG9" i="5"/>
  <c r="AG8" i="5"/>
  <c r="AG12" i="5" s="1"/>
  <c r="AH8" i="5" s="1"/>
  <c r="J6" i="5"/>
  <c r="I6" i="5"/>
  <c r="H6" i="5"/>
  <c r="G6" i="5"/>
  <c r="F6" i="5"/>
  <c r="E6" i="5"/>
  <c r="O3" i="5"/>
  <c r="J37" i="4"/>
  <c r="I37" i="4"/>
  <c r="L36" i="4"/>
  <c r="L35" i="4"/>
  <c r="L34" i="4"/>
  <c r="M37" i="4" s="1"/>
  <c r="M33" i="4"/>
  <c r="L32" i="4"/>
  <c r="L31" i="4"/>
  <c r="L30" i="4"/>
  <c r="L28" i="4"/>
  <c r="L27" i="4"/>
  <c r="L26" i="4"/>
  <c r="M29" i="4" s="1"/>
  <c r="M25" i="4"/>
  <c r="L24" i="4"/>
  <c r="L23" i="4"/>
  <c r="L22" i="4"/>
  <c r="L20" i="4"/>
  <c r="L19" i="4"/>
  <c r="L18" i="4"/>
  <c r="M21" i="4" s="1"/>
  <c r="M17" i="4"/>
  <c r="L16" i="4"/>
  <c r="L15" i="4"/>
  <c r="L14" i="4"/>
  <c r="L12" i="4"/>
  <c r="L11" i="4"/>
  <c r="L10" i="4"/>
  <c r="M13" i="4" s="1"/>
  <c r="M9" i="4"/>
  <c r="L8" i="4"/>
  <c r="L7" i="4"/>
  <c r="L6" i="4"/>
  <c r="L4" i="4"/>
  <c r="L3" i="4"/>
  <c r="M5" i="4" s="1"/>
  <c r="U2" i="4"/>
  <c r="T2" i="4"/>
  <c r="Q2" i="4"/>
  <c r="L2" i="4"/>
  <c r="S2" i="4" s="1"/>
  <c r="P269" i="3"/>
  <c r="O269" i="3"/>
  <c r="P266" i="3"/>
  <c r="O266" i="3"/>
  <c r="V263" i="3"/>
  <c r="W263" i="3" s="1"/>
  <c r="U263" i="3"/>
  <c r="P263" i="3"/>
  <c r="Y263" i="3" s="1"/>
  <c r="O263" i="3"/>
  <c r="P260" i="3"/>
  <c r="O260" i="3"/>
  <c r="P257" i="3"/>
  <c r="O257" i="3"/>
  <c r="Y254" i="3"/>
  <c r="P254" i="3"/>
  <c r="X254" i="3" s="1"/>
  <c r="O254" i="3"/>
  <c r="V254" i="3" s="1"/>
  <c r="W254" i="3" s="1"/>
  <c r="P251" i="3"/>
  <c r="O251" i="3"/>
  <c r="U245" i="3" s="1"/>
  <c r="P248" i="3"/>
  <c r="O248" i="3"/>
  <c r="P245" i="3"/>
  <c r="Y245" i="3" s="1"/>
  <c r="O245" i="3"/>
  <c r="P242" i="3"/>
  <c r="O242" i="3"/>
  <c r="P239" i="3"/>
  <c r="O239" i="3"/>
  <c r="U236" i="3" s="1"/>
  <c r="Y236" i="3"/>
  <c r="X236" i="3"/>
  <c r="W236" i="3"/>
  <c r="V236" i="3"/>
  <c r="P236" i="3"/>
  <c r="O236" i="3"/>
  <c r="P233" i="3"/>
  <c r="O233" i="3"/>
  <c r="P230" i="3"/>
  <c r="Y227" i="3" s="1"/>
  <c r="O230" i="3"/>
  <c r="V227" i="3" s="1"/>
  <c r="W227" i="3" s="1"/>
  <c r="P224" i="3"/>
  <c r="O224" i="3"/>
  <c r="P221" i="3"/>
  <c r="O221" i="3"/>
  <c r="P218" i="3"/>
  <c r="Y218" i="3" s="1"/>
  <c r="O218" i="3"/>
  <c r="V218" i="3" s="1"/>
  <c r="W218" i="3" s="1"/>
  <c r="P215" i="3"/>
  <c r="Y209" i="3" s="1"/>
  <c r="O215" i="3"/>
  <c r="P212" i="3"/>
  <c r="O212" i="3"/>
  <c r="X209" i="3"/>
  <c r="V209" i="3"/>
  <c r="W209" i="3" s="1"/>
  <c r="U209" i="3"/>
  <c r="P209" i="3"/>
  <c r="O209" i="3"/>
  <c r="P206" i="3"/>
  <c r="O206" i="3"/>
  <c r="P203" i="3"/>
  <c r="X200" i="3" s="1"/>
  <c r="O203" i="3"/>
  <c r="Y200" i="3"/>
  <c r="P200" i="3"/>
  <c r="O200" i="3"/>
  <c r="V200" i="3" s="1"/>
  <c r="W200" i="3" s="1"/>
  <c r="P197" i="3"/>
  <c r="O197" i="3"/>
  <c r="U191" i="3" s="1"/>
  <c r="P194" i="3"/>
  <c r="O194" i="3"/>
  <c r="P191" i="3"/>
  <c r="Y191" i="3" s="1"/>
  <c r="O191" i="3"/>
  <c r="V191" i="3" s="1"/>
  <c r="W191" i="3" s="1"/>
  <c r="P188" i="3"/>
  <c r="O188" i="3"/>
  <c r="P185" i="3"/>
  <c r="O185" i="3"/>
  <c r="Y182" i="3"/>
  <c r="X182" i="3"/>
  <c r="W182" i="3"/>
  <c r="V182" i="3"/>
  <c r="P182" i="3"/>
  <c r="O182" i="3"/>
  <c r="U182" i="3" s="1"/>
  <c r="P179" i="3"/>
  <c r="O179" i="3"/>
  <c r="P176" i="3"/>
  <c r="O176" i="3"/>
  <c r="P173" i="3"/>
  <c r="Y173" i="3" s="1"/>
  <c r="O173" i="3"/>
  <c r="V173" i="3" s="1"/>
  <c r="W173" i="3" s="1"/>
  <c r="P170" i="3"/>
  <c r="O170" i="3"/>
  <c r="P167" i="3"/>
  <c r="O167" i="3"/>
  <c r="V164" i="3"/>
  <c r="W164" i="3" s="1"/>
  <c r="U164" i="3"/>
  <c r="P164" i="3"/>
  <c r="Y164" i="3" s="1"/>
  <c r="O164" i="3"/>
  <c r="P161" i="3"/>
  <c r="O161" i="3"/>
  <c r="P158" i="3"/>
  <c r="O158" i="3"/>
  <c r="Y155" i="3"/>
  <c r="X155" i="3"/>
  <c r="P155" i="3"/>
  <c r="O155" i="3"/>
  <c r="V155" i="3" s="1"/>
  <c r="W155" i="3" s="1"/>
  <c r="P152" i="3"/>
  <c r="O152" i="3"/>
  <c r="P149" i="3"/>
  <c r="O149" i="3"/>
  <c r="P146" i="3"/>
  <c r="Y146" i="3" s="1"/>
  <c r="O146" i="3"/>
  <c r="V146" i="3" s="1"/>
  <c r="W146" i="3" s="1"/>
  <c r="P143" i="3"/>
  <c r="Y137" i="3" s="1"/>
  <c r="O143" i="3"/>
  <c r="P140" i="3"/>
  <c r="O140" i="3"/>
  <c r="X137" i="3"/>
  <c r="V137" i="3"/>
  <c r="W137" i="3" s="1"/>
  <c r="U137" i="3"/>
  <c r="O137" i="3"/>
  <c r="P134" i="3"/>
  <c r="O134" i="3"/>
  <c r="P131" i="3"/>
  <c r="O131" i="3"/>
  <c r="Y128" i="3"/>
  <c r="X128" i="3"/>
  <c r="P128" i="3"/>
  <c r="O128" i="3"/>
  <c r="V128" i="3" s="1"/>
  <c r="W128" i="3" s="1"/>
  <c r="P125" i="3"/>
  <c r="O125" i="3"/>
  <c r="P122" i="3"/>
  <c r="O122" i="3"/>
  <c r="P119" i="3"/>
  <c r="Y119" i="3" s="1"/>
  <c r="O119" i="3"/>
  <c r="V119" i="3" s="1"/>
  <c r="W119" i="3" s="1"/>
  <c r="P116" i="3"/>
  <c r="O116" i="3"/>
  <c r="P113" i="3"/>
  <c r="O113" i="3"/>
  <c r="X110" i="3"/>
  <c r="V110" i="3"/>
  <c r="W110" i="3" s="1"/>
  <c r="U110" i="3"/>
  <c r="P110" i="3"/>
  <c r="Y110" i="3" s="1"/>
  <c r="O110" i="3"/>
  <c r="P107" i="3"/>
  <c r="O107" i="3"/>
  <c r="P104" i="3"/>
  <c r="O104" i="3"/>
  <c r="AD101" i="3"/>
  <c r="AA101" i="3"/>
  <c r="AB101" i="3" s="1"/>
  <c r="Z101" i="3"/>
  <c r="X101" i="3"/>
  <c r="V101" i="3"/>
  <c r="W101" i="3" s="1"/>
  <c r="P101" i="3"/>
  <c r="AC101" i="3" s="1"/>
  <c r="O101" i="3"/>
  <c r="U101" i="3" s="1"/>
  <c r="P98" i="3"/>
  <c r="O98" i="3"/>
  <c r="P95" i="3"/>
  <c r="O95" i="3"/>
  <c r="U92" i="3" s="1"/>
  <c r="AD92" i="3"/>
  <c r="AA92" i="3"/>
  <c r="Z92" i="3"/>
  <c r="V92" i="3"/>
  <c r="Q92" i="3"/>
  <c r="T92" i="3" s="1"/>
  <c r="P92" i="3"/>
  <c r="AC92" i="3" s="1"/>
  <c r="O92" i="3"/>
  <c r="P89" i="3"/>
  <c r="O89" i="3"/>
  <c r="U83" i="3" s="1"/>
  <c r="P86" i="3"/>
  <c r="AC83" i="3" s="1"/>
  <c r="O86" i="3"/>
  <c r="AA83" i="3"/>
  <c r="AB83" i="3" s="1"/>
  <c r="Z83" i="3"/>
  <c r="P83" i="3"/>
  <c r="AD83" i="3" s="1"/>
  <c r="O83" i="3"/>
  <c r="V83" i="3" s="1"/>
  <c r="W83" i="3" s="1"/>
  <c r="P80" i="3"/>
  <c r="O80" i="3"/>
  <c r="U74" i="3" s="1"/>
  <c r="P77" i="3"/>
  <c r="AC74" i="3" s="1"/>
  <c r="O77" i="3"/>
  <c r="AA74" i="3"/>
  <c r="AB74" i="3" s="1"/>
  <c r="Z74" i="3"/>
  <c r="P74" i="3"/>
  <c r="AD74" i="3" s="1"/>
  <c r="O74" i="3"/>
  <c r="V74" i="3" s="1"/>
  <c r="W74" i="3" s="1"/>
  <c r="P71" i="3"/>
  <c r="O71" i="3"/>
  <c r="U65" i="3" s="1"/>
  <c r="P68" i="3"/>
  <c r="AC65" i="3" s="1"/>
  <c r="O68" i="3"/>
  <c r="AA65" i="3"/>
  <c r="AB65" i="3" s="1"/>
  <c r="Z65" i="3"/>
  <c r="X65" i="3"/>
  <c r="P65" i="3"/>
  <c r="AD65" i="3" s="1"/>
  <c r="O65" i="3"/>
  <c r="V65" i="3" s="1"/>
  <c r="W65" i="3" s="1"/>
  <c r="P62" i="3"/>
  <c r="O62" i="3"/>
  <c r="U56" i="3" s="1"/>
  <c r="P59" i="3"/>
  <c r="Y56" i="3" s="1"/>
  <c r="O59" i="3"/>
  <c r="AA56" i="3"/>
  <c r="AB56" i="3" s="1"/>
  <c r="Z56" i="3"/>
  <c r="P56" i="3"/>
  <c r="AD56" i="3" s="1"/>
  <c r="O56" i="3"/>
  <c r="V56" i="3" s="1"/>
  <c r="W56" i="3" s="1"/>
  <c r="P53" i="3"/>
  <c r="O53" i="3"/>
  <c r="P50" i="3"/>
  <c r="Y47" i="3" s="1"/>
  <c r="O50" i="3"/>
  <c r="O47" i="3"/>
  <c r="V47" i="3" s="1"/>
  <c r="W47" i="3" s="1"/>
  <c r="P44" i="3"/>
  <c r="X38" i="3" s="1"/>
  <c r="O44" i="3"/>
  <c r="P41" i="3"/>
  <c r="O41" i="3"/>
  <c r="V38" i="3"/>
  <c r="W38" i="3" s="1"/>
  <c r="U38" i="3"/>
  <c r="P38" i="3"/>
  <c r="Y38" i="3" s="1"/>
  <c r="O38" i="3"/>
  <c r="P35" i="3"/>
  <c r="O35" i="3"/>
  <c r="P32" i="3"/>
  <c r="O32" i="3"/>
  <c r="Y29" i="3"/>
  <c r="X29" i="3"/>
  <c r="U29" i="3"/>
  <c r="P29" i="3"/>
  <c r="O29" i="3"/>
  <c r="V29" i="3" s="1"/>
  <c r="W29" i="3" s="1"/>
  <c r="P26" i="3"/>
  <c r="O26" i="3"/>
  <c r="P23" i="3"/>
  <c r="O23" i="3"/>
  <c r="P20" i="3"/>
  <c r="Y20" i="3" s="1"/>
  <c r="O20" i="3"/>
  <c r="V20" i="3" s="1"/>
  <c r="W20" i="3" s="1"/>
  <c r="P17" i="3"/>
  <c r="O17" i="3"/>
  <c r="P14" i="3"/>
  <c r="Y11" i="3" s="1"/>
  <c r="O14" i="3"/>
  <c r="V11" i="3"/>
  <c r="W11" i="3" s="1"/>
  <c r="P11" i="3"/>
  <c r="O11" i="3"/>
  <c r="U11" i="3" s="1"/>
  <c r="P8" i="3"/>
  <c r="O8" i="3"/>
  <c r="P5" i="3"/>
  <c r="O5" i="3"/>
  <c r="V2" i="3" s="1"/>
  <c r="W2" i="3" s="1"/>
  <c r="Y2" i="3"/>
  <c r="P2" i="3"/>
  <c r="X2" i="3" s="1"/>
  <c r="O2" i="3"/>
  <c r="U2" i="3" s="1"/>
  <c r="L159" i="2"/>
  <c r="O159" i="2" s="1"/>
  <c r="L158" i="2"/>
  <c r="O158" i="2" s="1"/>
  <c r="L157" i="2"/>
  <c r="O157" i="2" s="1"/>
  <c r="L155" i="2"/>
  <c r="L154" i="2"/>
  <c r="O154" i="2" s="1"/>
  <c r="L153" i="2"/>
  <c r="O153" i="2" s="1"/>
  <c r="L152" i="2"/>
  <c r="O152" i="2" s="1"/>
  <c r="L151" i="2"/>
  <c r="L150" i="2"/>
  <c r="O150" i="2" s="1"/>
  <c r="L149" i="2"/>
  <c r="O149" i="2" s="1"/>
  <c r="L148" i="2"/>
  <c r="O148" i="2" s="1"/>
  <c r="L147" i="2"/>
  <c r="L146" i="2"/>
  <c r="O146" i="2" s="1"/>
  <c r="L145" i="2"/>
  <c r="O145" i="2" s="1"/>
  <c r="L144" i="2"/>
  <c r="O144" i="2" s="1"/>
  <c r="L143" i="2"/>
  <c r="L142" i="2"/>
  <c r="O142" i="2" s="1"/>
  <c r="L141" i="2"/>
  <c r="O141" i="2" s="1"/>
  <c r="L140" i="2"/>
  <c r="O140" i="2" s="1"/>
  <c r="L139" i="2"/>
  <c r="L138" i="2"/>
  <c r="O138" i="2" s="1"/>
  <c r="L136" i="2"/>
  <c r="O136" i="2" s="1"/>
  <c r="L135" i="2"/>
  <c r="O135" i="2" s="1"/>
  <c r="L134" i="2"/>
  <c r="L133" i="2"/>
  <c r="O133" i="2" s="1"/>
  <c r="L132" i="2"/>
  <c r="L131" i="2"/>
  <c r="N130" i="2"/>
  <c r="M130" i="2"/>
  <c r="O130" i="2" s="1"/>
  <c r="L130" i="2"/>
  <c r="L129" i="2"/>
  <c r="L128" i="2"/>
  <c r="N127" i="2"/>
  <c r="L127" i="2"/>
  <c r="M127" i="2" s="1"/>
  <c r="O127" i="2" s="1"/>
  <c r="L126" i="2"/>
  <c r="L125" i="2"/>
  <c r="N124" i="2"/>
  <c r="L124" i="2"/>
  <c r="M124" i="2" s="1"/>
  <c r="O124" i="2" s="1"/>
  <c r="L123" i="2"/>
  <c r="L122" i="2"/>
  <c r="N121" i="2"/>
  <c r="L121" i="2"/>
  <c r="M121" i="2" s="1"/>
  <c r="O121" i="2" s="1"/>
  <c r="L120" i="2"/>
  <c r="L119" i="2"/>
  <c r="N118" i="2"/>
  <c r="M118" i="2"/>
  <c r="O118" i="2" s="1"/>
  <c r="L118" i="2"/>
  <c r="L117" i="2"/>
  <c r="L116" i="2"/>
  <c r="N115" i="2"/>
  <c r="L115" i="2"/>
  <c r="M115" i="2" s="1"/>
  <c r="O115" i="2" s="1"/>
  <c r="L114" i="2"/>
  <c r="L113" i="2"/>
  <c r="N112" i="2"/>
  <c r="L112" i="2"/>
  <c r="M112" i="2" s="1"/>
  <c r="O112" i="2" s="1"/>
  <c r="L111" i="2"/>
  <c r="L110" i="2"/>
  <c r="N109" i="2"/>
  <c r="L109" i="2"/>
  <c r="M109" i="2" s="1"/>
  <c r="O109" i="2" s="1"/>
  <c r="L108" i="2"/>
  <c r="L107" i="2"/>
  <c r="N106" i="2"/>
  <c r="M106" i="2"/>
  <c r="O106" i="2" s="1"/>
  <c r="L106" i="2"/>
  <c r="L105" i="2"/>
  <c r="L104" i="2"/>
  <c r="N103" i="2"/>
  <c r="L103" i="2"/>
  <c r="M103" i="2" s="1"/>
  <c r="O103" i="2" s="1"/>
  <c r="L102" i="2"/>
  <c r="L101" i="2"/>
  <c r="N100" i="2"/>
  <c r="L100" i="2"/>
  <c r="M100" i="2" s="1"/>
  <c r="O100" i="2" s="1"/>
  <c r="L99" i="2"/>
  <c r="L97" i="2"/>
  <c r="N96" i="2"/>
  <c r="L96" i="2"/>
  <c r="M96" i="2" s="1"/>
  <c r="O96" i="2" s="1"/>
  <c r="L95" i="2"/>
  <c r="L94" i="2"/>
  <c r="N93" i="2"/>
  <c r="M93" i="2"/>
  <c r="O93" i="2" s="1"/>
  <c r="L93" i="2"/>
  <c r="L92" i="2"/>
  <c r="L91" i="2"/>
  <c r="N90" i="2"/>
  <c r="L90" i="2"/>
  <c r="M90" i="2" s="1"/>
  <c r="O90" i="2" s="1"/>
  <c r="L89" i="2"/>
  <c r="L88" i="2"/>
  <c r="N87" i="2"/>
  <c r="L87" i="2"/>
  <c r="M87" i="2" s="1"/>
  <c r="O87" i="2" s="1"/>
  <c r="L86" i="2"/>
  <c r="O86" i="2" s="1"/>
  <c r="O85" i="2"/>
  <c r="L85" i="2"/>
  <c r="L84" i="2"/>
  <c r="O84" i="2" s="1"/>
  <c r="L83" i="2"/>
  <c r="L82" i="2"/>
  <c r="M82" i="2" s="1"/>
  <c r="O82" i="2" s="1"/>
  <c r="L81" i="2"/>
  <c r="L80" i="2"/>
  <c r="M80" i="2" s="1"/>
  <c r="O80" i="2" s="1"/>
  <c r="L79" i="2"/>
  <c r="L78" i="2"/>
  <c r="M78" i="2" s="1"/>
  <c r="O78" i="2" s="1"/>
  <c r="L77" i="2"/>
  <c r="L76" i="2"/>
  <c r="M76" i="2" s="1"/>
  <c r="O76" i="2" s="1"/>
  <c r="L75" i="2"/>
  <c r="O75" i="2" s="1"/>
  <c r="L74" i="2"/>
  <c r="M73" i="2"/>
  <c r="O73" i="2" s="1"/>
  <c r="L73" i="2"/>
  <c r="L72" i="2"/>
  <c r="O72" i="2" s="1"/>
  <c r="L71" i="2"/>
  <c r="O71" i="2" s="1"/>
  <c r="L70" i="2"/>
  <c r="O70" i="2" s="1"/>
  <c r="O69" i="2"/>
  <c r="L69" i="2"/>
  <c r="L68" i="2"/>
  <c r="O68" i="2" s="1"/>
  <c r="L67" i="2"/>
  <c r="O67" i="2" s="1"/>
  <c r="L66" i="2"/>
  <c r="M65" i="2"/>
  <c r="O65" i="2" s="1"/>
  <c r="L65" i="2"/>
  <c r="L64" i="2"/>
  <c r="O64" i="2" s="1"/>
  <c r="L63" i="2"/>
  <c r="O63" i="2" s="1"/>
  <c r="L62" i="2"/>
  <c r="O62" i="2" s="1"/>
  <c r="O60" i="2"/>
  <c r="L60" i="2"/>
  <c r="L58" i="2"/>
  <c r="O58" i="2" s="1"/>
  <c r="L56" i="2"/>
  <c r="O56" i="2" s="1"/>
  <c r="L55" i="2"/>
  <c r="M54" i="2"/>
  <c r="O54" i="2" s="1"/>
  <c r="L54" i="2"/>
  <c r="L53" i="2"/>
  <c r="L52" i="2"/>
  <c r="N51" i="2"/>
  <c r="L51" i="2"/>
  <c r="M51" i="2" s="1"/>
  <c r="O51" i="2" s="1"/>
  <c r="L50" i="2"/>
  <c r="L49" i="2"/>
  <c r="N48" i="2"/>
  <c r="L48" i="2"/>
  <c r="M48" i="2" s="1"/>
  <c r="O48" i="2" s="1"/>
  <c r="L47" i="2"/>
  <c r="L46" i="2"/>
  <c r="N45" i="2"/>
  <c r="L45" i="2"/>
  <c r="M45" i="2" s="1"/>
  <c r="O45" i="2" s="1"/>
  <c r="L44" i="2"/>
  <c r="L43" i="2"/>
  <c r="N42" i="2"/>
  <c r="M42" i="2"/>
  <c r="O42" i="2" s="1"/>
  <c r="L42" i="2"/>
  <c r="L41" i="2"/>
  <c r="L40" i="2"/>
  <c r="N39" i="2"/>
  <c r="L39" i="2"/>
  <c r="M39" i="2" s="1"/>
  <c r="O39" i="2" s="1"/>
  <c r="L38" i="2"/>
  <c r="L37" i="2"/>
  <c r="N36" i="2"/>
  <c r="L36" i="2"/>
  <c r="M36" i="2" s="1"/>
  <c r="O36" i="2" s="1"/>
  <c r="L35" i="2"/>
  <c r="L33" i="2"/>
  <c r="N32" i="2"/>
  <c r="L32" i="2"/>
  <c r="M32" i="2" s="1"/>
  <c r="O32" i="2" s="1"/>
  <c r="L31" i="2"/>
  <c r="L30" i="2"/>
  <c r="M30" i="2" s="1"/>
  <c r="O30" i="2" s="1"/>
  <c r="L29" i="2"/>
  <c r="L28" i="2"/>
  <c r="N27" i="2"/>
  <c r="L27" i="2"/>
  <c r="M27" i="2" s="1"/>
  <c r="O27" i="2" s="1"/>
  <c r="L26" i="2"/>
  <c r="L25" i="2"/>
  <c r="N24" i="2"/>
  <c r="L24" i="2"/>
  <c r="M24" i="2" s="1"/>
  <c r="O24" i="2" s="1"/>
  <c r="L23" i="2"/>
  <c r="L22" i="2"/>
  <c r="N21" i="2"/>
  <c r="M21" i="2"/>
  <c r="O21" i="2" s="1"/>
  <c r="L21" i="2"/>
  <c r="L20" i="2"/>
  <c r="L19" i="2"/>
  <c r="M19" i="2" s="1"/>
  <c r="O19" i="2" s="1"/>
  <c r="L18" i="2"/>
  <c r="M17" i="2"/>
  <c r="O17" i="2" s="1"/>
  <c r="L17" i="2"/>
  <c r="L16" i="2"/>
  <c r="O16" i="2" s="1"/>
  <c r="L15" i="2"/>
  <c r="O15" i="2" s="1"/>
  <c r="L14" i="2"/>
  <c r="O14" i="2" s="1"/>
  <c r="O13" i="2"/>
  <c r="L13" i="2"/>
  <c r="L12" i="2"/>
  <c r="O12" i="2" s="1"/>
  <c r="L11" i="2"/>
  <c r="O11" i="2" s="1"/>
  <c r="L10" i="2"/>
  <c r="M9" i="2"/>
  <c r="O9" i="2" s="1"/>
  <c r="L9" i="2"/>
  <c r="L8" i="2"/>
  <c r="L7" i="2"/>
  <c r="M7" i="2" s="1"/>
  <c r="O7" i="2" s="1"/>
  <c r="L6" i="2"/>
  <c r="M5" i="2"/>
  <c r="O5" i="2" s="1"/>
  <c r="L5" i="2"/>
  <c r="C4" i="2"/>
  <c r="N3" i="2"/>
  <c r="O134" i="2" s="1"/>
  <c r="C3" i="2"/>
  <c r="C2" i="2"/>
  <c r="C1" i="2" s="1"/>
  <c r="B1" i="2"/>
  <c r="AH9" i="5" l="1"/>
  <c r="AH10" i="5"/>
  <c r="AH11" i="5"/>
  <c r="S3" i="4"/>
  <c r="R3" i="4"/>
  <c r="R2" i="4"/>
  <c r="AB92" i="3"/>
  <c r="W92" i="3"/>
  <c r="Y65" i="3"/>
  <c r="X11" i="3"/>
  <c r="U20" i="3"/>
  <c r="U47" i="3"/>
  <c r="X92" i="3"/>
  <c r="U119" i="3"/>
  <c r="U146" i="3"/>
  <c r="U218" i="3"/>
  <c r="V245" i="3"/>
  <c r="W245" i="3" s="1"/>
  <c r="X263" i="3"/>
  <c r="X83" i="3"/>
  <c r="Y83" i="3"/>
  <c r="Y92" i="3"/>
  <c r="Y101" i="3"/>
  <c r="X164" i="3"/>
  <c r="U173" i="3"/>
  <c r="U227" i="3"/>
  <c r="X56" i="3"/>
  <c r="X191" i="3"/>
  <c r="U200" i="3"/>
  <c r="X245" i="3"/>
  <c r="U254" i="3"/>
  <c r="X74" i="3"/>
  <c r="Y74" i="3"/>
  <c r="X20" i="3"/>
  <c r="X47" i="3"/>
  <c r="AC56" i="3"/>
  <c r="X119" i="3"/>
  <c r="U128" i="3"/>
  <c r="X146" i="3"/>
  <c r="U155" i="3"/>
  <c r="X218" i="3"/>
  <c r="X173" i="3"/>
  <c r="X227" i="3"/>
  <c r="O139" i="2"/>
  <c r="O155" i="2"/>
  <c r="O151" i="2"/>
  <c r="O147" i="2"/>
  <c r="O143" i="2"/>
  <c r="P221" i="5" l="1"/>
  <c r="P379" i="5"/>
  <c r="P3" i="5"/>
  <c r="P322" i="5"/>
  <c r="P95" i="5"/>
  <c r="O91" i="5" l="1"/>
  <c r="O87" i="5"/>
  <c r="O83" i="5"/>
  <c r="O79" i="5"/>
  <c r="O75" i="5"/>
  <c r="O71" i="5"/>
  <c r="O67" i="5"/>
  <c r="O63" i="5"/>
  <c r="O89" i="5"/>
  <c r="O81" i="5"/>
  <c r="O73" i="5"/>
  <c r="O88" i="5"/>
  <c r="O72" i="5"/>
  <c r="O90" i="5"/>
  <c r="O86" i="5"/>
  <c r="O82" i="5"/>
  <c r="O78" i="5"/>
  <c r="O74" i="5"/>
  <c r="O70" i="5"/>
  <c r="O66" i="5"/>
  <c r="O85" i="5"/>
  <c r="O69" i="5"/>
  <c r="O84" i="5"/>
  <c r="O68" i="5"/>
  <c r="O77" i="5"/>
  <c r="O65" i="5"/>
  <c r="O76" i="5"/>
  <c r="O80" i="5"/>
  <c r="O64" i="5"/>
  <c r="O411" i="5"/>
  <c r="O374" i="5"/>
  <c r="O370" i="5"/>
  <c r="O366" i="5"/>
  <c r="O362" i="5"/>
  <c r="O358" i="5"/>
  <c r="O364" i="5"/>
  <c r="O372" i="5"/>
  <c r="O360" i="5"/>
  <c r="O410" i="5"/>
  <c r="O373" i="5"/>
  <c r="O369" i="5"/>
  <c r="O365" i="5"/>
  <c r="O361" i="5"/>
  <c r="O368" i="5"/>
  <c r="O409" i="5"/>
  <c r="O375" i="5"/>
  <c r="O371" i="5"/>
  <c r="O367" i="5"/>
  <c r="O363" i="5"/>
  <c r="O359" i="5"/>
  <c r="O214" i="5"/>
  <c r="O210" i="5"/>
  <c r="O206" i="5"/>
  <c r="O202" i="5"/>
  <c r="O198" i="5"/>
  <c r="O194" i="5"/>
  <c r="O190" i="5"/>
  <c r="O186" i="5"/>
  <c r="O182" i="5"/>
  <c r="O175" i="5"/>
  <c r="O171" i="5"/>
  <c r="O167" i="5"/>
  <c r="O163" i="5"/>
  <c r="O159" i="5"/>
  <c r="O155" i="5"/>
  <c r="O216" i="5"/>
  <c r="O208" i="5"/>
  <c r="O196" i="5"/>
  <c r="O188" i="5"/>
  <c r="O173" i="5"/>
  <c r="O161" i="5"/>
  <c r="O215" i="5"/>
  <c r="O199" i="5"/>
  <c r="O191" i="5"/>
  <c r="O172" i="5"/>
  <c r="O160" i="5"/>
  <c r="O217" i="5"/>
  <c r="O213" i="5"/>
  <c r="O209" i="5"/>
  <c r="O205" i="5"/>
  <c r="O201" i="5"/>
  <c r="O197" i="5"/>
  <c r="O193" i="5"/>
  <c r="O189" i="5"/>
  <c r="O185" i="5"/>
  <c r="O180" i="5"/>
  <c r="O174" i="5"/>
  <c r="O170" i="5"/>
  <c r="O166" i="5"/>
  <c r="O162" i="5"/>
  <c r="O158" i="5"/>
  <c r="O204" i="5"/>
  <c r="O192" i="5"/>
  <c r="O178" i="5"/>
  <c r="O165" i="5"/>
  <c r="O203" i="5"/>
  <c r="O195" i="5"/>
  <c r="O183" i="5"/>
  <c r="O164" i="5"/>
  <c r="O212" i="5"/>
  <c r="O200" i="5"/>
  <c r="O184" i="5"/>
  <c r="O169" i="5"/>
  <c r="O157" i="5"/>
  <c r="O207" i="5"/>
  <c r="O187" i="5"/>
  <c r="O168" i="5"/>
  <c r="O211" i="5"/>
  <c r="O176" i="5"/>
  <c r="O156" i="5"/>
  <c r="O318" i="5"/>
  <c r="O314" i="5"/>
  <c r="O310" i="5"/>
  <c r="O306" i="5"/>
  <c r="O302" i="5"/>
  <c r="O298" i="5"/>
  <c r="O294" i="5"/>
  <c r="O290" i="5"/>
  <c r="O286" i="5"/>
  <c r="O282" i="5"/>
  <c r="O312" i="5"/>
  <c r="O300" i="5"/>
  <c r="O288" i="5"/>
  <c r="O287" i="5"/>
  <c r="O308" i="5"/>
  <c r="O296" i="5"/>
  <c r="O317" i="5"/>
  <c r="O313" i="5"/>
  <c r="O309" i="5"/>
  <c r="O305" i="5"/>
  <c r="O301" i="5"/>
  <c r="O297" i="5"/>
  <c r="O293" i="5"/>
  <c r="O289" i="5"/>
  <c r="O285" i="5"/>
  <c r="O281" i="5"/>
  <c r="O304" i="5"/>
  <c r="O284" i="5"/>
  <c r="O283" i="5"/>
  <c r="O316" i="5"/>
  <c r="O292" i="5"/>
  <c r="O315" i="5"/>
  <c r="O311" i="5"/>
  <c r="O307" i="5"/>
  <c r="O303" i="5"/>
  <c r="O299" i="5"/>
  <c r="O295" i="5"/>
  <c r="O291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MassSpec</author>
  </authors>
  <commentList>
    <comment ref="C3" authorId="0" shapeId="0" xr:uid="{DCC17E51-A28E-455A-84D3-0F99E1CAEE2F}">
      <text>
        <r>
          <rPr>
            <b/>
            <sz val="8"/>
            <color indexed="81"/>
            <rFont val="Tahoma"/>
            <family val="2"/>
          </rPr>
          <t>MassSpec: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95" authorId="0" shapeId="0" xr:uid="{70647C37-6F96-49B1-B2BA-3F2381B9E49D}">
      <text>
        <r>
          <rPr>
            <b/>
            <sz val="8"/>
            <color indexed="81"/>
            <rFont val="Tahoma"/>
            <family val="2"/>
          </rPr>
          <t>MassSpec: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221" authorId="0" shapeId="0" xr:uid="{C313D956-5BEF-4F7C-8416-01393BBCE9DC}">
      <text>
        <r>
          <rPr>
            <b/>
            <sz val="8"/>
            <color indexed="81"/>
            <rFont val="Tahoma"/>
            <family val="2"/>
          </rPr>
          <t>MassSpec: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<sst xmlns="http://schemas.openxmlformats.org/spreadsheetml/2006/main" count="2178" uniqueCount="235">
  <si>
    <t>sample#</t>
  </si>
  <si>
    <t>&lt;-- analyses</t>
  </si>
  <si>
    <t>triplicates</t>
  </si>
  <si>
    <t>Estimated internal precision error</t>
  </si>
  <si>
    <t>av est int prec err</t>
  </si>
  <si>
    <t>triplicate 1sigma</t>
  </si>
  <si>
    <t>propagated error</t>
  </si>
  <si>
    <t>N wt%</t>
  </si>
  <si>
    <t>duplicates</t>
  </si>
  <si>
    <t>single</t>
  </si>
  <si>
    <t>QH_OM_1SB1</t>
  </si>
  <si>
    <t>QH_OM_1SB2</t>
  </si>
  <si>
    <t>QH_OM_1SB3</t>
  </si>
  <si>
    <t>QH_OM_1SB4</t>
  </si>
  <si>
    <t>QH_OM_1SB5</t>
  </si>
  <si>
    <t>QH_OM_1SB6</t>
  </si>
  <si>
    <t>QH_OM_1SB7</t>
  </si>
  <si>
    <t>QH_OM_1SB8</t>
  </si>
  <si>
    <t>QH_OM_1SB9</t>
  </si>
  <si>
    <t>QH_OM_1SB10</t>
  </si>
  <si>
    <t>QH_OM_1SB11</t>
  </si>
  <si>
    <t>QH_OM_3RD1</t>
  </si>
  <si>
    <t>QH_OM_3RD2</t>
  </si>
  <si>
    <t>QH_OM_3RD3</t>
  </si>
  <si>
    <t>QH_OM_3RD4</t>
  </si>
  <si>
    <t>QH_OM_3RD5</t>
  </si>
  <si>
    <t>QH_OM_3RD6</t>
  </si>
  <si>
    <t>QH_OM_3RD7</t>
  </si>
  <si>
    <t>QH_OM_3RD8</t>
  </si>
  <si>
    <t>QH_OM_3RD9</t>
  </si>
  <si>
    <t>QH_OM_3RD10</t>
  </si>
  <si>
    <t>QH_OM_3RD11</t>
  </si>
  <si>
    <t>QH_OM_3RD12</t>
  </si>
  <si>
    <t>QH_OM_3RD13</t>
  </si>
  <si>
    <t>QH_OM_3RD14</t>
  </si>
  <si>
    <t>QH_OM_3RD15</t>
  </si>
  <si>
    <t>QH_OM_3RD16</t>
  </si>
  <si>
    <t>QH_OM_3RD17</t>
  </si>
  <si>
    <t>QH_OM_3RD18</t>
  </si>
  <si>
    <t>QH_OM_B3</t>
  </si>
  <si>
    <t>QH_OM_B4</t>
  </si>
  <si>
    <t>QH_OM_B5</t>
  </si>
  <si>
    <t>QH_OM_B6</t>
  </si>
  <si>
    <t>QH_OM_B7</t>
  </si>
  <si>
    <t>QH_OM_B8</t>
  </si>
  <si>
    <t>QH_OM_B9</t>
  </si>
  <si>
    <t>QH_OM_B10</t>
  </si>
  <si>
    <t>QH_OM_B11</t>
  </si>
  <si>
    <t>QH_OM_B12</t>
  </si>
  <si>
    <t>QH_OM_B13</t>
  </si>
  <si>
    <t>QH_OM_B14</t>
  </si>
  <si>
    <t>QH_OM_B15</t>
  </si>
  <si>
    <t>QH_OM_B16</t>
  </si>
  <si>
    <t>QH_OM_B17</t>
  </si>
  <si>
    <t>QH_OM_B18</t>
  </si>
  <si>
    <t>QH_OM_B19</t>
  </si>
  <si>
    <t>QH_OM_B20</t>
  </si>
  <si>
    <t>QH_OM_3RD19</t>
  </si>
  <si>
    <t>QH_OM_3RD20</t>
  </si>
  <si>
    <t>QH_OM_3RD21</t>
  </si>
  <si>
    <t>QH_OM_1RC1</t>
  </si>
  <si>
    <t>QH_OM_1RC2</t>
  </si>
  <si>
    <t>QH_OM_1RC3</t>
  </si>
  <si>
    <t>QH_OM_1RC4</t>
  </si>
  <si>
    <t>QH_OM_1RC5</t>
  </si>
  <si>
    <t>QH_OM_1RC6</t>
  </si>
  <si>
    <t>QH_OM_1RC7</t>
  </si>
  <si>
    <t>QH_OM_1RC8</t>
  </si>
  <si>
    <t>QH_OM_1SD1</t>
  </si>
  <si>
    <t>QH_OM_1SD2</t>
  </si>
  <si>
    <t>QH_OM_1SD3</t>
  </si>
  <si>
    <t>QH_OM_1SD4</t>
  </si>
  <si>
    <t>QH_OM_1SD5</t>
  </si>
  <si>
    <t>QH_OM_1SD6</t>
  </si>
  <si>
    <t>QH_OM_1SD7</t>
  </si>
  <si>
    <t>QH_OM_1SD8</t>
  </si>
  <si>
    <t>QH_OM_1SD9</t>
  </si>
  <si>
    <t>QH_OM_1SD10</t>
  </si>
  <si>
    <t>QH_OM_1SD11</t>
  </si>
  <si>
    <t>QH_OM_3RB1</t>
  </si>
  <si>
    <t>QH_OM_3RB2</t>
  </si>
  <si>
    <t>QH_OM_3RB3</t>
  </si>
  <si>
    <t>QH_OM_3RB4</t>
  </si>
  <si>
    <t>QH_OM_3RB5</t>
  </si>
  <si>
    <t>QH_OM_3RB6</t>
  </si>
  <si>
    <t>QH_OM_3RB7</t>
  </si>
  <si>
    <t>QH_OM_3RB8</t>
  </si>
  <si>
    <t>QH_OM_3RB9</t>
  </si>
  <si>
    <t>QH_OM_3RB10</t>
  </si>
  <si>
    <t>QH_OM_3RB11</t>
  </si>
  <si>
    <t>QH_OM_3RB12</t>
  </si>
  <si>
    <t>QH_OM_A1</t>
  </si>
  <si>
    <t>QH_OM_A2</t>
  </si>
  <si>
    <t>QH_OM_A3</t>
  </si>
  <si>
    <t>QH_OM_A4</t>
  </si>
  <si>
    <t>QH_OM_A5</t>
  </si>
  <si>
    <t>QH_OM_A6</t>
  </si>
  <si>
    <t>QH_OM_A7</t>
  </si>
  <si>
    <t>QH_OM_A8</t>
  </si>
  <si>
    <t>QH_OM_A9</t>
  </si>
  <si>
    <t>QH_OM_B1</t>
  </si>
  <si>
    <t>QH_OM_B2</t>
  </si>
  <si>
    <t>QH_OM_B21</t>
  </si>
  <si>
    <t>QH_OM_B22</t>
  </si>
  <si>
    <t>QH_OM_B23</t>
  </si>
  <si>
    <t>QH_OM_B24</t>
  </si>
  <si>
    <t>QH_OM_B25</t>
  </si>
  <si>
    <t>QH_OM_B26</t>
  </si>
  <si>
    <t>QH_OM_B27</t>
  </si>
  <si>
    <t>QH_OM_D1</t>
  </si>
  <si>
    <t>QH_OM_D2</t>
  </si>
  <si>
    <t>QH_OM_D3</t>
  </si>
  <si>
    <t>QH_OM_D4</t>
  </si>
  <si>
    <t>QH_OM_D5</t>
  </si>
  <si>
    <t>QH_OM_D6</t>
  </si>
  <si>
    <t>QH_OM_D7</t>
  </si>
  <si>
    <t>QH_OM_D8</t>
  </si>
  <si>
    <t>QH_OM_D9</t>
  </si>
  <si>
    <t>QH_OM_D10</t>
  </si>
  <si>
    <t>QH_OM_D11</t>
  </si>
  <si>
    <t>QH_OM_D12</t>
  </si>
  <si>
    <t>QH_OM_D13</t>
  </si>
  <si>
    <t>QH_OM_D14</t>
  </si>
  <si>
    <t>QH_OM_D15</t>
  </si>
  <si>
    <t>QH_OM_D16</t>
  </si>
  <si>
    <t>QH_OM_D17</t>
  </si>
  <si>
    <t>QH_OM_D18</t>
  </si>
  <si>
    <t>QH_OM_D19</t>
  </si>
  <si>
    <t>QH_OM_D20</t>
  </si>
  <si>
    <t>QH_OM_D21</t>
  </si>
  <si>
    <t>QH_OM_D22</t>
  </si>
  <si>
    <t>QH_OM_D23</t>
  </si>
  <si>
    <t>QH_OM_D24</t>
  </si>
  <si>
    <t>QH_OM_D25</t>
  </si>
  <si>
    <t>QH_OM_D26</t>
  </si>
  <si>
    <t>QH_OM_D27</t>
  </si>
  <si>
    <t>QH_OM_2BR2</t>
  </si>
  <si>
    <t>QH_OM_2DR1</t>
  </si>
  <si>
    <t>QH_OM_2DR2</t>
  </si>
  <si>
    <t>QH_OM_2DR3</t>
  </si>
  <si>
    <t>QH_OM_2DR4</t>
  </si>
  <si>
    <t>QH_OM_2DR5</t>
  </si>
  <si>
    <t>QH_OM_2DR6</t>
  </si>
  <si>
    <t>QH_OM_2DR7</t>
  </si>
  <si>
    <t>QH_OM_2DR8</t>
  </si>
  <si>
    <t>QH_OM_2DR9</t>
  </si>
  <si>
    <t>QH_OM_2BR1</t>
  </si>
  <si>
    <t>QH_OM_2BR3</t>
  </si>
  <si>
    <t>QH_OM_2BR4</t>
  </si>
  <si>
    <t>QH_OM_2BR5</t>
  </si>
  <si>
    <t>QH_OM_2BR6</t>
  </si>
  <si>
    <t>QH_OM_2BR7</t>
  </si>
  <si>
    <t>QH_OM_2BR8</t>
  </si>
  <si>
    <t>QH_OM_2BR9</t>
  </si>
  <si>
    <t>ICE12-05-13-1_WSOMinter</t>
  </si>
  <si>
    <t>ICE12-05-13-1_aIOMintra</t>
  </si>
  <si>
    <t>ICE12-05-13-1_BulkaIOM</t>
  </si>
  <si>
    <t>step</t>
  </si>
  <si>
    <t>Replicates</t>
  </si>
  <si>
    <t>Measurements</t>
  </si>
  <si>
    <t>Shell</t>
  </si>
  <si>
    <t>Date</t>
  </si>
  <si>
    <t>Prefix</t>
  </si>
  <si>
    <t>Analysis</t>
  </si>
  <si>
    <t>Sample</t>
  </si>
  <si>
    <t>Weight</t>
  </si>
  <si>
    <t>Ampl28</t>
  </si>
  <si>
    <t>Area</t>
  </si>
  <si>
    <t>NC</t>
  </si>
  <si>
    <t>CorrNC</t>
  </si>
  <si>
    <t>d15N</t>
  </si>
  <si>
    <t>Meand15N_TriMea</t>
  </si>
  <si>
    <t>MeanCorrNC_TriMea</t>
  </si>
  <si>
    <t>InternalErr</t>
  </si>
  <si>
    <t>PrecErr</t>
  </si>
  <si>
    <t>TriMeaErr</t>
  </si>
  <si>
    <t>PrErr1</t>
  </si>
  <si>
    <t>Meand15N</t>
  </si>
  <si>
    <t>SDd15N</t>
  </si>
  <si>
    <t>SDd15N_AllPro</t>
  </si>
  <si>
    <t>MeanCorrNC</t>
  </si>
  <si>
    <t>SDCorrNC</t>
  </si>
  <si>
    <t>Pooled d15N</t>
  </si>
  <si>
    <t>Pooled N%</t>
  </si>
  <si>
    <t>SD N%</t>
  </si>
  <si>
    <t>A</t>
  </si>
  <si>
    <t>2021A_</t>
  </si>
  <si>
    <t>B</t>
  </si>
  <si>
    <t>C</t>
  </si>
  <si>
    <t>2R</t>
  </si>
  <si>
    <t>3-1R</t>
  </si>
  <si>
    <t>3-1S</t>
  </si>
  <si>
    <t>3-2R</t>
  </si>
  <si>
    <t>3-2S</t>
  </si>
  <si>
    <t>4-1R</t>
  </si>
  <si>
    <t>4-2R</t>
  </si>
  <si>
    <t>5-1R</t>
  </si>
  <si>
    <t>5-2R</t>
  </si>
  <si>
    <t>aq# Prefix</t>
  </si>
  <si>
    <t>aq#</t>
  </si>
  <si>
    <t>sample</t>
  </si>
  <si>
    <t>weight (µg)</t>
  </si>
  <si>
    <t>N%</t>
  </si>
  <si>
    <t>stdev d15N</t>
  </si>
  <si>
    <t>Expected</t>
  </si>
  <si>
    <t>deltad15N</t>
  </si>
  <si>
    <t>N</t>
  </si>
  <si>
    <t>Precision</t>
  </si>
  <si>
    <t>PrecisionSD</t>
  </si>
  <si>
    <t>Accuracy</t>
  </si>
  <si>
    <t>AccuracySD</t>
  </si>
  <si>
    <t>USGS 43</t>
  </si>
  <si>
    <t>Propagated error</t>
  </si>
  <si>
    <t>N% corr fac</t>
  </si>
  <si>
    <t>USGS 40</t>
  </si>
  <si>
    <t>measured with samples</t>
  </si>
  <si>
    <t>stdev</t>
  </si>
  <si>
    <t>svol</t>
  </si>
  <si>
    <t>u</t>
  </si>
  <si>
    <t>wt%</t>
  </si>
  <si>
    <t>Glu</t>
  </si>
  <si>
    <t>C5</t>
  </si>
  <si>
    <t>USGS 41a</t>
  </si>
  <si>
    <t>H9</t>
  </si>
  <si>
    <t>O4</t>
  </si>
  <si>
    <t>MM measured in July</t>
  </si>
  <si>
    <t>BRS curve for MS_Ontogeny</t>
  </si>
  <si>
    <t>USGS  40</t>
  </si>
  <si>
    <t>Lvol</t>
  </si>
  <si>
    <t>Svol</t>
  </si>
  <si>
    <t>USGS  41</t>
  </si>
  <si>
    <t>USGS  41a</t>
  </si>
  <si>
    <t>IAEA N1</t>
  </si>
  <si>
    <t>Large Vol</t>
  </si>
  <si>
    <t>USGS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</si>
</sst>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color theme="4"/>
      <name val="Calibri"/>
      <family val="2"/>
      <scheme val="minor"/>
    </font>
    <font>
      <i/>
      <sz val="11"/>
      <color theme="4"/>
      <name val="Calibri"/>
      <family val="2"/>
      <scheme val="minor"/>
    </font>
    <font>
      <i/>
      <sz val="11"/>
      <color theme="9"/>
      <name val="Calibri"/>
      <family val="2"/>
      <scheme val="minor"/>
    </font>
    <font>
      <i/>
      <sz val="11"/>
      <color rgb="FFFFC000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rgb="FFFF0000"/>
      <name val="Calibri"/>
      <family val="2"/>
      <charset val="134"/>
      <scheme val="minor"/>
    </font>
    <font>
      <sz val="11"/>
      <color rgb="FFFFC000"/>
      <name val="Calibri"/>
      <family val="2"/>
      <charset val="134"/>
      <scheme val="minor"/>
    </font>
    <font>
      <sz val="11"/>
      <name val="Calibri"/>
      <family val="2"/>
      <scheme val="minor"/>
    </font>
    <font>
      <sz val="11"/>
      <name val="Calibri"/>
      <family val="2"/>
      <charset val="134"/>
      <scheme val="minor"/>
    </font>
    <font>
      <sz val="11"/>
      <color theme="9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B05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1" fillId="0" borderId="0"/>
  </cellStyleXfs>
  <cellXfs count="278">
    <xf numFmtId="0" fontId="0" fillId="0" borderId="0" xfId="0"/>
    <xf numFmtId="0" fontId="4" fillId="0" borderId="1" xfId="1" applyBorder="1"/>
    <xf numFmtId="0" fontId="4" fillId="0" borderId="2" xfId="1" applyBorder="1"/>
    <xf numFmtId="0" fontId="4" fillId="0" borderId="3" xfId="1" applyBorder="1"/>
    <xf numFmtId="0" fontId="4" fillId="0" borderId="0" xfId="1"/>
    <xf numFmtId="0" fontId="5" fillId="0" borderId="0" xfId="1" applyFont="1"/>
    <xf numFmtId="0" fontId="3" fillId="0" borderId="4" xfId="1" applyFont="1" applyBorder="1"/>
    <xf numFmtId="2" fontId="6" fillId="0" borderId="0" xfId="2" applyNumberFormat="1" applyFont="1" applyAlignment="1">
      <alignment horizontal="center"/>
    </xf>
    <xf numFmtId="0" fontId="4" fillId="0" borderId="5" xfId="1" applyBorder="1"/>
    <xf numFmtId="0" fontId="7" fillId="0" borderId="0" xfId="1" applyFont="1" applyAlignment="1">
      <alignment horizontal="center"/>
    </xf>
    <xf numFmtId="2" fontId="2" fillId="0" borderId="0" xfId="1" applyNumberFormat="1" applyFont="1"/>
    <xf numFmtId="2" fontId="8" fillId="0" borderId="0" xfId="2" applyNumberFormat="1" applyFont="1" applyAlignment="1">
      <alignment horizontal="center"/>
    </xf>
    <xf numFmtId="0" fontId="4" fillId="0" borderId="5" xfId="1" applyBorder="1" applyAlignment="1">
      <alignment horizontal="right"/>
    </xf>
    <xf numFmtId="2" fontId="4" fillId="0" borderId="0" xfId="1" applyNumberFormat="1"/>
    <xf numFmtId="0" fontId="3" fillId="0" borderId="6" xfId="1" applyFont="1" applyBorder="1"/>
    <xf numFmtId="2" fontId="7" fillId="0" borderId="7" xfId="2" applyNumberFormat="1" applyFont="1" applyBorder="1" applyAlignment="1">
      <alignment horizontal="center"/>
    </xf>
    <xf numFmtId="0" fontId="4" fillId="0" borderId="7" xfId="1" applyBorder="1"/>
    <xf numFmtId="0" fontId="4" fillId="0" borderId="8" xfId="1" applyBorder="1"/>
    <xf numFmtId="0" fontId="9" fillId="2" borderId="9" xfId="2" applyFont="1" applyFill="1" applyBorder="1" applyAlignment="1">
      <alignment horizontal="left"/>
    </xf>
    <xf numFmtId="0" fontId="10" fillId="2" borderId="9" xfId="2" applyFont="1" applyFill="1" applyBorder="1" applyAlignment="1">
      <alignment horizontal="left"/>
    </xf>
    <xf numFmtId="1" fontId="9" fillId="2" borderId="10" xfId="2" applyNumberFormat="1" applyFont="1" applyFill="1" applyBorder="1" applyAlignment="1">
      <alignment horizontal="center"/>
    </xf>
    <xf numFmtId="1" fontId="11" fillId="2" borderId="11" xfId="2" applyNumberFormat="1" applyFont="1" applyFill="1" applyBorder="1" applyAlignment="1">
      <alignment horizontal="center"/>
    </xf>
    <xf numFmtId="2" fontId="12" fillId="2" borderId="11" xfId="2" applyNumberFormat="1" applyFont="1" applyFill="1" applyBorder="1" applyAlignment="1">
      <alignment horizontal="center"/>
    </xf>
    <xf numFmtId="2" fontId="11" fillId="2" borderId="11" xfId="2" applyNumberFormat="1" applyFont="1" applyFill="1" applyBorder="1" applyAlignment="1">
      <alignment horizontal="center"/>
    </xf>
    <xf numFmtId="2" fontId="1" fillId="3" borderId="0" xfId="2" applyNumberFormat="1" applyFill="1" applyAlignment="1">
      <alignment horizontal="center"/>
    </xf>
    <xf numFmtId="2" fontId="1" fillId="0" borderId="0" xfId="2" applyNumberFormat="1" applyAlignment="1">
      <alignment horizontal="center"/>
    </xf>
    <xf numFmtId="2" fontId="3" fillId="0" borderId="0" xfId="2" applyNumberFormat="1" applyFont="1" applyAlignment="1">
      <alignment horizontal="center"/>
    </xf>
    <xf numFmtId="2" fontId="7" fillId="0" borderId="0" xfId="2" applyNumberFormat="1" applyFont="1" applyAlignment="1">
      <alignment horizontal="center"/>
    </xf>
    <xf numFmtId="2" fontId="2" fillId="0" borderId="0" xfId="2" applyNumberFormat="1" applyFont="1"/>
    <xf numFmtId="0" fontId="9" fillId="2" borderId="10" xfId="2" applyFont="1" applyFill="1" applyBorder="1" applyAlignment="1">
      <alignment horizontal="left"/>
    </xf>
    <xf numFmtId="0" fontId="10" fillId="2" borderId="10" xfId="2" applyFont="1" applyFill="1" applyBorder="1" applyAlignment="1">
      <alignment horizontal="left"/>
    </xf>
    <xf numFmtId="1" fontId="11" fillId="2" borderId="10" xfId="2" applyNumberFormat="1" applyFont="1" applyFill="1" applyBorder="1" applyAlignment="1">
      <alignment horizontal="center"/>
    </xf>
    <xf numFmtId="2" fontId="12" fillId="2" borderId="10" xfId="2" applyNumberFormat="1" applyFont="1" applyFill="1" applyBorder="1" applyAlignment="1">
      <alignment horizontal="center"/>
    </xf>
    <xf numFmtId="2" fontId="11" fillId="2" borderId="12" xfId="2" applyNumberFormat="1" applyFont="1" applyFill="1" applyBorder="1" applyAlignment="1">
      <alignment horizontal="center"/>
    </xf>
    <xf numFmtId="1" fontId="9" fillId="2" borderId="9" xfId="2" applyNumberFormat="1" applyFont="1" applyFill="1" applyBorder="1" applyAlignment="1">
      <alignment horizontal="center"/>
    </xf>
    <xf numFmtId="0" fontId="9" fillId="2" borderId="10" xfId="1" applyFont="1" applyFill="1" applyBorder="1" applyAlignment="1">
      <alignment horizontal="left"/>
    </xf>
    <xf numFmtId="0" fontId="11" fillId="2" borderId="11" xfId="1" applyFont="1" applyFill="1" applyBorder="1"/>
    <xf numFmtId="0" fontId="12" fillId="2" borderId="11" xfId="1" applyFont="1" applyFill="1" applyBorder="1"/>
    <xf numFmtId="164" fontId="4" fillId="3" borderId="0" xfId="1" applyNumberFormat="1" applyFill="1"/>
    <xf numFmtId="2" fontId="13" fillId="0" borderId="0" xfId="1" applyNumberFormat="1" applyFont="1"/>
    <xf numFmtId="2" fontId="6" fillId="0" borderId="0" xfId="1" applyNumberFormat="1" applyFont="1"/>
    <xf numFmtId="0" fontId="10" fillId="2" borderId="10" xfId="1" applyFont="1" applyFill="1" applyBorder="1" applyAlignment="1">
      <alignment horizontal="left"/>
    </xf>
    <xf numFmtId="0" fontId="3" fillId="0" borderId="0" xfId="1" applyFont="1"/>
    <xf numFmtId="2" fontId="14" fillId="0" borderId="0" xfId="1" applyNumberFormat="1" applyFont="1"/>
    <xf numFmtId="0" fontId="9" fillId="2" borderId="9" xfId="1" applyFont="1" applyFill="1" applyBorder="1" applyAlignment="1">
      <alignment horizontal="left"/>
    </xf>
    <xf numFmtId="0" fontId="10" fillId="2" borderId="9" xfId="1" applyFont="1" applyFill="1" applyBorder="1" applyAlignment="1">
      <alignment horizontal="left"/>
    </xf>
    <xf numFmtId="0" fontId="12" fillId="2" borderId="9" xfId="1" applyFont="1" applyFill="1" applyBorder="1"/>
    <xf numFmtId="0" fontId="11" fillId="2" borderId="9" xfId="1" applyFont="1" applyFill="1" applyBorder="1"/>
    <xf numFmtId="164" fontId="4" fillId="3" borderId="9" xfId="1" applyNumberFormat="1" applyFill="1" applyBorder="1"/>
    <xf numFmtId="0" fontId="7" fillId="0" borderId="0" xfId="2" applyFont="1" applyAlignment="1">
      <alignment horizontal="center"/>
    </xf>
    <xf numFmtId="0" fontId="6" fillId="0" borderId="0" xfId="2" applyFont="1" applyAlignment="1">
      <alignment horizontal="center"/>
    </xf>
    <xf numFmtId="0" fontId="12" fillId="2" borderId="10" xfId="1" applyFont="1" applyFill="1" applyBorder="1"/>
    <xf numFmtId="0" fontId="11" fillId="2" borderId="10" xfId="1" applyFont="1" applyFill="1" applyBorder="1"/>
    <xf numFmtId="164" fontId="4" fillId="3" borderId="10" xfId="1" applyNumberFormat="1" applyFill="1" applyBorder="1"/>
    <xf numFmtId="0" fontId="9" fillId="2" borderId="10" xfId="3" applyFont="1" applyFill="1" applyBorder="1" applyAlignment="1">
      <alignment horizontal="left"/>
    </xf>
    <xf numFmtId="0" fontId="10" fillId="2" borderId="10" xfId="3" applyFont="1" applyFill="1" applyBorder="1" applyAlignment="1">
      <alignment horizontal="left"/>
    </xf>
    <xf numFmtId="0" fontId="11" fillId="2" borderId="11" xfId="3" applyFont="1" applyFill="1" applyBorder="1"/>
    <xf numFmtId="0" fontId="12" fillId="2" borderId="11" xfId="3" applyFont="1" applyFill="1" applyBorder="1"/>
    <xf numFmtId="164" fontId="1" fillId="3" borderId="0" xfId="3" applyNumberFormat="1" applyFill="1"/>
    <xf numFmtId="0" fontId="4" fillId="0" borderId="0" xfId="1" applyAlignment="1">
      <alignment horizontal="center"/>
    </xf>
    <xf numFmtId="2" fontId="2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15" fontId="1" fillId="0" borderId="0" xfId="2" applyNumberFormat="1" applyAlignment="1">
      <alignment horizontal="center"/>
    </xf>
    <xf numFmtId="0" fontId="1" fillId="0" borderId="0" xfId="2" applyAlignment="1">
      <alignment horizontal="center"/>
    </xf>
    <xf numFmtId="0" fontId="9" fillId="2" borderId="13" xfId="1" applyFont="1" applyFill="1" applyBorder="1" applyAlignment="1">
      <alignment horizontal="center"/>
    </xf>
    <xf numFmtId="0" fontId="10" fillId="2" borderId="13" xfId="1" applyFont="1" applyFill="1" applyBorder="1" applyAlignment="1">
      <alignment horizontal="center"/>
    </xf>
    <xf numFmtId="0" fontId="9" fillId="2" borderId="14" xfId="1" applyFont="1" applyFill="1" applyBorder="1" applyAlignment="1">
      <alignment horizontal="center"/>
    </xf>
    <xf numFmtId="0" fontId="11" fillId="2" borderId="15" xfId="1" applyFont="1" applyFill="1" applyBorder="1" applyAlignment="1">
      <alignment horizontal="center"/>
    </xf>
    <xf numFmtId="0" fontId="12" fillId="2" borderId="15" xfId="1" applyFont="1" applyFill="1" applyBorder="1" applyAlignment="1">
      <alignment horizontal="center"/>
    </xf>
    <xf numFmtId="2" fontId="13" fillId="0" borderId="0" xfId="1" applyNumberFormat="1" applyFont="1" applyAlignment="1">
      <alignment horizontal="center"/>
    </xf>
    <xf numFmtId="164" fontId="4" fillId="3" borderId="0" xfId="1" applyNumberFormat="1" applyFill="1" applyAlignment="1">
      <alignment horizontal="center"/>
    </xf>
    <xf numFmtId="164" fontId="4" fillId="0" borderId="0" xfId="1" applyNumberFormat="1" applyAlignment="1">
      <alignment horizontal="center"/>
    </xf>
    <xf numFmtId="164" fontId="13" fillId="0" borderId="0" xfId="1" applyNumberFormat="1" applyFont="1" applyAlignment="1">
      <alignment horizontal="center"/>
    </xf>
    <xf numFmtId="0" fontId="13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10" fillId="2" borderId="14" xfId="1" applyFont="1" applyFill="1" applyBorder="1" applyAlignment="1">
      <alignment horizontal="center"/>
    </xf>
    <xf numFmtId="0" fontId="11" fillId="2" borderId="14" xfId="1" applyFont="1" applyFill="1" applyBorder="1" applyAlignment="1">
      <alignment horizontal="center"/>
    </xf>
    <xf numFmtId="0" fontId="12" fillId="2" borderId="14" xfId="1" applyFont="1" applyFill="1" applyBorder="1" applyAlignment="1">
      <alignment horizontal="center"/>
    </xf>
    <xf numFmtId="0" fontId="11" fillId="2" borderId="16" xfId="1" applyFont="1" applyFill="1" applyBorder="1" applyAlignment="1">
      <alignment horizontal="center"/>
    </xf>
    <xf numFmtId="0" fontId="9" fillId="2" borderId="9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0" fontId="11" fillId="2" borderId="11" xfId="1" applyFont="1" applyFill="1" applyBorder="1" applyAlignment="1">
      <alignment horizontal="center"/>
    </xf>
    <xf numFmtId="0" fontId="12" fillId="2" borderId="11" xfId="1" applyFont="1" applyFill="1" applyBorder="1" applyAlignment="1">
      <alignment horizontal="center"/>
    </xf>
    <xf numFmtId="0" fontId="9" fillId="2" borderId="10" xfId="1" applyFont="1" applyFill="1" applyBorder="1" applyAlignment="1">
      <alignment horizontal="center"/>
    </xf>
    <xf numFmtId="0" fontId="10" fillId="2" borderId="10" xfId="1" applyFont="1" applyFill="1" applyBorder="1" applyAlignment="1">
      <alignment horizontal="center"/>
    </xf>
    <xf numFmtId="2" fontId="2" fillId="0" borderId="0" xfId="2" applyNumberFormat="1" applyFont="1" applyAlignment="1">
      <alignment horizontal="center"/>
    </xf>
    <xf numFmtId="15" fontId="0" fillId="0" borderId="0" xfId="0" applyNumberFormat="1"/>
    <xf numFmtId="2" fontId="6" fillId="0" borderId="0" xfId="1" applyNumberFormat="1" applyFont="1" applyAlignment="1">
      <alignment horizontal="center"/>
    </xf>
    <xf numFmtId="2" fontId="4" fillId="0" borderId="0" xfId="1" applyNumberFormat="1" applyAlignment="1">
      <alignment horizontal="center"/>
    </xf>
    <xf numFmtId="0" fontId="9" fillId="2" borderId="0" xfId="1" applyFont="1" applyFill="1" applyAlignment="1">
      <alignment horizontal="center"/>
    </xf>
    <xf numFmtId="0" fontId="10" fillId="2" borderId="0" xfId="1" applyFont="1" applyFill="1" applyAlignment="1">
      <alignment horizontal="center"/>
    </xf>
    <xf numFmtId="0" fontId="11" fillId="2" borderId="0" xfId="1" applyFont="1" applyFill="1" applyAlignment="1">
      <alignment horizontal="center"/>
    </xf>
    <xf numFmtId="0" fontId="12" fillId="2" borderId="0" xfId="1" applyFont="1" applyFill="1" applyAlignment="1">
      <alignment horizontal="center"/>
    </xf>
    <xf numFmtId="0" fontId="9" fillId="2" borderId="10" xfId="2" applyFont="1" applyFill="1" applyBorder="1" applyAlignment="1">
      <alignment horizontal="center"/>
    </xf>
    <xf numFmtId="0" fontId="10" fillId="2" borderId="10" xfId="2" applyFont="1" applyFill="1" applyBorder="1" applyAlignment="1">
      <alignment horizontal="center"/>
    </xf>
    <xf numFmtId="2" fontId="14" fillId="0" borderId="0" xfId="1" applyNumberFormat="1" applyFont="1" applyAlignment="1">
      <alignment horizontal="center"/>
    </xf>
    <xf numFmtId="0" fontId="11" fillId="2" borderId="9" xfId="1" applyFont="1" applyFill="1" applyBorder="1" applyAlignment="1">
      <alignment horizontal="center"/>
    </xf>
    <xf numFmtId="0" fontId="12" fillId="2" borderId="9" xfId="1" applyFont="1" applyFill="1" applyBorder="1" applyAlignment="1">
      <alignment horizontal="center"/>
    </xf>
    <xf numFmtId="164" fontId="4" fillId="3" borderId="9" xfId="1" applyNumberFormat="1" applyFill="1" applyBorder="1" applyAlignment="1">
      <alignment horizontal="center"/>
    </xf>
    <xf numFmtId="0" fontId="11" fillId="2" borderId="10" xfId="1" applyFont="1" applyFill="1" applyBorder="1" applyAlignment="1">
      <alignment horizontal="center"/>
    </xf>
    <xf numFmtId="0" fontId="12" fillId="2" borderId="10" xfId="1" applyFont="1" applyFill="1" applyBorder="1" applyAlignment="1">
      <alignment horizontal="center"/>
    </xf>
    <xf numFmtId="164" fontId="4" fillId="3" borderId="10" xfId="1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9" fillId="2" borderId="10" xfId="3" applyFont="1" applyFill="1" applyBorder="1" applyAlignment="1">
      <alignment horizontal="center"/>
    </xf>
    <xf numFmtId="0" fontId="10" fillId="2" borderId="10" xfId="3" applyFont="1" applyFill="1" applyBorder="1" applyAlignment="1">
      <alignment horizontal="center"/>
    </xf>
    <xf numFmtId="0" fontId="11" fillId="2" borderId="10" xfId="3" applyFont="1" applyFill="1" applyBorder="1" applyAlignment="1">
      <alignment horizontal="center"/>
    </xf>
    <xf numFmtId="0" fontId="12" fillId="2" borderId="10" xfId="3" applyFont="1" applyFill="1" applyBorder="1" applyAlignment="1">
      <alignment horizontal="center"/>
    </xf>
    <xf numFmtId="164" fontId="1" fillId="3" borderId="10" xfId="3" applyNumberFormat="1" applyFill="1" applyBorder="1" applyAlignment="1">
      <alignment horizontal="center"/>
    </xf>
    <xf numFmtId="2" fontId="11" fillId="2" borderId="10" xfId="2" applyNumberFormat="1" applyFont="1" applyFill="1" applyBorder="1" applyAlignment="1">
      <alignment horizontal="center"/>
    </xf>
    <xf numFmtId="2" fontId="1" fillId="3" borderId="10" xfId="2" applyNumberFormat="1" applyFill="1" applyBorder="1" applyAlignment="1">
      <alignment horizontal="center"/>
    </xf>
    <xf numFmtId="0" fontId="9" fillId="2" borderId="0" xfId="2" applyFont="1" applyFill="1" applyAlignment="1">
      <alignment horizontal="center"/>
    </xf>
    <xf numFmtId="0" fontId="10" fillId="2" borderId="0" xfId="2" applyFont="1" applyFill="1" applyAlignment="1">
      <alignment horizontal="center"/>
    </xf>
    <xf numFmtId="1" fontId="9" fillId="2" borderId="0" xfId="2" applyNumberFormat="1" applyFont="1" applyFill="1" applyAlignment="1">
      <alignment horizontal="center"/>
    </xf>
    <xf numFmtId="1" fontId="11" fillId="2" borderId="0" xfId="2" applyNumberFormat="1" applyFont="1" applyFill="1" applyAlignment="1">
      <alignment horizontal="center"/>
    </xf>
    <xf numFmtId="2" fontId="12" fillId="2" borderId="0" xfId="2" applyNumberFormat="1" applyFont="1" applyFill="1" applyAlignment="1">
      <alignment horizontal="center"/>
    </xf>
    <xf numFmtId="2" fontId="11" fillId="2" borderId="0" xfId="2" applyNumberFormat="1" applyFont="1" applyFill="1" applyAlignment="1">
      <alignment horizontal="center"/>
    </xf>
    <xf numFmtId="0" fontId="1" fillId="0" borderId="0" xfId="2"/>
    <xf numFmtId="0" fontId="15" fillId="0" borderId="0" xfId="2" applyFont="1"/>
    <xf numFmtId="1" fontId="1" fillId="0" borderId="0" xfId="2" applyNumberFormat="1" applyAlignment="1">
      <alignment horizontal="center"/>
    </xf>
    <xf numFmtId="1" fontId="3" fillId="0" borderId="0" xfId="2" applyNumberFormat="1" applyFont="1" applyAlignment="1">
      <alignment horizontal="center"/>
    </xf>
    <xf numFmtId="15" fontId="1" fillId="0" borderId="0" xfId="2" applyNumberFormat="1"/>
    <xf numFmtId="0" fontId="9" fillId="4" borderId="10" xfId="2" applyFont="1" applyFill="1" applyBorder="1" applyAlignment="1">
      <alignment horizontal="left"/>
    </xf>
    <xf numFmtId="0" fontId="10" fillId="4" borderId="10" xfId="2" applyFont="1" applyFill="1" applyBorder="1" applyAlignment="1">
      <alignment horizontal="left"/>
    </xf>
    <xf numFmtId="1" fontId="9" fillId="4" borderId="10" xfId="2" applyNumberFormat="1" applyFont="1" applyFill="1" applyBorder="1" applyAlignment="1">
      <alignment horizontal="center"/>
    </xf>
    <xf numFmtId="1" fontId="11" fillId="4" borderId="11" xfId="2" applyNumberFormat="1" applyFont="1" applyFill="1" applyBorder="1" applyAlignment="1">
      <alignment horizontal="center"/>
    </xf>
    <xf numFmtId="2" fontId="12" fillId="4" borderId="11" xfId="2" applyNumberFormat="1" applyFont="1" applyFill="1" applyBorder="1" applyAlignment="1">
      <alignment horizontal="center"/>
    </xf>
    <xf numFmtId="2" fontId="11" fillId="4" borderId="11" xfId="2" applyNumberFormat="1" applyFont="1" applyFill="1" applyBorder="1" applyAlignment="1">
      <alignment horizontal="center"/>
    </xf>
    <xf numFmtId="2" fontId="1" fillId="4" borderId="0" xfId="2" applyNumberFormat="1" applyFill="1" applyAlignment="1">
      <alignment horizontal="center"/>
    </xf>
    <xf numFmtId="2" fontId="15" fillId="0" borderId="0" xfId="2" applyNumberFormat="1" applyFont="1"/>
    <xf numFmtId="0" fontId="9" fillId="5" borderId="10" xfId="1" applyFont="1" applyFill="1" applyBorder="1" applyAlignment="1">
      <alignment horizontal="left"/>
    </xf>
    <xf numFmtId="0" fontId="10" fillId="5" borderId="10" xfId="1" applyFont="1" applyFill="1" applyBorder="1" applyAlignment="1">
      <alignment horizontal="left"/>
    </xf>
    <xf numFmtId="0" fontId="11" fillId="5" borderId="11" xfId="1" applyFont="1" applyFill="1" applyBorder="1"/>
    <xf numFmtId="0" fontId="12" fillId="5" borderId="11" xfId="1" applyFont="1" applyFill="1" applyBorder="1"/>
    <xf numFmtId="0" fontId="16" fillId="0" borderId="0" xfId="1" applyFont="1"/>
    <xf numFmtId="0" fontId="9" fillId="0" borderId="0" xfId="1" applyFont="1" applyAlignment="1">
      <alignment horizontal="left"/>
    </xf>
    <xf numFmtId="0" fontId="11" fillId="0" borderId="0" xfId="1" applyFont="1"/>
    <xf numFmtId="0" fontId="12" fillId="0" borderId="0" xfId="1" applyFont="1"/>
    <xf numFmtId="0" fontId="9" fillId="5" borderId="9" xfId="1" applyFont="1" applyFill="1" applyBorder="1" applyAlignment="1">
      <alignment horizontal="left"/>
    </xf>
    <xf numFmtId="0" fontId="10" fillId="5" borderId="9" xfId="1" applyFont="1" applyFill="1" applyBorder="1" applyAlignment="1">
      <alignment horizontal="left"/>
    </xf>
    <xf numFmtId="0" fontId="9" fillId="5" borderId="14" xfId="1" applyFont="1" applyFill="1" applyBorder="1" applyAlignment="1">
      <alignment horizontal="left"/>
    </xf>
    <xf numFmtId="0" fontId="10" fillId="5" borderId="14" xfId="1" applyFont="1" applyFill="1" applyBorder="1" applyAlignment="1">
      <alignment horizontal="left"/>
    </xf>
    <xf numFmtId="0" fontId="12" fillId="5" borderId="15" xfId="1" applyFont="1" applyFill="1" applyBorder="1"/>
    <xf numFmtId="0" fontId="11" fillId="5" borderId="15" xfId="1" applyFont="1" applyFill="1" applyBorder="1"/>
    <xf numFmtId="0" fontId="9" fillId="5" borderId="10" xfId="3" applyFont="1" applyFill="1" applyBorder="1" applyAlignment="1">
      <alignment horizontal="left"/>
    </xf>
    <xf numFmtId="0" fontId="10" fillId="5" borderId="10" xfId="3" applyFont="1" applyFill="1" applyBorder="1" applyAlignment="1">
      <alignment horizontal="left"/>
    </xf>
    <xf numFmtId="0" fontId="11" fillId="5" borderId="11" xfId="3" applyFont="1" applyFill="1" applyBorder="1"/>
    <xf numFmtId="0" fontId="12" fillId="5" borderId="11" xfId="3" applyFont="1" applyFill="1" applyBorder="1"/>
    <xf numFmtId="0" fontId="9" fillId="0" borderId="0" xfId="3" applyFont="1" applyAlignment="1">
      <alignment horizontal="left"/>
    </xf>
    <xf numFmtId="0" fontId="11" fillId="0" borderId="0" xfId="3" applyFont="1"/>
    <xf numFmtId="0" fontId="12" fillId="0" borderId="0" xfId="3" applyFont="1"/>
    <xf numFmtId="2" fontId="1" fillId="0" borderId="0" xfId="3" applyNumberFormat="1"/>
    <xf numFmtId="15" fontId="4" fillId="0" borderId="0" xfId="1" applyNumberFormat="1"/>
    <xf numFmtId="0" fontId="9" fillId="4" borderId="10" xfId="1" applyFont="1" applyFill="1" applyBorder="1" applyAlignment="1">
      <alignment horizontal="left"/>
    </xf>
    <xf numFmtId="1" fontId="9" fillId="4" borderId="10" xfId="1" applyNumberFormat="1" applyFont="1" applyFill="1" applyBorder="1" applyAlignment="1">
      <alignment horizontal="center"/>
    </xf>
    <xf numFmtId="1" fontId="11" fillId="4" borderId="11" xfId="1" applyNumberFormat="1" applyFont="1" applyFill="1" applyBorder="1" applyAlignment="1">
      <alignment horizontal="center"/>
    </xf>
    <xf numFmtId="2" fontId="12" fillId="4" borderId="11" xfId="1" applyNumberFormat="1" applyFont="1" applyFill="1" applyBorder="1" applyAlignment="1">
      <alignment horizontal="center"/>
    </xf>
    <xf numFmtId="2" fontId="11" fillId="4" borderId="11" xfId="1" applyNumberFormat="1" applyFont="1" applyFill="1" applyBorder="1" applyAlignment="1">
      <alignment horizontal="center"/>
    </xf>
    <xf numFmtId="2" fontId="4" fillId="4" borderId="0" xfId="1" applyNumberFormat="1" applyFill="1" applyAlignment="1">
      <alignment horizontal="center"/>
    </xf>
    <xf numFmtId="2" fontId="3" fillId="0" borderId="0" xfId="1" applyNumberFormat="1" applyFont="1" applyAlignment="1">
      <alignment horizontal="center"/>
    </xf>
    <xf numFmtId="1" fontId="17" fillId="0" borderId="0" xfId="2" applyNumberFormat="1" applyFont="1" applyAlignment="1">
      <alignment horizontal="center"/>
    </xf>
    <xf numFmtId="2" fontId="17" fillId="0" borderId="0" xfId="2" applyNumberFormat="1" applyFont="1" applyAlignment="1">
      <alignment horizontal="center"/>
    </xf>
    <xf numFmtId="2" fontId="1" fillId="0" borderId="0" xfId="2" applyNumberFormat="1"/>
    <xf numFmtId="0" fontId="9" fillId="6" borderId="9" xfId="2" applyFont="1" applyFill="1" applyBorder="1" applyAlignment="1">
      <alignment horizontal="left"/>
    </xf>
    <xf numFmtId="0" fontId="10" fillId="6" borderId="9" xfId="2" applyFont="1" applyFill="1" applyBorder="1" applyAlignment="1">
      <alignment horizontal="left"/>
    </xf>
    <xf numFmtId="1" fontId="9" fillId="6" borderId="9" xfId="2" applyNumberFormat="1" applyFont="1" applyFill="1" applyBorder="1" applyAlignment="1">
      <alignment horizontal="center"/>
    </xf>
    <xf numFmtId="1" fontId="11" fillId="6" borderId="11" xfId="2" applyNumberFormat="1" applyFont="1" applyFill="1" applyBorder="1" applyAlignment="1">
      <alignment horizontal="center"/>
    </xf>
    <xf numFmtId="2" fontId="12" fillId="6" borderId="11" xfId="2" applyNumberFormat="1" applyFont="1" applyFill="1" applyBorder="1" applyAlignment="1">
      <alignment horizontal="center"/>
    </xf>
    <xf numFmtId="2" fontId="11" fillId="6" borderId="11" xfId="2" applyNumberFormat="1" applyFont="1" applyFill="1" applyBorder="1" applyAlignment="1">
      <alignment horizontal="center"/>
    </xf>
    <xf numFmtId="2" fontId="1" fillId="6" borderId="0" xfId="2" applyNumberFormat="1" applyFill="1" applyAlignment="1">
      <alignment horizontal="center"/>
    </xf>
    <xf numFmtId="2" fontId="2" fillId="7" borderId="0" xfId="2" applyNumberFormat="1" applyFont="1" applyFill="1"/>
    <xf numFmtId="0" fontId="9" fillId="6" borderId="10" xfId="2" applyFont="1" applyFill="1" applyBorder="1" applyAlignment="1">
      <alignment horizontal="left"/>
    </xf>
    <xf numFmtId="0" fontId="10" fillId="6" borderId="10" xfId="2" applyFont="1" applyFill="1" applyBorder="1" applyAlignment="1">
      <alignment horizontal="left"/>
    </xf>
    <xf numFmtId="1" fontId="9" fillId="6" borderId="10" xfId="2" applyNumberFormat="1" applyFont="1" applyFill="1" applyBorder="1" applyAlignment="1">
      <alignment horizontal="center"/>
    </xf>
    <xf numFmtId="2" fontId="2" fillId="0" borderId="1" xfId="2" applyNumberFormat="1" applyFont="1" applyBorder="1"/>
    <xf numFmtId="1" fontId="17" fillId="0" borderId="2" xfId="2" applyNumberFormat="1" applyFont="1" applyBorder="1" applyAlignment="1">
      <alignment horizontal="center"/>
    </xf>
    <xf numFmtId="2" fontId="17" fillId="0" borderId="2" xfId="2" applyNumberFormat="1" applyFont="1" applyBorder="1" applyAlignment="1">
      <alignment horizontal="center"/>
    </xf>
    <xf numFmtId="2" fontId="1" fillId="0" borderId="3" xfId="2" applyNumberFormat="1" applyBorder="1"/>
    <xf numFmtId="2" fontId="2" fillId="0" borderId="4" xfId="1" applyNumberFormat="1" applyFont="1" applyBorder="1"/>
    <xf numFmtId="1" fontId="18" fillId="0" borderId="0" xfId="1" applyNumberFormat="1" applyFont="1" applyAlignment="1">
      <alignment horizontal="center"/>
    </xf>
    <xf numFmtId="2" fontId="17" fillId="0" borderId="0" xfId="1" applyNumberFormat="1" applyFont="1" applyAlignment="1">
      <alignment horizontal="center"/>
    </xf>
    <xf numFmtId="2" fontId="1" fillId="0" borderId="5" xfId="2" applyNumberFormat="1" applyBorder="1"/>
    <xf numFmtId="2" fontId="17" fillId="0" borderId="17" xfId="2" applyNumberFormat="1" applyFont="1" applyBorder="1" applyAlignment="1">
      <alignment horizontal="center"/>
    </xf>
    <xf numFmtId="2" fontId="1" fillId="0" borderId="10" xfId="2" applyNumberFormat="1" applyBorder="1"/>
    <xf numFmtId="0" fontId="1" fillId="0" borderId="5" xfId="2" applyBorder="1"/>
    <xf numFmtId="0" fontId="4" fillId="8" borderId="0" xfId="1" applyFill="1"/>
    <xf numFmtId="2" fontId="4" fillId="8" borderId="0" xfId="1" applyNumberFormat="1" applyFill="1"/>
    <xf numFmtId="1" fontId="2" fillId="0" borderId="0" xfId="2" applyNumberFormat="1" applyFont="1" applyAlignment="1">
      <alignment horizontal="center"/>
    </xf>
    <xf numFmtId="2" fontId="19" fillId="0" borderId="0" xfId="2" applyNumberFormat="1" applyFont="1" applyAlignment="1">
      <alignment horizontal="center"/>
    </xf>
    <xf numFmtId="2" fontId="3" fillId="8" borderId="0" xfId="1" applyNumberFormat="1" applyFont="1" applyFill="1"/>
    <xf numFmtId="0" fontId="3" fillId="8" borderId="0" xfId="1" applyFont="1" applyFill="1"/>
    <xf numFmtId="2" fontId="17" fillId="0" borderId="4" xfId="2" applyNumberFormat="1" applyFont="1" applyBorder="1" applyAlignment="1">
      <alignment horizontal="center"/>
    </xf>
    <xf numFmtId="1" fontId="1" fillId="0" borderId="0" xfId="2" applyNumberFormat="1"/>
    <xf numFmtId="1" fontId="20" fillId="0" borderId="0" xfId="2" applyNumberFormat="1" applyFont="1"/>
    <xf numFmtId="2" fontId="2" fillId="0" borderId="5" xfId="2" applyNumberFormat="1" applyFont="1" applyBorder="1"/>
    <xf numFmtId="2" fontId="17" fillId="0" borderId="18" xfId="2" applyNumberFormat="1" applyFont="1" applyBorder="1" applyAlignment="1">
      <alignment horizontal="center"/>
    </xf>
    <xf numFmtId="2" fontId="1" fillId="0" borderId="19" xfId="2" applyNumberFormat="1" applyBorder="1"/>
    <xf numFmtId="0" fontId="1" fillId="0" borderId="8" xfId="2" applyBorder="1"/>
    <xf numFmtId="2" fontId="15" fillId="0" borderId="4" xfId="2" applyNumberFormat="1" applyFont="1" applyBorder="1"/>
    <xf numFmtId="2" fontId="15" fillId="0" borderId="0" xfId="2" applyNumberFormat="1" applyFont="1" applyAlignment="1">
      <alignment horizontal="center"/>
    </xf>
    <xf numFmtId="0" fontId="15" fillId="0" borderId="5" xfId="2" applyFont="1" applyBorder="1"/>
    <xf numFmtId="0" fontId="15" fillId="0" borderId="4" xfId="1" applyFont="1" applyBorder="1"/>
    <xf numFmtId="0" fontId="15" fillId="0" borderId="0" xfId="1" applyFont="1"/>
    <xf numFmtId="2" fontId="2" fillId="0" borderId="4" xfId="2" applyNumberFormat="1" applyFont="1" applyBorder="1"/>
    <xf numFmtId="1" fontId="15" fillId="0" borderId="0" xfId="2" applyNumberFormat="1" applyFont="1" applyAlignment="1">
      <alignment horizontal="center"/>
    </xf>
    <xf numFmtId="0" fontId="1" fillId="9" borderId="0" xfId="2" applyFill="1"/>
    <xf numFmtId="0" fontId="15" fillId="9" borderId="0" xfId="2" applyFont="1" applyFill="1"/>
    <xf numFmtId="1" fontId="1" fillId="9" borderId="0" xfId="2" applyNumberFormat="1" applyFill="1" applyAlignment="1">
      <alignment horizontal="center"/>
    </xf>
    <xf numFmtId="1" fontId="3" fillId="9" borderId="0" xfId="2" applyNumberFormat="1" applyFont="1" applyFill="1" applyAlignment="1">
      <alignment horizontal="center"/>
    </xf>
    <xf numFmtId="2" fontId="1" fillId="9" borderId="0" xfId="2" applyNumberFormat="1" applyFill="1" applyAlignment="1">
      <alignment horizontal="center"/>
    </xf>
    <xf numFmtId="2" fontId="3" fillId="9" borderId="0" xfId="2" applyNumberFormat="1" applyFont="1" applyFill="1" applyAlignment="1">
      <alignment horizontal="center"/>
    </xf>
    <xf numFmtId="0" fontId="7" fillId="9" borderId="0" xfId="2" applyFont="1" applyFill="1" applyAlignment="1">
      <alignment horizontal="center"/>
    </xf>
    <xf numFmtId="2" fontId="2" fillId="9" borderId="0" xfId="2" applyNumberFormat="1" applyFont="1" applyFill="1"/>
    <xf numFmtId="0" fontId="9" fillId="6" borderId="9" xfId="1" applyFont="1" applyFill="1" applyBorder="1" applyAlignment="1">
      <alignment horizontal="left"/>
    </xf>
    <xf numFmtId="0" fontId="10" fillId="6" borderId="9" xfId="1" applyFont="1" applyFill="1" applyBorder="1" applyAlignment="1">
      <alignment horizontal="left"/>
    </xf>
    <xf numFmtId="0" fontId="11" fillId="6" borderId="11" xfId="1" applyFont="1" applyFill="1" applyBorder="1"/>
    <xf numFmtId="0" fontId="12" fillId="6" borderId="11" xfId="1" applyFont="1" applyFill="1" applyBorder="1"/>
    <xf numFmtId="0" fontId="4" fillId="6" borderId="0" xfId="1" applyFill="1"/>
    <xf numFmtId="0" fontId="9" fillId="6" borderId="10" xfId="1" applyFont="1" applyFill="1" applyBorder="1" applyAlignment="1">
      <alignment horizontal="left"/>
    </xf>
    <xf numFmtId="0" fontId="10" fillId="6" borderId="10" xfId="1" applyFont="1" applyFill="1" applyBorder="1" applyAlignment="1">
      <alignment horizontal="left"/>
    </xf>
    <xf numFmtId="2" fontId="4" fillId="6" borderId="0" xfId="1" applyNumberFormat="1" applyFill="1"/>
    <xf numFmtId="0" fontId="9" fillId="6" borderId="14" xfId="1" applyFont="1" applyFill="1" applyBorder="1" applyAlignment="1">
      <alignment horizontal="left"/>
    </xf>
    <xf numFmtId="0" fontId="10" fillId="6" borderId="14" xfId="1" applyFont="1" applyFill="1" applyBorder="1" applyAlignment="1">
      <alignment horizontal="left"/>
    </xf>
    <xf numFmtId="0" fontId="11" fillId="6" borderId="15" xfId="1" applyFont="1" applyFill="1" applyBorder="1"/>
    <xf numFmtId="0" fontId="12" fillId="6" borderId="15" xfId="1" applyFont="1" applyFill="1" applyBorder="1"/>
    <xf numFmtId="0" fontId="10" fillId="0" borderId="0" xfId="1" applyFont="1" applyAlignment="1">
      <alignment horizontal="left"/>
    </xf>
    <xf numFmtId="0" fontId="2" fillId="0" borderId="4" xfId="1" applyFont="1" applyBorder="1"/>
    <xf numFmtId="0" fontId="4" fillId="0" borderId="4" xfId="1" applyBorder="1"/>
    <xf numFmtId="0" fontId="4" fillId="0" borderId="6" xfId="1" applyBorder="1"/>
    <xf numFmtId="0" fontId="15" fillId="0" borderId="8" xfId="2" applyFont="1" applyBorder="1"/>
    <xf numFmtId="2" fontId="4" fillId="0" borderId="5" xfId="1" applyNumberFormat="1" applyBorder="1"/>
    <xf numFmtId="0" fontId="9" fillId="6" borderId="4" xfId="1" applyFont="1" applyFill="1" applyBorder="1" applyAlignment="1">
      <alignment horizontal="left"/>
    </xf>
    <xf numFmtId="1" fontId="4" fillId="6" borderId="0" xfId="1" applyNumberFormat="1" applyFill="1" applyAlignment="1">
      <alignment horizontal="center"/>
    </xf>
    <xf numFmtId="2" fontId="4" fillId="6" borderId="0" xfId="1" applyNumberFormat="1" applyFill="1" applyAlignment="1">
      <alignment horizontal="center"/>
    </xf>
    <xf numFmtId="1" fontId="17" fillId="0" borderId="0" xfId="1" applyNumberFormat="1" applyFont="1" applyAlignment="1">
      <alignment horizontal="center"/>
    </xf>
    <xf numFmtId="0" fontId="9" fillId="4" borderId="4" xfId="1" applyFont="1" applyFill="1" applyBorder="1" applyAlignment="1">
      <alignment horizontal="left"/>
    </xf>
    <xf numFmtId="1" fontId="4" fillId="4" borderId="0" xfId="1" applyNumberFormat="1" applyFill="1" applyAlignment="1">
      <alignment horizontal="center"/>
    </xf>
    <xf numFmtId="0" fontId="9" fillId="10" borderId="4" xfId="1" applyFont="1" applyFill="1" applyBorder="1" applyAlignment="1">
      <alignment horizontal="left"/>
    </xf>
    <xf numFmtId="1" fontId="4" fillId="10" borderId="0" xfId="1" applyNumberFormat="1" applyFill="1" applyAlignment="1">
      <alignment horizontal="center"/>
    </xf>
    <xf numFmtId="2" fontId="4" fillId="10" borderId="0" xfId="1" applyNumberFormat="1" applyFill="1" applyAlignment="1">
      <alignment horizontal="center"/>
    </xf>
    <xf numFmtId="0" fontId="9" fillId="10" borderId="6" xfId="1" applyFont="1" applyFill="1" applyBorder="1" applyAlignment="1">
      <alignment horizontal="left"/>
    </xf>
    <xf numFmtId="1" fontId="4" fillId="10" borderId="7" xfId="1" applyNumberFormat="1" applyFill="1" applyBorder="1" applyAlignment="1">
      <alignment horizontal="center"/>
    </xf>
    <xf numFmtId="2" fontId="4" fillId="10" borderId="7" xfId="1" applyNumberFormat="1" applyFill="1" applyBorder="1" applyAlignment="1">
      <alignment horizontal="center"/>
    </xf>
    <xf numFmtId="2" fontId="4" fillId="0" borderId="8" xfId="1" applyNumberFormat="1" applyBorder="1"/>
    <xf numFmtId="0" fontId="9" fillId="6" borderId="9" xfId="3" applyFont="1" applyFill="1" applyBorder="1" applyAlignment="1">
      <alignment horizontal="left"/>
    </xf>
    <xf numFmtId="0" fontId="10" fillId="6" borderId="9" xfId="3" applyFont="1" applyFill="1" applyBorder="1" applyAlignment="1">
      <alignment horizontal="left"/>
    </xf>
    <xf numFmtId="0" fontId="11" fillId="6" borderId="11" xfId="3" applyFont="1" applyFill="1" applyBorder="1"/>
    <xf numFmtId="0" fontId="12" fillId="6" borderId="11" xfId="3" applyFont="1" applyFill="1" applyBorder="1"/>
    <xf numFmtId="0" fontId="1" fillId="6" borderId="0" xfId="3" applyFill="1"/>
    <xf numFmtId="0" fontId="9" fillId="6" borderId="10" xfId="3" applyFont="1" applyFill="1" applyBorder="1" applyAlignment="1">
      <alignment horizontal="left"/>
    </xf>
    <xf numFmtId="0" fontId="10" fillId="6" borderId="10" xfId="3" applyFont="1" applyFill="1" applyBorder="1" applyAlignment="1">
      <alignment horizontal="left"/>
    </xf>
    <xf numFmtId="2" fontId="1" fillId="6" borderId="0" xfId="3" applyNumberFormat="1" applyFill="1"/>
    <xf numFmtId="0" fontId="9" fillId="6" borderId="14" xfId="3" applyFont="1" applyFill="1" applyBorder="1" applyAlignment="1">
      <alignment horizontal="left"/>
    </xf>
    <xf numFmtId="0" fontId="10" fillId="6" borderId="14" xfId="3" applyFont="1" applyFill="1" applyBorder="1" applyAlignment="1">
      <alignment horizontal="left"/>
    </xf>
    <xf numFmtId="0" fontId="11" fillId="6" borderId="15" xfId="3" applyFont="1" applyFill="1" applyBorder="1"/>
    <xf numFmtId="0" fontId="12" fillId="6" borderId="15" xfId="3" applyFont="1" applyFill="1" applyBorder="1"/>
    <xf numFmtId="0" fontId="10" fillId="0" borderId="0" xfId="3" applyFont="1" applyAlignment="1">
      <alignment horizontal="left"/>
    </xf>
    <xf numFmtId="15" fontId="1" fillId="9" borderId="0" xfId="2" applyNumberFormat="1" applyFill="1"/>
    <xf numFmtId="0" fontId="4" fillId="9" borderId="0" xfId="1" applyFill="1"/>
    <xf numFmtId="0" fontId="9" fillId="9" borderId="0" xfId="3" applyFont="1" applyFill="1" applyAlignment="1">
      <alignment horizontal="left"/>
    </xf>
    <xf numFmtId="0" fontId="10" fillId="9" borderId="0" xfId="3" applyFont="1" applyFill="1" applyAlignment="1">
      <alignment horizontal="left"/>
    </xf>
    <xf numFmtId="0" fontId="11" fillId="9" borderId="0" xfId="3" applyFont="1" applyFill="1"/>
    <xf numFmtId="0" fontId="12" fillId="9" borderId="0" xfId="3" applyFont="1" applyFill="1"/>
    <xf numFmtId="2" fontId="1" fillId="9" borderId="0" xfId="3" applyNumberFormat="1" applyFill="1"/>
    <xf numFmtId="1" fontId="12" fillId="6" borderId="11" xfId="1" applyNumberFormat="1" applyFont="1" applyFill="1" applyBorder="1" applyAlignment="1">
      <alignment horizontal="center"/>
    </xf>
    <xf numFmtId="1" fontId="11" fillId="6" borderId="11" xfId="1" applyNumberFormat="1" applyFont="1" applyFill="1" applyBorder="1" applyAlignment="1">
      <alignment horizontal="center"/>
    </xf>
    <xf numFmtId="2" fontId="12" fillId="6" borderId="11" xfId="1" applyNumberFormat="1" applyFont="1" applyFill="1" applyBorder="1" applyAlignment="1">
      <alignment horizontal="center"/>
    </xf>
    <xf numFmtId="2" fontId="11" fillId="6" borderId="11" xfId="1" applyNumberFormat="1" applyFont="1" applyFill="1" applyBorder="1" applyAlignment="1">
      <alignment horizontal="center"/>
    </xf>
    <xf numFmtId="2" fontId="2" fillId="11" borderId="0" xfId="1" applyNumberFormat="1" applyFont="1" applyFill="1"/>
    <xf numFmtId="1" fontId="4" fillId="0" borderId="0" xfId="1" applyNumberFormat="1" applyAlignment="1">
      <alignment horizontal="center"/>
    </xf>
    <xf numFmtId="1" fontId="2" fillId="0" borderId="0" xfId="1" applyNumberFormat="1" applyFont="1" applyAlignment="1">
      <alignment horizontal="center"/>
    </xf>
    <xf numFmtId="2" fontId="19" fillId="0" borderId="0" xfId="1" applyNumberFormat="1" applyFont="1" applyAlignment="1">
      <alignment horizontal="center"/>
    </xf>
    <xf numFmtId="2" fontId="18" fillId="0" borderId="0" xfId="1" applyNumberFormat="1" applyFont="1" applyAlignment="1">
      <alignment horizontal="center"/>
    </xf>
    <xf numFmtId="1" fontId="3" fillId="0" borderId="0" xfId="1" applyNumberFormat="1" applyFont="1" applyAlignment="1">
      <alignment horizontal="center"/>
    </xf>
    <xf numFmtId="1" fontId="21" fillId="6" borderId="11" xfId="1" applyNumberFormat="1" applyFont="1" applyFill="1" applyBorder="1" applyAlignment="1">
      <alignment horizontal="center"/>
    </xf>
  </cellXfs>
  <cellStyles count="4">
    <cellStyle name="Normal" xfId="0" builtinId="0"/>
    <cellStyle name="Normal 2" xfId="1" xr:uid="{F52D7EA6-C763-471C-AE1B-301052143511}"/>
    <cellStyle name="Normal 2 2" xfId="3" xr:uid="{5422050B-D4F8-477D-85AE-100E6FBEE1CE}"/>
    <cellStyle name="常规 2" xfId="2" xr:uid="{CC331249-3DE4-4CBB-B387-1C54AF1193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299357</xdr:colOff>
      <xdr:row>129</xdr:row>
      <xdr:rowOff>2721</xdr:rowOff>
    </xdr:from>
    <xdr:to>
      <xdr:col>28</xdr:col>
      <xdr:colOff>283688</xdr:colOff>
      <xdr:row>147</xdr:row>
      <xdr:rowOff>15352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907FC86-1713-4F77-A1AB-2D91EFE593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686417" y="23617101"/>
          <a:ext cx="4510611" cy="327970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onVantage%20Projects\TCEA%20test.PRO\Data\IVA%20AG3PO4.raw\Results%20for%20CO%20by%20CF%20(uncalibrated)(Fn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C Batch report"/>
      <sheetName val="Default Batch report"/>
      <sheetName val="Experiment"/>
      <sheetName val="LIMS"/>
      <sheetName val="Analog Data"/>
      <sheetName val="Batch log"/>
      <sheetName val="Batch report"/>
      <sheetName val="Calculation"/>
      <sheetName val="Printout APC"/>
      <sheetName val="default"/>
      <sheetName val="Printout GC"/>
      <sheetName val="Printout"/>
    </sheetNames>
    <sheetDataSet>
      <sheetData sheetId="0" refreshError="1"/>
      <sheetData sheetId="1" refreshError="1"/>
      <sheetData sheetId="2">
        <row r="9">
          <cell r="F9" t="str">
            <v/>
          </cell>
        </row>
        <row r="14">
          <cell r="B14" t="str">
            <v>13C</v>
          </cell>
        </row>
        <row r="15">
          <cell r="B15" t="str">
            <v>18O</v>
          </cell>
        </row>
        <row r="24">
          <cell r="C24">
            <v>30</v>
          </cell>
          <cell r="D24" t="str">
            <v>Ratio 29/28</v>
          </cell>
          <cell r="E24" t="str">
            <v>Ratio 30/28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924C9-F9B5-465A-AC0F-011611F2D7E6}">
  <dimension ref="A1:AM420"/>
  <sheetViews>
    <sheetView tabSelected="1" zoomScale="70" zoomScaleNormal="70" workbookViewId="0">
      <pane ySplit="1" topLeftCell="A95" activePane="bottomLeft" state="frozen"/>
      <selection pane="bottomLeft" activeCell="AA222" sqref="AA222:AA232"/>
    </sheetView>
  </sheetViews>
  <sheetFormatPr defaultColWidth="9.21875" defaultRowHeight="14.4"/>
  <cols>
    <col min="1" max="1" width="11.77734375" style="120" customWidth="1"/>
    <col min="2" max="3" width="9.21875" style="120"/>
    <col min="4" max="4" width="33.77734375" style="121" bestFit="1" customWidth="1"/>
    <col min="5" max="5" width="9.21875" style="122"/>
    <col min="6" max="6" width="9.21875" style="123"/>
    <col min="7" max="7" width="9.21875" style="25"/>
    <col min="8" max="8" width="9.21875" style="26"/>
    <col min="9" max="9" width="9.21875" style="25"/>
    <col min="10" max="10" width="10.21875" style="25" bestFit="1" customWidth="1"/>
    <col min="11" max="11" width="9.21875" style="26"/>
    <col min="12" max="12" width="28" style="49" customWidth="1"/>
    <col min="13" max="13" width="15.5546875" style="49" bestFit="1" customWidth="1"/>
    <col min="14" max="14" width="8.77734375" style="49" customWidth="1"/>
    <col min="15" max="15" width="9.33203125" style="28" bestFit="1" customWidth="1"/>
    <col min="16" max="17" width="10.77734375" style="28" customWidth="1"/>
    <col min="18" max="18" width="9.21875" style="163"/>
    <col min="19" max="20" width="9.21875" style="164"/>
    <col min="21" max="21" width="9.21875" style="165"/>
    <col min="22" max="25" width="9.21875" style="120"/>
    <col min="26" max="26" width="21.5546875" style="120" customWidth="1"/>
    <col min="27" max="27" width="9.21875" style="120" bestFit="1" customWidth="1"/>
    <col min="28" max="28" width="17.109375" style="120" customWidth="1"/>
    <col min="29" max="29" width="9.21875" style="165"/>
    <col min="30" max="30" width="10.77734375" style="165" customWidth="1"/>
    <col min="31" max="33" width="9.21875" style="120"/>
    <col min="34" max="34" width="9.77734375" style="120" bestFit="1" customWidth="1"/>
    <col min="35" max="37" width="9.21875" style="120"/>
    <col min="38" max="39" width="9.21875" style="165"/>
    <col min="40" max="16384" width="9.21875" style="120"/>
  </cols>
  <sheetData>
    <row r="1" spans="1:39">
      <c r="A1" s="120" t="s">
        <v>161</v>
      </c>
      <c r="B1" s="120" t="s">
        <v>198</v>
      </c>
      <c r="C1" s="120" t="s">
        <v>199</v>
      </c>
      <c r="D1" s="121" t="s">
        <v>200</v>
      </c>
      <c r="E1" s="122" t="s">
        <v>201</v>
      </c>
      <c r="F1" s="123" t="s">
        <v>166</v>
      </c>
      <c r="G1" s="25" t="s">
        <v>167</v>
      </c>
      <c r="H1" s="26" t="s">
        <v>202</v>
      </c>
      <c r="I1" s="25" t="s">
        <v>170</v>
      </c>
      <c r="J1" s="25" t="s">
        <v>203</v>
      </c>
      <c r="K1" s="26" t="s">
        <v>204</v>
      </c>
      <c r="L1" s="49" t="s">
        <v>3</v>
      </c>
      <c r="M1" s="49" t="s">
        <v>212</v>
      </c>
      <c r="N1" s="49" t="s">
        <v>209</v>
      </c>
      <c r="O1" s="28" t="s">
        <v>7</v>
      </c>
      <c r="P1" s="28" t="s">
        <v>213</v>
      </c>
      <c r="AC1" s="120"/>
      <c r="AD1" s="120"/>
      <c r="AL1" s="120"/>
      <c r="AM1" s="120"/>
    </row>
    <row r="2" spans="1:39">
      <c r="R2" s="64"/>
    </row>
    <row r="3" spans="1:39" ht="15" thickBot="1">
      <c r="A3" s="124">
        <v>44293</v>
      </c>
      <c r="B3" s="120" t="s">
        <v>186</v>
      </c>
      <c r="C3" s="166">
        <v>2571</v>
      </c>
      <c r="D3" s="167" t="s">
        <v>214</v>
      </c>
      <c r="E3" s="168">
        <v>32</v>
      </c>
      <c r="F3" s="169">
        <v>321</v>
      </c>
      <c r="G3" s="170">
        <v>3.3639999999999999</v>
      </c>
      <c r="H3" s="171">
        <v>9.5043956000000005</v>
      </c>
      <c r="I3" s="172">
        <v>-6.3479999999999999</v>
      </c>
      <c r="O3" s="173">
        <f>AVERAGE(H3:H5,H15:H17,H9:H11,H21:H23, H27:H29, H33:H35, H39:H41, H45:H47)</f>
        <v>9.8426792333333353</v>
      </c>
      <c r="P3" s="173">
        <f>$AH$10/O3</f>
        <v>0.96723770592601377</v>
      </c>
    </row>
    <row r="4" spans="1:39">
      <c r="A4" s="124">
        <v>44293</v>
      </c>
      <c r="B4" s="120" t="s">
        <v>186</v>
      </c>
      <c r="C4" s="174">
        <v>2572</v>
      </c>
      <c r="D4" s="175" t="s">
        <v>214</v>
      </c>
      <c r="E4" s="176">
        <v>30</v>
      </c>
      <c r="F4" s="169">
        <v>311</v>
      </c>
      <c r="G4" s="170">
        <v>3.258</v>
      </c>
      <c r="H4" s="171">
        <v>9.8217745000000001</v>
      </c>
      <c r="I4" s="172">
        <v>-6.22</v>
      </c>
      <c r="Q4" s="177" t="s">
        <v>215</v>
      </c>
      <c r="R4" s="178"/>
      <c r="S4" s="179"/>
      <c r="T4" s="179"/>
      <c r="U4" s="180"/>
    </row>
    <row r="5" spans="1:39">
      <c r="A5" s="124">
        <v>44293</v>
      </c>
      <c r="B5" s="120" t="s">
        <v>186</v>
      </c>
      <c r="C5" s="174">
        <v>2573</v>
      </c>
      <c r="D5" s="175" t="s">
        <v>214</v>
      </c>
      <c r="E5" s="176">
        <v>30</v>
      </c>
      <c r="F5" s="169">
        <v>274</v>
      </c>
      <c r="G5" s="170">
        <v>2.867</v>
      </c>
      <c r="H5" s="171">
        <v>8.6481864999999996</v>
      </c>
      <c r="I5" s="172">
        <v>-6.4749999999999996</v>
      </c>
      <c r="Q5" s="181"/>
      <c r="R5" s="182" t="s">
        <v>166</v>
      </c>
      <c r="S5" s="183" t="s">
        <v>167</v>
      </c>
      <c r="T5" s="183" t="s">
        <v>216</v>
      </c>
      <c r="U5" s="184"/>
    </row>
    <row r="6" spans="1:39">
      <c r="C6" s="28"/>
      <c r="D6" s="132" t="s">
        <v>214</v>
      </c>
      <c r="E6" s="122">
        <f>AVERAGE(E3:E5)</f>
        <v>30.666666666666668</v>
      </c>
      <c r="F6" s="122">
        <f>AVERAGE(F3:F5)</f>
        <v>302</v>
      </c>
      <c r="G6" s="25">
        <f>AVERAGE(G3:G5)</f>
        <v>3.1630000000000003</v>
      </c>
      <c r="H6" s="25">
        <f>AVERAGE(H3:H5)</f>
        <v>9.3247855333333334</v>
      </c>
      <c r="I6" s="25">
        <f>AVERAGE(I3:I5)</f>
        <v>-6.3476666666666661</v>
      </c>
      <c r="J6" s="25">
        <f>STDEV(I3:I5)</f>
        <v>0.12750032679696677</v>
      </c>
      <c r="K6" s="26">
        <v>-4.5199999999999996</v>
      </c>
      <c r="L6" s="27"/>
      <c r="M6" s="27"/>
      <c r="N6" s="27"/>
      <c r="Q6" s="185" t="s">
        <v>214</v>
      </c>
      <c r="R6" s="186">
        <v>302</v>
      </c>
      <c r="S6" s="186">
        <v>3.1630000000000003</v>
      </c>
      <c r="T6" s="186">
        <v>0.12750032679696677</v>
      </c>
      <c r="U6" s="187" t="s">
        <v>217</v>
      </c>
      <c r="Z6" s="165"/>
      <c r="AA6" s="165"/>
      <c r="AC6" s="120"/>
      <c r="AD6" s="120"/>
      <c r="AI6" s="165"/>
      <c r="AJ6" s="165"/>
      <c r="AL6" s="120"/>
      <c r="AM6" s="120"/>
    </row>
    <row r="7" spans="1:39">
      <c r="C7" s="28"/>
      <c r="D7" s="132"/>
      <c r="F7" s="122"/>
      <c r="H7" s="25"/>
      <c r="L7" s="27"/>
      <c r="M7" s="27"/>
      <c r="N7" s="27"/>
      <c r="Q7" s="185" t="s">
        <v>214</v>
      </c>
      <c r="R7" s="186">
        <v>394.66666666666669</v>
      </c>
      <c r="S7" s="186">
        <v>4.1133333333333333</v>
      </c>
      <c r="T7" s="186">
        <v>6.9500599517797607E-2</v>
      </c>
      <c r="U7" s="187" t="s">
        <v>217</v>
      </c>
      <c r="Z7" s="165"/>
      <c r="AA7" s="165"/>
      <c r="AC7" s="120"/>
      <c r="AD7" s="188"/>
      <c r="AE7" s="188"/>
      <c r="AF7" s="188" t="s">
        <v>218</v>
      </c>
      <c r="AG7" s="188"/>
      <c r="AH7" s="189" t="s">
        <v>219</v>
      </c>
      <c r="AI7" s="165"/>
      <c r="AJ7" s="165"/>
      <c r="AL7" s="120"/>
      <c r="AM7" s="120"/>
    </row>
    <row r="8" spans="1:39">
      <c r="C8" s="28"/>
      <c r="D8" s="132"/>
      <c r="E8" s="190"/>
      <c r="F8" s="190"/>
      <c r="G8" s="89"/>
      <c r="H8" s="89"/>
      <c r="I8" s="89"/>
      <c r="J8" s="89"/>
      <c r="K8" s="191"/>
      <c r="L8" s="27"/>
      <c r="M8" s="27"/>
      <c r="N8" s="27"/>
      <c r="Q8" s="185" t="s">
        <v>214</v>
      </c>
      <c r="R8" s="186">
        <v>370</v>
      </c>
      <c r="S8" s="186">
        <v>3.8520000000000003</v>
      </c>
      <c r="T8" s="186">
        <v>0.2121768130592975</v>
      </c>
      <c r="U8" s="187" t="s">
        <v>217</v>
      </c>
      <c r="Z8" s="165"/>
      <c r="AA8" s="165"/>
      <c r="AC8" s="120"/>
      <c r="AD8" s="188" t="s">
        <v>220</v>
      </c>
      <c r="AE8" s="188" t="s">
        <v>221</v>
      </c>
      <c r="AF8" s="188">
        <v>12.010999999999999</v>
      </c>
      <c r="AG8" s="188">
        <f>AF8*5</f>
        <v>60.054999999999993</v>
      </c>
      <c r="AH8" s="189">
        <f>AG8*100/$AG$12</f>
        <v>40.817893944841636</v>
      </c>
      <c r="AI8" s="165"/>
      <c r="AJ8" s="165"/>
      <c r="AL8" s="120"/>
      <c r="AM8" s="120"/>
    </row>
    <row r="9" spans="1:39">
      <c r="A9" s="124">
        <v>44293</v>
      </c>
      <c r="B9" s="120" t="s">
        <v>186</v>
      </c>
      <c r="C9" s="174">
        <v>2574</v>
      </c>
      <c r="D9" s="175" t="s">
        <v>222</v>
      </c>
      <c r="E9" s="176">
        <v>31</v>
      </c>
      <c r="F9" s="169">
        <v>356</v>
      </c>
      <c r="G9" s="170">
        <v>3.7250000000000001</v>
      </c>
      <c r="H9" s="171">
        <v>10.855313300000001</v>
      </c>
      <c r="I9" s="172">
        <v>44.848999999999997</v>
      </c>
      <c r="Q9" s="185" t="s">
        <v>214</v>
      </c>
      <c r="R9" s="186">
        <v>338.33333333333331</v>
      </c>
      <c r="S9" s="186">
        <v>3.5303333333333331</v>
      </c>
      <c r="T9" s="186">
        <v>9.3600213674969915E-2</v>
      </c>
      <c r="U9" s="187" t="s">
        <v>217</v>
      </c>
      <c r="Z9" s="165"/>
      <c r="AA9" s="165"/>
      <c r="AC9" s="120"/>
      <c r="AD9" s="188"/>
      <c r="AE9" s="188" t="s">
        <v>223</v>
      </c>
      <c r="AF9" s="188">
        <v>1.0079</v>
      </c>
      <c r="AG9" s="188">
        <f>AF9*9</f>
        <v>9.0710999999999995</v>
      </c>
      <c r="AH9" s="189">
        <f>AG9*100/$AG$12</f>
        <v>6.1654016778461909</v>
      </c>
      <c r="AI9" s="165"/>
      <c r="AJ9" s="165"/>
      <c r="AL9" s="120"/>
      <c r="AM9" s="120"/>
    </row>
    <row r="10" spans="1:39">
      <c r="A10" s="124">
        <v>44293</v>
      </c>
      <c r="B10" s="120" t="s">
        <v>186</v>
      </c>
      <c r="C10" s="174">
        <v>2575</v>
      </c>
      <c r="D10" s="175" t="s">
        <v>222</v>
      </c>
      <c r="E10" s="176">
        <v>31</v>
      </c>
      <c r="F10" s="169">
        <v>334</v>
      </c>
      <c r="G10" s="170">
        <v>3.5049999999999999</v>
      </c>
      <c r="H10" s="171">
        <v>10.2200694</v>
      </c>
      <c r="I10" s="172">
        <v>44.988999999999997</v>
      </c>
      <c r="Q10" s="185" t="s">
        <v>214</v>
      </c>
      <c r="R10" s="186">
        <v>361</v>
      </c>
      <c r="S10" s="186">
        <v>3.863</v>
      </c>
      <c r="T10" s="186">
        <v>9.2056142290090112E-2</v>
      </c>
      <c r="U10" s="187" t="s">
        <v>217</v>
      </c>
      <c r="Z10" s="165"/>
      <c r="AA10" s="165"/>
      <c r="AC10" s="120"/>
      <c r="AD10" s="188"/>
      <c r="AE10" s="188" t="s">
        <v>206</v>
      </c>
      <c r="AF10" s="188">
        <v>14.007</v>
      </c>
      <c r="AG10" s="188">
        <f>AF10</f>
        <v>14.007</v>
      </c>
      <c r="AH10" s="192">
        <f>AG10*100/$AG$12</f>
        <v>9.5202104818149511</v>
      </c>
      <c r="AI10" s="165"/>
      <c r="AJ10" s="165"/>
      <c r="AL10" s="120"/>
      <c r="AM10" s="120"/>
    </row>
    <row r="11" spans="1:39">
      <c r="A11" s="124">
        <v>44293</v>
      </c>
      <c r="B11" s="120" t="s">
        <v>186</v>
      </c>
      <c r="C11" s="174">
        <v>2576</v>
      </c>
      <c r="D11" s="175" t="s">
        <v>222</v>
      </c>
      <c r="E11" s="176">
        <v>36</v>
      </c>
      <c r="F11" s="169">
        <v>392</v>
      </c>
      <c r="G11" s="170">
        <v>4.1100000000000003</v>
      </c>
      <c r="H11" s="171">
        <v>10.305153600000001</v>
      </c>
      <c r="I11" s="172">
        <v>44.917999999999999</v>
      </c>
      <c r="Q11" s="185" t="s">
        <v>214</v>
      </c>
      <c r="R11" s="186">
        <v>303.33333333333331</v>
      </c>
      <c r="S11" s="186">
        <v>3.1469999999999998</v>
      </c>
      <c r="T11" s="186">
        <v>0.10324889022809559</v>
      </c>
      <c r="U11" s="187" t="s">
        <v>217</v>
      </c>
      <c r="Z11" s="165"/>
      <c r="AA11" s="165"/>
      <c r="AC11" s="120"/>
      <c r="AD11" s="188"/>
      <c r="AE11" s="188" t="s">
        <v>224</v>
      </c>
      <c r="AF11" s="188">
        <v>15.999000000000001</v>
      </c>
      <c r="AG11" s="188">
        <f>AF11*4</f>
        <v>63.996000000000002</v>
      </c>
      <c r="AH11" s="189">
        <f>AG11*100/$AG$12</f>
        <v>43.496493895497224</v>
      </c>
      <c r="AI11" s="165"/>
      <c r="AJ11" s="165"/>
      <c r="AL11" s="120"/>
      <c r="AM11" s="120"/>
    </row>
    <row r="12" spans="1:39">
      <c r="D12" s="121" t="s">
        <v>222</v>
      </c>
      <c r="E12" s="122">
        <f>AVERAGE(E9:E11)</f>
        <v>32.666666666666664</v>
      </c>
      <c r="F12" s="122">
        <f>AVERAGE(F9:F11)</f>
        <v>360.66666666666669</v>
      </c>
      <c r="G12" s="25">
        <f>AVERAGE(G9:G11)</f>
        <v>3.78</v>
      </c>
      <c r="H12" s="25">
        <f>AVERAGE(H9:H11)</f>
        <v>10.460178766666667</v>
      </c>
      <c r="I12" s="25">
        <f>AVERAGE(I9:I11)</f>
        <v>44.918666666666667</v>
      </c>
      <c r="J12" s="25">
        <f>STDEV(I9:I11)</f>
        <v>7.0002380911890205E-2</v>
      </c>
      <c r="K12" s="26">
        <v>47.55</v>
      </c>
      <c r="Q12" s="185" t="s">
        <v>214</v>
      </c>
      <c r="R12" s="186">
        <v>372.66666666666669</v>
      </c>
      <c r="S12" s="186">
        <v>3.863666666666667</v>
      </c>
      <c r="T12" s="186">
        <v>0.13987256104516474</v>
      </c>
      <c r="U12" s="187" t="s">
        <v>217</v>
      </c>
      <c r="Z12" s="165"/>
      <c r="AA12" s="165"/>
      <c r="AC12" s="120"/>
      <c r="AD12" s="188"/>
      <c r="AE12" s="188"/>
      <c r="AF12" s="188"/>
      <c r="AG12" s="193">
        <f>SUM(AG8:AG11)</f>
        <v>147.12909999999999</v>
      </c>
      <c r="AH12" s="189"/>
      <c r="AI12" s="165"/>
      <c r="AJ12" s="165"/>
      <c r="AL12" s="120"/>
      <c r="AM12" s="120"/>
    </row>
    <row r="13" spans="1:39">
      <c r="F13" s="122"/>
      <c r="H13" s="25"/>
      <c r="Q13" s="185" t="s">
        <v>214</v>
      </c>
      <c r="R13" s="186">
        <v>344</v>
      </c>
      <c r="S13" s="186">
        <v>3.5516666666666663</v>
      </c>
      <c r="T13" s="186">
        <v>0.1256940730504027</v>
      </c>
      <c r="U13" s="187" t="s">
        <v>217</v>
      </c>
      <c r="Z13" s="165"/>
      <c r="AA13" s="165"/>
      <c r="AC13" s="120"/>
      <c r="AD13" s="120"/>
      <c r="AI13" s="165"/>
      <c r="AJ13" s="165"/>
      <c r="AL13" s="120"/>
      <c r="AM13" s="120"/>
    </row>
    <row r="14" spans="1:39">
      <c r="Q14" s="185" t="s">
        <v>214</v>
      </c>
      <c r="R14" s="186">
        <v>215.33333333333334</v>
      </c>
      <c r="S14" s="186">
        <v>3.3133333333333339</v>
      </c>
      <c r="T14" s="186">
        <v>5.8286647985051843E-2</v>
      </c>
      <c r="U14" s="187" t="s">
        <v>217</v>
      </c>
      <c r="Z14" s="165"/>
      <c r="AA14" s="165"/>
      <c r="AC14" s="120"/>
      <c r="AD14" s="120"/>
      <c r="AI14" s="165"/>
      <c r="AJ14" s="165"/>
      <c r="AL14" s="120"/>
      <c r="AM14" s="120"/>
    </row>
    <row r="15" spans="1:39">
      <c r="A15" s="124">
        <v>44293</v>
      </c>
      <c r="B15" s="120" t="s">
        <v>186</v>
      </c>
      <c r="C15" s="174">
        <v>2601</v>
      </c>
      <c r="D15" s="175" t="s">
        <v>214</v>
      </c>
      <c r="E15" s="176">
        <v>34</v>
      </c>
      <c r="F15" s="169">
        <v>394</v>
      </c>
      <c r="G15" s="170">
        <v>4.0919999999999996</v>
      </c>
      <c r="H15" s="171">
        <v>10.8646083</v>
      </c>
      <c r="I15" s="172">
        <v>-6.48</v>
      </c>
      <c r="Q15" s="185" t="s">
        <v>214</v>
      </c>
      <c r="R15" s="186">
        <v>259.66666666666669</v>
      </c>
      <c r="S15" s="186">
        <v>4.0033333333333339</v>
      </c>
      <c r="T15" s="186">
        <v>0.15947518093212251</v>
      </c>
      <c r="U15" s="187" t="s">
        <v>217</v>
      </c>
      <c r="Z15" s="165"/>
      <c r="AA15" s="165"/>
      <c r="AC15" s="120"/>
      <c r="AD15" s="120"/>
      <c r="AI15" s="165"/>
      <c r="AJ15" s="165"/>
      <c r="AL15" s="120"/>
      <c r="AM15" s="120"/>
    </row>
    <row r="16" spans="1:39" s="28" customFormat="1">
      <c r="A16" s="124">
        <v>44293</v>
      </c>
      <c r="B16" s="120" t="s">
        <v>186</v>
      </c>
      <c r="C16" s="174">
        <v>2602</v>
      </c>
      <c r="D16" s="175" t="s">
        <v>214</v>
      </c>
      <c r="E16" s="176">
        <v>36</v>
      </c>
      <c r="F16" s="169">
        <v>462</v>
      </c>
      <c r="G16" s="170">
        <v>4.8280000000000003</v>
      </c>
      <c r="H16" s="171">
        <v>12.088093799999999</v>
      </c>
      <c r="I16" s="172">
        <v>-6.4450000000000003</v>
      </c>
      <c r="J16" s="25"/>
      <c r="K16" s="26"/>
      <c r="L16" s="49"/>
      <c r="M16" s="49"/>
      <c r="N16" s="49"/>
      <c r="Q16" s="185" t="s">
        <v>214</v>
      </c>
      <c r="R16" s="186">
        <v>224.66666666666666</v>
      </c>
      <c r="S16" s="186">
        <v>3.4413333333333331</v>
      </c>
      <c r="T16" s="186">
        <v>5.3266624947835191E-2</v>
      </c>
      <c r="U16" s="187" t="s">
        <v>217</v>
      </c>
      <c r="V16" s="120"/>
      <c r="W16" s="120"/>
      <c r="X16" s="120"/>
      <c r="Y16" s="120"/>
      <c r="Z16" s="165"/>
      <c r="AA16" s="165"/>
      <c r="AB16" s="120"/>
      <c r="AC16" s="120"/>
      <c r="AD16" s="120"/>
      <c r="AE16" s="120"/>
      <c r="AF16" s="120"/>
      <c r="AG16" s="120"/>
      <c r="AH16" s="120"/>
      <c r="AI16" s="165"/>
      <c r="AJ16" s="165"/>
    </row>
    <row r="17" spans="1:36" s="28" customFormat="1">
      <c r="A17" s="124">
        <v>44293</v>
      </c>
      <c r="B17" s="120" t="s">
        <v>186</v>
      </c>
      <c r="C17" s="174">
        <v>2603</v>
      </c>
      <c r="D17" s="175" t="s">
        <v>214</v>
      </c>
      <c r="E17" s="176">
        <v>35</v>
      </c>
      <c r="F17" s="169">
        <v>328</v>
      </c>
      <c r="G17" s="170">
        <v>3.42</v>
      </c>
      <c r="H17" s="171">
        <v>8.8342060999999994</v>
      </c>
      <c r="I17" s="172">
        <v>-6.5789999999999997</v>
      </c>
      <c r="J17" s="25"/>
      <c r="K17" s="26"/>
      <c r="L17" s="49"/>
      <c r="M17" s="49"/>
      <c r="N17" s="49"/>
      <c r="Q17" s="185" t="s">
        <v>214</v>
      </c>
      <c r="R17" s="186">
        <v>282.33333333333331</v>
      </c>
      <c r="S17" s="186">
        <v>4.2956666666666665</v>
      </c>
      <c r="T17" s="186">
        <v>0.18533842918653767</v>
      </c>
      <c r="U17" s="187" t="s">
        <v>217</v>
      </c>
      <c r="V17" s="120"/>
      <c r="W17" s="120"/>
      <c r="X17" s="120"/>
      <c r="Y17" s="120"/>
      <c r="Z17" s="165"/>
      <c r="AA17" s="165"/>
      <c r="AB17" s="120"/>
      <c r="AC17" s="120"/>
      <c r="AD17" s="120"/>
      <c r="AE17" s="120"/>
      <c r="AF17" s="120"/>
      <c r="AG17" s="120"/>
      <c r="AH17" s="120"/>
      <c r="AI17" s="165"/>
      <c r="AJ17" s="165"/>
    </row>
    <row r="18" spans="1:36" s="28" customFormat="1">
      <c r="A18" s="120"/>
      <c r="B18" s="120"/>
      <c r="D18" s="132" t="s">
        <v>214</v>
      </c>
      <c r="E18" s="122">
        <f>AVERAGE(E15:E17)</f>
        <v>35</v>
      </c>
      <c r="F18" s="122">
        <f>AVERAGE(F15:F17)</f>
        <v>394.66666666666669</v>
      </c>
      <c r="G18" s="25">
        <f>AVERAGE(G15:G17)</f>
        <v>4.1133333333333333</v>
      </c>
      <c r="H18" s="25">
        <f>AVERAGE(H15:H17)</f>
        <v>10.595636066666666</v>
      </c>
      <c r="I18" s="25">
        <f>AVERAGE(I15:I17)</f>
        <v>-6.5013333333333341</v>
      </c>
      <c r="J18" s="25">
        <f>STDEV(I15:I17)</f>
        <v>6.9500599517797607E-2</v>
      </c>
      <c r="K18" s="26">
        <v>-4.5199999999999996</v>
      </c>
      <c r="L18" s="27"/>
      <c r="M18" s="27"/>
      <c r="N18" s="27"/>
      <c r="Q18" s="185" t="s">
        <v>214</v>
      </c>
      <c r="R18" s="186">
        <v>376.33333333333331</v>
      </c>
      <c r="S18" s="186">
        <v>3.9879999999999995</v>
      </c>
      <c r="T18" s="186">
        <v>0.10241744643044613</v>
      </c>
      <c r="U18" s="187" t="s">
        <v>217</v>
      </c>
      <c r="V18" s="120"/>
      <c r="W18" s="120"/>
      <c r="X18" s="120"/>
      <c r="Y18" s="120"/>
      <c r="Z18" s="165"/>
      <c r="AA18" s="165"/>
      <c r="AB18" s="120"/>
      <c r="AC18" s="132"/>
      <c r="AD18" s="120"/>
      <c r="AE18" s="120"/>
      <c r="AF18" s="120"/>
      <c r="AG18" s="120"/>
      <c r="AH18" s="120"/>
      <c r="AI18" s="165"/>
      <c r="AJ18" s="165"/>
    </row>
    <row r="19" spans="1:36" s="28" customFormat="1">
      <c r="A19" s="120"/>
      <c r="B19" s="120"/>
      <c r="D19" s="132"/>
      <c r="E19" s="122"/>
      <c r="F19" s="122"/>
      <c r="G19" s="25"/>
      <c r="H19" s="25"/>
      <c r="I19" s="25"/>
      <c r="J19" s="25"/>
      <c r="K19" s="26"/>
      <c r="L19" s="27"/>
      <c r="M19" s="27"/>
      <c r="N19" s="27"/>
      <c r="Q19" s="185" t="s">
        <v>214</v>
      </c>
      <c r="R19" s="186">
        <v>339.33333333333331</v>
      </c>
      <c r="S19" s="186">
        <v>3.5706666666666664</v>
      </c>
      <c r="T19" s="186">
        <v>0.12146741675582509</v>
      </c>
      <c r="U19" s="187" t="s">
        <v>217</v>
      </c>
      <c r="V19" s="120"/>
      <c r="W19" s="120"/>
      <c r="X19" s="120"/>
      <c r="Y19" s="120"/>
      <c r="Z19" s="165"/>
      <c r="AA19" s="165"/>
      <c r="AB19" s="120"/>
      <c r="AC19" s="132"/>
      <c r="AD19" s="120"/>
      <c r="AE19" s="120"/>
      <c r="AF19" s="120"/>
      <c r="AG19" s="120"/>
      <c r="AH19" s="120"/>
      <c r="AI19" s="165"/>
      <c r="AJ19" s="165"/>
    </row>
    <row r="20" spans="1:36" s="28" customFormat="1">
      <c r="A20" s="120"/>
      <c r="B20" s="120"/>
      <c r="D20" s="132"/>
      <c r="E20" s="190"/>
      <c r="F20" s="190"/>
      <c r="G20" s="89"/>
      <c r="H20" s="89"/>
      <c r="I20" s="89"/>
      <c r="J20" s="89"/>
      <c r="K20" s="191"/>
      <c r="L20" s="27"/>
      <c r="M20" s="27"/>
      <c r="N20" s="27"/>
      <c r="Q20" s="194"/>
      <c r="R20" s="165"/>
      <c r="S20" s="165"/>
      <c r="T20" s="165"/>
      <c r="U20" s="187"/>
      <c r="V20" s="120"/>
      <c r="W20" s="120"/>
      <c r="X20" s="120"/>
      <c r="Y20" s="120"/>
      <c r="Z20" s="165"/>
      <c r="AA20" s="165"/>
      <c r="AB20" s="120"/>
      <c r="AC20" s="132"/>
      <c r="AD20" s="120"/>
      <c r="AE20" s="120"/>
      <c r="AF20" s="120"/>
      <c r="AG20" s="120"/>
      <c r="AH20" s="120"/>
      <c r="AI20" s="165"/>
      <c r="AJ20" s="165"/>
    </row>
    <row r="21" spans="1:36" s="28" customFormat="1">
      <c r="A21" s="124">
        <v>44293</v>
      </c>
      <c r="B21" s="120" t="s">
        <v>186</v>
      </c>
      <c r="C21" s="174">
        <v>2604</v>
      </c>
      <c r="D21" s="175" t="s">
        <v>222</v>
      </c>
      <c r="E21" s="176">
        <v>34</v>
      </c>
      <c r="F21" s="169">
        <v>312</v>
      </c>
      <c r="G21" s="170">
        <v>3.2639999999999998</v>
      </c>
      <c r="H21" s="171">
        <v>8.6802487999999993</v>
      </c>
      <c r="I21" s="172">
        <v>44.716999999999999</v>
      </c>
      <c r="J21" s="25"/>
      <c r="K21" s="26"/>
      <c r="L21" s="49"/>
      <c r="M21" s="49"/>
      <c r="N21" s="49"/>
      <c r="Q21" s="194"/>
      <c r="R21" s="165"/>
      <c r="S21" s="165"/>
      <c r="T21" s="165"/>
      <c r="U21" s="187"/>
      <c r="V21" s="120"/>
      <c r="W21" s="120"/>
      <c r="X21" s="120"/>
      <c r="Y21" s="120"/>
      <c r="Z21" s="165"/>
      <c r="AA21" s="165"/>
      <c r="AB21" s="120"/>
      <c r="AC21" s="132"/>
      <c r="AD21" s="120"/>
      <c r="AE21" s="120"/>
      <c r="AF21" s="120"/>
      <c r="AG21" s="120"/>
      <c r="AH21" s="120"/>
      <c r="AI21" s="165"/>
      <c r="AJ21" s="165"/>
    </row>
    <row r="22" spans="1:36" s="28" customFormat="1">
      <c r="A22" s="124">
        <v>44293</v>
      </c>
      <c r="B22" s="120" t="s">
        <v>186</v>
      </c>
      <c r="C22" s="174">
        <v>2605</v>
      </c>
      <c r="D22" s="175" t="s">
        <v>222</v>
      </c>
      <c r="E22" s="176">
        <v>34</v>
      </c>
      <c r="F22" s="169">
        <v>344</v>
      </c>
      <c r="G22" s="170">
        <v>3.5870000000000002</v>
      </c>
      <c r="H22" s="171">
        <v>9.5326009000000003</v>
      </c>
      <c r="I22" s="172">
        <v>44.874000000000002</v>
      </c>
      <c r="J22" s="25"/>
      <c r="K22" s="26"/>
      <c r="L22" s="49"/>
      <c r="M22" s="49"/>
      <c r="N22" s="49"/>
      <c r="Q22" s="194"/>
      <c r="R22" s="165"/>
      <c r="S22" s="165"/>
      <c r="T22" s="165"/>
      <c r="U22" s="187"/>
      <c r="V22" s="120"/>
      <c r="W22" s="120"/>
      <c r="X22" s="120"/>
      <c r="Y22" s="120"/>
      <c r="Z22" s="165"/>
      <c r="AA22" s="165"/>
      <c r="AB22" s="120"/>
      <c r="AC22" s="132"/>
      <c r="AD22" s="120"/>
      <c r="AE22" s="120"/>
      <c r="AF22" s="120"/>
      <c r="AG22" s="120"/>
      <c r="AH22" s="120"/>
      <c r="AI22" s="165"/>
      <c r="AJ22" s="165"/>
    </row>
    <row r="23" spans="1:36" s="28" customFormat="1">
      <c r="A23" s="124">
        <v>44293</v>
      </c>
      <c r="B23" s="120" t="s">
        <v>186</v>
      </c>
      <c r="C23" s="174">
        <v>2606</v>
      </c>
      <c r="D23" s="175" t="s">
        <v>222</v>
      </c>
      <c r="E23" s="176">
        <v>30</v>
      </c>
      <c r="F23" s="169">
        <v>283</v>
      </c>
      <c r="G23" s="170">
        <v>2.9510000000000001</v>
      </c>
      <c r="H23" s="171">
        <v>8.9020759999999992</v>
      </c>
      <c r="I23" s="172">
        <v>44.728999999999999</v>
      </c>
      <c r="J23" s="25"/>
      <c r="K23" s="26"/>
      <c r="L23" s="49"/>
      <c r="M23" s="49"/>
      <c r="N23" s="49"/>
      <c r="Q23" s="185" t="s">
        <v>222</v>
      </c>
      <c r="R23" s="186">
        <v>365.33333333333331</v>
      </c>
      <c r="S23" s="186">
        <v>3.8423333333333338</v>
      </c>
      <c r="T23" s="186">
        <v>0.35850011622499567</v>
      </c>
      <c r="U23" s="187" t="s">
        <v>217</v>
      </c>
      <c r="V23" s="120"/>
      <c r="W23" s="120"/>
      <c r="X23" s="120"/>
      <c r="Y23" s="120"/>
      <c r="Z23" s="165"/>
      <c r="AA23" s="165"/>
      <c r="AB23" s="120"/>
      <c r="AC23" s="132"/>
      <c r="AD23" s="120"/>
      <c r="AE23" s="120"/>
      <c r="AF23" s="120"/>
      <c r="AG23" s="120"/>
      <c r="AH23" s="120"/>
      <c r="AI23" s="165"/>
      <c r="AJ23" s="165"/>
    </row>
    <row r="24" spans="1:36" s="28" customFormat="1">
      <c r="A24" s="120"/>
      <c r="B24" s="120"/>
      <c r="C24" s="120"/>
      <c r="D24" s="121" t="s">
        <v>222</v>
      </c>
      <c r="E24" s="122">
        <f>AVERAGE(E21:E23)</f>
        <v>32.666666666666664</v>
      </c>
      <c r="F24" s="122">
        <f>AVERAGE(F21:F23)</f>
        <v>313</v>
      </c>
      <c r="G24" s="25">
        <f>AVERAGE(G21:G23)</f>
        <v>3.2673333333333332</v>
      </c>
      <c r="H24" s="25">
        <f>AVERAGE(H21:H23)</f>
        <v>9.0383085666666663</v>
      </c>
      <c r="I24" s="25">
        <f>AVERAGE(I21:I23)</f>
        <v>44.773333333333333</v>
      </c>
      <c r="J24" s="25">
        <f>STDEV(I21:I23)</f>
        <v>8.7386116364864694E-2</v>
      </c>
      <c r="K24" s="26">
        <v>47.55</v>
      </c>
      <c r="L24" s="49"/>
      <c r="M24" s="49"/>
      <c r="N24" s="49"/>
      <c r="Q24" s="185" t="s">
        <v>222</v>
      </c>
      <c r="R24" s="186">
        <v>315</v>
      </c>
      <c r="S24" s="186">
        <v>3.3510000000000004</v>
      </c>
      <c r="T24" s="186">
        <v>7.6166484317795477E-2</v>
      </c>
      <c r="U24" s="187" t="s">
        <v>217</v>
      </c>
      <c r="V24" s="120"/>
      <c r="W24" s="120"/>
      <c r="X24" s="120"/>
      <c r="Y24" s="120"/>
      <c r="Z24" s="165"/>
      <c r="AA24" s="165"/>
      <c r="AB24" s="120"/>
      <c r="AC24" s="132"/>
      <c r="AD24" s="120"/>
      <c r="AE24" s="120"/>
      <c r="AF24" s="120"/>
      <c r="AG24" s="120"/>
      <c r="AH24" s="120"/>
      <c r="AI24" s="165"/>
      <c r="AJ24" s="165"/>
    </row>
    <row r="25" spans="1:36" s="28" customFormat="1">
      <c r="A25" s="120"/>
      <c r="B25" s="120"/>
      <c r="C25" s="120"/>
      <c r="D25" s="121"/>
      <c r="E25" s="122"/>
      <c r="F25" s="122"/>
      <c r="G25" s="25"/>
      <c r="H25" s="25"/>
      <c r="I25" s="25"/>
      <c r="J25" s="25"/>
      <c r="K25" s="26"/>
      <c r="L25" s="49"/>
      <c r="M25" s="49"/>
      <c r="N25" s="49"/>
      <c r="O25" s="120"/>
      <c r="Q25" s="185" t="s">
        <v>222</v>
      </c>
      <c r="R25" s="186">
        <v>333</v>
      </c>
      <c r="S25" s="186">
        <v>3.4423333333333335</v>
      </c>
      <c r="T25" s="186">
        <v>0.13838472940802857</v>
      </c>
      <c r="U25" s="187" t="s">
        <v>217</v>
      </c>
      <c r="V25" s="120"/>
      <c r="W25" s="120"/>
      <c r="X25" s="120"/>
      <c r="Y25" s="120"/>
      <c r="Z25" s="165"/>
      <c r="AA25" s="165"/>
      <c r="AB25" s="120"/>
      <c r="AC25" s="132"/>
      <c r="AD25" s="120"/>
      <c r="AE25" s="120"/>
      <c r="AF25" s="120"/>
      <c r="AG25" s="120"/>
      <c r="AH25" s="120"/>
      <c r="AI25" s="165"/>
      <c r="AJ25" s="165"/>
    </row>
    <row r="26" spans="1:36" s="28" customFormat="1">
      <c r="A26" s="120"/>
      <c r="B26" s="120"/>
      <c r="C26" s="195"/>
      <c r="D26" s="196"/>
      <c r="E26" s="122"/>
      <c r="F26" s="123"/>
      <c r="G26" s="25"/>
      <c r="H26" s="25"/>
      <c r="I26" s="27"/>
      <c r="J26" s="27"/>
      <c r="K26" s="191"/>
      <c r="L26" s="27"/>
      <c r="M26" s="27"/>
      <c r="N26" s="27"/>
      <c r="Q26" s="185" t="s">
        <v>222</v>
      </c>
      <c r="R26" s="186">
        <v>314.33333333333331</v>
      </c>
      <c r="S26" s="186">
        <v>3.2536666666666672</v>
      </c>
      <c r="T26" s="186">
        <v>0.14611753260075683</v>
      </c>
      <c r="U26" s="187" t="s">
        <v>217</v>
      </c>
      <c r="V26" s="120"/>
      <c r="W26" s="120"/>
      <c r="X26" s="120"/>
      <c r="Y26" s="120"/>
      <c r="Z26" s="165"/>
      <c r="AA26" s="165"/>
      <c r="AB26" s="120"/>
      <c r="AC26" s="132"/>
      <c r="AD26" s="120"/>
      <c r="AE26" s="120"/>
      <c r="AF26" s="120"/>
      <c r="AG26" s="120"/>
      <c r="AH26" s="120"/>
      <c r="AI26" s="165"/>
      <c r="AJ26" s="165"/>
    </row>
    <row r="27" spans="1:36" s="28" customFormat="1">
      <c r="A27" s="124">
        <v>44293</v>
      </c>
      <c r="B27" s="120" t="s">
        <v>186</v>
      </c>
      <c r="C27" s="174">
        <v>2631</v>
      </c>
      <c r="D27" s="175" t="s">
        <v>214</v>
      </c>
      <c r="E27" s="176">
        <v>30</v>
      </c>
      <c r="F27" s="169">
        <v>339</v>
      </c>
      <c r="G27" s="170">
        <v>3.5129999999999999</v>
      </c>
      <c r="H27" s="171">
        <v>10.583604299999999</v>
      </c>
      <c r="I27" s="172">
        <v>-6.4950000000000001</v>
      </c>
      <c r="J27" s="25"/>
      <c r="K27" s="26"/>
      <c r="L27" s="49"/>
      <c r="M27" s="49"/>
      <c r="N27" s="49"/>
      <c r="Q27" s="185" t="s">
        <v>222</v>
      </c>
      <c r="R27" s="186">
        <v>355.33333333333331</v>
      </c>
      <c r="S27" s="186">
        <v>3.6693333333333338</v>
      </c>
      <c r="T27" s="186">
        <v>0.19729757558909189</v>
      </c>
      <c r="U27" s="187" t="s">
        <v>217</v>
      </c>
      <c r="V27" s="120"/>
      <c r="W27" s="120"/>
      <c r="X27" s="120"/>
      <c r="Y27" s="120"/>
      <c r="Z27" s="165"/>
      <c r="AA27" s="165"/>
      <c r="AB27" s="120"/>
      <c r="AC27" s="132"/>
      <c r="AD27" s="120"/>
      <c r="AE27" s="120"/>
      <c r="AF27" s="120"/>
      <c r="AG27" s="120"/>
      <c r="AH27" s="120"/>
      <c r="AI27" s="165"/>
      <c r="AJ27" s="165"/>
    </row>
    <row r="28" spans="1:36" s="28" customFormat="1">
      <c r="A28" s="124">
        <v>44293</v>
      </c>
      <c r="B28" s="120" t="s">
        <v>186</v>
      </c>
      <c r="C28" s="174">
        <v>2632</v>
      </c>
      <c r="D28" s="175" t="s">
        <v>214</v>
      </c>
      <c r="E28" s="176">
        <v>34</v>
      </c>
      <c r="F28" s="169">
        <v>362</v>
      </c>
      <c r="G28" s="170">
        <v>3.8</v>
      </c>
      <c r="H28" s="171">
        <v>10.0939853</v>
      </c>
      <c r="I28" s="172">
        <v>-6.0709999999999997</v>
      </c>
      <c r="J28" s="25"/>
      <c r="K28" s="26"/>
      <c r="L28" s="49"/>
      <c r="M28" s="49"/>
      <c r="N28" s="49"/>
      <c r="Q28" s="185" t="s">
        <v>222</v>
      </c>
      <c r="R28" s="186">
        <v>264.33333333333331</v>
      </c>
      <c r="S28" s="186">
        <v>3.8879999999999995</v>
      </c>
      <c r="T28" s="186">
        <v>0.22957859946722567</v>
      </c>
      <c r="U28" s="187" t="s">
        <v>217</v>
      </c>
      <c r="V28" s="120"/>
      <c r="W28" s="120"/>
      <c r="X28" s="120"/>
      <c r="Y28" s="120"/>
      <c r="Z28" s="165"/>
      <c r="AA28" s="165"/>
      <c r="AB28" s="120"/>
      <c r="AC28" s="132"/>
      <c r="AD28" s="165"/>
      <c r="AE28" s="120"/>
      <c r="AF28" s="120"/>
      <c r="AG28" s="120"/>
      <c r="AH28" s="120"/>
      <c r="AI28" s="165"/>
      <c r="AJ28" s="165"/>
    </row>
    <row r="29" spans="1:36" s="28" customFormat="1">
      <c r="A29" s="124">
        <v>44293</v>
      </c>
      <c r="B29" s="120" t="s">
        <v>186</v>
      </c>
      <c r="C29" s="174">
        <v>2633</v>
      </c>
      <c r="D29" s="175" t="s">
        <v>214</v>
      </c>
      <c r="E29" s="176">
        <v>35</v>
      </c>
      <c r="F29" s="169">
        <v>409</v>
      </c>
      <c r="G29" s="170">
        <v>4.2430000000000003</v>
      </c>
      <c r="H29" s="171">
        <v>10.9401961</v>
      </c>
      <c r="I29" s="172">
        <v>-6.298</v>
      </c>
      <c r="J29" s="25"/>
      <c r="K29" s="26"/>
      <c r="L29" s="49"/>
      <c r="M29" s="49"/>
      <c r="N29" s="49"/>
      <c r="Q29" s="185" t="s">
        <v>222</v>
      </c>
      <c r="R29" s="186">
        <v>250</v>
      </c>
      <c r="S29" s="186">
        <v>3.6666666666666665</v>
      </c>
      <c r="T29" s="186">
        <v>0.1566429059996034</v>
      </c>
      <c r="U29" s="187" t="s">
        <v>217</v>
      </c>
      <c r="V29" s="120"/>
      <c r="W29" s="120"/>
      <c r="X29" s="120"/>
      <c r="Y29" s="120"/>
      <c r="Z29" s="165"/>
      <c r="AA29" s="165"/>
      <c r="AB29" s="120"/>
      <c r="AC29" s="132"/>
      <c r="AD29" s="120"/>
      <c r="AE29" s="120"/>
      <c r="AF29" s="120"/>
      <c r="AG29" s="120"/>
      <c r="AH29" s="120"/>
      <c r="AI29" s="165"/>
      <c r="AJ29" s="165"/>
    </row>
    <row r="30" spans="1:36" s="28" customFormat="1">
      <c r="A30" s="120"/>
      <c r="B30" s="120"/>
      <c r="D30" s="132" t="s">
        <v>214</v>
      </c>
      <c r="E30" s="122">
        <f>AVERAGE(E27:E29)</f>
        <v>33</v>
      </c>
      <c r="F30" s="122">
        <f>AVERAGE(F27:F29)</f>
        <v>370</v>
      </c>
      <c r="G30" s="25">
        <f>AVERAGE(G27:G29)</f>
        <v>3.8520000000000003</v>
      </c>
      <c r="H30" s="25">
        <f>AVERAGE(H27:H29)</f>
        <v>10.5392619</v>
      </c>
      <c r="I30" s="25">
        <f>AVERAGE(I27:I29)</f>
        <v>-6.2879999999999994</v>
      </c>
      <c r="J30" s="25">
        <f>STDEV(I27:I29)</f>
        <v>0.2121768130592975</v>
      </c>
      <c r="K30" s="26">
        <v>-4.5199999999999996</v>
      </c>
      <c r="L30" s="27"/>
      <c r="M30" s="27"/>
      <c r="N30" s="27"/>
      <c r="Q30" s="185" t="s">
        <v>222</v>
      </c>
      <c r="R30" s="186">
        <v>244</v>
      </c>
      <c r="S30" s="186">
        <v>3.563333333333333</v>
      </c>
      <c r="T30" s="186">
        <v>0.11784735890124969</v>
      </c>
      <c r="U30" s="187" t="s">
        <v>217</v>
      </c>
      <c r="V30" s="120"/>
      <c r="W30" s="120"/>
      <c r="X30" s="120"/>
      <c r="Y30" s="120"/>
      <c r="Z30" s="165"/>
      <c r="AA30" s="165"/>
      <c r="AB30" s="120"/>
      <c r="AC30" s="132"/>
      <c r="AD30" s="120"/>
      <c r="AE30" s="120"/>
      <c r="AF30" s="120"/>
      <c r="AG30" s="120"/>
      <c r="AH30" s="120"/>
      <c r="AI30" s="165"/>
      <c r="AJ30" s="165"/>
    </row>
    <row r="31" spans="1:36" s="28" customFormat="1">
      <c r="A31" s="120"/>
      <c r="B31" s="120"/>
      <c r="D31" s="132"/>
      <c r="E31" s="122"/>
      <c r="F31" s="122"/>
      <c r="G31" s="25"/>
      <c r="H31" s="25"/>
      <c r="I31" s="25"/>
      <c r="J31" s="25"/>
      <c r="K31" s="26"/>
      <c r="L31" s="27"/>
      <c r="M31" s="27"/>
      <c r="N31" s="27"/>
      <c r="Q31" s="185" t="s">
        <v>222</v>
      </c>
      <c r="R31" s="186">
        <v>233.66666666666666</v>
      </c>
      <c r="S31" s="186">
        <v>3.3980000000000001</v>
      </c>
      <c r="T31" s="186">
        <v>0.16645219533948366</v>
      </c>
      <c r="U31" s="187" t="s">
        <v>217</v>
      </c>
      <c r="V31" s="120"/>
      <c r="W31" s="120"/>
      <c r="X31" s="120"/>
      <c r="Y31" s="120"/>
      <c r="Z31" s="165"/>
      <c r="AA31" s="165"/>
      <c r="AB31" s="120"/>
      <c r="AC31" s="132"/>
      <c r="AD31" s="120"/>
      <c r="AE31" s="120"/>
      <c r="AF31" s="120"/>
      <c r="AG31" s="120"/>
      <c r="AH31" s="120"/>
      <c r="AI31" s="165"/>
      <c r="AJ31" s="165"/>
    </row>
    <row r="32" spans="1:36" s="28" customFormat="1">
      <c r="A32" s="120"/>
      <c r="B32" s="120"/>
      <c r="D32" s="132"/>
      <c r="E32" s="190"/>
      <c r="F32" s="190"/>
      <c r="G32" s="89"/>
      <c r="H32" s="89"/>
      <c r="I32" s="89"/>
      <c r="J32" s="89"/>
      <c r="K32" s="191"/>
      <c r="L32" s="27"/>
      <c r="M32" s="27"/>
      <c r="N32" s="27"/>
      <c r="Q32" s="185" t="s">
        <v>222</v>
      </c>
      <c r="R32" s="186">
        <v>355</v>
      </c>
      <c r="S32" s="186">
        <v>3.7530000000000001</v>
      </c>
      <c r="T32" s="186">
        <v>0.16988525539315963</v>
      </c>
      <c r="U32" s="187" t="s">
        <v>217</v>
      </c>
      <c r="V32" s="120"/>
      <c r="W32" s="120"/>
      <c r="X32" s="120"/>
      <c r="Y32" s="120"/>
      <c r="Z32" s="165"/>
      <c r="AA32" s="165"/>
      <c r="AB32" s="120"/>
      <c r="AC32" s="132"/>
      <c r="AD32" s="120"/>
      <c r="AE32" s="120"/>
      <c r="AF32" s="120"/>
      <c r="AG32" s="120"/>
      <c r="AH32" s="120"/>
      <c r="AI32" s="165"/>
      <c r="AJ32" s="165"/>
    </row>
    <row r="33" spans="1:39" s="28" customFormat="1">
      <c r="A33" s="124">
        <v>44293</v>
      </c>
      <c r="B33" s="120" t="s">
        <v>186</v>
      </c>
      <c r="C33" s="174">
        <v>2634</v>
      </c>
      <c r="D33" s="175" t="s">
        <v>222</v>
      </c>
      <c r="E33" s="176">
        <v>36</v>
      </c>
      <c r="F33" s="169">
        <v>367</v>
      </c>
      <c r="G33" s="170">
        <v>3.851</v>
      </c>
      <c r="H33" s="171">
        <v>9.6618142999999996</v>
      </c>
      <c r="I33" s="172">
        <v>45.081000000000003</v>
      </c>
      <c r="J33" s="25"/>
      <c r="K33" s="26"/>
      <c r="L33" s="49"/>
      <c r="M33" s="49"/>
      <c r="N33" s="49"/>
      <c r="Q33" s="185" t="s">
        <v>222</v>
      </c>
      <c r="R33" s="186">
        <v>383</v>
      </c>
      <c r="S33" s="186">
        <v>3.9863333333333331</v>
      </c>
      <c r="T33" s="186">
        <v>0.33954430246042333</v>
      </c>
      <c r="U33" s="187" t="s">
        <v>217</v>
      </c>
      <c r="V33" s="120"/>
      <c r="W33" s="120"/>
      <c r="X33" s="120"/>
      <c r="Y33" s="120"/>
      <c r="Z33" s="165"/>
      <c r="AA33" s="165"/>
      <c r="AB33" s="120"/>
      <c r="AC33" s="132"/>
      <c r="AD33" s="120"/>
      <c r="AE33" s="120"/>
      <c r="AF33" s="120"/>
      <c r="AG33" s="120"/>
      <c r="AH33" s="120"/>
      <c r="AI33" s="165"/>
      <c r="AJ33" s="165"/>
    </row>
    <row r="34" spans="1:39" s="28" customFormat="1">
      <c r="A34" s="124">
        <v>44293</v>
      </c>
      <c r="B34" s="120" t="s">
        <v>186</v>
      </c>
      <c r="C34" s="174">
        <v>2635</v>
      </c>
      <c r="D34" s="175" t="s">
        <v>222</v>
      </c>
      <c r="E34" s="176">
        <v>35</v>
      </c>
      <c r="F34" s="169">
        <v>331</v>
      </c>
      <c r="G34" s="170">
        <v>3.4630000000000001</v>
      </c>
      <c r="H34" s="171">
        <v>8.9425308000000001</v>
      </c>
      <c r="I34" s="172">
        <v>45.308999999999997</v>
      </c>
      <c r="J34" s="25"/>
      <c r="K34" s="26"/>
      <c r="L34" s="49"/>
      <c r="M34" s="49"/>
      <c r="N34" s="49"/>
      <c r="Q34" s="194"/>
      <c r="R34" s="165"/>
      <c r="S34" s="165"/>
      <c r="T34" s="165"/>
      <c r="U34" s="197"/>
      <c r="V34" s="120"/>
      <c r="W34" s="120"/>
      <c r="X34" s="120"/>
      <c r="Y34" s="120"/>
      <c r="Z34" s="165"/>
      <c r="AA34" s="165"/>
      <c r="AB34" s="120"/>
      <c r="AC34" s="132"/>
      <c r="AD34" s="120"/>
      <c r="AE34" s="120"/>
      <c r="AF34" s="120"/>
      <c r="AG34" s="120"/>
      <c r="AH34" s="120"/>
      <c r="AI34" s="165"/>
      <c r="AJ34" s="165"/>
    </row>
    <row r="35" spans="1:39" s="28" customFormat="1">
      <c r="A35" s="124">
        <v>44293</v>
      </c>
      <c r="B35" s="120" t="s">
        <v>186</v>
      </c>
      <c r="C35" s="174">
        <v>2636</v>
      </c>
      <c r="D35" s="175" t="s">
        <v>222</v>
      </c>
      <c r="E35" s="176">
        <v>30</v>
      </c>
      <c r="F35" s="169">
        <v>332</v>
      </c>
      <c r="G35" s="170">
        <v>3.4590000000000001</v>
      </c>
      <c r="H35" s="171">
        <v>10.421409499999999</v>
      </c>
      <c r="I35" s="172">
        <v>45.079000000000001</v>
      </c>
      <c r="J35" s="25"/>
      <c r="K35" s="26"/>
      <c r="L35" s="49"/>
      <c r="M35" s="49"/>
      <c r="N35" s="49"/>
      <c r="Q35" s="194"/>
      <c r="R35" s="165"/>
      <c r="S35" s="165"/>
      <c r="T35" s="165"/>
      <c r="U35" s="197"/>
      <c r="V35" s="120"/>
      <c r="W35" s="120"/>
      <c r="X35" s="120"/>
      <c r="Y35" s="120"/>
      <c r="Z35" s="165"/>
      <c r="AA35" s="165"/>
      <c r="AB35" s="120"/>
      <c r="AC35" s="132"/>
      <c r="AD35" s="120"/>
      <c r="AE35" s="120"/>
      <c r="AF35" s="120"/>
      <c r="AG35" s="120"/>
      <c r="AH35" s="120"/>
      <c r="AI35" s="165"/>
      <c r="AJ35" s="165"/>
    </row>
    <row r="36" spans="1:39" s="28" customFormat="1">
      <c r="A36" s="120"/>
      <c r="B36" s="120"/>
      <c r="C36" s="120"/>
      <c r="D36" s="121" t="s">
        <v>222</v>
      </c>
      <c r="E36" s="122">
        <f>AVERAGE(E33:E35)</f>
        <v>33.666666666666664</v>
      </c>
      <c r="F36" s="122">
        <f>AVERAGE(F33:F35)</f>
        <v>343.33333333333331</v>
      </c>
      <c r="G36" s="25">
        <f>AVERAGE(G33:G35)</f>
        <v>3.5909999999999997</v>
      </c>
      <c r="H36" s="25">
        <f>AVERAGE(H33:H35)</f>
        <v>9.6752515333333324</v>
      </c>
      <c r="I36" s="25">
        <f>AVERAGE(I33:I35)</f>
        <v>45.156333333333329</v>
      </c>
      <c r="J36" s="25">
        <f>STDEV(I33:I35)</f>
        <v>0.13221699336065948</v>
      </c>
      <c r="K36" s="26">
        <v>47.55</v>
      </c>
      <c r="L36" s="49"/>
      <c r="M36" s="49"/>
      <c r="N36" s="49"/>
      <c r="Q36" s="194"/>
      <c r="R36" s="165"/>
      <c r="S36" s="165"/>
      <c r="T36" s="165"/>
      <c r="U36" s="197"/>
      <c r="V36" s="120"/>
      <c r="W36" s="120"/>
      <c r="X36" s="120"/>
      <c r="Y36" s="120"/>
      <c r="Z36" s="165"/>
      <c r="AA36" s="165"/>
      <c r="AB36" s="120"/>
      <c r="AC36" s="132"/>
      <c r="AD36" s="120"/>
      <c r="AE36" s="120"/>
      <c r="AF36" s="120"/>
      <c r="AG36" s="120"/>
      <c r="AH36" s="120"/>
      <c r="AI36" s="165"/>
      <c r="AJ36" s="165"/>
    </row>
    <row r="37" spans="1:39" s="28" customFormat="1">
      <c r="A37" s="120"/>
      <c r="B37" s="120"/>
      <c r="C37" s="120"/>
      <c r="D37" s="121"/>
      <c r="E37" s="122"/>
      <c r="F37" s="122"/>
      <c r="G37" s="25"/>
      <c r="H37" s="25"/>
      <c r="I37" s="25"/>
      <c r="J37" s="25"/>
      <c r="K37" s="26"/>
      <c r="L37" s="49"/>
      <c r="M37" s="49"/>
      <c r="N37" s="49"/>
      <c r="Q37" s="185" t="s">
        <v>211</v>
      </c>
      <c r="R37" s="186">
        <v>417.33333333333331</v>
      </c>
      <c r="S37" s="186">
        <v>4.3579999999999997</v>
      </c>
      <c r="T37" s="186">
        <v>9.3875264040219786E-2</v>
      </c>
      <c r="U37" s="187" t="s">
        <v>217</v>
      </c>
      <c r="V37" s="120"/>
      <c r="W37" s="120"/>
      <c r="X37" s="120"/>
      <c r="Y37" s="120"/>
      <c r="Z37" s="165"/>
      <c r="AA37" s="165"/>
      <c r="AB37" s="120"/>
      <c r="AC37" s="132"/>
      <c r="AD37" s="120"/>
      <c r="AE37" s="120"/>
      <c r="AF37" s="120"/>
      <c r="AG37" s="120"/>
      <c r="AH37" s="120"/>
      <c r="AI37" s="165"/>
      <c r="AJ37" s="165"/>
    </row>
    <row r="38" spans="1:39">
      <c r="Q38" s="185" t="s">
        <v>211</v>
      </c>
      <c r="R38" s="186">
        <v>387</v>
      </c>
      <c r="S38" s="186">
        <v>4.0346666666666664</v>
      </c>
      <c r="T38" s="186">
        <v>8.7010260046066379E-2</v>
      </c>
      <c r="U38" s="187" t="s">
        <v>217</v>
      </c>
      <c r="Z38" s="165"/>
      <c r="AA38" s="165"/>
      <c r="AC38" s="132"/>
      <c r="AD38" s="120"/>
      <c r="AI38" s="165"/>
      <c r="AJ38" s="165"/>
      <c r="AL38" s="120"/>
      <c r="AM38" s="120"/>
    </row>
    <row r="39" spans="1:39" s="28" customFormat="1">
      <c r="A39" s="124">
        <v>44293</v>
      </c>
      <c r="B39" s="120" t="s">
        <v>186</v>
      </c>
      <c r="C39" s="174">
        <v>2658</v>
      </c>
      <c r="D39" s="175" t="s">
        <v>214</v>
      </c>
      <c r="E39" s="176">
        <v>30</v>
      </c>
      <c r="F39" s="169">
        <v>294</v>
      </c>
      <c r="G39" s="170">
        <v>3.0630000000000002</v>
      </c>
      <c r="H39" s="171">
        <v>9.2379843000000008</v>
      </c>
      <c r="I39" s="172">
        <v>-6.4740000000000002</v>
      </c>
      <c r="J39" s="25"/>
      <c r="K39" s="26"/>
      <c r="L39" s="49"/>
      <c r="M39" s="49"/>
      <c r="N39" s="49"/>
      <c r="Q39" s="185" t="s">
        <v>211</v>
      </c>
      <c r="R39" s="186">
        <v>492</v>
      </c>
      <c r="S39" s="186">
        <v>5.0693333333333337</v>
      </c>
      <c r="T39" s="186">
        <v>0.20052795444760399</v>
      </c>
      <c r="U39" s="187" t="s">
        <v>217</v>
      </c>
      <c r="V39" s="120"/>
      <c r="W39" s="120"/>
      <c r="X39" s="120"/>
      <c r="Y39" s="120"/>
      <c r="Z39" s="165"/>
      <c r="AA39" s="165"/>
      <c r="AB39" s="120"/>
      <c r="AC39" s="132"/>
      <c r="AD39" s="120"/>
      <c r="AE39" s="120"/>
      <c r="AF39" s="120"/>
      <c r="AG39" s="120"/>
      <c r="AH39" s="120"/>
      <c r="AI39" s="165"/>
      <c r="AJ39" s="165"/>
    </row>
    <row r="40" spans="1:39" s="28" customFormat="1">
      <c r="A40" s="124">
        <v>44293</v>
      </c>
      <c r="B40" s="120" t="s">
        <v>186</v>
      </c>
      <c r="C40" s="174">
        <v>2659</v>
      </c>
      <c r="D40" s="175" t="s">
        <v>214</v>
      </c>
      <c r="E40" s="176">
        <v>36</v>
      </c>
      <c r="F40" s="169">
        <v>371</v>
      </c>
      <c r="G40" s="170">
        <v>3.883</v>
      </c>
      <c r="H40" s="171">
        <v>9.7406960999999992</v>
      </c>
      <c r="I40" s="172">
        <v>-6.2869999999999999</v>
      </c>
      <c r="J40" s="25"/>
      <c r="K40" s="26"/>
      <c r="L40" s="49"/>
      <c r="M40" s="49"/>
      <c r="N40" s="49"/>
      <c r="Q40" s="185" t="s">
        <v>211</v>
      </c>
      <c r="R40" s="186">
        <v>395.33333333333331</v>
      </c>
      <c r="S40" s="186">
        <v>4.1550000000000002</v>
      </c>
      <c r="T40" s="186">
        <v>5.7596073738660526E-2</v>
      </c>
      <c r="U40" s="187" t="s">
        <v>217</v>
      </c>
      <c r="V40" s="120"/>
      <c r="W40" s="120"/>
      <c r="X40" s="120"/>
      <c r="Y40" s="120"/>
      <c r="Z40" s="165"/>
      <c r="AA40" s="165"/>
      <c r="AB40" s="120"/>
      <c r="AC40" s="132"/>
      <c r="AD40" s="120"/>
      <c r="AE40" s="120"/>
      <c r="AF40" s="120"/>
      <c r="AG40" s="120"/>
      <c r="AH40" s="120"/>
      <c r="AI40" s="165"/>
      <c r="AJ40" s="165"/>
    </row>
    <row r="41" spans="1:39" s="28" customFormat="1">
      <c r="A41" s="124">
        <v>44293</v>
      </c>
      <c r="B41" s="120" t="s">
        <v>186</v>
      </c>
      <c r="C41" s="174">
        <v>2660</v>
      </c>
      <c r="D41" s="175" t="s">
        <v>214</v>
      </c>
      <c r="E41" s="176">
        <v>36</v>
      </c>
      <c r="F41" s="169">
        <v>350</v>
      </c>
      <c r="G41" s="170">
        <v>3.645</v>
      </c>
      <c r="H41" s="171">
        <v>9.1495960000000007</v>
      </c>
      <c r="I41" s="172">
        <v>-6.3879999999999999</v>
      </c>
      <c r="J41" s="25"/>
      <c r="K41" s="26"/>
      <c r="L41" s="49"/>
      <c r="M41" s="49"/>
      <c r="N41" s="49"/>
      <c r="Q41" s="185" t="s">
        <v>211</v>
      </c>
      <c r="R41" s="186">
        <v>335.66666666666669</v>
      </c>
      <c r="S41" s="186">
        <v>5.085</v>
      </c>
      <c r="T41" s="186">
        <v>6.1303976469334484E-2</v>
      </c>
      <c r="U41" s="187" t="s">
        <v>217</v>
      </c>
      <c r="V41" s="120"/>
      <c r="W41" s="120"/>
      <c r="X41" s="120"/>
      <c r="Y41" s="120"/>
      <c r="Z41" s="165"/>
      <c r="AA41" s="165"/>
      <c r="AB41" s="120"/>
      <c r="AC41" s="132"/>
      <c r="AD41" s="120"/>
      <c r="AE41" s="120"/>
      <c r="AF41" s="120"/>
      <c r="AG41" s="120"/>
      <c r="AH41" s="120"/>
      <c r="AI41" s="165"/>
      <c r="AJ41" s="165"/>
    </row>
    <row r="42" spans="1:39" s="28" customFormat="1">
      <c r="A42" s="120"/>
      <c r="B42" s="120"/>
      <c r="D42" s="132" t="s">
        <v>214</v>
      </c>
      <c r="E42" s="122">
        <f>AVERAGE(E39:E41)</f>
        <v>34</v>
      </c>
      <c r="F42" s="122">
        <f>AVERAGE(F39:F41)</f>
        <v>338.33333333333331</v>
      </c>
      <c r="G42" s="25">
        <f>AVERAGE(G39:G41)</f>
        <v>3.5303333333333331</v>
      </c>
      <c r="H42" s="25">
        <f>AVERAGE(H39:H41)</f>
        <v>9.3760921333333354</v>
      </c>
      <c r="I42" s="25">
        <f>AVERAGE(I39:I41)</f>
        <v>-6.383</v>
      </c>
      <c r="J42" s="25">
        <f>STDEV(I39:I41)</f>
        <v>9.3600213674969915E-2</v>
      </c>
      <c r="K42" s="26">
        <v>-4.5199999999999996</v>
      </c>
      <c r="L42" s="27"/>
      <c r="M42" s="27"/>
      <c r="N42" s="27"/>
      <c r="Q42" s="185" t="s">
        <v>211</v>
      </c>
      <c r="R42" s="186">
        <v>330.66666666666669</v>
      </c>
      <c r="S42" s="186">
        <v>5.0070000000000006</v>
      </c>
      <c r="T42" s="186">
        <v>0.22070240271504279</v>
      </c>
      <c r="U42" s="187" t="s">
        <v>217</v>
      </c>
      <c r="V42" s="120"/>
      <c r="W42" s="120"/>
      <c r="X42" s="120"/>
      <c r="Y42" s="120"/>
      <c r="Z42" s="165"/>
      <c r="AA42" s="165"/>
      <c r="AB42" s="120"/>
      <c r="AC42" s="132"/>
      <c r="AD42" s="120"/>
      <c r="AE42" s="120"/>
      <c r="AF42" s="120"/>
      <c r="AG42" s="120"/>
      <c r="AH42" s="120"/>
      <c r="AI42" s="165"/>
      <c r="AJ42" s="165"/>
    </row>
    <row r="43" spans="1:39" s="28" customFormat="1">
      <c r="A43" s="120"/>
      <c r="B43" s="120"/>
      <c r="D43" s="132"/>
      <c r="E43" s="122"/>
      <c r="F43" s="122"/>
      <c r="G43" s="25"/>
      <c r="H43" s="25"/>
      <c r="I43" s="25"/>
      <c r="J43" s="25"/>
      <c r="K43" s="26"/>
      <c r="L43" s="27"/>
      <c r="M43" s="27"/>
      <c r="N43" s="27"/>
      <c r="Q43" s="185" t="s">
        <v>211</v>
      </c>
      <c r="R43" s="186">
        <v>490.66666666666669</v>
      </c>
      <c r="S43" s="186">
        <v>5.1749999999999998</v>
      </c>
      <c r="T43" s="186">
        <v>9.2688742198900248E-2</v>
      </c>
      <c r="U43" s="187" t="s">
        <v>217</v>
      </c>
      <c r="V43" s="120"/>
      <c r="W43" s="120"/>
      <c r="X43" s="120"/>
      <c r="Y43" s="120"/>
      <c r="Z43" s="165"/>
      <c r="AA43" s="165"/>
      <c r="AB43" s="120"/>
      <c r="AC43" s="132"/>
      <c r="AD43" s="120"/>
      <c r="AE43" s="120"/>
      <c r="AF43" s="120"/>
      <c r="AG43" s="120"/>
      <c r="AH43" s="120"/>
      <c r="AI43" s="165"/>
      <c r="AJ43" s="165"/>
    </row>
    <row r="44" spans="1:39" s="28" customFormat="1" ht="15" thickBot="1">
      <c r="A44" s="120"/>
      <c r="B44" s="120"/>
      <c r="D44" s="132"/>
      <c r="E44" s="190"/>
      <c r="F44" s="190"/>
      <c r="G44" s="89"/>
      <c r="H44" s="89"/>
      <c r="I44" s="89"/>
      <c r="J44" s="89"/>
      <c r="K44" s="191"/>
      <c r="L44" s="27"/>
      <c r="M44" s="27"/>
      <c r="N44" s="27"/>
      <c r="Q44" s="198" t="s">
        <v>211</v>
      </c>
      <c r="R44" s="199">
        <v>436.33333333333331</v>
      </c>
      <c r="S44" s="199">
        <v>4.6339999999999995</v>
      </c>
      <c r="T44" s="199">
        <v>0.10492924201311488</v>
      </c>
      <c r="U44" s="200" t="s">
        <v>217</v>
      </c>
      <c r="V44" s="120"/>
      <c r="W44" s="120"/>
      <c r="X44" s="120"/>
      <c r="Y44" s="120"/>
      <c r="Z44" s="165"/>
      <c r="AA44" s="165"/>
      <c r="AB44" s="121"/>
      <c r="AC44" s="132"/>
      <c r="AD44" s="121"/>
      <c r="AE44" s="121"/>
      <c r="AF44" s="120"/>
      <c r="AG44" s="120"/>
      <c r="AH44" s="120"/>
      <c r="AI44" s="165"/>
      <c r="AJ44" s="165"/>
    </row>
    <row r="45" spans="1:39" s="28" customFormat="1">
      <c r="A45" s="124">
        <v>44293</v>
      </c>
      <c r="B45" s="120" t="s">
        <v>186</v>
      </c>
      <c r="C45" s="174">
        <v>2661</v>
      </c>
      <c r="D45" s="175" t="s">
        <v>222</v>
      </c>
      <c r="E45" s="176">
        <v>36</v>
      </c>
      <c r="F45" s="169">
        <v>388</v>
      </c>
      <c r="G45" s="170">
        <v>4.048</v>
      </c>
      <c r="H45" s="171">
        <v>10.1512213</v>
      </c>
      <c r="I45" s="172">
        <v>44.598999999999997</v>
      </c>
      <c r="J45" s="25"/>
      <c r="K45" s="26"/>
      <c r="L45" s="49"/>
      <c r="M45" s="49"/>
      <c r="N45" s="49"/>
      <c r="Q45" s="164"/>
      <c r="R45" s="165"/>
      <c r="S45" s="120"/>
      <c r="T45" s="120"/>
      <c r="U45" s="120"/>
      <c r="V45" s="120"/>
      <c r="W45" s="120"/>
      <c r="X45" s="120"/>
      <c r="Y45" s="120"/>
      <c r="Z45" s="165"/>
      <c r="AA45" s="165"/>
      <c r="AB45" s="121"/>
      <c r="AC45" s="132"/>
      <c r="AD45" s="121"/>
      <c r="AE45" s="121"/>
      <c r="AF45" s="120"/>
      <c r="AG45" s="120"/>
      <c r="AH45" s="120"/>
      <c r="AI45" s="165"/>
      <c r="AJ45" s="165"/>
    </row>
    <row r="46" spans="1:39" s="28" customFormat="1">
      <c r="A46" s="124">
        <v>44293</v>
      </c>
      <c r="B46" s="120" t="s">
        <v>186</v>
      </c>
      <c r="C46" s="174">
        <v>2662</v>
      </c>
      <c r="D46" s="175" t="s">
        <v>222</v>
      </c>
      <c r="E46" s="176">
        <v>36</v>
      </c>
      <c r="F46" s="169">
        <v>340</v>
      </c>
      <c r="G46" s="170">
        <v>3.6219999999999999</v>
      </c>
      <c r="H46" s="171">
        <v>9.0913512000000001</v>
      </c>
      <c r="I46" s="172">
        <v>45.316000000000003</v>
      </c>
      <c r="J46" s="25"/>
      <c r="K46" s="26"/>
      <c r="L46" s="49"/>
      <c r="M46" s="49"/>
      <c r="N46" s="49"/>
      <c r="Q46" s="164"/>
      <c r="R46" s="165"/>
      <c r="S46" s="120"/>
      <c r="T46" s="120"/>
      <c r="U46" s="120"/>
      <c r="V46" s="120"/>
      <c r="W46" s="120"/>
      <c r="X46" s="120"/>
      <c r="Y46" s="120"/>
      <c r="Z46" s="165"/>
      <c r="AA46" s="165"/>
      <c r="AB46" s="121"/>
      <c r="AC46" s="132"/>
      <c r="AD46" s="121"/>
      <c r="AE46" s="121"/>
      <c r="AF46" s="120"/>
      <c r="AG46" s="120"/>
      <c r="AH46" s="120"/>
      <c r="AI46" s="165"/>
      <c r="AJ46" s="165"/>
    </row>
    <row r="47" spans="1:39" s="28" customFormat="1" ht="15" thickBot="1">
      <c r="A47" s="124">
        <v>44293</v>
      </c>
      <c r="B47" s="120" t="s">
        <v>186</v>
      </c>
      <c r="C47" s="174">
        <v>2663</v>
      </c>
      <c r="D47" s="175" t="s">
        <v>222</v>
      </c>
      <c r="E47" s="176">
        <v>35</v>
      </c>
      <c r="F47" s="169">
        <v>368</v>
      </c>
      <c r="G47" s="170">
        <v>3.8570000000000002</v>
      </c>
      <c r="H47" s="171">
        <v>9.9531855999999994</v>
      </c>
      <c r="I47" s="172">
        <v>44.957999999999998</v>
      </c>
      <c r="J47" s="25"/>
      <c r="K47" s="26"/>
      <c r="L47" s="49"/>
      <c r="M47" s="49"/>
      <c r="N47" s="49"/>
      <c r="Q47" s="164"/>
      <c r="R47" s="165"/>
      <c r="S47" s="120"/>
      <c r="T47" s="120"/>
      <c r="U47" s="120"/>
      <c r="V47" s="120"/>
      <c r="W47" s="120"/>
      <c r="X47" s="120"/>
      <c r="Y47" s="120"/>
      <c r="Z47" s="165"/>
      <c r="AA47" s="165"/>
      <c r="AB47" s="132"/>
      <c r="AC47" s="132"/>
      <c r="AD47" s="132"/>
      <c r="AE47" s="121"/>
      <c r="AF47" s="120"/>
      <c r="AG47" s="120"/>
      <c r="AH47" s="120"/>
      <c r="AI47" s="165"/>
      <c r="AJ47" s="165"/>
    </row>
    <row r="48" spans="1:39" s="28" customFormat="1">
      <c r="A48" s="120"/>
      <c r="B48" s="120"/>
      <c r="C48" s="120"/>
      <c r="D48" s="121" t="s">
        <v>222</v>
      </c>
      <c r="E48" s="122">
        <f>AVERAGE(E45:E47)</f>
        <v>35.666666666666664</v>
      </c>
      <c r="F48" s="122">
        <f>AVERAGE(F45:F47)</f>
        <v>365.33333333333331</v>
      </c>
      <c r="G48" s="25">
        <f>AVERAGE(G45:G47)</f>
        <v>3.8423333333333338</v>
      </c>
      <c r="H48" s="25">
        <f>AVERAGE(H45:H47)</f>
        <v>9.7319193666666663</v>
      </c>
      <c r="I48" s="25">
        <f>AVERAGE(I45:I47)</f>
        <v>44.957666666666661</v>
      </c>
      <c r="J48" s="25">
        <f>STDEV(I45:I47)</f>
        <v>0.35850011622499567</v>
      </c>
      <c r="K48" s="26">
        <v>47.55</v>
      </c>
      <c r="L48" s="49"/>
      <c r="M48" s="49"/>
      <c r="N48" s="49"/>
      <c r="Q48" s="177" t="s">
        <v>225</v>
      </c>
      <c r="R48" s="178"/>
      <c r="S48" s="179"/>
      <c r="T48" s="179"/>
      <c r="U48" s="180"/>
      <c r="V48" s="120"/>
      <c r="W48" s="120"/>
      <c r="X48" s="120"/>
      <c r="Y48" s="120"/>
      <c r="Z48" s="120"/>
      <c r="AA48" s="120"/>
      <c r="AB48" s="132"/>
      <c r="AC48" s="132"/>
      <c r="AD48" s="132"/>
      <c r="AE48" s="121"/>
      <c r="AF48" s="120"/>
      <c r="AG48" s="120"/>
      <c r="AH48" s="120"/>
      <c r="AI48" s="120"/>
      <c r="AJ48" s="120"/>
      <c r="AK48" s="120"/>
      <c r="AL48" s="165"/>
      <c r="AM48" s="165"/>
    </row>
    <row r="49" spans="1:39" s="28" customFormat="1">
      <c r="A49" s="120"/>
      <c r="B49" s="120"/>
      <c r="C49" s="120"/>
      <c r="D49" s="121"/>
      <c r="E49" s="122"/>
      <c r="F49" s="122"/>
      <c r="G49" s="25"/>
      <c r="H49" s="25"/>
      <c r="I49" s="25"/>
      <c r="J49" s="25"/>
      <c r="K49" s="26"/>
      <c r="L49" s="49"/>
      <c r="M49" s="49"/>
      <c r="N49" s="49"/>
      <c r="Q49" s="201" t="s">
        <v>200</v>
      </c>
      <c r="R49" s="202" t="s">
        <v>166</v>
      </c>
      <c r="S49" s="202" t="s">
        <v>167</v>
      </c>
      <c r="T49" s="121" t="s">
        <v>203</v>
      </c>
      <c r="U49" s="203"/>
      <c r="V49" s="120"/>
      <c r="W49" s="120"/>
      <c r="X49" s="120"/>
      <c r="Y49" s="120"/>
      <c r="Z49" s="165"/>
      <c r="AA49" s="165"/>
      <c r="AB49" s="121"/>
      <c r="AC49" s="132"/>
      <c r="AD49" s="121"/>
      <c r="AE49" s="121"/>
      <c r="AF49" s="120"/>
      <c r="AG49" s="120"/>
      <c r="AH49" s="120"/>
      <c r="AI49" s="165"/>
      <c r="AJ49" s="165"/>
    </row>
    <row r="50" spans="1:39">
      <c r="Q50" s="201" t="s">
        <v>214</v>
      </c>
      <c r="R50" s="202">
        <v>97.333333333333329</v>
      </c>
      <c r="S50" s="202">
        <v>0.99266666666666659</v>
      </c>
      <c r="T50" s="121">
        <v>0.43014997384633197</v>
      </c>
      <c r="U50" s="203" t="s">
        <v>217</v>
      </c>
      <c r="Z50" s="165"/>
      <c r="AA50" s="165"/>
      <c r="AC50" s="132"/>
      <c r="AD50" s="120"/>
      <c r="AI50" s="165"/>
      <c r="AJ50" s="165"/>
      <c r="AL50" s="120"/>
      <c r="AM50" s="120"/>
    </row>
    <row r="51" spans="1:39" s="28" customFormat="1">
      <c r="A51" s="124">
        <v>44293</v>
      </c>
      <c r="B51" s="120" t="s">
        <v>186</v>
      </c>
      <c r="C51" s="125">
        <v>2577</v>
      </c>
      <c r="D51" s="126" t="s">
        <v>211</v>
      </c>
      <c r="E51" s="127">
        <v>30</v>
      </c>
      <c r="F51" s="128">
        <v>409</v>
      </c>
      <c r="G51" s="129">
        <v>4.2809999999999997</v>
      </c>
      <c r="H51" s="130">
        <v>12.8772264</v>
      </c>
      <c r="I51" s="131">
        <v>8.390815357607277</v>
      </c>
      <c r="J51" s="25"/>
      <c r="K51" s="26"/>
      <c r="L51" s="27"/>
      <c r="M51" s="27"/>
      <c r="N51" s="27"/>
      <c r="Q51" s="201" t="s">
        <v>214</v>
      </c>
      <c r="R51" s="202">
        <v>238.66666666666666</v>
      </c>
      <c r="S51" s="202">
        <v>2.4473333333333334</v>
      </c>
      <c r="T51" s="121">
        <v>0.5375410061877447</v>
      </c>
      <c r="U51" s="203" t="s">
        <v>217</v>
      </c>
      <c r="V51" s="120"/>
      <c r="W51" s="120"/>
      <c r="X51" s="120"/>
      <c r="Y51" s="120"/>
      <c r="Z51" s="165"/>
      <c r="AA51" s="165"/>
      <c r="AB51" s="120"/>
      <c r="AC51" s="132"/>
      <c r="AD51" s="120"/>
      <c r="AE51" s="120"/>
      <c r="AF51" s="120"/>
      <c r="AG51" s="120"/>
      <c r="AH51" s="120"/>
      <c r="AI51" s="165"/>
      <c r="AJ51" s="165"/>
    </row>
    <row r="52" spans="1:39" s="28" customFormat="1">
      <c r="A52" s="124">
        <v>44293</v>
      </c>
      <c r="B52" s="120" t="s">
        <v>186</v>
      </c>
      <c r="C52" s="125">
        <v>2578</v>
      </c>
      <c r="D52" s="126" t="s">
        <v>211</v>
      </c>
      <c r="E52" s="127">
        <v>27</v>
      </c>
      <c r="F52" s="128">
        <v>432</v>
      </c>
      <c r="G52" s="129">
        <v>4.5140000000000002</v>
      </c>
      <c r="H52" s="130">
        <v>15.076509400000001</v>
      </c>
      <c r="I52" s="131">
        <v>8.5634768564573704</v>
      </c>
      <c r="J52" s="25"/>
      <c r="K52" s="26"/>
      <c r="L52" s="27"/>
      <c r="M52" s="27"/>
      <c r="N52" s="27"/>
      <c r="Q52" s="201" t="s">
        <v>214</v>
      </c>
      <c r="R52" s="202">
        <v>419.33333333333331</v>
      </c>
      <c r="S52" s="202">
        <v>4.3596666666666666</v>
      </c>
      <c r="T52" s="121">
        <v>0.51622701724467468</v>
      </c>
      <c r="U52" s="203" t="s">
        <v>217</v>
      </c>
      <c r="V52" s="120"/>
      <c r="W52" s="120"/>
      <c r="X52" s="120"/>
      <c r="Y52" s="120"/>
      <c r="Z52" s="165"/>
      <c r="AA52" s="165"/>
      <c r="AB52" s="120"/>
      <c r="AC52" s="132"/>
      <c r="AD52" s="120"/>
      <c r="AE52" s="120"/>
      <c r="AF52" s="120"/>
      <c r="AG52" s="120"/>
      <c r="AH52" s="120"/>
      <c r="AI52" s="165"/>
      <c r="AJ52" s="165"/>
    </row>
    <row r="53" spans="1:39" s="28" customFormat="1">
      <c r="A53" s="124">
        <v>44293</v>
      </c>
      <c r="B53" s="120" t="s">
        <v>186</v>
      </c>
      <c r="C53" s="125">
        <v>2579</v>
      </c>
      <c r="D53" s="126" t="s">
        <v>211</v>
      </c>
      <c r="E53" s="127">
        <v>26</v>
      </c>
      <c r="F53" s="128">
        <v>411</v>
      </c>
      <c r="G53" s="129">
        <v>4.2789999999999999</v>
      </c>
      <c r="H53" s="130">
        <v>14.8489024</v>
      </c>
      <c r="I53" s="131">
        <v>8.4132814007620187</v>
      </c>
      <c r="J53" s="25"/>
      <c r="K53" s="26"/>
      <c r="L53" s="27"/>
      <c r="M53" s="27"/>
      <c r="N53" s="27"/>
      <c r="Q53" s="201" t="s">
        <v>214</v>
      </c>
      <c r="R53" s="202">
        <v>598</v>
      </c>
      <c r="S53" s="202">
        <v>6.4843333333333328</v>
      </c>
      <c r="T53" s="121">
        <v>0.12092284041211361</v>
      </c>
      <c r="U53" s="203" t="s">
        <v>217</v>
      </c>
      <c r="V53" s="120"/>
      <c r="W53" s="120"/>
      <c r="X53" s="120"/>
      <c r="Y53" s="120"/>
      <c r="Z53" s="165"/>
      <c r="AA53" s="165"/>
      <c r="AB53" s="120"/>
      <c r="AC53" s="132"/>
      <c r="AD53" s="120"/>
      <c r="AE53" s="120"/>
      <c r="AF53" s="120"/>
      <c r="AG53" s="120"/>
      <c r="AH53" s="120"/>
      <c r="AI53" s="165"/>
      <c r="AJ53" s="165"/>
    </row>
    <row r="54" spans="1:39" s="28" customFormat="1">
      <c r="A54" s="124"/>
      <c r="B54" s="120"/>
      <c r="D54" s="132" t="s">
        <v>211</v>
      </c>
      <c r="E54" s="122">
        <f>AVERAGE(E51:E53)</f>
        <v>27.666666666666668</v>
      </c>
      <c r="F54" s="122">
        <f>AVERAGE(F51:F53)</f>
        <v>417.33333333333331</v>
      </c>
      <c r="G54" s="25">
        <f>AVERAGE(G51:G53)</f>
        <v>4.3579999999999997</v>
      </c>
      <c r="H54" s="25">
        <f>AVERAGE(H51:H53)</f>
        <v>14.267546066666668</v>
      </c>
      <c r="I54" s="25">
        <f>AVERAGE(I51:I53)</f>
        <v>8.4558578716088899</v>
      </c>
      <c r="J54" s="25">
        <f>STDEV(I51:I53)</f>
        <v>9.3875264040219786E-2</v>
      </c>
      <c r="K54" s="26">
        <v>8.44</v>
      </c>
      <c r="L54" s="27"/>
      <c r="M54" s="27"/>
      <c r="N54" s="27"/>
      <c r="Q54" s="201" t="s">
        <v>214</v>
      </c>
      <c r="R54" s="202">
        <v>728.33333333333337</v>
      </c>
      <c r="S54" s="202">
        <v>7.9393333333333329</v>
      </c>
      <c r="T54" s="121">
        <v>0.17947701802737848</v>
      </c>
      <c r="U54" s="203" t="s">
        <v>217</v>
      </c>
      <c r="V54" s="120"/>
      <c r="W54" s="120"/>
      <c r="X54" s="120"/>
      <c r="Y54" s="120"/>
      <c r="Z54" s="165"/>
      <c r="AA54" s="165"/>
      <c r="AB54" s="120"/>
      <c r="AC54" s="132"/>
      <c r="AD54" s="120"/>
      <c r="AE54" s="120"/>
      <c r="AF54" s="120"/>
      <c r="AG54" s="120"/>
      <c r="AH54" s="120"/>
      <c r="AI54" s="165"/>
      <c r="AJ54" s="165"/>
    </row>
    <row r="55" spans="1:39" s="28" customFormat="1">
      <c r="A55" s="124"/>
      <c r="B55" s="120"/>
      <c r="D55" s="132"/>
      <c r="E55" s="122"/>
      <c r="F55" s="122"/>
      <c r="G55" s="25"/>
      <c r="H55" s="25"/>
      <c r="I55" s="25"/>
      <c r="J55" s="25"/>
      <c r="K55" s="191"/>
      <c r="L55" s="27"/>
      <c r="M55" s="27"/>
      <c r="N55" s="27"/>
      <c r="Q55" s="201" t="s">
        <v>214</v>
      </c>
      <c r="R55" s="202">
        <v>867.33333333333337</v>
      </c>
      <c r="S55" s="202">
        <v>9.3640000000000008</v>
      </c>
      <c r="T55" s="121">
        <v>0.19405755160089319</v>
      </c>
      <c r="U55" s="203" t="s">
        <v>217</v>
      </c>
      <c r="V55" s="120"/>
      <c r="W55" s="120"/>
      <c r="X55" s="120"/>
      <c r="Y55" s="120"/>
      <c r="Z55" s="165"/>
      <c r="AA55" s="165"/>
      <c r="AB55" s="120"/>
      <c r="AC55" s="132"/>
      <c r="AD55" s="120"/>
      <c r="AE55" s="120"/>
      <c r="AF55" s="120"/>
      <c r="AG55" s="120"/>
      <c r="AH55" s="120"/>
      <c r="AI55" s="165"/>
      <c r="AJ55" s="165"/>
    </row>
    <row r="56" spans="1:39">
      <c r="Q56" s="201" t="s">
        <v>214</v>
      </c>
      <c r="R56" s="202">
        <v>922.33333333333337</v>
      </c>
      <c r="S56" s="202">
        <v>10.142666666666667</v>
      </c>
      <c r="T56" s="121">
        <v>0.15450674203196887</v>
      </c>
      <c r="U56" s="203" t="s">
        <v>217</v>
      </c>
      <c r="Z56" s="165"/>
      <c r="AA56" s="165"/>
      <c r="AC56" s="132"/>
      <c r="AD56" s="120"/>
      <c r="AI56" s="165"/>
      <c r="AJ56" s="165"/>
      <c r="AL56" s="120"/>
      <c r="AM56" s="120"/>
    </row>
    <row r="57" spans="1:39" s="28" customFormat="1">
      <c r="A57" s="124">
        <v>44293</v>
      </c>
      <c r="B57" s="120" t="s">
        <v>186</v>
      </c>
      <c r="C57" s="125">
        <v>2655</v>
      </c>
      <c r="D57" s="126" t="s">
        <v>211</v>
      </c>
      <c r="E57" s="127">
        <v>29</v>
      </c>
      <c r="F57" s="128">
        <v>369</v>
      </c>
      <c r="G57" s="129">
        <v>3.8420000000000001</v>
      </c>
      <c r="H57" s="130">
        <v>11.9666522</v>
      </c>
      <c r="I57" s="131">
        <v>8.4464798468849551</v>
      </c>
      <c r="J57" s="25"/>
      <c r="K57" s="26"/>
      <c r="L57" s="27"/>
      <c r="M57" s="27"/>
      <c r="N57" s="27"/>
      <c r="Q57" s="201" t="s">
        <v>214</v>
      </c>
      <c r="R57" s="202">
        <v>968</v>
      </c>
      <c r="S57" s="202">
        <v>10.107333333333335</v>
      </c>
      <c r="T57" s="121">
        <v>0.14000833308533253</v>
      </c>
      <c r="U57" s="203" t="s">
        <v>217</v>
      </c>
      <c r="V57" s="120"/>
      <c r="W57" s="120"/>
      <c r="X57" s="120"/>
      <c r="Y57" s="120"/>
      <c r="Z57" s="165"/>
      <c r="AA57" s="165"/>
      <c r="AB57" s="120"/>
      <c r="AC57" s="132"/>
      <c r="AD57" s="120"/>
      <c r="AE57" s="120"/>
      <c r="AF57" s="120"/>
      <c r="AG57" s="120"/>
      <c r="AH57" s="120"/>
      <c r="AI57" s="165"/>
      <c r="AJ57" s="165"/>
    </row>
    <row r="58" spans="1:39" s="28" customFormat="1">
      <c r="A58" s="124">
        <v>44293</v>
      </c>
      <c r="B58" s="120" t="s">
        <v>186</v>
      </c>
      <c r="C58" s="125">
        <v>2656</v>
      </c>
      <c r="D58" s="126" t="s">
        <v>211</v>
      </c>
      <c r="E58" s="127">
        <v>26</v>
      </c>
      <c r="F58" s="128">
        <v>456</v>
      </c>
      <c r="G58" s="129">
        <v>4.7640000000000002</v>
      </c>
      <c r="H58" s="130">
        <v>16.516787399999998</v>
      </c>
      <c r="I58" s="131">
        <v>8.5005192836081882</v>
      </c>
      <c r="J58" s="25"/>
      <c r="K58" s="26"/>
      <c r="L58" s="27"/>
      <c r="M58" s="27"/>
      <c r="N58" s="27"/>
      <c r="Q58" s="201" t="s">
        <v>214</v>
      </c>
      <c r="R58" s="202">
        <v>969</v>
      </c>
      <c r="S58" s="202">
        <v>10.097666666666667</v>
      </c>
      <c r="T58" s="121">
        <v>2.8930952282978945E-2</v>
      </c>
      <c r="U58" s="203" t="s">
        <v>217</v>
      </c>
      <c r="V58" s="120"/>
      <c r="W58" s="120"/>
      <c r="X58" s="120"/>
      <c r="Y58" s="120"/>
      <c r="Z58" s="165"/>
      <c r="AA58" s="165"/>
      <c r="AB58" s="120"/>
      <c r="AC58" s="132"/>
      <c r="AD58" s="120"/>
      <c r="AE58" s="120"/>
      <c r="AF58" s="120"/>
      <c r="AG58" s="120"/>
      <c r="AH58" s="120"/>
      <c r="AI58" s="165"/>
      <c r="AJ58" s="165"/>
    </row>
    <row r="59" spans="1:39" s="28" customFormat="1">
      <c r="A59" s="124">
        <v>44293</v>
      </c>
      <c r="B59" s="120" t="s">
        <v>186</v>
      </c>
      <c r="C59" s="125">
        <v>2657</v>
      </c>
      <c r="D59" s="126" t="s">
        <v>211</v>
      </c>
      <c r="E59" s="127">
        <v>26</v>
      </c>
      <c r="F59" s="128">
        <v>336</v>
      </c>
      <c r="G59" s="129">
        <v>3.4980000000000002</v>
      </c>
      <c r="H59" s="130">
        <v>12.160171399999999</v>
      </c>
      <c r="I59" s="131">
        <v>8.6167551428651379</v>
      </c>
      <c r="J59" s="25"/>
      <c r="K59" s="26"/>
      <c r="L59" s="27"/>
      <c r="M59" s="27"/>
      <c r="N59" s="27"/>
      <c r="Q59" s="204" t="s">
        <v>214</v>
      </c>
      <c r="R59" s="205">
        <v>1086</v>
      </c>
      <c r="S59" s="205">
        <v>11.328000000000001</v>
      </c>
      <c r="T59" s="205">
        <v>0.16094408967091645</v>
      </c>
      <c r="U59" s="203" t="s">
        <v>217</v>
      </c>
      <c r="V59" s="120"/>
      <c r="W59" s="120"/>
      <c r="X59" s="120"/>
      <c r="Y59" s="120"/>
      <c r="Z59" s="165"/>
      <c r="AA59" s="165"/>
      <c r="AB59" s="120"/>
      <c r="AC59" s="132"/>
      <c r="AD59" s="120"/>
      <c r="AE59" s="120"/>
      <c r="AF59" s="120"/>
      <c r="AG59" s="120"/>
      <c r="AH59" s="120"/>
      <c r="AI59" s="165"/>
      <c r="AJ59" s="165"/>
    </row>
    <row r="60" spans="1:39" s="28" customFormat="1">
      <c r="A60" s="124"/>
      <c r="B60" s="120"/>
      <c r="D60" s="132" t="s">
        <v>211</v>
      </c>
      <c r="E60" s="122">
        <f>AVERAGE(E57:E59)</f>
        <v>27</v>
      </c>
      <c r="F60" s="122">
        <f>AVERAGE(F57:F59)</f>
        <v>387</v>
      </c>
      <c r="G60" s="25">
        <f>AVERAGE(G57:G59)</f>
        <v>4.0346666666666664</v>
      </c>
      <c r="H60" s="25">
        <f>AVERAGE(H57:H59)</f>
        <v>13.54787033333333</v>
      </c>
      <c r="I60" s="25">
        <f>AVERAGE(I57:I59)</f>
        <v>8.5212514244527604</v>
      </c>
      <c r="J60" s="25">
        <f>STDEV(I57:I59)</f>
        <v>8.7010260046066379E-2</v>
      </c>
      <c r="K60" s="26">
        <v>8.44</v>
      </c>
      <c r="L60" s="27"/>
      <c r="M60" s="27"/>
      <c r="N60" s="27"/>
      <c r="Q60" s="201" t="s">
        <v>214</v>
      </c>
      <c r="R60" s="202">
        <v>1106</v>
      </c>
      <c r="S60" s="202">
        <v>11.512333333333332</v>
      </c>
      <c r="T60" s="121">
        <v>4.4286943147313317E-2</v>
      </c>
      <c r="U60" s="203" t="s">
        <v>217</v>
      </c>
      <c r="V60" s="120"/>
      <c r="W60" s="120"/>
      <c r="X60" s="120"/>
      <c r="Y60" s="120"/>
      <c r="Z60" s="165"/>
      <c r="AA60" s="165"/>
      <c r="AB60" s="120"/>
      <c r="AC60" s="132"/>
      <c r="AD60" s="120"/>
      <c r="AE60" s="120"/>
      <c r="AF60" s="120"/>
      <c r="AG60" s="120"/>
      <c r="AH60" s="120"/>
      <c r="AI60" s="165"/>
      <c r="AJ60" s="165"/>
    </row>
    <row r="61" spans="1:39" s="28" customFormat="1">
      <c r="A61" s="124"/>
      <c r="B61" s="120"/>
      <c r="D61" s="132"/>
      <c r="E61" s="122"/>
      <c r="F61" s="122"/>
      <c r="G61" s="25"/>
      <c r="H61" s="25"/>
      <c r="I61" s="25"/>
      <c r="J61" s="25"/>
      <c r="K61" s="191"/>
      <c r="L61" s="27"/>
      <c r="M61" s="27"/>
      <c r="N61" s="27"/>
      <c r="Q61" s="201" t="s">
        <v>214</v>
      </c>
      <c r="R61" s="202">
        <v>1117.6666666666667</v>
      </c>
      <c r="S61" s="202">
        <v>11.674333333333331</v>
      </c>
      <c r="T61" s="121">
        <v>7.406978691297407E-2</v>
      </c>
      <c r="U61" s="203" t="s">
        <v>217</v>
      </c>
      <c r="V61" s="120"/>
      <c r="W61" s="120"/>
      <c r="X61" s="120"/>
      <c r="Y61" s="120"/>
      <c r="Z61" s="165"/>
      <c r="AA61" s="165"/>
      <c r="AB61" s="120"/>
      <c r="AC61" s="132"/>
      <c r="AD61" s="120"/>
      <c r="AE61" s="120"/>
      <c r="AF61" s="120"/>
      <c r="AG61" s="120"/>
      <c r="AH61" s="120"/>
      <c r="AI61" s="165"/>
      <c r="AJ61" s="165"/>
    </row>
    <row r="62" spans="1:39">
      <c r="Q62" s="201" t="s">
        <v>214</v>
      </c>
      <c r="R62" s="202">
        <v>1186.6666666666667</v>
      </c>
      <c r="S62" s="202">
        <v>12.490666666666664</v>
      </c>
      <c r="T62" s="121">
        <v>4.0730823708832374E-2</v>
      </c>
      <c r="U62" s="203" t="s">
        <v>217</v>
      </c>
      <c r="Z62" s="165"/>
      <c r="AA62" s="165"/>
      <c r="AC62" s="132"/>
      <c r="AD62" s="120"/>
      <c r="AI62" s="165"/>
      <c r="AJ62" s="165"/>
      <c r="AL62" s="120"/>
      <c r="AM62" s="120"/>
    </row>
    <row r="63" spans="1:39" s="28" customFormat="1">
      <c r="A63" s="124">
        <v>44293</v>
      </c>
      <c r="B63" s="120" t="s">
        <v>186</v>
      </c>
      <c r="C63" s="29">
        <v>2620</v>
      </c>
      <c r="D63" s="30" t="s">
        <v>10</v>
      </c>
      <c r="E63" s="20">
        <v>517</v>
      </c>
      <c r="F63" s="21">
        <v>736</v>
      </c>
      <c r="G63" s="22">
        <v>7.8449999999999998</v>
      </c>
      <c r="H63" s="23">
        <v>1.3587842999999999</v>
      </c>
      <c r="I63" s="24">
        <v>6.9749772314557665</v>
      </c>
      <c r="J63" s="25"/>
      <c r="K63" s="26"/>
      <c r="L63" s="27">
        <f>6.7295*F63^-0.699</f>
        <v>6.6686082480245407E-2</v>
      </c>
      <c r="M63" s="27"/>
      <c r="N63" s="27"/>
      <c r="O63" s="28">
        <f>H63*$P$3</f>
        <v>1.3142674091802844</v>
      </c>
      <c r="Q63" s="204"/>
      <c r="R63" s="205"/>
      <c r="S63" s="205"/>
      <c r="T63" s="205"/>
      <c r="U63" s="203"/>
      <c r="V63" s="120"/>
      <c r="W63" s="120"/>
      <c r="X63" s="120"/>
      <c r="Y63" s="120"/>
      <c r="Z63" s="165"/>
      <c r="AA63" s="165"/>
      <c r="AB63" s="120"/>
      <c r="AC63" s="132"/>
      <c r="AD63" s="120"/>
      <c r="AE63" s="120"/>
      <c r="AF63" s="120"/>
      <c r="AG63" s="120"/>
      <c r="AH63" s="120"/>
      <c r="AI63" s="165"/>
      <c r="AJ63" s="165"/>
    </row>
    <row r="64" spans="1:39" s="28" customFormat="1">
      <c r="A64" s="124">
        <v>44293</v>
      </c>
      <c r="B64" s="120" t="s">
        <v>186</v>
      </c>
      <c r="C64" s="29">
        <v>2621</v>
      </c>
      <c r="D64" s="30" t="s">
        <v>11</v>
      </c>
      <c r="E64" s="20">
        <v>500</v>
      </c>
      <c r="F64" s="21">
        <v>682</v>
      </c>
      <c r="G64" s="22">
        <v>7.22</v>
      </c>
      <c r="H64" s="23">
        <v>1.2948229</v>
      </c>
      <c r="I64" s="24">
        <v>6.8359226719329049</v>
      </c>
      <c r="J64" s="25"/>
      <c r="K64" s="26"/>
      <c r="L64" s="27">
        <f t="shared" ref="L64:L91" si="0">6.7295*F64^-0.699</f>
        <v>7.0334356693115732E-2</v>
      </c>
      <c r="M64" s="27"/>
      <c r="N64" s="27"/>
      <c r="O64" s="28">
        <f t="shared" ref="O64:O91" si="1">H64*$P$3</f>
        <v>1.2524015313764683</v>
      </c>
      <c r="Q64" s="204" t="s">
        <v>214</v>
      </c>
      <c r="R64" s="205">
        <v>1214.3333333333333</v>
      </c>
      <c r="S64" s="205">
        <v>12.719999999999999</v>
      </c>
      <c r="T64" s="205">
        <v>7.3275734955941099E-2</v>
      </c>
      <c r="U64" s="203" t="s">
        <v>217</v>
      </c>
      <c r="V64" s="120"/>
      <c r="W64" s="120"/>
      <c r="X64" s="120"/>
      <c r="Y64" s="120"/>
      <c r="Z64" s="165"/>
      <c r="AA64" s="165"/>
      <c r="AB64" s="120"/>
      <c r="AC64" s="132"/>
      <c r="AD64" s="120"/>
      <c r="AE64" s="120"/>
      <c r="AF64" s="120"/>
      <c r="AG64" s="120"/>
      <c r="AH64" s="120"/>
      <c r="AI64" s="165"/>
      <c r="AJ64" s="165"/>
    </row>
    <row r="65" spans="1:36" s="28" customFormat="1">
      <c r="A65" s="124">
        <v>44293</v>
      </c>
      <c r="B65" s="120" t="s">
        <v>186</v>
      </c>
      <c r="C65" s="29">
        <v>2622</v>
      </c>
      <c r="D65" s="30" t="s">
        <v>12</v>
      </c>
      <c r="E65" s="20">
        <v>337</v>
      </c>
      <c r="F65" s="21">
        <v>453</v>
      </c>
      <c r="G65" s="22">
        <v>4.8029999999999999</v>
      </c>
      <c r="H65" s="23">
        <v>1.2845096</v>
      </c>
      <c r="I65" s="24">
        <v>6.7506629420064801</v>
      </c>
      <c r="J65" s="25"/>
      <c r="K65" s="26"/>
      <c r="L65" s="27">
        <f t="shared" si="0"/>
        <v>9.3620327117202876E-2</v>
      </c>
      <c r="M65" s="27"/>
      <c r="N65" s="27"/>
      <c r="O65" s="28">
        <f t="shared" si="1"/>
        <v>1.2424261187439416</v>
      </c>
      <c r="Q65" s="204" t="s">
        <v>214</v>
      </c>
      <c r="R65" s="205">
        <v>1255.3333333333333</v>
      </c>
      <c r="S65" s="205">
        <v>13.289666666666667</v>
      </c>
      <c r="T65" s="205">
        <v>0.18626057016985628</v>
      </c>
      <c r="U65" s="203" t="s">
        <v>217</v>
      </c>
      <c r="V65" s="120"/>
      <c r="W65" s="120"/>
      <c r="X65" s="120"/>
      <c r="Y65" s="120"/>
      <c r="Z65" s="165"/>
      <c r="AA65" s="165"/>
      <c r="AB65" s="120"/>
      <c r="AC65" s="132"/>
      <c r="AD65" s="120"/>
      <c r="AE65" s="120"/>
      <c r="AF65" s="120"/>
      <c r="AG65" s="120"/>
      <c r="AH65" s="120"/>
      <c r="AI65" s="165"/>
      <c r="AJ65" s="165"/>
    </row>
    <row r="66" spans="1:36" s="28" customFormat="1">
      <c r="A66" s="124">
        <v>44293</v>
      </c>
      <c r="B66" s="120" t="s">
        <v>186</v>
      </c>
      <c r="C66" s="29">
        <v>2623</v>
      </c>
      <c r="D66" s="30" t="s">
        <v>13</v>
      </c>
      <c r="E66" s="20">
        <v>363</v>
      </c>
      <c r="F66" s="21">
        <v>456</v>
      </c>
      <c r="G66" s="22">
        <v>4.8719999999999999</v>
      </c>
      <c r="H66" s="23">
        <v>1.209395</v>
      </c>
      <c r="I66" s="24">
        <v>6.8531776172751586</v>
      </c>
      <c r="J66" s="25"/>
      <c r="K66" s="26"/>
      <c r="L66" s="27">
        <f t="shared" si="0"/>
        <v>9.318936929460464E-2</v>
      </c>
      <c r="M66" s="27"/>
      <c r="N66" s="27"/>
      <c r="O66" s="28">
        <f t="shared" si="1"/>
        <v>1.1697724453583913</v>
      </c>
      <c r="Q66" s="201" t="s">
        <v>214</v>
      </c>
      <c r="R66" s="202">
        <v>1264</v>
      </c>
      <c r="S66" s="202">
        <v>13.450000000000001</v>
      </c>
      <c r="T66" s="121">
        <v>5.9601454120963016E-2</v>
      </c>
      <c r="U66" s="203" t="s">
        <v>217</v>
      </c>
      <c r="V66" s="120"/>
      <c r="W66" s="120"/>
      <c r="X66" s="120"/>
      <c r="Y66" s="120"/>
      <c r="Z66" s="165"/>
      <c r="AA66" s="165"/>
      <c r="AB66" s="120"/>
      <c r="AC66" s="132"/>
      <c r="AD66" s="120"/>
      <c r="AE66" s="120"/>
      <c r="AF66" s="120"/>
      <c r="AG66" s="120"/>
      <c r="AH66" s="120"/>
      <c r="AI66" s="165"/>
      <c r="AJ66" s="165"/>
    </row>
    <row r="67" spans="1:36" s="28" customFormat="1">
      <c r="A67" s="124">
        <v>44293</v>
      </c>
      <c r="B67" s="120" t="s">
        <v>186</v>
      </c>
      <c r="C67" s="29">
        <v>2624</v>
      </c>
      <c r="D67" s="30" t="s">
        <v>14</v>
      </c>
      <c r="E67" s="20">
        <v>420</v>
      </c>
      <c r="F67" s="21">
        <v>597</v>
      </c>
      <c r="G67" s="22">
        <v>6.3070000000000004</v>
      </c>
      <c r="H67" s="23">
        <v>1.3491112000000001</v>
      </c>
      <c r="I67" s="24">
        <v>6.958737282898352</v>
      </c>
      <c r="J67" s="25"/>
      <c r="K67" s="26"/>
      <c r="L67" s="27">
        <f t="shared" si="0"/>
        <v>7.7192790349333282E-2</v>
      </c>
      <c r="M67" s="27"/>
      <c r="N67" s="27"/>
      <c r="O67" s="28">
        <f t="shared" si="1"/>
        <v>1.3049112221270915</v>
      </c>
      <c r="Q67" s="204" t="s">
        <v>214</v>
      </c>
      <c r="R67" s="205">
        <v>1334.6666666666667</v>
      </c>
      <c r="S67" s="205">
        <v>14.347666666666667</v>
      </c>
      <c r="T67" s="205">
        <v>0.34153525928274708</v>
      </c>
      <c r="U67" s="203" t="s">
        <v>217</v>
      </c>
      <c r="V67" s="120"/>
      <c r="W67" s="120"/>
      <c r="X67" s="120"/>
      <c r="Y67" s="120"/>
      <c r="Z67" s="165"/>
      <c r="AA67" s="165"/>
      <c r="AB67" s="120"/>
      <c r="AC67" s="132"/>
      <c r="AD67" s="120"/>
      <c r="AE67" s="120"/>
      <c r="AF67" s="120"/>
      <c r="AG67" s="120"/>
      <c r="AH67" s="120"/>
      <c r="AI67" s="165"/>
      <c r="AJ67" s="165"/>
    </row>
    <row r="68" spans="1:36" s="28" customFormat="1">
      <c r="A68" s="124">
        <v>44293</v>
      </c>
      <c r="B68" s="120" t="s">
        <v>186</v>
      </c>
      <c r="C68" s="29">
        <v>2625</v>
      </c>
      <c r="D68" s="30" t="s">
        <v>15</v>
      </c>
      <c r="E68" s="20">
        <v>330</v>
      </c>
      <c r="F68" s="21">
        <v>460</v>
      </c>
      <c r="G68" s="22">
        <v>4.8479999999999999</v>
      </c>
      <c r="H68" s="23">
        <v>1.3241014</v>
      </c>
      <c r="I68" s="24">
        <v>7.0003521510767257</v>
      </c>
      <c r="J68" s="25"/>
      <c r="K68" s="26"/>
      <c r="L68" s="27">
        <f t="shared" si="0"/>
        <v>9.2622195904748947E-2</v>
      </c>
      <c r="M68" s="27"/>
      <c r="N68" s="27"/>
      <c r="O68" s="28">
        <f t="shared" si="1"/>
        <v>1.2807208005494231</v>
      </c>
      <c r="Q68" s="201" t="s">
        <v>214</v>
      </c>
      <c r="R68" s="202">
        <v>1382</v>
      </c>
      <c r="S68" s="202">
        <v>14.323666666666668</v>
      </c>
      <c r="T68" s="121">
        <v>0.17041811327829326</v>
      </c>
      <c r="U68" s="203" t="s">
        <v>217</v>
      </c>
      <c r="V68" s="120"/>
      <c r="W68" s="120"/>
      <c r="X68" s="120"/>
      <c r="Y68" s="120"/>
      <c r="Z68" s="165"/>
      <c r="AA68" s="165"/>
      <c r="AB68" s="120"/>
      <c r="AC68" s="132"/>
      <c r="AD68" s="120"/>
      <c r="AE68" s="120"/>
      <c r="AF68" s="120"/>
      <c r="AG68" s="120"/>
      <c r="AH68" s="120"/>
      <c r="AI68" s="165"/>
      <c r="AJ68" s="165"/>
    </row>
    <row r="69" spans="1:36" s="28" customFormat="1">
      <c r="A69" s="124">
        <v>44293</v>
      </c>
      <c r="B69" s="120" t="s">
        <v>186</v>
      </c>
      <c r="C69" s="29">
        <v>2626</v>
      </c>
      <c r="D69" s="30" t="s">
        <v>16</v>
      </c>
      <c r="E69" s="20">
        <v>520</v>
      </c>
      <c r="F69" s="21">
        <v>485</v>
      </c>
      <c r="G69" s="22">
        <v>5.0739999999999998</v>
      </c>
      <c r="H69" s="23">
        <v>0.87889819999999996</v>
      </c>
      <c r="I69" s="24">
        <v>6.9638122668225435</v>
      </c>
      <c r="J69" s="25"/>
      <c r="K69" s="26"/>
      <c r="L69" s="27">
        <f t="shared" si="0"/>
        <v>8.9258446149322643E-2</v>
      </c>
      <c r="M69" s="27"/>
      <c r="N69" s="27"/>
      <c r="O69" s="28">
        <f t="shared" si="1"/>
        <v>0.85010347871050285</v>
      </c>
      <c r="Q69" s="204" t="s">
        <v>214</v>
      </c>
      <c r="R69" s="205">
        <v>1386</v>
      </c>
      <c r="S69" s="205">
        <v>14.537000000000001</v>
      </c>
      <c r="T69" s="205">
        <v>6.9195375568025047E-2</v>
      </c>
      <c r="U69" s="203" t="s">
        <v>217</v>
      </c>
      <c r="V69" s="120"/>
      <c r="W69" s="120"/>
      <c r="X69" s="120"/>
      <c r="Y69" s="120"/>
      <c r="Z69" s="165"/>
      <c r="AA69" s="165"/>
      <c r="AB69" s="120"/>
      <c r="AC69" s="132"/>
      <c r="AD69" s="120"/>
      <c r="AE69" s="120"/>
      <c r="AF69" s="120"/>
      <c r="AG69" s="120"/>
      <c r="AH69" s="120"/>
      <c r="AI69" s="165"/>
      <c r="AJ69" s="165"/>
    </row>
    <row r="70" spans="1:36" s="28" customFormat="1">
      <c r="A70" s="124">
        <v>44293</v>
      </c>
      <c r="B70" s="120" t="s">
        <v>186</v>
      </c>
      <c r="C70" s="29">
        <v>2627</v>
      </c>
      <c r="D70" s="30" t="s">
        <v>17</v>
      </c>
      <c r="E70" s="20">
        <v>220</v>
      </c>
      <c r="F70" s="21">
        <v>113</v>
      </c>
      <c r="G70" s="22">
        <v>1.1819999999999999</v>
      </c>
      <c r="H70" s="23">
        <v>0.48804700000000001</v>
      </c>
      <c r="I70" s="24">
        <v>6.5649185303810524</v>
      </c>
      <c r="J70" s="25"/>
      <c r="K70" s="26"/>
      <c r="L70" s="27">
        <f t="shared" si="0"/>
        <v>0.24710467700462369</v>
      </c>
      <c r="M70" s="27"/>
      <c r="N70" s="27"/>
      <c r="O70" s="28">
        <f t="shared" si="1"/>
        <v>0.47205746066407323</v>
      </c>
      <c r="Q70" s="204" t="s">
        <v>214</v>
      </c>
      <c r="R70" s="205">
        <v>1466</v>
      </c>
      <c r="S70" s="205">
        <v>15.476666666666667</v>
      </c>
      <c r="T70" s="205">
        <v>0.23104617143188799</v>
      </c>
      <c r="U70" s="203" t="s">
        <v>217</v>
      </c>
      <c r="V70" s="120"/>
      <c r="W70" s="120"/>
      <c r="X70" s="120"/>
      <c r="Y70" s="120"/>
      <c r="Z70" s="165"/>
      <c r="AA70" s="165"/>
      <c r="AB70" s="120"/>
      <c r="AC70" s="132"/>
      <c r="AD70" s="120"/>
      <c r="AE70" s="120"/>
      <c r="AF70" s="120"/>
      <c r="AG70" s="120"/>
      <c r="AH70" s="120"/>
      <c r="AI70" s="165"/>
      <c r="AJ70" s="165"/>
    </row>
    <row r="71" spans="1:36" s="28" customFormat="1">
      <c r="A71" s="124">
        <v>44293</v>
      </c>
      <c r="B71" s="120" t="s">
        <v>186</v>
      </c>
      <c r="C71" s="29">
        <v>2628</v>
      </c>
      <c r="D71" s="30" t="s">
        <v>18</v>
      </c>
      <c r="E71" s="20">
        <v>268</v>
      </c>
      <c r="F71" s="21">
        <v>276</v>
      </c>
      <c r="G71" s="22">
        <v>3.0449999999999999</v>
      </c>
      <c r="H71" s="23">
        <v>1.0279320999999999</v>
      </c>
      <c r="I71" s="24">
        <v>6.3883090898191712</v>
      </c>
      <c r="J71" s="25"/>
      <c r="K71" s="26"/>
      <c r="L71" s="27">
        <f t="shared" si="0"/>
        <v>0.13236932343374747</v>
      </c>
      <c r="M71" s="27"/>
      <c r="N71" s="27"/>
      <c r="O71" s="28">
        <f t="shared" si="1"/>
        <v>0.99425468625170965</v>
      </c>
      <c r="Q71" s="201" t="s">
        <v>214</v>
      </c>
      <c r="R71" s="202">
        <v>1540.3333333333333</v>
      </c>
      <c r="S71" s="202">
        <v>16.036666666666665</v>
      </c>
      <c r="T71" s="121">
        <v>1.5947831618540451E-2</v>
      </c>
      <c r="U71" s="203" t="s">
        <v>217</v>
      </c>
      <c r="V71" s="120"/>
      <c r="W71" s="120"/>
      <c r="X71" s="120"/>
      <c r="Y71" s="120"/>
      <c r="Z71" s="165"/>
      <c r="AA71" s="165"/>
      <c r="AB71" s="120"/>
      <c r="AC71" s="132"/>
      <c r="AD71" s="120"/>
      <c r="AE71" s="120"/>
      <c r="AF71" s="120"/>
      <c r="AG71" s="120"/>
      <c r="AH71" s="120"/>
      <c r="AI71" s="165"/>
      <c r="AJ71" s="165"/>
    </row>
    <row r="72" spans="1:36" s="28" customFormat="1">
      <c r="A72" s="124">
        <v>44293</v>
      </c>
      <c r="B72" s="120" t="s">
        <v>186</v>
      </c>
      <c r="C72" s="29">
        <v>2629</v>
      </c>
      <c r="D72" s="30" t="s">
        <v>19</v>
      </c>
      <c r="E72" s="20">
        <v>367</v>
      </c>
      <c r="F72" s="21">
        <v>393</v>
      </c>
      <c r="G72" s="22">
        <v>4.1609999999999996</v>
      </c>
      <c r="H72" s="23">
        <v>1.0232300999999999</v>
      </c>
      <c r="I72" s="24">
        <v>6.5009737329362327</v>
      </c>
      <c r="J72" s="25"/>
      <c r="K72" s="26"/>
      <c r="L72" s="27">
        <f t="shared" si="0"/>
        <v>0.1033956826130895</v>
      </c>
      <c r="M72" s="27"/>
      <c r="N72" s="27"/>
      <c r="O72" s="28">
        <f t="shared" si="1"/>
        <v>0.9897067345584456</v>
      </c>
      <c r="Q72" s="201" t="s">
        <v>214</v>
      </c>
      <c r="R72" s="202">
        <v>1633.6666666666667</v>
      </c>
      <c r="S72" s="202">
        <v>17.066666666666666</v>
      </c>
      <c r="T72" s="121">
        <v>3.3080709383768066E-2</v>
      </c>
      <c r="U72" s="203" t="s">
        <v>217</v>
      </c>
      <c r="V72" s="120"/>
      <c r="W72" s="120"/>
      <c r="X72" s="120"/>
      <c r="Y72" s="120"/>
      <c r="Z72" s="165"/>
      <c r="AA72" s="165"/>
      <c r="AB72" s="120"/>
      <c r="AC72" s="132"/>
      <c r="AD72" s="120"/>
      <c r="AE72" s="120"/>
      <c r="AF72" s="120"/>
      <c r="AG72" s="120"/>
      <c r="AH72" s="120"/>
      <c r="AI72" s="165"/>
      <c r="AJ72" s="165"/>
    </row>
    <row r="73" spans="1:36" s="28" customFormat="1">
      <c r="A73" s="124">
        <v>44293</v>
      </c>
      <c r="B73" s="120" t="s">
        <v>186</v>
      </c>
      <c r="C73" s="29">
        <v>2630</v>
      </c>
      <c r="D73" s="30" t="s">
        <v>20</v>
      </c>
      <c r="E73" s="20">
        <v>612</v>
      </c>
      <c r="F73" s="21">
        <v>698</v>
      </c>
      <c r="G73" s="22">
        <v>7.6379999999999999</v>
      </c>
      <c r="H73" s="23">
        <v>1.1180728</v>
      </c>
      <c r="I73" s="24">
        <v>6.8572376044145118</v>
      </c>
      <c r="J73" s="25"/>
      <c r="K73" s="26"/>
      <c r="L73" s="27">
        <f t="shared" si="0"/>
        <v>6.9203467714055195E-2</v>
      </c>
      <c r="M73" s="27"/>
      <c r="N73" s="27"/>
      <c r="O73" s="28">
        <f t="shared" si="1"/>
        <v>1.0814421701302748</v>
      </c>
      <c r="Q73" s="201" t="s">
        <v>214</v>
      </c>
      <c r="R73" s="202">
        <v>1887</v>
      </c>
      <c r="S73" s="202">
        <v>19.268666666666665</v>
      </c>
      <c r="T73" s="121">
        <v>0.11244702456416247</v>
      </c>
      <c r="U73" s="203" t="s">
        <v>217</v>
      </c>
      <c r="V73" s="120"/>
      <c r="W73" s="120"/>
      <c r="X73" s="120"/>
      <c r="Y73" s="120"/>
      <c r="Z73" s="165"/>
      <c r="AA73" s="165"/>
      <c r="AB73" s="120"/>
      <c r="AC73" s="120"/>
      <c r="AD73" s="120"/>
      <c r="AE73" s="120"/>
      <c r="AF73" s="120"/>
      <c r="AG73" s="120"/>
      <c r="AH73" s="120"/>
      <c r="AI73" s="165"/>
      <c r="AJ73" s="165"/>
    </row>
    <row r="74" spans="1:36" s="28" customFormat="1">
      <c r="A74" s="124">
        <v>44293</v>
      </c>
      <c r="B74" s="120" t="s">
        <v>186</v>
      </c>
      <c r="C74" s="29">
        <v>2637</v>
      </c>
      <c r="D74" s="30" t="s">
        <v>21</v>
      </c>
      <c r="E74" s="20">
        <v>339</v>
      </c>
      <c r="F74" s="21">
        <v>3641</v>
      </c>
      <c r="G74" s="22">
        <v>37.652999999999999</v>
      </c>
      <c r="H74" s="23">
        <v>9.3060747999999993</v>
      </c>
      <c r="I74" s="24">
        <v>6.9914326386581322</v>
      </c>
      <c r="J74" s="25"/>
      <c r="K74" s="26"/>
      <c r="L74" s="27">
        <f t="shared" si="0"/>
        <v>2.1811701363816948E-2</v>
      </c>
      <c r="M74" s="27"/>
      <c r="N74" s="27"/>
      <c r="O74" s="28">
        <f t="shared" si="1"/>
        <v>9.0011864407278868</v>
      </c>
      <c r="Q74" s="201" t="s">
        <v>214</v>
      </c>
      <c r="R74" s="202">
        <v>2300</v>
      </c>
      <c r="S74" s="202">
        <v>23.602666666666664</v>
      </c>
      <c r="T74" s="121">
        <v>0.12595766484550813</v>
      </c>
      <c r="U74" s="203" t="s">
        <v>217</v>
      </c>
      <c r="V74" s="120"/>
      <c r="W74" s="120"/>
      <c r="X74" s="120"/>
      <c r="Y74" s="120"/>
      <c r="Z74" s="165"/>
      <c r="AA74" s="165"/>
      <c r="AB74" s="120"/>
      <c r="AC74" s="120"/>
      <c r="AD74" s="120"/>
      <c r="AE74" s="120"/>
      <c r="AF74" s="120"/>
      <c r="AG74" s="120"/>
      <c r="AH74" s="120"/>
      <c r="AI74" s="165"/>
      <c r="AJ74" s="165"/>
    </row>
    <row r="75" spans="1:36" s="28" customFormat="1">
      <c r="A75" s="124">
        <v>44293</v>
      </c>
      <c r="B75" s="120" t="s">
        <v>186</v>
      </c>
      <c r="C75" s="29">
        <v>2638</v>
      </c>
      <c r="D75" s="30" t="s">
        <v>22</v>
      </c>
      <c r="E75" s="20">
        <v>330</v>
      </c>
      <c r="F75" s="21">
        <v>3705</v>
      </c>
      <c r="G75" s="22">
        <v>38.319000000000003</v>
      </c>
      <c r="H75" s="23">
        <v>9.7139866000000001</v>
      </c>
      <c r="I75" s="24">
        <v>7.0541676365093577</v>
      </c>
      <c r="J75" s="25"/>
      <c r="K75" s="26"/>
      <c r="L75" s="27">
        <f t="shared" si="0"/>
        <v>2.1547646249001701E-2</v>
      </c>
      <c r="M75" s="27"/>
      <c r="N75" s="27"/>
      <c r="O75" s="28">
        <f t="shared" si="1"/>
        <v>9.3957341143800388</v>
      </c>
      <c r="Q75" s="204" t="s">
        <v>214</v>
      </c>
      <c r="R75" s="205">
        <v>2317</v>
      </c>
      <c r="S75" s="205">
        <v>23.759666666666664</v>
      </c>
      <c r="T75" s="205">
        <v>0.20065974517409668</v>
      </c>
      <c r="U75" s="203" t="s">
        <v>217</v>
      </c>
      <c r="V75" s="120"/>
      <c r="W75" s="120"/>
      <c r="X75" s="120"/>
      <c r="Y75" s="120"/>
      <c r="Z75" s="165"/>
      <c r="AA75" s="165"/>
      <c r="AB75" s="120"/>
      <c r="AC75" s="120"/>
      <c r="AD75" s="120"/>
      <c r="AE75" s="120"/>
      <c r="AF75" s="120"/>
      <c r="AG75" s="120"/>
      <c r="AH75" s="120"/>
      <c r="AI75" s="165"/>
      <c r="AJ75" s="165"/>
    </row>
    <row r="76" spans="1:36" s="28" customFormat="1">
      <c r="A76" s="124">
        <v>44293</v>
      </c>
      <c r="B76" s="120" t="s">
        <v>186</v>
      </c>
      <c r="C76" s="29">
        <v>2639</v>
      </c>
      <c r="D76" s="30" t="s">
        <v>23</v>
      </c>
      <c r="E76" s="20">
        <v>198</v>
      </c>
      <c r="F76" s="21">
        <v>2079</v>
      </c>
      <c r="G76" s="22">
        <v>21.681000000000001</v>
      </c>
      <c r="H76" s="23">
        <v>9.5122133000000009</v>
      </c>
      <c r="I76" s="24">
        <v>7.1037485219079075</v>
      </c>
      <c r="J76" s="25"/>
      <c r="K76" s="26"/>
      <c r="L76" s="27">
        <f t="shared" si="0"/>
        <v>3.227026333709046E-2</v>
      </c>
      <c r="M76" s="27"/>
      <c r="N76" s="27"/>
      <c r="O76" s="28">
        <f t="shared" si="1"/>
        <v>9.200571370570918</v>
      </c>
      <c r="Q76" s="204" t="s">
        <v>214</v>
      </c>
      <c r="R76" s="205">
        <v>2469.3333333333335</v>
      </c>
      <c r="S76" s="205">
        <v>25.418666666666667</v>
      </c>
      <c r="T76" s="205">
        <v>0.195348406699415</v>
      </c>
      <c r="U76" s="203" t="s">
        <v>217</v>
      </c>
      <c r="V76" s="120"/>
      <c r="W76" s="120"/>
      <c r="X76" s="120"/>
      <c r="Y76" s="120"/>
      <c r="Z76" s="165"/>
      <c r="AA76" s="165"/>
      <c r="AB76" s="120"/>
      <c r="AC76" s="120"/>
      <c r="AD76" s="120"/>
      <c r="AE76" s="120"/>
      <c r="AF76" s="120"/>
      <c r="AG76" s="120"/>
      <c r="AH76" s="120"/>
      <c r="AI76" s="165"/>
      <c r="AJ76" s="165"/>
    </row>
    <row r="77" spans="1:36" s="28" customFormat="1">
      <c r="A77" s="124">
        <v>44293</v>
      </c>
      <c r="B77" s="120" t="s">
        <v>186</v>
      </c>
      <c r="C77" s="29">
        <v>2640</v>
      </c>
      <c r="D77" s="30" t="s">
        <v>24</v>
      </c>
      <c r="E77" s="20">
        <v>210</v>
      </c>
      <c r="F77" s="21">
        <v>2354</v>
      </c>
      <c r="G77" s="22">
        <v>24.539000000000001</v>
      </c>
      <c r="H77" s="23">
        <v>10.086625</v>
      </c>
      <c r="I77" s="24">
        <v>7.1118433603403233</v>
      </c>
      <c r="J77" s="25"/>
      <c r="K77" s="26"/>
      <c r="L77" s="27">
        <f t="shared" si="0"/>
        <v>2.9586260920599083E-2</v>
      </c>
      <c r="M77" s="27"/>
      <c r="N77" s="27"/>
      <c r="O77" s="28">
        <f t="shared" si="1"/>
        <v>9.7561640255359787</v>
      </c>
      <c r="Q77" s="204" t="s">
        <v>214</v>
      </c>
      <c r="R77" s="205">
        <v>2649.6666666666665</v>
      </c>
      <c r="S77" s="205">
        <v>27.156333333333333</v>
      </c>
      <c r="T77" s="205">
        <v>0.10869375940380986</v>
      </c>
      <c r="U77" s="203" t="s">
        <v>217</v>
      </c>
      <c r="V77" s="120"/>
      <c r="W77" s="120"/>
      <c r="X77" s="120"/>
      <c r="Y77" s="120"/>
      <c r="Z77" s="165"/>
      <c r="AA77" s="165"/>
      <c r="AB77" s="120"/>
      <c r="AC77" s="120"/>
      <c r="AD77" s="120"/>
      <c r="AE77" s="120"/>
      <c r="AF77" s="120"/>
      <c r="AG77" s="120"/>
      <c r="AH77" s="120"/>
      <c r="AI77" s="165"/>
      <c r="AJ77" s="165"/>
    </row>
    <row r="78" spans="1:36" s="28" customFormat="1">
      <c r="A78" s="124">
        <v>44293</v>
      </c>
      <c r="B78" s="120" t="s">
        <v>186</v>
      </c>
      <c r="C78" s="29">
        <v>2641</v>
      </c>
      <c r="D78" s="30" t="s">
        <v>25</v>
      </c>
      <c r="E78" s="20">
        <v>330</v>
      </c>
      <c r="F78" s="21">
        <v>3720</v>
      </c>
      <c r="G78" s="22">
        <v>38.465000000000003</v>
      </c>
      <c r="H78" s="23">
        <v>9.7477221000000007</v>
      </c>
      <c r="I78" s="24">
        <v>7.0359542500364212</v>
      </c>
      <c r="J78" s="25"/>
      <c r="K78" s="26"/>
      <c r="L78" s="27">
        <f t="shared" si="0"/>
        <v>2.1486876244656554E-2</v>
      </c>
      <c r="M78" s="27"/>
      <c r="N78" s="27"/>
      <c r="O78" s="28">
        <f t="shared" si="1"/>
        <v>9.4283643620083062</v>
      </c>
      <c r="Q78" s="204" t="s">
        <v>214</v>
      </c>
      <c r="R78" s="205">
        <v>2663.6666666666665</v>
      </c>
      <c r="S78" s="205">
        <v>27.499666666666666</v>
      </c>
      <c r="T78" s="205">
        <v>0.33563422550945743</v>
      </c>
      <c r="U78" s="203" t="s">
        <v>217</v>
      </c>
      <c r="V78" s="120"/>
      <c r="W78" s="120"/>
      <c r="X78" s="120"/>
      <c r="Y78" s="120"/>
      <c r="Z78" s="165"/>
      <c r="AA78" s="165"/>
      <c r="AB78" s="120"/>
      <c r="AC78" s="120"/>
      <c r="AD78" s="120"/>
      <c r="AE78" s="120"/>
      <c r="AF78" s="120"/>
      <c r="AG78" s="120"/>
      <c r="AH78" s="120"/>
      <c r="AI78" s="165"/>
      <c r="AJ78" s="165"/>
    </row>
    <row r="79" spans="1:36" s="28" customFormat="1">
      <c r="A79" s="124">
        <v>44293</v>
      </c>
      <c r="B79" s="120" t="s">
        <v>186</v>
      </c>
      <c r="C79" s="29">
        <v>2642</v>
      </c>
      <c r="D79" s="30" t="s">
        <v>26</v>
      </c>
      <c r="E79" s="20">
        <v>167</v>
      </c>
      <c r="F79" s="21">
        <v>2058</v>
      </c>
      <c r="G79" s="22">
        <v>21.457999999999998</v>
      </c>
      <c r="H79" s="23">
        <v>11.1676942</v>
      </c>
      <c r="I79" s="24">
        <v>7.0723810229822934</v>
      </c>
      <c r="J79" s="25"/>
      <c r="K79" s="26"/>
      <c r="L79" s="27">
        <f t="shared" si="0"/>
        <v>3.2500084005415562E-2</v>
      </c>
      <c r="M79" s="27"/>
      <c r="N79" s="27"/>
      <c r="O79" s="28">
        <f t="shared" si="1"/>
        <v>10.80181491849125</v>
      </c>
      <c r="Q79" s="204" t="s">
        <v>214</v>
      </c>
      <c r="R79" s="205">
        <v>3009.3333333333335</v>
      </c>
      <c r="S79" s="205">
        <v>30.886666666666667</v>
      </c>
      <c r="T79" s="205">
        <v>0.52620243252953569</v>
      </c>
      <c r="U79" s="203" t="s">
        <v>217</v>
      </c>
      <c r="V79" s="120"/>
      <c r="W79" s="120"/>
      <c r="X79" s="120"/>
      <c r="Y79" s="120"/>
      <c r="Z79" s="165"/>
      <c r="AA79" s="165"/>
      <c r="AB79" s="120"/>
      <c r="AC79" s="120"/>
      <c r="AD79" s="120"/>
      <c r="AE79" s="120"/>
      <c r="AF79" s="120"/>
      <c r="AG79" s="120"/>
      <c r="AH79" s="120"/>
      <c r="AI79" s="165"/>
      <c r="AJ79" s="165"/>
    </row>
    <row r="80" spans="1:36" s="28" customFormat="1">
      <c r="A80" s="124">
        <v>44293</v>
      </c>
      <c r="B80" s="120" t="s">
        <v>186</v>
      </c>
      <c r="C80" s="29">
        <v>2643</v>
      </c>
      <c r="D80" s="30" t="s">
        <v>27</v>
      </c>
      <c r="E80" s="20">
        <v>225</v>
      </c>
      <c r="F80" s="21">
        <v>2706</v>
      </c>
      <c r="G80" s="22">
        <v>28.138999999999999</v>
      </c>
      <c r="H80" s="23">
        <v>10.708130499999999</v>
      </c>
      <c r="I80" s="24">
        <v>7.1563649717186122</v>
      </c>
      <c r="J80" s="25"/>
      <c r="K80" s="26"/>
      <c r="L80" s="27">
        <f t="shared" si="0"/>
        <v>2.6840195242050016E-2</v>
      </c>
      <c r="M80" s="27"/>
      <c r="N80" s="27"/>
      <c r="O80" s="28">
        <f t="shared" si="1"/>
        <v>10.357307579576378</v>
      </c>
      <c r="Q80" s="204" t="s">
        <v>214</v>
      </c>
      <c r="R80" s="205">
        <v>3224.6666666666665</v>
      </c>
      <c r="S80" s="205">
        <v>33.287333333333329</v>
      </c>
      <c r="T80" s="205">
        <v>0.33641393153871207</v>
      </c>
      <c r="U80" s="203" t="s">
        <v>217</v>
      </c>
      <c r="V80" s="120"/>
      <c r="W80" s="120"/>
      <c r="X80" s="120"/>
      <c r="Y80" s="120"/>
      <c r="Z80" s="165"/>
      <c r="AA80" s="165"/>
      <c r="AB80" s="120"/>
      <c r="AC80" s="120"/>
      <c r="AD80" s="120"/>
      <c r="AE80" s="120"/>
      <c r="AF80" s="120"/>
      <c r="AG80" s="120"/>
      <c r="AH80" s="120"/>
      <c r="AI80" s="165"/>
      <c r="AJ80" s="165"/>
    </row>
    <row r="81" spans="1:39" s="28" customFormat="1">
      <c r="A81" s="124">
        <v>44293</v>
      </c>
      <c r="B81" s="120" t="s">
        <v>186</v>
      </c>
      <c r="C81" s="29">
        <v>2644</v>
      </c>
      <c r="D81" s="30" t="s">
        <v>28</v>
      </c>
      <c r="E81" s="20">
        <v>131</v>
      </c>
      <c r="F81" s="21">
        <v>825</v>
      </c>
      <c r="G81" s="22">
        <v>8.6210000000000004</v>
      </c>
      <c r="H81" s="23">
        <v>5.8832177000000003</v>
      </c>
      <c r="I81" s="24">
        <v>7.1594005361307689</v>
      </c>
      <c r="J81" s="25"/>
      <c r="K81" s="26"/>
      <c r="L81" s="27">
        <f t="shared" si="0"/>
        <v>6.1571748594525529E-2</v>
      </c>
      <c r="M81" s="27"/>
      <c r="N81" s="27"/>
      <c r="O81" s="28">
        <f t="shared" si="1"/>
        <v>5.6904699916113195</v>
      </c>
      <c r="Q81" s="204" t="s">
        <v>214</v>
      </c>
      <c r="R81" s="205">
        <v>3829.3333333333335</v>
      </c>
      <c r="S81" s="205">
        <v>39.617666666666665</v>
      </c>
      <c r="T81" s="205">
        <v>0.23586436780488895</v>
      </c>
      <c r="U81" s="203" t="s">
        <v>217</v>
      </c>
      <c r="V81" s="120"/>
      <c r="W81" s="120"/>
      <c r="X81" s="120"/>
      <c r="Y81" s="120"/>
      <c r="Z81" s="165"/>
      <c r="AA81" s="165"/>
      <c r="AB81" s="120"/>
      <c r="AC81" s="120"/>
      <c r="AD81" s="120"/>
      <c r="AE81" s="120"/>
      <c r="AF81" s="120"/>
      <c r="AG81" s="120"/>
      <c r="AH81" s="120"/>
      <c r="AI81" s="165"/>
      <c r="AJ81" s="165"/>
    </row>
    <row r="82" spans="1:39" s="28" customFormat="1">
      <c r="A82" s="124">
        <v>44293</v>
      </c>
      <c r="B82" s="120" t="s">
        <v>186</v>
      </c>
      <c r="C82" s="29">
        <v>2645</v>
      </c>
      <c r="D82" s="30" t="s">
        <v>29</v>
      </c>
      <c r="E82" s="20">
        <v>173</v>
      </c>
      <c r="F82" s="21">
        <v>2182</v>
      </c>
      <c r="G82" s="22">
        <v>22.794</v>
      </c>
      <c r="H82" s="23">
        <v>11.4175448</v>
      </c>
      <c r="I82" s="24">
        <v>7.1199381987727399</v>
      </c>
      <c r="J82" s="25"/>
      <c r="K82" s="26"/>
      <c r="L82" s="27">
        <f t="shared" si="0"/>
        <v>3.1197754041190531E-2</v>
      </c>
      <c r="M82" s="27"/>
      <c r="N82" s="27"/>
      <c r="O82" s="28">
        <f t="shared" si="1"/>
        <v>11.043479839659488</v>
      </c>
      <c r="Q82" s="204"/>
      <c r="R82" s="205"/>
      <c r="S82" s="205"/>
      <c r="T82" s="205"/>
      <c r="U82" s="203"/>
      <c r="V82" s="120"/>
      <c r="W82" s="120"/>
      <c r="X82" s="120"/>
      <c r="Y82" s="120"/>
      <c r="Z82" s="165"/>
      <c r="AA82" s="165"/>
      <c r="AB82" s="120"/>
      <c r="AC82" s="120"/>
      <c r="AD82" s="120"/>
      <c r="AE82" s="120"/>
      <c r="AF82" s="120"/>
      <c r="AG82" s="120"/>
      <c r="AH82" s="120"/>
      <c r="AI82" s="165"/>
      <c r="AJ82" s="165"/>
    </row>
    <row r="83" spans="1:39" s="28" customFormat="1">
      <c r="A83" s="124">
        <v>44293</v>
      </c>
      <c r="B83" s="120" t="s">
        <v>186</v>
      </c>
      <c r="C83" s="29">
        <v>2646</v>
      </c>
      <c r="D83" s="30" t="s">
        <v>30</v>
      </c>
      <c r="E83" s="20">
        <v>165</v>
      </c>
      <c r="F83" s="21">
        <v>1941</v>
      </c>
      <c r="G83" s="22">
        <v>20.280999999999999</v>
      </c>
      <c r="H83" s="23">
        <v>10.710880299999999</v>
      </c>
      <c r="I83" s="24">
        <v>6.9732192521851948</v>
      </c>
      <c r="J83" s="25"/>
      <c r="K83" s="26"/>
      <c r="L83" s="27">
        <f t="shared" si="0"/>
        <v>3.3857348843232202E-2</v>
      </c>
      <c r="M83" s="27"/>
      <c r="N83" s="27"/>
      <c r="O83" s="28">
        <f t="shared" si="1"/>
        <v>10.359967289820133</v>
      </c>
      <c r="Q83" s="204" t="s">
        <v>214</v>
      </c>
      <c r="R83" s="205">
        <v>5293.333333333333</v>
      </c>
      <c r="S83" s="205">
        <v>54.756666666666661</v>
      </c>
      <c r="T83" s="205">
        <v>0.22952414542555929</v>
      </c>
      <c r="U83" s="203" t="s">
        <v>217</v>
      </c>
      <c r="V83" s="120"/>
      <c r="W83" s="120"/>
      <c r="X83" s="120"/>
      <c r="Y83" s="120"/>
      <c r="Z83" s="165"/>
      <c r="AA83" s="165"/>
      <c r="AB83" s="120"/>
      <c r="AC83" s="120"/>
      <c r="AD83" s="120"/>
      <c r="AE83" s="120"/>
      <c r="AF83" s="120"/>
      <c r="AG83" s="120"/>
      <c r="AH83" s="120"/>
      <c r="AI83" s="165"/>
      <c r="AJ83" s="165"/>
    </row>
    <row r="84" spans="1:39" s="28" customFormat="1">
      <c r="A84" s="124">
        <v>44293</v>
      </c>
      <c r="B84" s="120" t="s">
        <v>186</v>
      </c>
      <c r="C84" s="29">
        <v>2647</v>
      </c>
      <c r="D84" s="30" t="s">
        <v>31</v>
      </c>
      <c r="E84" s="20">
        <v>120</v>
      </c>
      <c r="F84" s="21">
        <v>1512</v>
      </c>
      <c r="G84" s="22">
        <v>15.831</v>
      </c>
      <c r="H84" s="23">
        <v>11.609576199999999</v>
      </c>
      <c r="I84" s="24">
        <v>7.0329186856242645</v>
      </c>
      <c r="J84" s="25"/>
      <c r="K84" s="26"/>
      <c r="L84" s="27">
        <f t="shared" si="0"/>
        <v>4.0315875505200396E-2</v>
      </c>
      <c r="M84" s="27"/>
      <c r="N84" s="27"/>
      <c r="O84" s="28">
        <f t="shared" si="1"/>
        <v>11.229219850461249</v>
      </c>
      <c r="Q84" s="204" t="s">
        <v>214</v>
      </c>
      <c r="R84" s="205">
        <v>5991.666666666667</v>
      </c>
      <c r="S84" s="205">
        <v>61.842999999999996</v>
      </c>
      <c r="T84" s="205">
        <v>0.18715056327281879</v>
      </c>
      <c r="U84" s="203" t="s">
        <v>217</v>
      </c>
      <c r="V84" s="120"/>
      <c r="W84" s="120"/>
      <c r="X84" s="120"/>
      <c r="Y84" s="120"/>
      <c r="Z84" s="165"/>
      <c r="AA84" s="165"/>
      <c r="AB84" s="120"/>
      <c r="AC84" s="120"/>
      <c r="AD84" s="120"/>
      <c r="AE84" s="120"/>
      <c r="AF84" s="120"/>
      <c r="AG84" s="120"/>
      <c r="AH84" s="120"/>
      <c r="AI84" s="165"/>
      <c r="AJ84" s="165"/>
    </row>
    <row r="85" spans="1:39" s="28" customFormat="1">
      <c r="A85" s="124">
        <v>44293</v>
      </c>
      <c r="B85" s="120" t="s">
        <v>186</v>
      </c>
      <c r="C85" s="29">
        <v>2648</v>
      </c>
      <c r="D85" s="30" t="s">
        <v>32</v>
      </c>
      <c r="E85" s="20">
        <v>180</v>
      </c>
      <c r="F85" s="21">
        <v>2059</v>
      </c>
      <c r="G85" s="22">
        <v>21.423999999999999</v>
      </c>
      <c r="H85" s="23">
        <v>10.3455336</v>
      </c>
      <c r="I85" s="24">
        <v>7.139163440049729</v>
      </c>
      <c r="J85" s="25"/>
      <c r="K85" s="26"/>
      <c r="L85" s="27">
        <f t="shared" si="0"/>
        <v>3.2489049901685184E-2</v>
      </c>
      <c r="M85" s="27"/>
      <c r="N85" s="27"/>
      <c r="O85" s="28">
        <f t="shared" si="1"/>
        <v>10.006590185844495</v>
      </c>
      <c r="Q85" s="204"/>
      <c r="R85" s="205"/>
      <c r="S85" s="205"/>
      <c r="T85" s="205"/>
      <c r="U85" s="203"/>
      <c r="V85" s="120"/>
      <c r="W85" s="120"/>
      <c r="X85" s="120"/>
      <c r="Y85" s="120"/>
      <c r="Z85" s="165"/>
      <c r="AA85" s="165"/>
      <c r="AB85" s="120"/>
      <c r="AC85" s="120"/>
      <c r="AD85" s="120"/>
      <c r="AE85" s="120"/>
      <c r="AF85" s="120"/>
      <c r="AG85" s="120"/>
      <c r="AH85" s="120"/>
      <c r="AI85" s="165"/>
      <c r="AJ85" s="165"/>
    </row>
    <row r="86" spans="1:39" s="28" customFormat="1">
      <c r="A86" s="124">
        <v>44293</v>
      </c>
      <c r="B86" s="120" t="s">
        <v>186</v>
      </c>
      <c r="C86" s="29">
        <v>2649</v>
      </c>
      <c r="D86" s="30" t="s">
        <v>33</v>
      </c>
      <c r="E86" s="20">
        <v>166</v>
      </c>
      <c r="F86" s="21">
        <v>2118</v>
      </c>
      <c r="G86" s="22">
        <v>22.12</v>
      </c>
      <c r="H86" s="23">
        <v>11.564416700000001</v>
      </c>
      <c r="I86" s="24">
        <v>7.0875588450430751</v>
      </c>
      <c r="J86" s="25"/>
      <c r="K86" s="26"/>
      <c r="L86" s="27">
        <f t="shared" si="0"/>
        <v>3.185374905700477E-2</v>
      </c>
      <c r="M86" s="27"/>
      <c r="N86" s="27"/>
      <c r="O86" s="28">
        <f t="shared" si="1"/>
        <v>11.185539879280483</v>
      </c>
      <c r="Q86" s="206"/>
      <c r="U86" s="197"/>
      <c r="X86" s="120"/>
      <c r="Y86" s="120"/>
      <c r="Z86" s="120"/>
      <c r="AA86" s="120"/>
      <c r="AB86" s="120"/>
      <c r="AC86" s="165"/>
      <c r="AD86" s="165"/>
      <c r="AE86" s="120"/>
      <c r="AF86" s="120"/>
      <c r="AG86" s="120"/>
      <c r="AH86" s="120"/>
      <c r="AI86" s="120"/>
      <c r="AJ86" s="120"/>
      <c r="AK86" s="120"/>
      <c r="AL86" s="165"/>
      <c r="AM86" s="165"/>
    </row>
    <row r="87" spans="1:39" s="28" customFormat="1">
      <c r="A87" s="124">
        <v>44293</v>
      </c>
      <c r="B87" s="120" t="s">
        <v>186</v>
      </c>
      <c r="C87" s="29">
        <v>2650</v>
      </c>
      <c r="D87" s="30" t="s">
        <v>34</v>
      </c>
      <c r="E87" s="20">
        <v>189</v>
      </c>
      <c r="F87" s="21">
        <v>2327</v>
      </c>
      <c r="G87" s="22">
        <v>24.273</v>
      </c>
      <c r="H87" s="23">
        <v>11.0921521</v>
      </c>
      <c r="I87" s="24">
        <v>7.102736667103855</v>
      </c>
      <c r="J87" s="25"/>
      <c r="K87" s="26"/>
      <c r="L87" s="27">
        <f t="shared" si="0"/>
        <v>2.9825801663273623E-2</v>
      </c>
      <c r="M87" s="27"/>
      <c r="N87" s="27"/>
      <c r="O87" s="28">
        <f t="shared" si="1"/>
        <v>10.728747750986416</v>
      </c>
      <c r="Q87" s="206" t="s">
        <v>225</v>
      </c>
      <c r="U87" s="197"/>
      <c r="X87" s="120"/>
      <c r="Y87" s="120"/>
      <c r="Z87" s="120"/>
      <c r="AA87" s="120"/>
      <c r="AB87" s="120"/>
      <c r="AC87" s="165"/>
      <c r="AD87" s="165"/>
      <c r="AE87" s="120"/>
      <c r="AF87" s="120"/>
      <c r="AG87" s="120"/>
      <c r="AH87" s="120"/>
      <c r="AI87" s="120"/>
      <c r="AJ87" s="120"/>
      <c r="AK87" s="120"/>
      <c r="AL87" s="165"/>
      <c r="AM87" s="165"/>
    </row>
    <row r="88" spans="1:39" s="28" customFormat="1">
      <c r="A88" s="124">
        <v>44293</v>
      </c>
      <c r="B88" s="120" t="s">
        <v>186</v>
      </c>
      <c r="C88" s="29">
        <v>2651</v>
      </c>
      <c r="D88" s="30" t="s">
        <v>35</v>
      </c>
      <c r="E88" s="20">
        <v>303</v>
      </c>
      <c r="F88" s="21">
        <v>2666</v>
      </c>
      <c r="G88" s="22">
        <v>27.728999999999999</v>
      </c>
      <c r="H88" s="23">
        <v>7.8431395000000004</v>
      </c>
      <c r="I88" s="24">
        <v>6.8507848208948987</v>
      </c>
      <c r="J88" s="25"/>
      <c r="K88" s="26"/>
      <c r="L88" s="27">
        <f t="shared" si="0"/>
        <v>2.712105353985526E-2</v>
      </c>
      <c r="M88" s="27"/>
      <c r="N88" s="27"/>
      <c r="O88" s="28">
        <f t="shared" si="1"/>
        <v>7.5861802572377028</v>
      </c>
      <c r="Q88" s="201" t="s">
        <v>222</v>
      </c>
      <c r="R88" s="132">
        <v>185</v>
      </c>
      <c r="S88" s="132">
        <v>1.8956666666666668</v>
      </c>
      <c r="T88" s="132">
        <v>0.76125619866113103</v>
      </c>
      <c r="U88" s="203" t="s">
        <v>217</v>
      </c>
      <c r="X88" s="120"/>
      <c r="Y88" s="120"/>
      <c r="Z88" s="120"/>
      <c r="AA88" s="120"/>
      <c r="AB88" s="120"/>
      <c r="AC88" s="165"/>
      <c r="AD88" s="165"/>
      <c r="AE88" s="120"/>
      <c r="AF88" s="120"/>
      <c r="AG88" s="120"/>
      <c r="AH88" s="120"/>
      <c r="AI88" s="120"/>
      <c r="AJ88" s="120"/>
      <c r="AK88" s="120"/>
      <c r="AL88" s="165"/>
      <c r="AM88" s="165"/>
    </row>
    <row r="89" spans="1:39" s="28" customFormat="1">
      <c r="A89" s="124">
        <v>44293</v>
      </c>
      <c r="B89" s="120" t="s">
        <v>186</v>
      </c>
      <c r="C89" s="29">
        <v>2652</v>
      </c>
      <c r="D89" s="30" t="s">
        <v>36</v>
      </c>
      <c r="E89" s="20">
        <v>126</v>
      </c>
      <c r="F89" s="21">
        <v>1629</v>
      </c>
      <c r="G89" s="22">
        <v>16.98</v>
      </c>
      <c r="H89" s="23">
        <v>11.8291778</v>
      </c>
      <c r="I89" s="24">
        <v>6.9135198187461251</v>
      </c>
      <c r="J89" s="25"/>
      <c r="K89" s="26"/>
      <c r="L89" s="27">
        <f t="shared" si="0"/>
        <v>3.8269250750513351E-2</v>
      </c>
      <c r="M89" s="27"/>
      <c r="N89" s="27"/>
      <c r="O89" s="28">
        <f t="shared" si="1"/>
        <v>11.441626798262931</v>
      </c>
      <c r="Q89" s="201" t="s">
        <v>222</v>
      </c>
      <c r="R89" s="132">
        <v>298.33333333333331</v>
      </c>
      <c r="S89" s="132">
        <v>3.0519999999999996</v>
      </c>
      <c r="T89" s="132">
        <v>0.83225416790785811</v>
      </c>
      <c r="U89" s="203" t="s">
        <v>217</v>
      </c>
      <c r="X89" s="120"/>
      <c r="Y89" s="120"/>
      <c r="Z89" s="120"/>
      <c r="AA89" s="120"/>
      <c r="AB89" s="120"/>
      <c r="AC89" s="165"/>
      <c r="AD89" s="165"/>
      <c r="AE89" s="120"/>
      <c r="AF89" s="120"/>
      <c r="AG89" s="120"/>
      <c r="AH89" s="120"/>
      <c r="AI89" s="120"/>
      <c r="AJ89" s="120"/>
      <c r="AK89" s="120"/>
      <c r="AL89" s="165"/>
      <c r="AM89" s="165"/>
    </row>
    <row r="90" spans="1:39" s="28" customFormat="1">
      <c r="A90" s="124">
        <v>44293</v>
      </c>
      <c r="B90" s="120" t="s">
        <v>186</v>
      </c>
      <c r="C90" s="29">
        <v>2653</v>
      </c>
      <c r="D90" s="30" t="s">
        <v>37</v>
      </c>
      <c r="E90" s="20">
        <v>242</v>
      </c>
      <c r="F90" s="21">
        <v>2394</v>
      </c>
      <c r="G90" s="22">
        <v>24.917999999999999</v>
      </c>
      <c r="H90" s="23">
        <v>8.8803177000000009</v>
      </c>
      <c r="I90" s="24">
        <v>6.9782785262054547</v>
      </c>
      <c r="J90" s="25"/>
      <c r="K90" s="26"/>
      <c r="L90" s="27">
        <f t="shared" si="0"/>
        <v>2.923984185283994E-2</v>
      </c>
      <c r="M90" s="27"/>
      <c r="N90" s="27"/>
      <c r="O90" s="28">
        <f t="shared" si="1"/>
        <v>8.5893781200421753</v>
      </c>
      <c r="Q90" s="201" t="s">
        <v>222</v>
      </c>
      <c r="R90" s="132">
        <v>469.33333333333331</v>
      </c>
      <c r="S90" s="132">
        <v>4.823666666666667</v>
      </c>
      <c r="T90" s="132">
        <v>0.50828961560642982</v>
      </c>
      <c r="U90" s="203" t="s">
        <v>217</v>
      </c>
      <c r="X90" s="120"/>
      <c r="Y90" s="120"/>
      <c r="Z90" s="120"/>
      <c r="AA90" s="120"/>
      <c r="AB90" s="120"/>
      <c r="AC90" s="165"/>
      <c r="AD90" s="165"/>
      <c r="AE90" s="120"/>
      <c r="AF90" s="120"/>
      <c r="AG90" s="120"/>
      <c r="AH90" s="120"/>
      <c r="AI90" s="120"/>
      <c r="AJ90" s="120"/>
      <c r="AK90" s="120"/>
      <c r="AL90" s="165"/>
      <c r="AM90" s="165"/>
    </row>
    <row r="91" spans="1:39" s="28" customFormat="1">
      <c r="A91" s="124">
        <v>44293</v>
      </c>
      <c r="B91" s="120" t="s">
        <v>186</v>
      </c>
      <c r="C91" s="29">
        <v>2654</v>
      </c>
      <c r="D91" s="30" t="s">
        <v>38</v>
      </c>
      <c r="E91" s="20">
        <v>247</v>
      </c>
      <c r="F91" s="21">
        <v>3126</v>
      </c>
      <c r="G91" s="22">
        <v>32.710999999999999</v>
      </c>
      <c r="H91" s="23">
        <v>11.2223237</v>
      </c>
      <c r="I91" s="24">
        <v>6.992444493462183</v>
      </c>
      <c r="J91" s="25"/>
      <c r="K91" s="26"/>
      <c r="L91" s="27">
        <f t="shared" si="0"/>
        <v>2.4265291051699129E-2</v>
      </c>
      <c r="M91" s="27"/>
      <c r="N91" s="27"/>
      <c r="O91" s="28">
        <f t="shared" si="1"/>
        <v>10.854654630747135</v>
      </c>
      <c r="Q91" s="201" t="s">
        <v>222</v>
      </c>
      <c r="R91" s="132">
        <v>501.66666666666669</v>
      </c>
      <c r="S91" s="132">
        <v>5.262666666666667</v>
      </c>
      <c r="T91" s="132">
        <v>0.69340632628591625</v>
      </c>
      <c r="U91" s="203" t="s">
        <v>217</v>
      </c>
      <c r="X91" s="120"/>
      <c r="Y91" s="120"/>
      <c r="Z91" s="120"/>
      <c r="AA91" s="120"/>
      <c r="AB91" s="120"/>
      <c r="AC91" s="165"/>
      <c r="AD91" s="165"/>
      <c r="AE91" s="120"/>
      <c r="AF91" s="120"/>
      <c r="AG91" s="120"/>
      <c r="AH91" s="120"/>
      <c r="AI91" s="120"/>
      <c r="AJ91" s="120"/>
      <c r="AK91" s="120"/>
      <c r="AL91" s="165"/>
      <c r="AM91" s="165"/>
    </row>
    <row r="92" spans="1:39">
      <c r="Q92" s="201" t="s">
        <v>222</v>
      </c>
      <c r="R92" s="207">
        <v>733.33333333333337</v>
      </c>
      <c r="S92" s="202">
        <v>7.8883333333333328</v>
      </c>
      <c r="T92" s="202">
        <v>0.2525371259834891</v>
      </c>
      <c r="U92" s="203" t="s">
        <v>217</v>
      </c>
    </row>
    <row r="93" spans="1:39" s="28" customFormat="1">
      <c r="A93" s="208"/>
      <c r="B93" s="208"/>
      <c r="C93" s="208"/>
      <c r="D93" s="209"/>
      <c r="E93" s="210"/>
      <c r="F93" s="211"/>
      <c r="G93" s="212"/>
      <c r="H93" s="213"/>
      <c r="I93" s="212"/>
      <c r="J93" s="212"/>
      <c r="K93" s="213"/>
      <c r="L93" s="214"/>
      <c r="M93" s="214"/>
      <c r="N93" s="214"/>
      <c r="O93" s="215"/>
      <c r="P93" s="215"/>
      <c r="Q93" s="201" t="s">
        <v>222</v>
      </c>
      <c r="R93" s="207">
        <v>828.33333333333337</v>
      </c>
      <c r="S93" s="202">
        <v>9.0526666666666671</v>
      </c>
      <c r="T93" s="202">
        <v>0.54872063323091258</v>
      </c>
      <c r="U93" s="203" t="s">
        <v>217</v>
      </c>
      <c r="X93" s="120"/>
      <c r="Y93" s="120"/>
      <c r="Z93" s="120"/>
      <c r="AA93" s="120"/>
      <c r="AB93" s="120"/>
      <c r="AC93" s="165"/>
      <c r="AD93" s="165"/>
      <c r="AE93" s="120"/>
      <c r="AF93" s="120"/>
      <c r="AG93" s="120"/>
      <c r="AH93" s="120"/>
      <c r="AI93" s="120"/>
      <c r="AJ93" s="120"/>
      <c r="AK93" s="120"/>
      <c r="AL93" s="165"/>
      <c r="AM93" s="165"/>
    </row>
    <row r="94" spans="1:39">
      <c r="O94" s="4"/>
      <c r="P94" s="4"/>
      <c r="Q94" s="201" t="s">
        <v>222</v>
      </c>
      <c r="R94" s="132">
        <v>1095.3333333333333</v>
      </c>
      <c r="S94" s="132">
        <v>11.418999999999999</v>
      </c>
      <c r="T94" s="132">
        <v>0.11602298622830412</v>
      </c>
      <c r="U94" s="203" t="s">
        <v>217</v>
      </c>
    </row>
    <row r="95" spans="1:39" s="4" customFormat="1">
      <c r="A95" s="124">
        <v>44294</v>
      </c>
      <c r="B95" s="120" t="s">
        <v>186</v>
      </c>
      <c r="C95" s="216">
        <v>2670</v>
      </c>
      <c r="D95" s="217" t="s">
        <v>214</v>
      </c>
      <c r="E95" s="216">
        <v>35</v>
      </c>
      <c r="F95" s="218">
        <v>372</v>
      </c>
      <c r="G95" s="219">
        <v>3.9689999999999999</v>
      </c>
      <c r="H95" s="218">
        <v>7.5670757000000002</v>
      </c>
      <c r="I95" s="220">
        <v>-6.5529999999999999</v>
      </c>
      <c r="K95" s="42"/>
      <c r="O95" s="173">
        <f>AVERAGE(H95:H97,H107:H109,H101:H103,H113:H115, H119:H121, H125:H127, H131:H133, H137:H139)</f>
        <v>7.0763271291666676</v>
      </c>
      <c r="P95" s="173">
        <f>$AH$10/O95</f>
        <v>1.3453604261136078</v>
      </c>
      <c r="Q95" s="204" t="s">
        <v>222</v>
      </c>
      <c r="R95" s="205">
        <v>1094</v>
      </c>
      <c r="S95" s="205">
        <v>11.469333333333333</v>
      </c>
      <c r="T95" s="205">
        <v>0.11971772355559136</v>
      </c>
      <c r="U95" s="203" t="s">
        <v>217</v>
      </c>
      <c r="V95" s="120"/>
      <c r="W95" s="120"/>
    </row>
    <row r="96" spans="1:39" s="4" customFormat="1">
      <c r="A96" s="124">
        <v>44294</v>
      </c>
      <c r="B96" s="120" t="s">
        <v>186</v>
      </c>
      <c r="C96" s="221">
        <v>2671</v>
      </c>
      <c r="D96" s="222" t="s">
        <v>214</v>
      </c>
      <c r="E96" s="221">
        <v>35</v>
      </c>
      <c r="F96" s="218">
        <v>391</v>
      </c>
      <c r="G96" s="219">
        <v>4.1840000000000002</v>
      </c>
      <c r="H96" s="218">
        <v>7.9979404000000001</v>
      </c>
      <c r="I96" s="223">
        <v>-6.444</v>
      </c>
      <c r="K96" s="42"/>
      <c r="Q96" s="201" t="s">
        <v>222</v>
      </c>
      <c r="R96" s="207">
        <v>1112.3333333333333</v>
      </c>
      <c r="S96" s="202">
        <v>11.641666666666666</v>
      </c>
      <c r="T96" s="202">
        <v>8.5043126314437806E-2</v>
      </c>
      <c r="U96" s="203" t="s">
        <v>217</v>
      </c>
      <c r="V96" s="120"/>
      <c r="W96" s="120"/>
    </row>
    <row r="97" spans="1:23" s="4" customFormat="1">
      <c r="A97" s="124">
        <v>44294</v>
      </c>
      <c r="B97" s="120" t="s">
        <v>186</v>
      </c>
      <c r="C97" s="224">
        <v>2672</v>
      </c>
      <c r="D97" s="225" t="s">
        <v>214</v>
      </c>
      <c r="E97" s="224">
        <v>30</v>
      </c>
      <c r="F97" s="226">
        <v>320</v>
      </c>
      <c r="G97" s="227">
        <v>3.4359999999999999</v>
      </c>
      <c r="H97" s="226">
        <v>7.5913348000000003</v>
      </c>
      <c r="I97" s="223">
        <v>-6.37</v>
      </c>
      <c r="K97" s="42"/>
      <c r="Q97" s="204" t="s">
        <v>222</v>
      </c>
      <c r="R97" s="205">
        <v>1156.3333333333333</v>
      </c>
      <c r="S97" s="205">
        <v>12.087666666666665</v>
      </c>
      <c r="T97" s="205">
        <v>6.4156059729380085E-2</v>
      </c>
      <c r="U97" s="203" t="s">
        <v>217</v>
      </c>
      <c r="V97" s="120"/>
      <c r="W97" s="120"/>
    </row>
    <row r="98" spans="1:23" s="4" customFormat="1">
      <c r="A98" s="124"/>
      <c r="B98" s="120"/>
      <c r="C98" s="138"/>
      <c r="D98" s="228" t="s">
        <v>214</v>
      </c>
      <c r="E98" s="138">
        <f>AVERAGE(E95:E97)</f>
        <v>33.333333333333336</v>
      </c>
      <c r="F98" s="139">
        <f>AVERAGE(F95:F97)</f>
        <v>361</v>
      </c>
      <c r="G98" s="140">
        <f>AVERAGE(G95:G97)</f>
        <v>3.863</v>
      </c>
      <c r="H98" s="139">
        <f>AVERAGE(H95:H97)</f>
        <v>7.7187836333333335</v>
      </c>
      <c r="I98" s="13">
        <f>AVERAGE(I95:I97)</f>
        <v>-6.4556666666666667</v>
      </c>
      <c r="J98" s="4">
        <f>STDEV(I95:I97)</f>
        <v>9.2056142290090112E-2</v>
      </c>
      <c r="K98" s="42">
        <v>-4.5199999999999996</v>
      </c>
      <c r="Q98" s="201" t="s">
        <v>222</v>
      </c>
      <c r="R98" s="207">
        <v>1162.6666666666667</v>
      </c>
      <c r="S98" s="202">
        <v>12.118</v>
      </c>
      <c r="T98" s="202">
        <v>0.10529165842237177</v>
      </c>
      <c r="U98" s="203" t="s">
        <v>217</v>
      </c>
    </row>
    <row r="99" spans="1:23" s="4" customFormat="1">
      <c r="A99" s="124"/>
      <c r="B99" s="120"/>
      <c r="C99" s="138"/>
      <c r="D99" s="228"/>
      <c r="E99" s="138"/>
      <c r="F99" s="139"/>
      <c r="G99" s="140"/>
      <c r="H99" s="139"/>
      <c r="I99" s="13"/>
      <c r="K99" s="42"/>
      <c r="Q99" s="201" t="s">
        <v>222</v>
      </c>
      <c r="R99" s="207">
        <v>1160.3333333333333</v>
      </c>
      <c r="S99" s="202">
        <v>12.218666666666666</v>
      </c>
      <c r="T99" s="202">
        <v>0.21705375678235489</v>
      </c>
      <c r="U99" s="203" t="s">
        <v>217</v>
      </c>
    </row>
    <row r="100" spans="1:23" s="4" customFormat="1">
      <c r="A100" s="124"/>
      <c r="B100" s="120"/>
      <c r="C100" s="138"/>
      <c r="D100" s="228"/>
      <c r="E100" s="138"/>
      <c r="F100" s="139"/>
      <c r="G100" s="140"/>
      <c r="H100" s="139"/>
      <c r="I100" s="13"/>
      <c r="K100" s="42"/>
      <c r="Q100" s="201" t="s">
        <v>222</v>
      </c>
      <c r="R100" s="207">
        <v>1188.3333333333333</v>
      </c>
      <c r="S100" s="202">
        <v>12.342666666666666</v>
      </c>
      <c r="T100" s="202">
        <v>0.13550030750272762</v>
      </c>
      <c r="U100" s="203" t="s">
        <v>217</v>
      </c>
    </row>
    <row r="101" spans="1:23" s="4" customFormat="1">
      <c r="A101" s="124">
        <v>44294</v>
      </c>
      <c r="B101" s="120" t="s">
        <v>186</v>
      </c>
      <c r="C101" s="216">
        <v>2673</v>
      </c>
      <c r="D101" s="217" t="s">
        <v>222</v>
      </c>
      <c r="E101" s="216">
        <v>32</v>
      </c>
      <c r="F101" s="218">
        <v>330</v>
      </c>
      <c r="G101" s="219">
        <v>3.5190000000000001</v>
      </c>
      <c r="H101" s="218">
        <v>7.2961565000000004</v>
      </c>
      <c r="I101" s="223">
        <v>43.148000000000003</v>
      </c>
      <c r="K101" s="42"/>
      <c r="Q101" s="201" t="s">
        <v>222</v>
      </c>
      <c r="R101" s="207">
        <v>1159.6666666666667</v>
      </c>
      <c r="S101" s="202">
        <v>12.363</v>
      </c>
      <c r="T101" s="202">
        <v>3.8301436004412569E-2</v>
      </c>
      <c r="U101" s="203" t="s">
        <v>217</v>
      </c>
      <c r="V101" s="120"/>
      <c r="W101" s="120"/>
    </row>
    <row r="102" spans="1:23" s="4" customFormat="1">
      <c r="A102" s="124">
        <v>44294</v>
      </c>
      <c r="B102" s="120" t="s">
        <v>186</v>
      </c>
      <c r="C102" s="221">
        <v>2674</v>
      </c>
      <c r="D102" s="222" t="s">
        <v>222</v>
      </c>
      <c r="E102" s="221">
        <v>31</v>
      </c>
      <c r="F102" s="218">
        <v>309</v>
      </c>
      <c r="G102" s="219">
        <v>3.2970000000000002</v>
      </c>
      <c r="H102" s="218">
        <v>7.0372811999999998</v>
      </c>
      <c r="I102" s="223">
        <v>43.026000000000003</v>
      </c>
      <c r="K102" s="42"/>
      <c r="Q102" s="204" t="s">
        <v>222</v>
      </c>
      <c r="R102" s="205">
        <v>1244</v>
      </c>
      <c r="S102" s="205">
        <v>13.205333333333334</v>
      </c>
      <c r="T102" s="205">
        <v>9.4521602469135782E-2</v>
      </c>
      <c r="U102" s="203" t="s">
        <v>217</v>
      </c>
      <c r="V102" s="120"/>
      <c r="W102" s="120"/>
    </row>
    <row r="103" spans="1:23" s="4" customFormat="1">
      <c r="A103" s="124">
        <v>44294</v>
      </c>
      <c r="B103" s="120" t="s">
        <v>186</v>
      </c>
      <c r="C103" s="221">
        <v>2675</v>
      </c>
      <c r="D103" s="222" t="s">
        <v>222</v>
      </c>
      <c r="E103" s="221">
        <v>34</v>
      </c>
      <c r="F103" s="218">
        <v>306</v>
      </c>
      <c r="G103" s="219">
        <v>3.2370000000000001</v>
      </c>
      <c r="H103" s="218">
        <v>6.2936826999999997</v>
      </c>
      <c r="I103" s="223">
        <v>43.165999999999997</v>
      </c>
      <c r="K103" s="42"/>
      <c r="Q103" s="204" t="s">
        <v>222</v>
      </c>
      <c r="R103" s="205">
        <v>1297</v>
      </c>
      <c r="S103" s="205">
        <v>13.644333333333334</v>
      </c>
      <c r="T103" s="205">
        <v>0.34625472319281425</v>
      </c>
      <c r="U103" s="203" t="s">
        <v>217</v>
      </c>
      <c r="V103" s="120"/>
      <c r="W103" s="120"/>
    </row>
    <row r="104" spans="1:23" s="4" customFormat="1">
      <c r="A104" s="124"/>
      <c r="B104" s="120"/>
      <c r="C104" s="138"/>
      <c r="D104" s="228" t="s">
        <v>222</v>
      </c>
      <c r="E104" s="138">
        <f>AVERAGE(E101:E103)</f>
        <v>32.333333333333336</v>
      </c>
      <c r="F104" s="139">
        <f>AVERAGE(F101:F103)</f>
        <v>315</v>
      </c>
      <c r="G104" s="140">
        <f>AVERAGE(G101:G103)</f>
        <v>3.3510000000000004</v>
      </c>
      <c r="H104" s="139">
        <f>AVERAGE(H101:H103)</f>
        <v>6.8757068000000006</v>
      </c>
      <c r="I104" s="13">
        <f>AVERAGE(I101:I103)</f>
        <v>43.113333333333337</v>
      </c>
      <c r="J104" s="4">
        <f>STDEV(I101:I103)</f>
        <v>7.6166484317795477E-2</v>
      </c>
      <c r="K104" s="42">
        <v>47.55</v>
      </c>
      <c r="Q104" s="204" t="s">
        <v>222</v>
      </c>
      <c r="R104" s="205">
        <v>1317.6666666666667</v>
      </c>
      <c r="S104" s="205">
        <v>13.877000000000001</v>
      </c>
      <c r="T104" s="205">
        <v>0.22493554632383028</v>
      </c>
      <c r="U104" s="203" t="s">
        <v>217</v>
      </c>
    </row>
    <row r="105" spans="1:23" s="4" customFormat="1">
      <c r="A105" s="124"/>
      <c r="B105" s="120"/>
      <c r="C105" s="138"/>
      <c r="D105" s="228"/>
      <c r="E105" s="138"/>
      <c r="F105" s="139"/>
      <c r="G105" s="140"/>
      <c r="H105" s="139"/>
      <c r="I105" s="13"/>
      <c r="K105" s="42"/>
      <c r="Q105" s="204" t="s">
        <v>222</v>
      </c>
      <c r="R105" s="205">
        <v>1351</v>
      </c>
      <c r="S105" s="205">
        <v>14.084666666666665</v>
      </c>
      <c r="T105" s="205">
        <v>0.26509620895063724</v>
      </c>
      <c r="U105" s="203" t="s">
        <v>217</v>
      </c>
    </row>
    <row r="106" spans="1:23" s="4" customFormat="1">
      <c r="A106" s="124"/>
      <c r="B106" s="120"/>
      <c r="C106" s="138"/>
      <c r="D106" s="228"/>
      <c r="E106" s="138"/>
      <c r="F106" s="139"/>
      <c r="G106" s="140"/>
      <c r="H106" s="139"/>
      <c r="I106" s="13"/>
      <c r="K106" s="42"/>
      <c r="Q106" s="204" t="s">
        <v>222</v>
      </c>
      <c r="R106" s="205">
        <v>1356.6666666666667</v>
      </c>
      <c r="S106" s="205">
        <v>14.287999999999998</v>
      </c>
      <c r="T106" s="205">
        <v>9.4108093877908014E-2</v>
      </c>
      <c r="U106" s="203" t="s">
        <v>217</v>
      </c>
    </row>
    <row r="107" spans="1:23" s="4" customFormat="1">
      <c r="A107" s="124">
        <v>44294</v>
      </c>
      <c r="B107" s="120" t="s">
        <v>186</v>
      </c>
      <c r="C107" s="221">
        <v>2700</v>
      </c>
      <c r="D107" s="222" t="s">
        <v>214</v>
      </c>
      <c r="E107" s="221">
        <v>30</v>
      </c>
      <c r="F107" s="218">
        <v>292</v>
      </c>
      <c r="G107" s="219">
        <v>3.0430000000000001</v>
      </c>
      <c r="H107" s="218">
        <v>6.6890421</v>
      </c>
      <c r="I107" s="220">
        <v>-6.2869999999999999</v>
      </c>
      <c r="K107" s="42"/>
      <c r="Q107" s="204" t="s">
        <v>222</v>
      </c>
      <c r="R107" s="205">
        <v>1336.3333333333333</v>
      </c>
      <c r="S107" s="205">
        <v>14.399000000000001</v>
      </c>
      <c r="T107" s="205">
        <v>0.85805671918197457</v>
      </c>
      <c r="U107" s="203" t="s">
        <v>217</v>
      </c>
      <c r="V107" s="120"/>
      <c r="W107" s="120"/>
    </row>
    <row r="108" spans="1:23" s="4" customFormat="1">
      <c r="A108" s="124">
        <v>44294</v>
      </c>
      <c r="B108" s="120" t="s">
        <v>186</v>
      </c>
      <c r="C108" s="221">
        <v>2701</v>
      </c>
      <c r="D108" s="222" t="s">
        <v>214</v>
      </c>
      <c r="E108" s="221">
        <v>35</v>
      </c>
      <c r="F108" s="218">
        <v>337</v>
      </c>
      <c r="G108" s="219">
        <v>3.5019999999999998</v>
      </c>
      <c r="H108" s="218">
        <v>6.6372670999999999</v>
      </c>
      <c r="I108" s="223">
        <v>-6.3680000000000003</v>
      </c>
      <c r="K108" s="42"/>
      <c r="Q108" s="204" t="s">
        <v>222</v>
      </c>
      <c r="R108" s="205">
        <v>1568</v>
      </c>
      <c r="S108" s="205">
        <v>16.315333333333331</v>
      </c>
      <c r="T108" s="205">
        <v>0.15101765901156486</v>
      </c>
      <c r="U108" s="203" t="s">
        <v>217</v>
      </c>
      <c r="V108" s="120"/>
      <c r="W108" s="120"/>
    </row>
    <row r="109" spans="1:23" s="4" customFormat="1">
      <c r="A109" s="124">
        <v>44294</v>
      </c>
      <c r="B109" s="120" t="s">
        <v>186</v>
      </c>
      <c r="C109" s="221">
        <v>2702</v>
      </c>
      <c r="D109" s="222" t="s">
        <v>214</v>
      </c>
      <c r="E109" s="221">
        <v>30</v>
      </c>
      <c r="F109" s="218">
        <v>281</v>
      </c>
      <c r="G109" s="219">
        <v>2.8959999999999999</v>
      </c>
      <c r="H109" s="218">
        <v>6.3543745999999999</v>
      </c>
      <c r="I109" s="223">
        <v>-6.492</v>
      </c>
      <c r="K109" s="42"/>
      <c r="Q109" s="204" t="s">
        <v>222</v>
      </c>
      <c r="R109" s="205">
        <v>1615.3333333333333</v>
      </c>
      <c r="S109" s="205">
        <v>16.866333333333333</v>
      </c>
      <c r="T109" s="205">
        <v>0.10105938848023727</v>
      </c>
      <c r="U109" s="203" t="s">
        <v>217</v>
      </c>
      <c r="V109" s="120"/>
      <c r="W109" s="120"/>
    </row>
    <row r="110" spans="1:23" s="4" customFormat="1">
      <c r="A110" s="124"/>
      <c r="B110" s="120"/>
      <c r="C110" s="138"/>
      <c r="D110" s="228" t="s">
        <v>214</v>
      </c>
      <c r="E110" s="138">
        <f>AVERAGE(E107:E109)</f>
        <v>31.666666666666668</v>
      </c>
      <c r="F110" s="139">
        <f>AVERAGE(F107:F109)</f>
        <v>303.33333333333331</v>
      </c>
      <c r="G110" s="140">
        <f>AVERAGE(G107:G109)</f>
        <v>3.1469999999999998</v>
      </c>
      <c r="H110" s="139">
        <f>AVERAGE(H107:H109)</f>
        <v>6.5602279333333335</v>
      </c>
      <c r="I110" s="13">
        <f>AVERAGE(I107:I109)</f>
        <v>-6.3823333333333343</v>
      </c>
      <c r="J110" s="4">
        <f>STDEV(I107:I109)</f>
        <v>0.10324889022809559</v>
      </c>
      <c r="K110" s="42">
        <v>-4.5199999999999996</v>
      </c>
      <c r="Q110" s="201" t="s">
        <v>222</v>
      </c>
      <c r="R110" s="207">
        <v>1802</v>
      </c>
      <c r="S110" s="202">
        <v>18.483999999999998</v>
      </c>
      <c r="T110" s="202">
        <v>0.24826867167110395</v>
      </c>
      <c r="U110" s="203" t="s">
        <v>217</v>
      </c>
    </row>
    <row r="111" spans="1:23" s="4" customFormat="1">
      <c r="A111" s="124"/>
      <c r="B111" s="120"/>
      <c r="C111" s="138"/>
      <c r="D111" s="228"/>
      <c r="E111" s="138"/>
      <c r="F111" s="139"/>
      <c r="G111" s="140"/>
      <c r="H111" s="139"/>
      <c r="I111" s="13"/>
      <c r="K111" s="42"/>
      <c r="Q111" s="204" t="s">
        <v>222</v>
      </c>
      <c r="R111" s="205">
        <v>1979.6666666666667</v>
      </c>
      <c r="S111" s="205">
        <v>20.34</v>
      </c>
      <c r="T111" s="205">
        <v>8.7401372986926032E-2</v>
      </c>
      <c r="U111" s="203" t="s">
        <v>217</v>
      </c>
    </row>
    <row r="112" spans="1:23" s="4" customFormat="1">
      <c r="A112" s="124"/>
      <c r="B112" s="120"/>
      <c r="C112" s="138"/>
      <c r="D112" s="228"/>
      <c r="E112" s="138"/>
      <c r="F112" s="139"/>
      <c r="G112" s="140"/>
      <c r="H112" s="139"/>
      <c r="I112" s="13"/>
      <c r="K112" s="42"/>
      <c r="Q112" s="204" t="s">
        <v>222</v>
      </c>
      <c r="R112" s="205">
        <v>2103.3333333333335</v>
      </c>
      <c r="S112" s="205">
        <v>21.579333333333334</v>
      </c>
      <c r="T112" s="205">
        <v>0.16821514002411764</v>
      </c>
      <c r="U112" s="203" t="s">
        <v>217</v>
      </c>
    </row>
    <row r="113" spans="1:21" s="4" customFormat="1">
      <c r="A113" s="124">
        <v>44294</v>
      </c>
      <c r="B113" s="120" t="s">
        <v>186</v>
      </c>
      <c r="C113" s="221">
        <v>2703</v>
      </c>
      <c r="D113" s="222" t="s">
        <v>222</v>
      </c>
      <c r="E113" s="221">
        <v>36</v>
      </c>
      <c r="F113" s="218">
        <v>342</v>
      </c>
      <c r="G113" s="219">
        <v>3.5369999999999999</v>
      </c>
      <c r="H113" s="218">
        <v>6.5202733999999998</v>
      </c>
      <c r="I113" s="223">
        <v>44.857999999999997</v>
      </c>
      <c r="K113" s="42"/>
      <c r="Q113" s="201" t="s">
        <v>222</v>
      </c>
      <c r="R113" s="207">
        <v>2400</v>
      </c>
      <c r="S113" s="202">
        <v>24.635333333333335</v>
      </c>
      <c r="T113" s="202">
        <v>0.21478904379258409</v>
      </c>
      <c r="U113" s="203" t="s">
        <v>217</v>
      </c>
    </row>
    <row r="114" spans="1:21" s="4" customFormat="1">
      <c r="A114" s="124">
        <v>44294</v>
      </c>
      <c r="B114" s="120" t="s">
        <v>186</v>
      </c>
      <c r="C114" s="221">
        <v>2704</v>
      </c>
      <c r="D114" s="222" t="s">
        <v>222</v>
      </c>
      <c r="E114" s="221">
        <v>35</v>
      </c>
      <c r="F114" s="218">
        <v>348</v>
      </c>
      <c r="G114" s="219">
        <v>3.6080000000000001</v>
      </c>
      <c r="H114" s="218">
        <v>6.8464700000000001</v>
      </c>
      <c r="I114" s="223">
        <v>44.902999999999999</v>
      </c>
      <c r="K114" s="42"/>
      <c r="Q114" s="201" t="s">
        <v>222</v>
      </c>
      <c r="R114" s="207">
        <v>2525.3333333333335</v>
      </c>
      <c r="S114" s="202">
        <v>26.143666666666665</v>
      </c>
      <c r="T114" s="202">
        <v>0.19088216260300586</v>
      </c>
      <c r="U114" s="203" t="s">
        <v>217</v>
      </c>
    </row>
    <row r="115" spans="1:21" s="4" customFormat="1">
      <c r="A115" s="124">
        <v>44294</v>
      </c>
      <c r="B115" s="120" t="s">
        <v>186</v>
      </c>
      <c r="C115" s="221">
        <v>2705</v>
      </c>
      <c r="D115" s="222" t="s">
        <v>222</v>
      </c>
      <c r="E115" s="221">
        <v>36</v>
      </c>
      <c r="F115" s="218">
        <v>309</v>
      </c>
      <c r="G115" s="219">
        <v>3.1819999999999999</v>
      </c>
      <c r="H115" s="218">
        <v>5.8382246000000002</v>
      </c>
      <c r="I115" s="223">
        <v>44.643999999999998</v>
      </c>
      <c r="K115" s="42"/>
      <c r="Q115" s="201" t="s">
        <v>222</v>
      </c>
      <c r="R115" s="207">
        <v>2675.3333333333335</v>
      </c>
      <c r="S115" s="202">
        <v>27.589333333333332</v>
      </c>
      <c r="T115" s="202">
        <v>9.2001811576365722E-2</v>
      </c>
      <c r="U115" s="203" t="s">
        <v>217</v>
      </c>
    </row>
    <row r="116" spans="1:21" s="4" customFormat="1">
      <c r="A116" s="124"/>
      <c r="B116" s="120"/>
      <c r="C116" s="138"/>
      <c r="D116" s="228" t="s">
        <v>222</v>
      </c>
      <c r="E116" s="138">
        <f>AVERAGE(E113:E115)</f>
        <v>35.666666666666664</v>
      </c>
      <c r="F116" s="139">
        <f>AVERAGE(F113:F115)</f>
        <v>333</v>
      </c>
      <c r="G116" s="140">
        <f>AVERAGE(G113:G115)</f>
        <v>3.4423333333333335</v>
      </c>
      <c r="H116" s="139">
        <f>AVERAGE(H113:H115)</f>
        <v>6.401656</v>
      </c>
      <c r="I116" s="13">
        <f>AVERAGE(I113:I115)</f>
        <v>44.801666666666669</v>
      </c>
      <c r="J116" s="4">
        <f>STDEV(I113:I115)</f>
        <v>0.13838472940802857</v>
      </c>
      <c r="K116" s="42">
        <v>47.55</v>
      </c>
      <c r="Q116" s="204" t="s">
        <v>222</v>
      </c>
      <c r="R116" s="205">
        <v>2992.6666666666665</v>
      </c>
      <c r="S116" s="205">
        <v>30.781333333333336</v>
      </c>
      <c r="T116" s="205">
        <v>0.19411422753969734</v>
      </c>
      <c r="U116" s="203" t="s">
        <v>217</v>
      </c>
    </row>
    <row r="117" spans="1:21" s="4" customFormat="1">
      <c r="A117" s="124"/>
      <c r="B117" s="120"/>
      <c r="C117" s="138"/>
      <c r="D117" s="228"/>
      <c r="E117" s="138"/>
      <c r="F117" s="139"/>
      <c r="G117" s="140"/>
      <c r="H117" s="139"/>
      <c r="I117" s="13"/>
      <c r="K117" s="42"/>
      <c r="Q117" s="204" t="s">
        <v>222</v>
      </c>
      <c r="R117" s="205">
        <v>3017.6666666666665</v>
      </c>
      <c r="S117" s="205">
        <v>31.246333333333336</v>
      </c>
      <c r="T117" s="205">
        <v>2.879236009777485E-2</v>
      </c>
      <c r="U117" s="203" t="s">
        <v>217</v>
      </c>
    </row>
    <row r="118" spans="1:21" s="4" customFormat="1">
      <c r="A118" s="124"/>
      <c r="B118" s="120"/>
      <c r="C118" s="138"/>
      <c r="D118" s="228"/>
      <c r="E118" s="138"/>
      <c r="F118" s="139"/>
      <c r="G118" s="140"/>
      <c r="H118" s="139"/>
      <c r="I118" s="13"/>
      <c r="K118" s="42"/>
      <c r="Q118" s="204" t="s">
        <v>222</v>
      </c>
      <c r="R118" s="205">
        <v>3465.6666666666665</v>
      </c>
      <c r="S118" s="205">
        <v>35.835999999999999</v>
      </c>
      <c r="T118" s="205">
        <v>0.10829127388668033</v>
      </c>
      <c r="U118" s="203" t="s">
        <v>217</v>
      </c>
    </row>
    <row r="119" spans="1:21" s="4" customFormat="1">
      <c r="A119" s="124">
        <v>44294</v>
      </c>
      <c r="B119" s="120" t="s">
        <v>186</v>
      </c>
      <c r="C119" s="221">
        <v>2730</v>
      </c>
      <c r="D119" s="222" t="s">
        <v>214</v>
      </c>
      <c r="E119" s="221">
        <v>36</v>
      </c>
      <c r="F119" s="218">
        <v>376</v>
      </c>
      <c r="G119" s="219">
        <v>3.8980000000000001</v>
      </c>
      <c r="H119" s="218">
        <v>7.2176678000000001</v>
      </c>
      <c r="I119" s="220">
        <v>-6.2480000000000002</v>
      </c>
      <c r="K119" s="42"/>
      <c r="Q119" s="204" t="s">
        <v>222</v>
      </c>
      <c r="R119" s="205">
        <v>3970.6666666666665</v>
      </c>
      <c r="S119" s="205">
        <v>41.13366666666667</v>
      </c>
      <c r="T119" s="205">
        <v>6.6002525204219731E-2</v>
      </c>
      <c r="U119" s="203" t="s">
        <v>217</v>
      </c>
    </row>
    <row r="120" spans="1:21" s="4" customFormat="1">
      <c r="A120" s="124">
        <v>44294</v>
      </c>
      <c r="B120" s="120" t="s">
        <v>186</v>
      </c>
      <c r="C120" s="221">
        <v>2731</v>
      </c>
      <c r="D120" s="222" t="s">
        <v>214</v>
      </c>
      <c r="E120" s="221">
        <v>35</v>
      </c>
      <c r="F120" s="218">
        <v>371</v>
      </c>
      <c r="G120" s="219">
        <v>3.8479999999999999</v>
      </c>
      <c r="H120" s="218">
        <v>7.3240778000000004</v>
      </c>
      <c r="I120" s="223">
        <v>-6.4489999999999998</v>
      </c>
      <c r="K120" s="42"/>
      <c r="Q120" s="204" t="s">
        <v>222</v>
      </c>
      <c r="R120" s="205">
        <v>4652.333333333333</v>
      </c>
      <c r="S120" s="205">
        <v>48.260666666666673</v>
      </c>
      <c r="T120" s="205">
        <v>0.22567897553826499</v>
      </c>
      <c r="U120" s="203" t="s">
        <v>217</v>
      </c>
    </row>
    <row r="121" spans="1:21" s="4" customFormat="1">
      <c r="A121" s="124">
        <v>44294</v>
      </c>
      <c r="B121" s="120" t="s">
        <v>186</v>
      </c>
      <c r="C121" s="221">
        <v>2732</v>
      </c>
      <c r="D121" s="222" t="s">
        <v>214</v>
      </c>
      <c r="E121" s="221">
        <v>33</v>
      </c>
      <c r="F121" s="218">
        <v>371</v>
      </c>
      <c r="G121" s="219">
        <v>3.8450000000000002</v>
      </c>
      <c r="H121" s="218">
        <v>7.7626609999999996</v>
      </c>
      <c r="I121" s="223">
        <v>-6.18</v>
      </c>
      <c r="K121" s="42"/>
      <c r="Q121" s="204" t="s">
        <v>222</v>
      </c>
      <c r="R121" s="205">
        <v>5336.333333333333</v>
      </c>
      <c r="S121" s="205">
        <v>55.108666666666664</v>
      </c>
      <c r="T121" s="205">
        <v>0.198924608834603</v>
      </c>
      <c r="U121" s="203" t="s">
        <v>217</v>
      </c>
    </row>
    <row r="122" spans="1:21" s="4" customFormat="1">
      <c r="A122" s="124"/>
      <c r="B122" s="120"/>
      <c r="C122" s="138"/>
      <c r="D122" s="228" t="s">
        <v>214</v>
      </c>
      <c r="E122" s="138">
        <f>AVERAGE(E119:E121)</f>
        <v>34.666666666666664</v>
      </c>
      <c r="F122" s="139">
        <f>AVERAGE(F119:F121)</f>
        <v>372.66666666666669</v>
      </c>
      <c r="G122" s="140">
        <f>AVERAGE(G119:G121)</f>
        <v>3.863666666666667</v>
      </c>
      <c r="H122" s="139">
        <f>AVERAGE(H119:H121)</f>
        <v>7.4348022</v>
      </c>
      <c r="I122" s="13">
        <f>AVERAGE(I119:I121)</f>
        <v>-6.2923333333333327</v>
      </c>
      <c r="J122" s="4">
        <f>STDEV(I119:I121)</f>
        <v>0.13987256104516474</v>
      </c>
      <c r="K122" s="42">
        <v>-4.5199999999999996</v>
      </c>
      <c r="Q122" s="204" t="s">
        <v>222</v>
      </c>
      <c r="R122" s="205">
        <v>6301.333333333333</v>
      </c>
      <c r="S122" s="205">
        <v>65.904333333333327</v>
      </c>
      <c r="T122" s="205">
        <v>7.4768531705075733E-2</v>
      </c>
      <c r="U122" s="203" t="s">
        <v>217</v>
      </c>
    </row>
    <row r="123" spans="1:21" s="4" customFormat="1">
      <c r="A123" s="124"/>
      <c r="B123" s="120"/>
      <c r="C123" s="138"/>
      <c r="D123" s="228"/>
      <c r="E123" s="138"/>
      <c r="F123" s="139"/>
      <c r="G123" s="140"/>
      <c r="H123" s="139"/>
      <c r="I123" s="13"/>
      <c r="K123" s="42"/>
      <c r="Q123" s="204" t="s">
        <v>222</v>
      </c>
      <c r="R123" s="205">
        <v>6588</v>
      </c>
      <c r="S123" s="205">
        <v>69.120666666666679</v>
      </c>
      <c r="T123" s="205">
        <v>0.25674695713873358</v>
      </c>
      <c r="U123" s="203" t="s">
        <v>217</v>
      </c>
    </row>
    <row r="124" spans="1:21" s="4" customFormat="1">
      <c r="A124" s="124"/>
      <c r="B124" s="120"/>
      <c r="C124" s="138"/>
      <c r="D124" s="228"/>
      <c r="E124" s="138"/>
      <c r="F124" s="139"/>
      <c r="G124" s="140"/>
      <c r="H124" s="139"/>
      <c r="I124" s="13"/>
      <c r="K124" s="42"/>
      <c r="Q124" s="229" t="s">
        <v>225</v>
      </c>
      <c r="U124" s="8"/>
    </row>
    <row r="125" spans="1:21" s="4" customFormat="1">
      <c r="A125" s="124">
        <v>44294</v>
      </c>
      <c r="B125" s="120" t="s">
        <v>186</v>
      </c>
      <c r="C125" s="221">
        <v>2733</v>
      </c>
      <c r="D125" s="222" t="s">
        <v>222</v>
      </c>
      <c r="E125" s="221">
        <v>34</v>
      </c>
      <c r="F125" s="218">
        <v>277</v>
      </c>
      <c r="G125" s="219">
        <v>2.879</v>
      </c>
      <c r="H125" s="218">
        <v>5.5729685</v>
      </c>
      <c r="I125" s="223">
        <v>44.978000000000002</v>
      </c>
      <c r="K125" s="42"/>
      <c r="Q125" s="230" t="s">
        <v>211</v>
      </c>
      <c r="R125" s="4">
        <v>1544</v>
      </c>
      <c r="S125" s="4">
        <v>16.081999999999997</v>
      </c>
      <c r="T125" s="4">
        <v>0.21094786085665837</v>
      </c>
      <c r="U125" s="203" t="s">
        <v>217</v>
      </c>
    </row>
    <row r="126" spans="1:21" s="4" customFormat="1">
      <c r="A126" s="124">
        <v>44294</v>
      </c>
      <c r="B126" s="120" t="s">
        <v>186</v>
      </c>
      <c r="C126" s="221">
        <v>2734</v>
      </c>
      <c r="D126" s="222" t="s">
        <v>222</v>
      </c>
      <c r="E126" s="221">
        <v>32</v>
      </c>
      <c r="F126" s="218">
        <v>368</v>
      </c>
      <c r="G126" s="219">
        <v>3.8029999999999999</v>
      </c>
      <c r="H126" s="218">
        <v>7.9132482</v>
      </c>
      <c r="I126" s="223">
        <v>45.259</v>
      </c>
      <c r="K126" s="42"/>
      <c r="Q126" s="230" t="s">
        <v>211</v>
      </c>
      <c r="R126" s="4">
        <v>1413</v>
      </c>
      <c r="S126" s="4">
        <v>15.011333333333333</v>
      </c>
      <c r="T126" s="4">
        <v>3.9272551907576954E-2</v>
      </c>
      <c r="U126" s="203" t="s">
        <v>217</v>
      </c>
    </row>
    <row r="127" spans="1:21" s="4" customFormat="1">
      <c r="A127" s="124">
        <v>44294</v>
      </c>
      <c r="B127" s="120" t="s">
        <v>186</v>
      </c>
      <c r="C127" s="221">
        <v>2735</v>
      </c>
      <c r="D127" s="222" t="s">
        <v>222</v>
      </c>
      <c r="E127" s="221">
        <v>33</v>
      </c>
      <c r="F127" s="218">
        <v>298</v>
      </c>
      <c r="G127" s="219">
        <v>3.0790000000000002</v>
      </c>
      <c r="H127" s="218">
        <v>6.1552971999999997</v>
      </c>
      <c r="I127" s="223">
        <v>45.188000000000002</v>
      </c>
      <c r="K127" s="42"/>
      <c r="Q127" s="230" t="s">
        <v>211</v>
      </c>
      <c r="R127" s="4">
        <v>1266.3333333333333</v>
      </c>
      <c r="S127" s="4">
        <v>13.165333333333331</v>
      </c>
      <c r="T127" s="4">
        <v>7.7680971500961996E-2</v>
      </c>
      <c r="U127" s="203" t="s">
        <v>217</v>
      </c>
    </row>
    <row r="128" spans="1:21" s="4" customFormat="1">
      <c r="A128" s="124"/>
      <c r="B128" s="120"/>
      <c r="C128" s="138"/>
      <c r="D128" s="228" t="s">
        <v>222</v>
      </c>
      <c r="E128" s="138">
        <f>AVERAGE(E125:E127)</f>
        <v>33</v>
      </c>
      <c r="F128" s="139">
        <f>AVERAGE(F125:F127)</f>
        <v>314.33333333333331</v>
      </c>
      <c r="G128" s="140">
        <f>AVERAGE(G125:G127)</f>
        <v>3.2536666666666672</v>
      </c>
      <c r="H128" s="139">
        <f>AVERAGE(H125:H127)</f>
        <v>6.5471712999999996</v>
      </c>
      <c r="I128" s="13">
        <f>AVERAGE(I125:I127)</f>
        <v>45.141666666666673</v>
      </c>
      <c r="J128" s="4">
        <f>STDEV(I125:I127)</f>
        <v>0.14611753260075683</v>
      </c>
      <c r="K128" s="42">
        <v>47.55</v>
      </c>
      <c r="Q128" s="230" t="s">
        <v>211</v>
      </c>
      <c r="R128" s="4">
        <v>1314.3333333333333</v>
      </c>
      <c r="S128" s="4">
        <v>13.494333333333335</v>
      </c>
      <c r="T128" s="4">
        <v>0.18240157163065657</v>
      </c>
      <c r="U128" s="203" t="s">
        <v>217</v>
      </c>
    </row>
    <row r="129" spans="1:21" s="4" customFormat="1">
      <c r="A129" s="124"/>
      <c r="B129" s="120"/>
      <c r="C129" s="138"/>
      <c r="D129" s="228"/>
      <c r="E129" s="138"/>
      <c r="F129" s="139"/>
      <c r="G129" s="140"/>
      <c r="H129" s="139"/>
      <c r="I129" s="13"/>
      <c r="K129" s="42"/>
      <c r="Q129" s="230" t="s">
        <v>211</v>
      </c>
      <c r="R129" s="4">
        <v>1593</v>
      </c>
      <c r="S129" s="4">
        <v>16.340333333333334</v>
      </c>
      <c r="T129" s="4">
        <v>0.25200066137479354</v>
      </c>
      <c r="U129" s="203" t="s">
        <v>217</v>
      </c>
    </row>
    <row r="130" spans="1:21" s="4" customFormat="1">
      <c r="A130" s="124"/>
      <c r="B130" s="120"/>
      <c r="C130" s="138"/>
      <c r="D130" s="228"/>
      <c r="E130" s="138"/>
      <c r="F130" s="139"/>
      <c r="G130" s="140"/>
      <c r="H130" s="139"/>
      <c r="I130" s="13"/>
      <c r="K130" s="42"/>
      <c r="Q130" s="230"/>
      <c r="U130" s="203"/>
    </row>
    <row r="131" spans="1:21" s="4" customFormat="1">
      <c r="A131" s="124">
        <v>44294</v>
      </c>
      <c r="B131" s="120" t="s">
        <v>186</v>
      </c>
      <c r="C131" s="221">
        <v>2757</v>
      </c>
      <c r="D131" s="222" t="s">
        <v>214</v>
      </c>
      <c r="E131" s="221">
        <v>33</v>
      </c>
      <c r="F131" s="218">
        <v>315</v>
      </c>
      <c r="G131" s="219">
        <v>3.26</v>
      </c>
      <c r="H131" s="218">
        <v>6.5316954999999997</v>
      </c>
      <c r="I131" s="220">
        <v>-6.3639999999999999</v>
      </c>
      <c r="K131" s="42"/>
      <c r="Q131" s="230" t="s">
        <v>211</v>
      </c>
      <c r="R131" s="4">
        <v>1705.6666666666667</v>
      </c>
      <c r="S131" s="4">
        <v>17.852666666666664</v>
      </c>
      <c r="T131" s="4">
        <v>8.6071675557835722E-2</v>
      </c>
      <c r="U131" s="203" t="s">
        <v>217</v>
      </c>
    </row>
    <row r="132" spans="1:21" s="4" customFormat="1" ht="15" thickBot="1">
      <c r="A132" s="124">
        <v>44294</v>
      </c>
      <c r="B132" s="120" t="s">
        <v>186</v>
      </c>
      <c r="C132" s="221">
        <v>2758</v>
      </c>
      <c r="D132" s="222" t="s">
        <v>214</v>
      </c>
      <c r="E132" s="221">
        <v>32</v>
      </c>
      <c r="F132" s="218">
        <v>386</v>
      </c>
      <c r="G132" s="219">
        <v>3.9849999999999999</v>
      </c>
      <c r="H132" s="218">
        <v>8.3107840999999993</v>
      </c>
      <c r="I132" s="223">
        <v>-6.375</v>
      </c>
      <c r="K132" s="42"/>
      <c r="Q132" s="231" t="s">
        <v>211</v>
      </c>
      <c r="R132" s="16">
        <v>1755.3333333333333</v>
      </c>
      <c r="S132" s="16">
        <v>18.509333333333334</v>
      </c>
      <c r="T132" s="16">
        <v>0.21184978955225187</v>
      </c>
      <c r="U132" s="232" t="s">
        <v>217</v>
      </c>
    </row>
    <row r="133" spans="1:21" s="4" customFormat="1">
      <c r="A133" s="124">
        <v>44294</v>
      </c>
      <c r="B133" s="120" t="s">
        <v>186</v>
      </c>
      <c r="C133" s="221">
        <v>2759</v>
      </c>
      <c r="D133" s="222" t="s">
        <v>214</v>
      </c>
      <c r="E133" s="221">
        <v>36</v>
      </c>
      <c r="F133" s="218">
        <v>331</v>
      </c>
      <c r="G133" s="219">
        <v>3.41</v>
      </c>
      <c r="H133" s="218">
        <v>6.2760898999999997</v>
      </c>
      <c r="I133" s="223">
        <v>-6.1520000000000001</v>
      </c>
      <c r="K133" s="42"/>
    </row>
    <row r="134" spans="1:21" s="4" customFormat="1" ht="15" thickBot="1">
      <c r="A134" s="124"/>
      <c r="B134" s="120"/>
      <c r="C134" s="138"/>
      <c r="D134" s="228" t="s">
        <v>214</v>
      </c>
      <c r="E134" s="138">
        <f>AVERAGE(E131:E133)</f>
        <v>33.666666666666664</v>
      </c>
      <c r="F134" s="139">
        <f>AVERAGE(F131:F133)</f>
        <v>344</v>
      </c>
      <c r="G134" s="140">
        <f>AVERAGE(G131:G133)</f>
        <v>3.5516666666666663</v>
      </c>
      <c r="H134" s="139">
        <f>AVERAGE(H131:H133)</f>
        <v>7.0395231666666662</v>
      </c>
      <c r="I134" s="13">
        <f>AVERAGE(I131:I133)</f>
        <v>-6.2970000000000006</v>
      </c>
      <c r="J134" s="4">
        <f>STDEV(I131:I133)</f>
        <v>0.1256940730504027</v>
      </c>
      <c r="K134" s="42">
        <v>-4.5199999999999996</v>
      </c>
    </row>
    <row r="135" spans="1:21" s="4" customFormat="1">
      <c r="A135" s="124"/>
      <c r="B135" s="120"/>
      <c r="C135" s="138"/>
      <c r="D135" s="228"/>
      <c r="E135" s="138"/>
      <c r="F135" s="139"/>
      <c r="G135" s="140"/>
      <c r="H135" s="139"/>
      <c r="I135" s="13"/>
      <c r="K135" s="42"/>
      <c r="Q135" s="1" t="s">
        <v>226</v>
      </c>
      <c r="R135" s="2"/>
      <c r="S135" s="2"/>
      <c r="T135" s="2"/>
      <c r="U135" s="3"/>
    </row>
    <row r="136" spans="1:21" s="4" customFormat="1">
      <c r="A136" s="124"/>
      <c r="B136" s="120"/>
      <c r="C136" s="138"/>
      <c r="D136" s="228"/>
      <c r="E136" s="138"/>
      <c r="F136" s="139"/>
      <c r="G136" s="140"/>
      <c r="H136" s="139"/>
      <c r="I136" s="13"/>
      <c r="K136" s="42"/>
      <c r="Q136" s="181"/>
      <c r="R136" s="182" t="s">
        <v>166</v>
      </c>
      <c r="S136" s="183" t="s">
        <v>167</v>
      </c>
      <c r="T136" s="183" t="s">
        <v>216</v>
      </c>
      <c r="U136" s="233"/>
    </row>
    <row r="137" spans="1:21" s="4" customFormat="1">
      <c r="A137" s="124">
        <v>44294</v>
      </c>
      <c r="B137" s="120" t="s">
        <v>186</v>
      </c>
      <c r="C137" s="221">
        <v>2760</v>
      </c>
      <c r="D137" s="222" t="s">
        <v>222</v>
      </c>
      <c r="E137" s="221">
        <v>30</v>
      </c>
      <c r="F137" s="218">
        <v>333</v>
      </c>
      <c r="G137" s="219">
        <v>3.4380000000000002</v>
      </c>
      <c r="H137" s="218">
        <v>7.5958509000000003</v>
      </c>
      <c r="I137" s="223">
        <v>45.122999999999998</v>
      </c>
      <c r="K137" s="42"/>
      <c r="Q137" s="234" t="s">
        <v>227</v>
      </c>
      <c r="R137" s="235">
        <v>214.66666666666666</v>
      </c>
      <c r="S137" s="236">
        <v>6.9196666666666671</v>
      </c>
      <c r="T137" s="236">
        <v>0.16001666579870166</v>
      </c>
      <c r="U137" s="233" t="s">
        <v>228</v>
      </c>
    </row>
    <row r="138" spans="1:21" s="4" customFormat="1">
      <c r="A138" s="124">
        <v>44294</v>
      </c>
      <c r="B138" s="120" t="s">
        <v>186</v>
      </c>
      <c r="C138" s="221">
        <v>2761</v>
      </c>
      <c r="D138" s="222" t="s">
        <v>222</v>
      </c>
      <c r="E138" s="221">
        <v>30</v>
      </c>
      <c r="F138" s="218">
        <v>314</v>
      </c>
      <c r="G138" s="219">
        <v>3.234</v>
      </c>
      <c r="H138" s="218">
        <v>7.1253928999999996</v>
      </c>
      <c r="I138" s="223">
        <v>44.875999999999998</v>
      </c>
      <c r="K138" s="42"/>
      <c r="Q138" s="234" t="s">
        <v>227</v>
      </c>
      <c r="R138" s="235">
        <v>246.33333333333334</v>
      </c>
      <c r="S138" s="236">
        <v>8.0073333333333334</v>
      </c>
      <c r="T138" s="236">
        <v>0.22716513817045059</v>
      </c>
      <c r="U138" s="233" t="s">
        <v>228</v>
      </c>
    </row>
    <row r="139" spans="1:21" s="4" customFormat="1">
      <c r="A139" s="124">
        <v>44294</v>
      </c>
      <c r="B139" s="120" t="s">
        <v>186</v>
      </c>
      <c r="C139" s="221">
        <v>2762</v>
      </c>
      <c r="D139" s="222" t="s">
        <v>222</v>
      </c>
      <c r="E139" s="221">
        <v>31</v>
      </c>
      <c r="F139" s="218">
        <v>419</v>
      </c>
      <c r="G139" s="219">
        <v>4.3360000000000003</v>
      </c>
      <c r="H139" s="218">
        <v>9.3769942000000004</v>
      </c>
      <c r="I139" s="223">
        <v>45.265999999999998</v>
      </c>
      <c r="K139" s="42"/>
      <c r="Q139" s="234" t="s">
        <v>227</v>
      </c>
      <c r="R139" s="235">
        <v>1373</v>
      </c>
      <c r="S139" s="236">
        <v>44.323666666666668</v>
      </c>
      <c r="T139" s="236">
        <v>5.2166400425305653E-2</v>
      </c>
      <c r="U139" s="233" t="s">
        <v>228</v>
      </c>
    </row>
    <row r="140" spans="1:21" s="4" customFormat="1">
      <c r="D140" s="137" t="s">
        <v>222</v>
      </c>
      <c r="E140" s="4">
        <f>AVERAGE(E137:E139)</f>
        <v>30.333333333333332</v>
      </c>
      <c r="F140" s="4">
        <f>AVERAGE(F137:F139)</f>
        <v>355.33333333333331</v>
      </c>
      <c r="G140" s="4">
        <f>AVERAGE(G137:G139)</f>
        <v>3.6693333333333338</v>
      </c>
      <c r="H140" s="4">
        <f>AVERAGE(H137:H139)</f>
        <v>8.0327460000000013</v>
      </c>
      <c r="I140" s="4">
        <f>AVERAGE(I137:I139)</f>
        <v>45.088333333333331</v>
      </c>
      <c r="J140" s="4">
        <f>STDEV(I137:I139)</f>
        <v>0.19729757558909189</v>
      </c>
      <c r="K140" s="42">
        <v>47.55</v>
      </c>
      <c r="O140" s="28"/>
      <c r="P140" s="28"/>
      <c r="Q140" s="234" t="s">
        <v>227</v>
      </c>
      <c r="R140" s="235">
        <v>1334.6666666666667</v>
      </c>
      <c r="S140" s="236">
        <v>43.111999999999995</v>
      </c>
      <c r="T140" s="236">
        <v>5.0566787519082113E-2</v>
      </c>
      <c r="U140" s="233" t="s">
        <v>228</v>
      </c>
    </row>
    <row r="141" spans="1:21">
      <c r="Q141" s="234" t="s">
        <v>227</v>
      </c>
      <c r="R141" s="235">
        <v>1392</v>
      </c>
      <c r="S141" s="236">
        <v>45.134999999999998</v>
      </c>
      <c r="T141" s="236">
        <v>9.3516486959965159E-2</v>
      </c>
      <c r="U141" s="233" t="s">
        <v>228</v>
      </c>
    </row>
    <row r="142" spans="1:21">
      <c r="O142" s="4"/>
      <c r="P142" s="4"/>
      <c r="Q142" s="234" t="s">
        <v>227</v>
      </c>
      <c r="R142" s="235">
        <v>1364.3333333333333</v>
      </c>
      <c r="S142" s="236">
        <v>44.374000000000002</v>
      </c>
      <c r="T142" s="236">
        <v>3.9344631145812138E-2</v>
      </c>
      <c r="U142" s="233" t="s">
        <v>228</v>
      </c>
    </row>
    <row r="143" spans="1:21" s="4" customFormat="1">
      <c r="A143" s="124">
        <v>44294</v>
      </c>
      <c r="B143" s="120" t="s">
        <v>186</v>
      </c>
      <c r="C143" s="133">
        <v>2754</v>
      </c>
      <c r="D143" s="134" t="s">
        <v>211</v>
      </c>
      <c r="E143" s="133">
        <v>29</v>
      </c>
      <c r="F143" s="135">
        <v>467</v>
      </c>
      <c r="G143" s="136">
        <v>4.8150000000000004</v>
      </c>
      <c r="H143" s="135">
        <v>11.1983459</v>
      </c>
      <c r="I143" s="38">
        <v>8.2559609908632794</v>
      </c>
      <c r="K143" s="42"/>
      <c r="Q143" s="234" t="s">
        <v>227</v>
      </c>
      <c r="R143" s="235">
        <v>1386.6666666666667</v>
      </c>
      <c r="S143" s="236">
        <v>45.131666666666661</v>
      </c>
      <c r="T143" s="236">
        <v>8.5289702387411903E-2</v>
      </c>
      <c r="U143" s="233" t="s">
        <v>228</v>
      </c>
    </row>
    <row r="144" spans="1:21" s="4" customFormat="1">
      <c r="A144" s="124">
        <v>44294</v>
      </c>
      <c r="B144" s="120" t="s">
        <v>186</v>
      </c>
      <c r="C144" s="133">
        <v>2755</v>
      </c>
      <c r="D144" s="134" t="s">
        <v>211</v>
      </c>
      <c r="E144" s="133">
        <v>32</v>
      </c>
      <c r="F144" s="135">
        <v>510</v>
      </c>
      <c r="G144" s="136">
        <v>5.2560000000000002</v>
      </c>
      <c r="H144" s="135">
        <v>11.1390884</v>
      </c>
      <c r="I144" s="38">
        <v>8.5727216283282708</v>
      </c>
      <c r="K144" s="42"/>
      <c r="Q144" s="234" t="s">
        <v>227</v>
      </c>
      <c r="R144" s="235">
        <v>1384</v>
      </c>
      <c r="S144" s="236">
        <v>45.167000000000002</v>
      </c>
      <c r="T144" s="236">
        <v>2.3007245235649995E-2</v>
      </c>
      <c r="U144" s="233" t="s">
        <v>228</v>
      </c>
    </row>
    <row r="145" spans="1:21" s="4" customFormat="1">
      <c r="A145" s="124">
        <v>44294</v>
      </c>
      <c r="B145" s="120" t="s">
        <v>186</v>
      </c>
      <c r="C145" s="133">
        <v>2756</v>
      </c>
      <c r="D145" s="134" t="s">
        <v>211</v>
      </c>
      <c r="E145" s="133">
        <v>29</v>
      </c>
      <c r="F145" s="135">
        <v>499</v>
      </c>
      <c r="G145" s="136">
        <v>5.1369999999999996</v>
      </c>
      <c r="H145" s="135">
        <v>11.9952457</v>
      </c>
      <c r="I145" s="38">
        <v>8.6273704284021022</v>
      </c>
      <c r="K145" s="42"/>
      <c r="Q145" s="234" t="s">
        <v>227</v>
      </c>
      <c r="R145" s="235">
        <v>1367</v>
      </c>
      <c r="S145" s="236">
        <v>44.860666666666667</v>
      </c>
      <c r="T145" s="236">
        <v>5.0000000000003375E-3</v>
      </c>
      <c r="U145" s="233" t="s">
        <v>228</v>
      </c>
    </row>
    <row r="146" spans="1:21" s="4" customFormat="1">
      <c r="D146" s="137" t="s">
        <v>211</v>
      </c>
      <c r="E146" s="4">
        <f>AVERAGE(E143:E145)</f>
        <v>30</v>
      </c>
      <c r="F146" s="4">
        <f>AVERAGE(F143:F145)</f>
        <v>492</v>
      </c>
      <c r="G146" s="4">
        <f>AVERAGE(G143:G145)</f>
        <v>5.0693333333333337</v>
      </c>
      <c r="H146" s="4">
        <f>AVERAGE(H143:H145)</f>
        <v>11.444226666666665</v>
      </c>
      <c r="I146" s="4">
        <f>AVERAGE(I143:I145)</f>
        <v>8.4853510158645502</v>
      </c>
      <c r="J146" s="4">
        <f>STDEV(I143:I145)</f>
        <v>0.20052795444760399</v>
      </c>
      <c r="K146" s="42">
        <v>8.44</v>
      </c>
      <c r="O146" s="28"/>
      <c r="P146" s="28"/>
      <c r="Q146" s="234" t="s">
        <v>227</v>
      </c>
      <c r="R146" s="235">
        <v>1354.3333333333333</v>
      </c>
      <c r="S146" s="236">
        <v>44.346666666666671</v>
      </c>
      <c r="T146" s="236">
        <v>3.9127995093027626E-2</v>
      </c>
      <c r="U146" s="233" t="s">
        <v>228</v>
      </c>
    </row>
    <row r="147" spans="1:21">
      <c r="Q147" s="234" t="s">
        <v>227</v>
      </c>
      <c r="R147" s="235">
        <v>1328</v>
      </c>
      <c r="S147" s="236">
        <v>43.518999999999998</v>
      </c>
      <c r="T147" s="236">
        <v>1.5534906930308194E-2</v>
      </c>
      <c r="U147" s="233" t="s">
        <v>228</v>
      </c>
    </row>
    <row r="148" spans="1:21">
      <c r="O148" s="4"/>
      <c r="P148" s="4"/>
      <c r="Q148" s="234" t="s">
        <v>227</v>
      </c>
      <c r="R148" s="235">
        <v>1336.3333333333333</v>
      </c>
      <c r="S148" s="236">
        <v>43.970666666666666</v>
      </c>
      <c r="T148" s="236">
        <v>4.1016256939576133E-2</v>
      </c>
      <c r="U148" s="233" t="s">
        <v>228</v>
      </c>
    </row>
    <row r="149" spans="1:21" s="4" customFormat="1">
      <c r="A149" s="124">
        <v>44294</v>
      </c>
      <c r="B149" s="120" t="s">
        <v>186</v>
      </c>
      <c r="C149" s="133">
        <v>2676</v>
      </c>
      <c r="D149" s="134" t="s">
        <v>211</v>
      </c>
      <c r="E149" s="133">
        <v>28</v>
      </c>
      <c r="F149" s="135">
        <v>330</v>
      </c>
      <c r="G149" s="136">
        <v>3.492</v>
      </c>
      <c r="H149" s="135">
        <v>8.2714224000000005</v>
      </c>
      <c r="I149" s="38">
        <v>8.6753956996873178</v>
      </c>
      <c r="K149" s="42"/>
      <c r="Q149" s="234" t="s">
        <v>227</v>
      </c>
      <c r="R149" s="235">
        <v>215.33333333333334</v>
      </c>
      <c r="S149" s="236">
        <v>7.0553333333333335</v>
      </c>
      <c r="T149" s="236">
        <v>0.46537762444420666</v>
      </c>
      <c r="U149" s="233" t="s">
        <v>228</v>
      </c>
    </row>
    <row r="150" spans="1:21" s="4" customFormat="1">
      <c r="A150" s="124">
        <v>44294</v>
      </c>
      <c r="B150" s="120" t="s">
        <v>186</v>
      </c>
      <c r="C150" s="133">
        <v>2677</v>
      </c>
      <c r="D150" s="134" t="s">
        <v>211</v>
      </c>
      <c r="E150" s="133">
        <v>31</v>
      </c>
      <c r="F150" s="135">
        <v>458</v>
      </c>
      <c r="G150" s="136">
        <v>4.806</v>
      </c>
      <c r="H150" s="135">
        <v>10.4557795</v>
      </c>
      <c r="I150" s="38">
        <v>8.5986422043454382</v>
      </c>
      <c r="K150" s="42"/>
      <c r="Q150" s="234" t="s">
        <v>227</v>
      </c>
      <c r="R150" s="235">
        <v>179.33333333333334</v>
      </c>
      <c r="S150" s="236">
        <v>5.8773333333333335</v>
      </c>
      <c r="T150" s="236">
        <v>0.28840769753943785</v>
      </c>
      <c r="U150" s="233" t="s">
        <v>228</v>
      </c>
    </row>
    <row r="151" spans="1:21" s="4" customFormat="1">
      <c r="A151" s="124">
        <v>44294</v>
      </c>
      <c r="B151" s="120" t="s">
        <v>186</v>
      </c>
      <c r="C151" s="133">
        <v>2678</v>
      </c>
      <c r="D151" s="134" t="s">
        <v>211</v>
      </c>
      <c r="E151" s="133">
        <v>26</v>
      </c>
      <c r="F151" s="135">
        <v>398</v>
      </c>
      <c r="G151" s="136">
        <v>4.1669999999999998</v>
      </c>
      <c r="H151" s="135">
        <v>10.7200326</v>
      </c>
      <c r="I151" s="38">
        <v>8.7114071153552501</v>
      </c>
      <c r="K151" s="42"/>
      <c r="Q151" s="234" t="s">
        <v>227</v>
      </c>
      <c r="R151" s="235">
        <v>1346.6666666666667</v>
      </c>
      <c r="S151" s="236">
        <v>43.693000000000005</v>
      </c>
      <c r="T151" s="236">
        <v>5.7622333633178174E-2</v>
      </c>
      <c r="U151" s="233" t="s">
        <v>228</v>
      </c>
    </row>
    <row r="152" spans="1:21" s="4" customFormat="1">
      <c r="A152" s="124"/>
      <c r="B152" s="120"/>
      <c r="C152" s="138"/>
      <c r="D152" s="132" t="s">
        <v>211</v>
      </c>
      <c r="E152" s="138">
        <f>AVERAGE(E149:E151)</f>
        <v>28.333333333333332</v>
      </c>
      <c r="F152" s="139">
        <f>AVERAGE(F149:F151)</f>
        <v>395.33333333333331</v>
      </c>
      <c r="G152" s="140">
        <f>AVERAGE(G149:G151)</f>
        <v>4.1550000000000002</v>
      </c>
      <c r="H152" s="139">
        <f>AVERAGE(H149:H151)</f>
        <v>9.8157448333333335</v>
      </c>
      <c r="I152" s="13">
        <f>AVERAGE(I149:I151)</f>
        <v>8.6618150064626693</v>
      </c>
      <c r="J152" s="4">
        <f>STDEV(I149:I151)</f>
        <v>5.7596073738660526E-2</v>
      </c>
      <c r="K152" s="42">
        <v>8.44</v>
      </c>
      <c r="Q152" s="234" t="s">
        <v>227</v>
      </c>
      <c r="R152" s="235">
        <v>389.33333333333331</v>
      </c>
      <c r="S152" s="236">
        <v>12.839333333333334</v>
      </c>
      <c r="T152" s="236">
        <v>0.12595369519523195</v>
      </c>
      <c r="U152" s="233" t="s">
        <v>228</v>
      </c>
    </row>
    <row r="153" spans="1:21" s="4" customFormat="1">
      <c r="A153" s="124"/>
      <c r="B153" s="120"/>
      <c r="C153" s="138"/>
      <c r="D153" s="228"/>
      <c r="E153" s="138"/>
      <c r="F153" s="139"/>
      <c r="G153" s="140"/>
      <c r="H153" s="139"/>
      <c r="I153" s="13"/>
      <c r="K153" s="42"/>
      <c r="Q153" s="234" t="s">
        <v>227</v>
      </c>
      <c r="R153" s="235">
        <v>383</v>
      </c>
      <c r="S153" s="236">
        <v>12.43</v>
      </c>
      <c r="T153" s="236">
        <v>8.1770002649708615E-2</v>
      </c>
      <c r="U153" s="233" t="s">
        <v>228</v>
      </c>
    </row>
    <row r="154" spans="1:21" s="4" customFormat="1">
      <c r="A154" s="124"/>
      <c r="B154" s="120"/>
      <c r="C154" s="138"/>
      <c r="D154" s="228"/>
      <c r="E154" s="138"/>
      <c r="F154" s="139"/>
      <c r="G154" s="140"/>
      <c r="H154" s="139"/>
      <c r="I154" s="13"/>
      <c r="K154" s="42"/>
      <c r="Q154" s="181"/>
      <c r="R154" s="237"/>
      <c r="S154" s="183"/>
      <c r="T154" s="183"/>
      <c r="U154" s="233"/>
    </row>
    <row r="155" spans="1:21" s="4" customFormat="1">
      <c r="A155" s="124">
        <v>44294</v>
      </c>
      <c r="B155" s="120" t="s">
        <v>186</v>
      </c>
      <c r="C155" s="35">
        <v>2736</v>
      </c>
      <c r="D155" s="35" t="s">
        <v>39</v>
      </c>
      <c r="E155" s="35">
        <v>3968</v>
      </c>
      <c r="F155" s="36">
        <v>261</v>
      </c>
      <c r="G155" s="37">
        <v>2.645</v>
      </c>
      <c r="H155" s="36">
        <v>4.3726899999999999E-2</v>
      </c>
      <c r="I155" s="38">
        <v>7.6528001604187637</v>
      </c>
      <c r="L155" s="27">
        <f>6.7295*F155^-0.699</f>
        <v>0.13764203433780248</v>
      </c>
      <c r="O155" s="39">
        <f>H155*$P$95</f>
        <v>5.8828440816627116E-2</v>
      </c>
    </row>
    <row r="156" spans="1:21" s="4" customFormat="1">
      <c r="A156" s="124">
        <v>44294</v>
      </c>
      <c r="B156" s="120" t="s">
        <v>186</v>
      </c>
      <c r="C156" s="35">
        <v>2737</v>
      </c>
      <c r="D156" s="35" t="s">
        <v>40</v>
      </c>
      <c r="E156" s="35">
        <v>3998</v>
      </c>
      <c r="F156" s="36">
        <v>280</v>
      </c>
      <c r="G156" s="37">
        <v>2.7989999999999999</v>
      </c>
      <c r="H156" s="36">
        <v>4.6021199999999998E-2</v>
      </c>
      <c r="I156" s="38">
        <v>7.3825922044981498</v>
      </c>
      <c r="L156" s="27">
        <f t="shared" ref="L156:L157" si="2">6.7295*F156^-0.699</f>
        <v>0.13104466156276592</v>
      </c>
      <c r="O156" s="39">
        <f t="shared" ref="O156:O157" si="3">H156*$P$95</f>
        <v>6.1915101242259567E-2</v>
      </c>
    </row>
    <row r="157" spans="1:21" s="4" customFormat="1">
      <c r="A157" s="124">
        <v>44294</v>
      </c>
      <c r="B157" s="120" t="s">
        <v>186</v>
      </c>
      <c r="C157" s="35">
        <v>2738</v>
      </c>
      <c r="D157" s="35" t="s">
        <v>41</v>
      </c>
      <c r="E157" s="35">
        <v>3938</v>
      </c>
      <c r="F157" s="36">
        <v>249</v>
      </c>
      <c r="G157" s="37">
        <v>2.54</v>
      </c>
      <c r="H157" s="36">
        <v>4.2266100000000001E-2</v>
      </c>
      <c r="I157" s="38">
        <v>7.7236411975515082</v>
      </c>
      <c r="L157" s="27">
        <f t="shared" si="2"/>
        <v>0.14224580056296471</v>
      </c>
      <c r="O157" s="39">
        <f t="shared" si="3"/>
        <v>5.6863138306160362E-2</v>
      </c>
    </row>
    <row r="158" spans="1:21" s="4" customFormat="1">
      <c r="A158" s="124">
        <v>44294</v>
      </c>
      <c r="B158" s="120" t="s">
        <v>186</v>
      </c>
      <c r="C158" s="35">
        <v>2739</v>
      </c>
      <c r="D158" s="41" t="s">
        <v>42</v>
      </c>
      <c r="E158" s="35">
        <v>3862</v>
      </c>
      <c r="F158" s="36">
        <v>265</v>
      </c>
      <c r="G158" s="37">
        <v>2.6989999999999998</v>
      </c>
      <c r="H158" s="36">
        <v>4.5891000000000001E-2</v>
      </c>
      <c r="I158" s="38">
        <v>7.3228833303434069</v>
      </c>
      <c r="K158" s="42"/>
      <c r="L158" s="27">
        <f>6.7295*F158^-0.699</f>
        <v>0.13618646015855368</v>
      </c>
      <c r="O158" s="39">
        <f>H158*$P$95</f>
        <v>6.173993531477958E-2</v>
      </c>
      <c r="Q158" s="234" t="s">
        <v>227</v>
      </c>
      <c r="R158" s="235">
        <v>342.33333333333331</v>
      </c>
      <c r="S158" s="236">
        <v>3.5636666666666668</v>
      </c>
      <c r="T158" s="236">
        <v>3.053413390507961E-2</v>
      </c>
      <c r="U158" s="233" t="s">
        <v>229</v>
      </c>
    </row>
    <row r="159" spans="1:21" s="4" customFormat="1">
      <c r="A159" s="124">
        <v>44294</v>
      </c>
      <c r="B159" s="120" t="s">
        <v>186</v>
      </c>
      <c r="C159" s="35">
        <v>2740</v>
      </c>
      <c r="D159" s="41" t="s">
        <v>43</v>
      </c>
      <c r="E159" s="35">
        <v>4051</v>
      </c>
      <c r="F159" s="36">
        <v>260</v>
      </c>
      <c r="G159" s="37">
        <v>2.6269999999999998</v>
      </c>
      <c r="H159" s="36">
        <v>4.2535099999999999E-2</v>
      </c>
      <c r="I159" s="38">
        <v>7.2156097598281077</v>
      </c>
      <c r="K159" s="42"/>
      <c r="L159" s="27">
        <f t="shared" ref="L159:L217" si="4">6.7295*F159^-0.699</f>
        <v>0.13801186581037272</v>
      </c>
      <c r="O159" s="39">
        <f t="shared" ref="O159:O217" si="5">H159*$P$95</f>
        <v>5.7225040260784919E-2</v>
      </c>
      <c r="Q159" s="234" t="s">
        <v>227</v>
      </c>
      <c r="R159" s="235">
        <v>311.66666666666669</v>
      </c>
      <c r="S159" s="236">
        <v>3.2166666666666668</v>
      </c>
      <c r="T159" s="236">
        <v>2.3259406699226125E-2</v>
      </c>
      <c r="U159" s="233" t="s">
        <v>229</v>
      </c>
    </row>
    <row r="160" spans="1:21" s="4" customFormat="1">
      <c r="A160" s="124">
        <v>44294</v>
      </c>
      <c r="B160" s="120" t="s">
        <v>186</v>
      </c>
      <c r="C160" s="35">
        <v>2741</v>
      </c>
      <c r="D160" s="41" t="s">
        <v>44</v>
      </c>
      <c r="E160" s="35">
        <v>3959</v>
      </c>
      <c r="F160" s="36">
        <v>278</v>
      </c>
      <c r="G160" s="37">
        <v>2.7749999999999999</v>
      </c>
      <c r="H160" s="36">
        <v>4.6066099999999999E-2</v>
      </c>
      <c r="I160" s="38">
        <v>7.3461596711155952</v>
      </c>
      <c r="K160" s="42"/>
      <c r="L160" s="27">
        <f t="shared" si="4"/>
        <v>0.13170294464141324</v>
      </c>
      <c r="O160" s="39">
        <f t="shared" si="5"/>
        <v>6.1975507925392068E-2</v>
      </c>
      <c r="Q160" s="234" t="s">
        <v>227</v>
      </c>
      <c r="R160" s="235">
        <v>360.66666666666669</v>
      </c>
      <c r="S160" s="236">
        <v>3.7356666666666669</v>
      </c>
      <c r="T160" s="236">
        <v>0.1002014637284972</v>
      </c>
      <c r="U160" s="233" t="s">
        <v>229</v>
      </c>
    </row>
    <row r="161" spans="1:29" s="4" customFormat="1">
      <c r="A161" s="124">
        <v>44294</v>
      </c>
      <c r="B161" s="120" t="s">
        <v>186</v>
      </c>
      <c r="C161" s="35">
        <v>2742</v>
      </c>
      <c r="D161" s="41" t="s">
        <v>45</v>
      </c>
      <c r="E161" s="35">
        <v>3854</v>
      </c>
      <c r="F161" s="36">
        <v>284</v>
      </c>
      <c r="G161" s="37">
        <v>2.8210000000000002</v>
      </c>
      <c r="H161" s="36">
        <v>4.8127299999999998E-2</v>
      </c>
      <c r="I161" s="38">
        <v>7.565766886227105</v>
      </c>
      <c r="K161" s="42"/>
      <c r="L161" s="27">
        <f t="shared" si="4"/>
        <v>0.12975176605913238</v>
      </c>
      <c r="O161" s="39">
        <f t="shared" si="5"/>
        <v>6.4748564835697436E-2</v>
      </c>
      <c r="Q161" s="234" t="s">
        <v>227</v>
      </c>
      <c r="R161" s="235">
        <v>310.33333333333331</v>
      </c>
      <c r="S161" s="236">
        <v>3.2253333333333334</v>
      </c>
      <c r="T161" s="236">
        <v>7.6376261582595702E-3</v>
      </c>
      <c r="U161" s="233" t="s">
        <v>229</v>
      </c>
    </row>
    <row r="162" spans="1:29" s="4" customFormat="1">
      <c r="A162" s="124">
        <v>44294</v>
      </c>
      <c r="B162" s="120" t="s">
        <v>186</v>
      </c>
      <c r="C162" s="35">
        <v>2743</v>
      </c>
      <c r="D162" s="41" t="s">
        <v>46</v>
      </c>
      <c r="E162" s="35">
        <v>4055</v>
      </c>
      <c r="F162" s="36">
        <v>268</v>
      </c>
      <c r="G162" s="37">
        <v>2.6520000000000001</v>
      </c>
      <c r="H162" s="36">
        <v>4.29101E-2</v>
      </c>
      <c r="I162" s="38">
        <v>7.2641864710048472</v>
      </c>
      <c r="K162" s="42"/>
      <c r="L162" s="27">
        <f t="shared" si="4"/>
        <v>0.13511904792042348</v>
      </c>
      <c r="O162" s="39">
        <f t="shared" si="5"/>
        <v>5.7729550420577522E-2</v>
      </c>
      <c r="Q162" s="234" t="s">
        <v>214</v>
      </c>
      <c r="R162" s="235">
        <v>416.66666666666669</v>
      </c>
      <c r="S162" s="236">
        <v>4.2830000000000004</v>
      </c>
      <c r="T162" s="236">
        <v>7.2958892535454692E-2</v>
      </c>
      <c r="U162" s="233" t="s">
        <v>229</v>
      </c>
    </row>
    <row r="163" spans="1:29" s="4" customFormat="1">
      <c r="A163" s="124">
        <v>44294</v>
      </c>
      <c r="B163" s="120" t="s">
        <v>186</v>
      </c>
      <c r="C163" s="35">
        <v>2744</v>
      </c>
      <c r="D163" s="41" t="s">
        <v>47</v>
      </c>
      <c r="E163" s="35">
        <v>4004</v>
      </c>
      <c r="F163" s="36">
        <v>261</v>
      </c>
      <c r="G163" s="37">
        <v>2.6070000000000002</v>
      </c>
      <c r="H163" s="36">
        <v>4.2698E-2</v>
      </c>
      <c r="I163" s="38">
        <v>7.3694360118877826</v>
      </c>
      <c r="K163" s="42"/>
      <c r="L163" s="27">
        <f t="shared" si="4"/>
        <v>0.13764203433780248</v>
      </c>
      <c r="O163" s="39">
        <f t="shared" si="5"/>
        <v>5.7444199474198827E-2</v>
      </c>
      <c r="Q163" s="234" t="s">
        <v>214</v>
      </c>
      <c r="R163" s="235">
        <v>421.33333333333331</v>
      </c>
      <c r="S163" s="236">
        <v>4.258</v>
      </c>
      <c r="T163" s="236">
        <v>0.1165003576532424</v>
      </c>
      <c r="U163" s="233" t="s">
        <v>229</v>
      </c>
    </row>
    <row r="164" spans="1:29" s="4" customFormat="1">
      <c r="A164" s="124">
        <v>44294</v>
      </c>
      <c r="B164" s="120" t="s">
        <v>186</v>
      </c>
      <c r="C164" s="35">
        <v>2745</v>
      </c>
      <c r="D164" s="41" t="s">
        <v>48</v>
      </c>
      <c r="E164" s="35">
        <v>3886</v>
      </c>
      <c r="F164" s="36">
        <v>253</v>
      </c>
      <c r="G164" s="37">
        <v>2.5409999999999999</v>
      </c>
      <c r="H164" s="36">
        <v>4.2838399999999999E-2</v>
      </c>
      <c r="I164" s="38">
        <v>7.3330034785052289</v>
      </c>
      <c r="K164" s="42"/>
      <c r="L164" s="27">
        <f t="shared" si="4"/>
        <v>0.1406700212810697</v>
      </c>
      <c r="O164" s="39">
        <f t="shared" si="5"/>
        <v>5.7633088078025176E-2</v>
      </c>
      <c r="Q164" s="234" t="s">
        <v>214</v>
      </c>
      <c r="R164" s="235">
        <v>405</v>
      </c>
      <c r="S164" s="236">
        <v>4.1276666666666673</v>
      </c>
      <c r="T164" s="236">
        <v>6.9816425956456346E-2</v>
      </c>
      <c r="U164" s="233" t="s">
        <v>229</v>
      </c>
    </row>
    <row r="165" spans="1:29" s="4" customFormat="1">
      <c r="A165" s="124">
        <v>44294</v>
      </c>
      <c r="B165" s="120" t="s">
        <v>186</v>
      </c>
      <c r="C165" s="35">
        <v>2746</v>
      </c>
      <c r="D165" s="41" t="s">
        <v>49</v>
      </c>
      <c r="E165" s="35">
        <v>3791</v>
      </c>
      <c r="F165" s="37">
        <v>249</v>
      </c>
      <c r="G165" s="37">
        <v>2.5089999999999999</v>
      </c>
      <c r="H165" s="37">
        <v>4.3348499999999998E-2</v>
      </c>
      <c r="I165" s="38">
        <v>7.3917003378437887</v>
      </c>
      <c r="K165" s="42"/>
      <c r="L165" s="27">
        <f t="shared" si="4"/>
        <v>0.14224580056296471</v>
      </c>
      <c r="O165" s="39">
        <f t="shared" si="5"/>
        <v>5.8319356431385729E-2</v>
      </c>
      <c r="Q165" s="234" t="s">
        <v>214</v>
      </c>
      <c r="R165" s="235">
        <v>371</v>
      </c>
      <c r="S165" s="236">
        <v>3.8163333333333331</v>
      </c>
      <c r="T165" s="236">
        <v>5.2538874496256022E-2</v>
      </c>
      <c r="U165" s="233" t="s">
        <v>229</v>
      </c>
    </row>
    <row r="166" spans="1:29" s="4" customFormat="1">
      <c r="A166" s="124">
        <v>44294</v>
      </c>
      <c r="B166" s="120" t="s">
        <v>186</v>
      </c>
      <c r="C166" s="35">
        <v>2747</v>
      </c>
      <c r="D166" s="41" t="s">
        <v>50</v>
      </c>
      <c r="E166" s="35">
        <v>4030</v>
      </c>
      <c r="F166" s="36">
        <v>264</v>
      </c>
      <c r="G166" s="37">
        <v>2.6179999999999999</v>
      </c>
      <c r="H166" s="36">
        <v>4.2609500000000002E-2</v>
      </c>
      <c r="I166" s="38">
        <v>7.443313093469075</v>
      </c>
      <c r="K166" s="42"/>
      <c r="L166" s="27">
        <f t="shared" si="4"/>
        <v>0.13654683953968558</v>
      </c>
      <c r="O166" s="39">
        <f t="shared" si="5"/>
        <v>5.7325135076487774E-2</v>
      </c>
      <c r="Q166" s="234" t="s">
        <v>214</v>
      </c>
      <c r="R166" s="235">
        <v>316.66666666666669</v>
      </c>
      <c r="S166" s="236">
        <v>3.2610000000000006</v>
      </c>
      <c r="T166" s="236">
        <v>0.10946384486821838</v>
      </c>
      <c r="U166" s="233" t="s">
        <v>229</v>
      </c>
    </row>
    <row r="167" spans="1:29" s="4" customFormat="1">
      <c r="A167" s="124">
        <v>44294</v>
      </c>
      <c r="B167" s="120" t="s">
        <v>186</v>
      </c>
      <c r="C167" s="35">
        <v>2748</v>
      </c>
      <c r="D167" s="41" t="s">
        <v>51</v>
      </c>
      <c r="E167" s="35">
        <v>4068</v>
      </c>
      <c r="F167" s="36">
        <v>260</v>
      </c>
      <c r="G167" s="37">
        <v>2.5649999999999999</v>
      </c>
      <c r="H167" s="36">
        <v>4.13274E-2</v>
      </c>
      <c r="I167" s="38">
        <v>7.0850598485406202</v>
      </c>
      <c r="K167" s="42"/>
      <c r="L167" s="27">
        <f t="shared" si="4"/>
        <v>0.13801186581037272</v>
      </c>
      <c r="O167" s="39">
        <f t="shared" si="5"/>
        <v>5.5600248474167516E-2</v>
      </c>
      <c r="Q167" s="234" t="s">
        <v>214</v>
      </c>
      <c r="R167" s="235">
        <v>343.66666666666669</v>
      </c>
      <c r="S167" s="236">
        <v>3.5413333333333328</v>
      </c>
      <c r="T167" s="236">
        <v>5.2728866224614708E-2</v>
      </c>
      <c r="U167" s="233" t="s">
        <v>229</v>
      </c>
    </row>
    <row r="168" spans="1:29" s="4" customFormat="1">
      <c r="A168" s="124">
        <v>44294</v>
      </c>
      <c r="B168" s="120" t="s">
        <v>186</v>
      </c>
      <c r="C168" s="35">
        <v>2749</v>
      </c>
      <c r="D168" s="41" t="s">
        <v>52</v>
      </c>
      <c r="E168" s="35">
        <v>3775</v>
      </c>
      <c r="F168" s="37">
        <v>246</v>
      </c>
      <c r="G168" s="37">
        <v>2.456</v>
      </c>
      <c r="H168" s="37">
        <v>4.25742E-2</v>
      </c>
      <c r="I168" s="38">
        <v>7.3846162341305135</v>
      </c>
      <c r="K168" s="42"/>
      <c r="L168" s="27">
        <f t="shared" si="4"/>
        <v>0.14345614547651098</v>
      </c>
      <c r="O168" s="39">
        <f t="shared" si="5"/>
        <v>5.7277643853445963E-2</v>
      </c>
      <c r="Q168" s="234" t="s">
        <v>214</v>
      </c>
      <c r="R168" s="235">
        <v>456</v>
      </c>
      <c r="S168" s="236">
        <v>4.7540000000000004</v>
      </c>
      <c r="T168" s="236">
        <v>0.1147882107767751</v>
      </c>
      <c r="U168" s="233" t="s">
        <v>229</v>
      </c>
    </row>
    <row r="169" spans="1:29" s="4" customFormat="1">
      <c r="A169" s="124">
        <v>44294</v>
      </c>
      <c r="B169" s="120" t="s">
        <v>186</v>
      </c>
      <c r="C169" s="35">
        <v>2750</v>
      </c>
      <c r="D169" s="41" t="s">
        <v>53</v>
      </c>
      <c r="E169" s="35">
        <v>3981</v>
      </c>
      <c r="F169" s="36">
        <v>260</v>
      </c>
      <c r="G169" s="37">
        <v>2.581</v>
      </c>
      <c r="H169" s="36">
        <v>4.25057E-2</v>
      </c>
      <c r="I169" s="38">
        <v>7.5677909158594696</v>
      </c>
      <c r="K169" s="42"/>
      <c r="L169" s="27">
        <f t="shared" si="4"/>
        <v>0.13801186581037272</v>
      </c>
      <c r="O169" s="39">
        <f t="shared" si="5"/>
        <v>5.7185486664257185E-2</v>
      </c>
      <c r="Q169" s="234" t="s">
        <v>214</v>
      </c>
      <c r="R169" s="235">
        <v>328</v>
      </c>
      <c r="S169" s="236">
        <v>3.4140000000000001</v>
      </c>
      <c r="T169" s="236">
        <v>0.23392805161701588</v>
      </c>
      <c r="U169" s="233" t="s">
        <v>229</v>
      </c>
      <c r="Z169" s="4" t="s">
        <v>91</v>
      </c>
      <c r="AA169" s="4">
        <v>3707</v>
      </c>
      <c r="AB169" s="4">
        <v>292</v>
      </c>
      <c r="AC169" s="4">
        <v>2.94</v>
      </c>
    </row>
    <row r="170" spans="1:29" s="4" customFormat="1">
      <c r="A170" s="124">
        <v>44294</v>
      </c>
      <c r="B170" s="120" t="s">
        <v>186</v>
      </c>
      <c r="C170" s="35">
        <v>2751</v>
      </c>
      <c r="D170" s="41" t="s">
        <v>54</v>
      </c>
      <c r="E170" s="35">
        <v>3824</v>
      </c>
      <c r="F170" s="36">
        <v>246</v>
      </c>
      <c r="G170" s="37">
        <v>2.4769999999999999</v>
      </c>
      <c r="H170" s="36">
        <v>4.2412199999999997E-2</v>
      </c>
      <c r="I170" s="38">
        <v>7.5131421157856382</v>
      </c>
      <c r="K170" s="42"/>
      <c r="L170" s="27">
        <f t="shared" si="4"/>
        <v>0.14345614547651098</v>
      </c>
      <c r="O170" s="39">
        <f t="shared" si="5"/>
        <v>5.7059695464415555E-2</v>
      </c>
      <c r="Q170" s="234" t="s">
        <v>214</v>
      </c>
      <c r="R170" s="235">
        <v>349</v>
      </c>
      <c r="S170" s="236">
        <v>3.6246666666666663</v>
      </c>
      <c r="T170" s="236">
        <v>7.2807966597069632E-2</v>
      </c>
      <c r="U170" s="233" t="s">
        <v>229</v>
      </c>
      <c r="Z170" s="4" t="s">
        <v>92</v>
      </c>
      <c r="AA170" s="4">
        <v>3862</v>
      </c>
      <c r="AB170" s="4">
        <v>311</v>
      </c>
      <c r="AC170" s="4">
        <v>3.101</v>
      </c>
    </row>
    <row r="171" spans="1:29" s="4" customFormat="1">
      <c r="A171" s="124">
        <v>44294</v>
      </c>
      <c r="B171" s="120" t="s">
        <v>186</v>
      </c>
      <c r="C171" s="35">
        <v>2752</v>
      </c>
      <c r="D171" s="41" t="s">
        <v>55</v>
      </c>
      <c r="E171" s="35">
        <v>3810</v>
      </c>
      <c r="F171" s="36">
        <v>245</v>
      </c>
      <c r="G171" s="37">
        <v>2.4830000000000001</v>
      </c>
      <c r="H171" s="36">
        <v>4.2675200000000003E-2</v>
      </c>
      <c r="I171" s="38">
        <v>7.1376846189820879</v>
      </c>
      <c r="K171" s="42"/>
      <c r="L171" s="27">
        <f t="shared" si="4"/>
        <v>0.14386518366608622</v>
      </c>
      <c r="O171" s="39">
        <f t="shared" si="5"/>
        <v>5.7413525256483439E-2</v>
      </c>
      <c r="Q171" s="234" t="s">
        <v>214</v>
      </c>
      <c r="R171" s="235">
        <v>316</v>
      </c>
      <c r="S171" s="236">
        <v>3.2829999999999999</v>
      </c>
      <c r="T171" s="236">
        <v>8.3080282458194127E-2</v>
      </c>
      <c r="U171" s="233" t="s">
        <v>229</v>
      </c>
      <c r="Z171" s="4" t="s">
        <v>93</v>
      </c>
      <c r="AA171" s="4">
        <v>3985</v>
      </c>
      <c r="AB171" s="4">
        <v>319</v>
      </c>
      <c r="AC171" s="4">
        <v>3.1920000000000002</v>
      </c>
    </row>
    <row r="172" spans="1:29" s="4" customFormat="1">
      <c r="A172" s="124">
        <v>44294</v>
      </c>
      <c r="B172" s="120" t="s">
        <v>186</v>
      </c>
      <c r="C172" s="35">
        <v>2753</v>
      </c>
      <c r="D172" s="41" t="s">
        <v>56</v>
      </c>
      <c r="E172" s="35">
        <v>3722</v>
      </c>
      <c r="F172" s="36">
        <v>242</v>
      </c>
      <c r="G172" s="37">
        <v>2.4279999999999999</v>
      </c>
      <c r="H172" s="36">
        <v>4.26811E-2</v>
      </c>
      <c r="I172" s="38">
        <v>7.2975829599388558</v>
      </c>
      <c r="K172" s="42"/>
      <c r="L172" s="27">
        <f t="shared" si="4"/>
        <v>0.14510950366475397</v>
      </c>
      <c r="O172" s="39">
        <f t="shared" si="5"/>
        <v>5.7421462882997508E-2</v>
      </c>
      <c r="Q172" s="234" t="s">
        <v>214</v>
      </c>
      <c r="R172" s="235">
        <v>302</v>
      </c>
      <c r="S172" s="236">
        <v>3.1630000000000003</v>
      </c>
      <c r="T172" s="236">
        <v>0.12750032679696677</v>
      </c>
      <c r="U172" s="233" t="s">
        <v>229</v>
      </c>
      <c r="Z172" s="4" t="s">
        <v>94</v>
      </c>
      <c r="AA172" s="4">
        <v>3733</v>
      </c>
      <c r="AB172" s="4">
        <v>280</v>
      </c>
      <c r="AC172" s="4">
        <v>2.7770000000000001</v>
      </c>
    </row>
    <row r="173" spans="1:29" s="4" customFormat="1">
      <c r="A173" s="124">
        <v>44294</v>
      </c>
      <c r="B173" s="120" t="s">
        <v>186</v>
      </c>
      <c r="C173" s="35">
        <v>2679</v>
      </c>
      <c r="D173" s="41" t="s">
        <v>57</v>
      </c>
      <c r="E173" s="35">
        <v>119</v>
      </c>
      <c r="F173" s="36">
        <v>1472</v>
      </c>
      <c r="G173" s="37">
        <v>15.343</v>
      </c>
      <c r="H173" s="36">
        <v>9.8437453999999995</v>
      </c>
      <c r="I173" s="38">
        <v>7.46589185869622</v>
      </c>
      <c r="K173" s="42"/>
      <c r="L173" s="27">
        <f t="shared" si="4"/>
        <v>4.1078562570653565E-2</v>
      </c>
      <c r="O173" s="39">
        <f t="shared" si="5"/>
        <v>13.243385505897866</v>
      </c>
      <c r="Q173" s="234" t="s">
        <v>214</v>
      </c>
      <c r="R173" s="235">
        <v>394.66666666666669</v>
      </c>
      <c r="S173" s="236">
        <v>4.1133333333333333</v>
      </c>
      <c r="T173" s="236">
        <v>6.9500599517797607E-2</v>
      </c>
      <c r="U173" s="233" t="s">
        <v>229</v>
      </c>
      <c r="Z173" s="4" t="s">
        <v>95</v>
      </c>
      <c r="AA173" s="4">
        <v>3871</v>
      </c>
      <c r="AB173" s="4">
        <v>279</v>
      </c>
      <c r="AC173" s="4">
        <v>2.8370000000000002</v>
      </c>
    </row>
    <row r="174" spans="1:29" s="4" customFormat="1">
      <c r="A174" s="124">
        <v>44294</v>
      </c>
      <c r="B174" s="120" t="s">
        <v>186</v>
      </c>
      <c r="C174" s="35">
        <v>2680</v>
      </c>
      <c r="D174" s="41" t="s">
        <v>58</v>
      </c>
      <c r="E174" s="35">
        <v>164</v>
      </c>
      <c r="F174" s="36">
        <v>2049</v>
      </c>
      <c r="G174" s="37">
        <v>21.347999999999999</v>
      </c>
      <c r="H174" s="36">
        <v>10.5993233</v>
      </c>
      <c r="I174" s="38">
        <v>7.4139541409444423</v>
      </c>
      <c r="K174" s="42"/>
      <c r="L174" s="27">
        <f t="shared" si="4"/>
        <v>3.2599802466835491E-2</v>
      </c>
      <c r="O174" s="39">
        <f t="shared" si="5"/>
        <v>14.259910111403892</v>
      </c>
      <c r="Q174" s="234" t="s">
        <v>214</v>
      </c>
      <c r="R174" s="235">
        <v>370</v>
      </c>
      <c r="S174" s="236">
        <v>3.8520000000000003</v>
      </c>
      <c r="T174" s="236">
        <v>0.2121768130592975</v>
      </c>
      <c r="U174" s="233" t="s">
        <v>229</v>
      </c>
      <c r="Z174" s="4" t="s">
        <v>96</v>
      </c>
      <c r="AA174" s="4">
        <v>3775</v>
      </c>
      <c r="AB174" s="4">
        <v>281</v>
      </c>
      <c r="AC174" s="4">
        <v>2.7690000000000001</v>
      </c>
    </row>
    <row r="175" spans="1:29" s="4" customFormat="1">
      <c r="A175" s="124">
        <v>44294</v>
      </c>
      <c r="B175" s="120" t="s">
        <v>186</v>
      </c>
      <c r="C175" s="35">
        <v>2681</v>
      </c>
      <c r="D175" s="41" t="s">
        <v>59</v>
      </c>
      <c r="E175" s="35">
        <v>238</v>
      </c>
      <c r="F175" s="36">
        <v>3212</v>
      </c>
      <c r="G175" s="37">
        <v>33.198999999999998</v>
      </c>
      <c r="H175" s="36">
        <v>12.7568082</v>
      </c>
      <c r="I175" s="38">
        <v>7.3663183643402457</v>
      </c>
      <c r="K175" s="42"/>
      <c r="L175" s="27">
        <f t="shared" si="4"/>
        <v>2.3809303846335395E-2</v>
      </c>
      <c r="O175" s="39">
        <f t="shared" si="5"/>
        <v>17.162504915801566</v>
      </c>
      <c r="Q175" s="234" t="s">
        <v>214</v>
      </c>
      <c r="R175" s="235">
        <v>338.33333333333331</v>
      </c>
      <c r="S175" s="236">
        <v>3.5303333333333331</v>
      </c>
      <c r="T175" s="236">
        <v>9.3600213674969915E-2</v>
      </c>
      <c r="U175" s="233" t="s">
        <v>229</v>
      </c>
      <c r="Z175" s="4" t="s">
        <v>97</v>
      </c>
      <c r="AA175" s="4">
        <v>3855</v>
      </c>
      <c r="AB175" s="4">
        <v>282</v>
      </c>
      <c r="AC175" s="4">
        <v>2.8260000000000001</v>
      </c>
    </row>
    <row r="176" spans="1:29" s="4" customFormat="1">
      <c r="A176" s="124">
        <v>44294</v>
      </c>
      <c r="B176" s="120" t="s">
        <v>186</v>
      </c>
      <c r="C176" s="35">
        <v>2682</v>
      </c>
      <c r="D176" s="41" t="s">
        <v>60</v>
      </c>
      <c r="E176" s="35">
        <v>1500</v>
      </c>
      <c r="F176" s="36">
        <v>3276</v>
      </c>
      <c r="G176" s="37">
        <v>34.350999999999999</v>
      </c>
      <c r="H176" s="36">
        <v>2.1166583000000001</v>
      </c>
      <c r="I176" s="38">
        <v>7.5893509152119494</v>
      </c>
      <c r="K176" s="42"/>
      <c r="L176" s="27">
        <f t="shared" si="4"/>
        <v>2.3483207532539924E-2</v>
      </c>
      <c r="O176" s="39">
        <f t="shared" si="5"/>
        <v>2.8476683124249051</v>
      </c>
      <c r="Q176" s="181"/>
      <c r="R176" s="237"/>
      <c r="S176" s="183"/>
      <c r="T176" s="183"/>
      <c r="U176" s="233"/>
      <c r="Z176" s="4" t="s">
        <v>98</v>
      </c>
      <c r="AA176" s="4">
        <v>3826</v>
      </c>
      <c r="AB176" s="4">
        <v>281</v>
      </c>
      <c r="AC176" s="4">
        <v>2.8180000000000001</v>
      </c>
    </row>
    <row r="177" spans="1:29" s="4" customFormat="1">
      <c r="A177" s="124">
        <v>44294</v>
      </c>
      <c r="B177" s="120" t="s">
        <v>186</v>
      </c>
      <c r="C177" s="35">
        <v>2683</v>
      </c>
      <c r="D177" s="41" t="s">
        <v>61</v>
      </c>
      <c r="E177" s="35">
        <v>1200</v>
      </c>
      <c r="F177" s="36"/>
      <c r="G177" s="37"/>
      <c r="H177" s="36"/>
      <c r="I177" s="38"/>
      <c r="K177" s="42"/>
      <c r="L177" s="27"/>
      <c r="O177" s="39"/>
      <c r="Q177" s="181"/>
      <c r="R177" s="237"/>
      <c r="S177" s="183"/>
      <c r="T177" s="183"/>
      <c r="U177" s="233"/>
      <c r="Z177" s="4" t="s">
        <v>99</v>
      </c>
      <c r="AA177" s="4">
        <v>3782</v>
      </c>
      <c r="AB177" s="4">
        <v>283</v>
      </c>
      <c r="AC177" s="4">
        <v>2.7970000000000002</v>
      </c>
    </row>
    <row r="178" spans="1:29" s="4" customFormat="1">
      <c r="A178" s="124">
        <v>44294</v>
      </c>
      <c r="B178" s="120" t="s">
        <v>186</v>
      </c>
      <c r="C178" s="35">
        <v>2684</v>
      </c>
      <c r="D178" s="41" t="s">
        <v>62</v>
      </c>
      <c r="E178" s="35">
        <v>2000</v>
      </c>
      <c r="F178" s="36">
        <v>2150</v>
      </c>
      <c r="G178" s="37">
        <v>21.773</v>
      </c>
      <c r="H178" s="36">
        <v>0.89037909999999998</v>
      </c>
      <c r="I178" s="38">
        <v>6.9677914832184848</v>
      </c>
      <c r="K178" s="42"/>
      <c r="L178" s="27">
        <f t="shared" si="4"/>
        <v>3.1521604377941263E-2</v>
      </c>
      <c r="O178" s="39">
        <f t="shared" si="5"/>
        <v>1.1978808053786507</v>
      </c>
      <c r="Q178" s="234" t="s">
        <v>230</v>
      </c>
      <c r="R178" s="235">
        <v>239.33333333333334</v>
      </c>
      <c r="S178" s="236">
        <v>7.7636666666666665</v>
      </c>
      <c r="T178" s="236">
        <v>0.28503333138424536</v>
      </c>
      <c r="U178" s="233" t="s">
        <v>228</v>
      </c>
      <c r="Z178" s="4" t="s">
        <v>100</v>
      </c>
      <c r="AA178" s="4">
        <v>3848</v>
      </c>
      <c r="AB178" s="4">
        <v>254</v>
      </c>
      <c r="AC178" s="4">
        <v>2.5750000000000002</v>
      </c>
    </row>
    <row r="179" spans="1:29" s="4" customFormat="1">
      <c r="A179" s="124">
        <v>44294</v>
      </c>
      <c r="B179" s="120" t="s">
        <v>186</v>
      </c>
      <c r="C179" s="35">
        <v>2685</v>
      </c>
      <c r="D179" s="41" t="s">
        <v>63</v>
      </c>
      <c r="E179" s="35">
        <v>2400</v>
      </c>
      <c r="F179" s="36"/>
      <c r="G179" s="37"/>
      <c r="H179" s="36"/>
      <c r="I179" s="38"/>
      <c r="K179" s="42"/>
      <c r="L179" s="27"/>
      <c r="O179" s="39"/>
      <c r="Q179" s="234" t="s">
        <v>230</v>
      </c>
      <c r="R179" s="235">
        <v>225</v>
      </c>
      <c r="S179" s="236">
        <v>7.3569999999999993</v>
      </c>
      <c r="T179" s="236">
        <v>0.1426639407839283</v>
      </c>
      <c r="U179" s="233" t="s">
        <v>228</v>
      </c>
      <c r="Z179" s="4" t="s">
        <v>101</v>
      </c>
      <c r="AA179" s="4">
        <v>3686</v>
      </c>
      <c r="AB179" s="4">
        <v>254</v>
      </c>
      <c r="AC179" s="4">
        <v>2.5550000000000002</v>
      </c>
    </row>
    <row r="180" spans="1:29" s="4" customFormat="1">
      <c r="A180" s="124">
        <v>44294</v>
      </c>
      <c r="B180" s="120" t="s">
        <v>186</v>
      </c>
      <c r="C180" s="35">
        <v>2686</v>
      </c>
      <c r="D180" s="41" t="s">
        <v>64</v>
      </c>
      <c r="E180" s="35">
        <v>2400</v>
      </c>
      <c r="F180" s="36">
        <v>2447</v>
      </c>
      <c r="G180" s="37">
        <v>25.04</v>
      </c>
      <c r="H180" s="36">
        <v>0.88215480000000002</v>
      </c>
      <c r="I180" s="38">
        <v>7.4529614396295907</v>
      </c>
      <c r="K180" s="42"/>
      <c r="L180" s="27">
        <f t="shared" si="4"/>
        <v>2.8795700831855463E-2</v>
      </c>
      <c r="O180" s="39">
        <f t="shared" si="5"/>
        <v>1.1868161576261644</v>
      </c>
      <c r="Q180" s="234" t="s">
        <v>230</v>
      </c>
      <c r="R180" s="235">
        <v>1434.3333333333333</v>
      </c>
      <c r="S180" s="236">
        <v>46.308999999999997</v>
      </c>
      <c r="T180" s="236">
        <v>7.7500537632546926E-2</v>
      </c>
      <c r="U180" s="233" t="s">
        <v>228</v>
      </c>
      <c r="Z180" s="4" t="s">
        <v>39</v>
      </c>
      <c r="AA180" s="4">
        <v>3968</v>
      </c>
      <c r="AB180" s="4">
        <v>261</v>
      </c>
      <c r="AC180" s="4">
        <v>2.645</v>
      </c>
    </row>
    <row r="181" spans="1:29" s="4" customFormat="1">
      <c r="A181" s="124">
        <v>44294</v>
      </c>
      <c r="B181" s="120" t="s">
        <v>186</v>
      </c>
      <c r="C181" s="35">
        <v>2687</v>
      </c>
      <c r="D181" s="41" t="s">
        <v>65</v>
      </c>
      <c r="E181" s="35">
        <v>2300</v>
      </c>
      <c r="F181" s="36"/>
      <c r="G181" s="37"/>
      <c r="H181" s="36"/>
      <c r="I181" s="38"/>
      <c r="K181" s="42"/>
      <c r="L181" s="27"/>
      <c r="O181" s="39"/>
      <c r="Q181" s="234" t="s">
        <v>230</v>
      </c>
      <c r="R181" s="235">
        <v>1423</v>
      </c>
      <c r="S181" s="236">
        <v>45.985999999999997</v>
      </c>
      <c r="T181" s="236">
        <v>6.4210591026714656E-2</v>
      </c>
      <c r="U181" s="233" t="s">
        <v>228</v>
      </c>
      <c r="Z181" s="4" t="s">
        <v>40</v>
      </c>
      <c r="AA181" s="4">
        <v>3998</v>
      </c>
      <c r="AB181" s="4">
        <v>280</v>
      </c>
      <c r="AC181" s="4">
        <v>2.7989999999999999</v>
      </c>
    </row>
    <row r="182" spans="1:29" s="4" customFormat="1">
      <c r="A182" s="124">
        <v>44294</v>
      </c>
      <c r="B182" s="120" t="s">
        <v>186</v>
      </c>
      <c r="C182" s="35">
        <v>2688</v>
      </c>
      <c r="D182" s="41" t="s">
        <v>66</v>
      </c>
      <c r="E182" s="35">
        <v>100</v>
      </c>
      <c r="F182" s="36">
        <v>1341</v>
      </c>
      <c r="G182" s="37">
        <v>14.028</v>
      </c>
      <c r="H182" s="36">
        <v>10.5538554</v>
      </c>
      <c r="I182" s="38">
        <v>7.3274678230785097</v>
      </c>
      <c r="K182" s="42"/>
      <c r="L182" s="27">
        <f t="shared" si="4"/>
        <v>4.3843991183253099E-2</v>
      </c>
      <c r="O182" s="39">
        <f t="shared" si="5"/>
        <v>14.198739398085401</v>
      </c>
      <c r="Q182" s="234" t="s">
        <v>230</v>
      </c>
      <c r="R182" s="235">
        <v>1418.3333333333333</v>
      </c>
      <c r="S182" s="236">
        <v>45.986666666666672</v>
      </c>
      <c r="T182" s="236">
        <v>8.9946280264019518E-2</v>
      </c>
      <c r="U182" s="233" t="s">
        <v>228</v>
      </c>
      <c r="Z182" s="4" t="s">
        <v>41</v>
      </c>
      <c r="AA182" s="4">
        <v>3938</v>
      </c>
      <c r="AB182" s="4">
        <v>249</v>
      </c>
      <c r="AC182" s="4">
        <v>2.54</v>
      </c>
    </row>
    <row r="183" spans="1:29" s="4" customFormat="1">
      <c r="A183" s="124">
        <v>44294</v>
      </c>
      <c r="B183" s="120" t="s">
        <v>186</v>
      </c>
      <c r="C183" s="35">
        <v>2689</v>
      </c>
      <c r="D183" s="41" t="s">
        <v>67</v>
      </c>
      <c r="E183" s="35">
        <v>200</v>
      </c>
      <c r="F183" s="36">
        <v>2086</v>
      </c>
      <c r="G183" s="37">
        <v>21.657</v>
      </c>
      <c r="H183" s="36">
        <v>8.8457810000000006</v>
      </c>
      <c r="I183" s="38">
        <v>7.0752144694036936</v>
      </c>
      <c r="K183" s="42"/>
      <c r="L183" s="27">
        <f t="shared" si="4"/>
        <v>3.2194530710642356E-2</v>
      </c>
      <c r="O183" s="39">
        <f t="shared" si="5"/>
        <v>11.900763695467656</v>
      </c>
      <c r="Q183" s="234" t="s">
        <v>230</v>
      </c>
      <c r="R183" s="235">
        <v>1383.3333333333333</v>
      </c>
      <c r="S183" s="236">
        <v>45.086333333333336</v>
      </c>
      <c r="T183" s="236">
        <v>4.7184036848635889E-2</v>
      </c>
      <c r="U183" s="233" t="s">
        <v>228</v>
      </c>
      <c r="Z183" s="4" t="s">
        <v>42</v>
      </c>
      <c r="AA183" s="4">
        <v>3862</v>
      </c>
      <c r="AB183" s="4">
        <v>265</v>
      </c>
      <c r="AC183" s="4">
        <v>2.6989999999999998</v>
      </c>
    </row>
    <row r="184" spans="1:29" s="4" customFormat="1">
      <c r="A184" s="124">
        <v>44294</v>
      </c>
      <c r="B184" s="120" t="s">
        <v>186</v>
      </c>
      <c r="C184" s="35">
        <v>2690</v>
      </c>
      <c r="D184" s="41" t="s">
        <v>68</v>
      </c>
      <c r="E184" s="35">
        <v>226</v>
      </c>
      <c r="F184" s="36">
        <v>622</v>
      </c>
      <c r="G184" s="37">
        <v>6.9619999999999997</v>
      </c>
      <c r="H184" s="36">
        <v>2.1336298</v>
      </c>
      <c r="I184" s="38">
        <v>6.8720121492738206</v>
      </c>
      <c r="K184" s="42"/>
      <c r="L184" s="27">
        <f t="shared" si="4"/>
        <v>7.5010717314123884E-2</v>
      </c>
      <c r="O184" s="39">
        <f t="shared" si="5"/>
        <v>2.870501096896692</v>
      </c>
      <c r="Q184" s="234" t="s">
        <v>230</v>
      </c>
      <c r="R184" s="235">
        <v>1416.6666666666667</v>
      </c>
      <c r="S184" s="236">
        <v>46.322333333333326</v>
      </c>
      <c r="T184" s="236">
        <v>0.12065791865158809</v>
      </c>
      <c r="U184" s="233" t="s">
        <v>228</v>
      </c>
      <c r="Z184" s="4" t="s">
        <v>43</v>
      </c>
      <c r="AA184" s="4">
        <v>4051</v>
      </c>
      <c r="AB184" s="4">
        <v>260</v>
      </c>
      <c r="AC184" s="4">
        <v>2.6269999999999998</v>
      </c>
    </row>
    <row r="185" spans="1:29" s="4" customFormat="1">
      <c r="A185" s="124">
        <v>44294</v>
      </c>
      <c r="B185" s="120" t="s">
        <v>186</v>
      </c>
      <c r="C185" s="35">
        <v>2691</v>
      </c>
      <c r="D185" s="41" t="s">
        <v>69</v>
      </c>
      <c r="E185" s="35">
        <v>332</v>
      </c>
      <c r="F185" s="36">
        <v>372</v>
      </c>
      <c r="G185" s="37">
        <v>3.9809999999999999</v>
      </c>
      <c r="H185" s="36">
        <v>0.80017349999999998</v>
      </c>
      <c r="I185" s="38">
        <v>6.9110504203341394</v>
      </c>
      <c r="K185" s="42"/>
      <c r="L185" s="27">
        <f t="shared" si="4"/>
        <v>0.10744180171104722</v>
      </c>
      <c r="O185" s="39">
        <f t="shared" si="5"/>
        <v>1.076521760924817</v>
      </c>
      <c r="Q185" s="234" t="s">
        <v>230</v>
      </c>
      <c r="R185" s="235">
        <v>1412.6666666666667</v>
      </c>
      <c r="S185" s="236">
        <v>46.190333333333335</v>
      </c>
      <c r="T185" s="236">
        <v>2.227853974867541E-2</v>
      </c>
      <c r="U185" s="233" t="s">
        <v>228</v>
      </c>
      <c r="Z185" s="4" t="s">
        <v>44</v>
      </c>
      <c r="AA185" s="4">
        <v>3959</v>
      </c>
      <c r="AB185" s="4">
        <v>278</v>
      </c>
      <c r="AC185" s="4">
        <v>2.7749999999999999</v>
      </c>
    </row>
    <row r="186" spans="1:29" s="4" customFormat="1">
      <c r="A186" s="124">
        <v>44294</v>
      </c>
      <c r="B186" s="120" t="s">
        <v>186</v>
      </c>
      <c r="C186" s="35">
        <v>2692</v>
      </c>
      <c r="D186" s="41" t="s">
        <v>70</v>
      </c>
      <c r="E186" s="35">
        <v>630</v>
      </c>
      <c r="F186" s="36">
        <v>681</v>
      </c>
      <c r="G186" s="37">
        <v>7.4710000000000001</v>
      </c>
      <c r="H186" s="36">
        <v>0.82637459999999996</v>
      </c>
      <c r="I186" s="38">
        <v>6.9191703903116792</v>
      </c>
      <c r="K186" s="42"/>
      <c r="L186" s="27">
        <f t="shared" si="4"/>
        <v>7.0406534163207884E-2</v>
      </c>
      <c r="O186" s="39">
        <f t="shared" si="5"/>
        <v>1.1117716839854621</v>
      </c>
      <c r="Q186" s="234" t="s">
        <v>230</v>
      </c>
      <c r="R186" s="235">
        <v>1431.6666666666667</v>
      </c>
      <c r="S186" s="236">
        <v>47.036999999999999</v>
      </c>
      <c r="T186" s="236">
        <v>0.11966202405107521</v>
      </c>
      <c r="U186" s="233" t="s">
        <v>228</v>
      </c>
      <c r="Z186" s="4" t="s">
        <v>45</v>
      </c>
      <c r="AA186" s="4">
        <v>3854</v>
      </c>
      <c r="AB186" s="4">
        <v>284</v>
      </c>
      <c r="AC186" s="4">
        <v>2.8210000000000002</v>
      </c>
    </row>
    <row r="187" spans="1:29" s="4" customFormat="1">
      <c r="A187" s="124">
        <v>44294</v>
      </c>
      <c r="B187" s="120" t="s">
        <v>186</v>
      </c>
      <c r="C187" s="35">
        <v>2693</v>
      </c>
      <c r="D187" s="41" t="s">
        <v>71</v>
      </c>
      <c r="E187" s="35">
        <v>610</v>
      </c>
      <c r="F187" s="36">
        <v>535</v>
      </c>
      <c r="G187" s="37">
        <v>5.8920000000000003</v>
      </c>
      <c r="H187" s="36">
        <v>0.66020129999999999</v>
      </c>
      <c r="I187" s="38">
        <v>6.83595713142447</v>
      </c>
      <c r="K187" s="42"/>
      <c r="L187" s="27">
        <f t="shared" si="4"/>
        <v>8.3341920475680786E-2</v>
      </c>
      <c r="O187" s="39">
        <f t="shared" si="5"/>
        <v>0.88820870228875781</v>
      </c>
      <c r="Q187" s="234" t="s">
        <v>230</v>
      </c>
      <c r="R187" s="235">
        <v>1388</v>
      </c>
      <c r="S187" s="236">
        <v>45.704333333333331</v>
      </c>
      <c r="T187" s="236">
        <v>7.4000000000000468E-2</v>
      </c>
      <c r="U187" s="233" t="s">
        <v>228</v>
      </c>
      <c r="Z187" s="4" t="s">
        <v>46</v>
      </c>
      <c r="AA187" s="4">
        <v>4055</v>
      </c>
      <c r="AB187" s="4">
        <v>268</v>
      </c>
      <c r="AC187" s="4">
        <v>2.6520000000000001</v>
      </c>
    </row>
    <row r="188" spans="1:29" s="4" customFormat="1">
      <c r="A188" s="124">
        <v>44294</v>
      </c>
      <c r="B188" s="120" t="s">
        <v>186</v>
      </c>
      <c r="C188" s="35">
        <v>2694</v>
      </c>
      <c r="D188" s="41" t="s">
        <v>72</v>
      </c>
      <c r="E188" s="35">
        <v>469</v>
      </c>
      <c r="F188" s="36">
        <v>435</v>
      </c>
      <c r="G188" s="37">
        <v>4.5709999999999997</v>
      </c>
      <c r="H188" s="36">
        <v>0.65529380000000004</v>
      </c>
      <c r="I188" s="38">
        <v>6.7242645148081417</v>
      </c>
      <c r="K188" s="42"/>
      <c r="L188" s="27">
        <f t="shared" si="4"/>
        <v>9.6311646372847184E-2</v>
      </c>
      <c r="O188" s="39">
        <f t="shared" si="5"/>
        <v>0.88160634599760535</v>
      </c>
      <c r="Q188" s="234" t="s">
        <v>230</v>
      </c>
      <c r="R188" s="235">
        <v>1367.3333333333333</v>
      </c>
      <c r="S188" s="236">
        <v>44.769666666666666</v>
      </c>
      <c r="T188" s="236">
        <v>6.7950962710864052E-2</v>
      </c>
      <c r="U188" s="233" t="s">
        <v>228</v>
      </c>
      <c r="Z188" s="4" t="s">
        <v>47</v>
      </c>
      <c r="AA188" s="4">
        <v>4004</v>
      </c>
      <c r="AB188" s="4">
        <v>261</v>
      </c>
      <c r="AC188" s="4">
        <v>2.6070000000000002</v>
      </c>
    </row>
    <row r="189" spans="1:29" s="4" customFormat="1">
      <c r="A189" s="124">
        <v>44294</v>
      </c>
      <c r="B189" s="120" t="s">
        <v>186</v>
      </c>
      <c r="C189" s="35">
        <v>2695</v>
      </c>
      <c r="D189" s="41" t="s">
        <v>73</v>
      </c>
      <c r="E189" s="35">
        <v>200</v>
      </c>
      <c r="F189" s="36">
        <v>180</v>
      </c>
      <c r="G189" s="37">
        <v>1.8859999999999999</v>
      </c>
      <c r="H189" s="36">
        <v>0.61259609999999998</v>
      </c>
      <c r="I189" s="38">
        <v>6.2331825957020133</v>
      </c>
      <c r="K189" s="42"/>
      <c r="L189" s="27">
        <f t="shared" si="4"/>
        <v>0.17846264130419617</v>
      </c>
      <c r="O189" s="39">
        <f t="shared" si="5"/>
        <v>0.82416255013153428</v>
      </c>
      <c r="Q189" s="234" t="s">
        <v>230</v>
      </c>
      <c r="R189" s="235">
        <v>1388.6666666666667</v>
      </c>
      <c r="S189" s="236">
        <v>45.816666666666663</v>
      </c>
      <c r="T189" s="236">
        <v>8.1853527718711693E-3</v>
      </c>
      <c r="U189" s="233" t="s">
        <v>228</v>
      </c>
      <c r="Z189" s="4" t="s">
        <v>48</v>
      </c>
      <c r="AA189" s="4">
        <v>3886</v>
      </c>
      <c r="AB189" s="4">
        <v>253</v>
      </c>
      <c r="AC189" s="4">
        <v>2.5409999999999999</v>
      </c>
    </row>
    <row r="190" spans="1:29" s="4" customFormat="1">
      <c r="A190" s="124">
        <v>44294</v>
      </c>
      <c r="B190" s="120" t="s">
        <v>186</v>
      </c>
      <c r="C190" s="35">
        <v>2696</v>
      </c>
      <c r="D190" s="41" t="s">
        <v>74</v>
      </c>
      <c r="E190" s="35">
        <v>597</v>
      </c>
      <c r="F190" s="36">
        <v>537</v>
      </c>
      <c r="G190" s="37">
        <v>5.6429999999999998</v>
      </c>
      <c r="H190" s="36">
        <v>0.64416430000000002</v>
      </c>
      <c r="I190" s="38">
        <v>6.6775270198092844</v>
      </c>
      <c r="K190" s="42"/>
      <c r="L190" s="27">
        <f t="shared" si="4"/>
        <v>8.3124830311795364E-2</v>
      </c>
      <c r="O190" s="39">
        <f t="shared" si="5"/>
        <v>0.86663315713517397</v>
      </c>
      <c r="Q190" s="234" t="s">
        <v>230</v>
      </c>
      <c r="R190" s="235">
        <v>197.66666666666666</v>
      </c>
      <c r="S190" s="236">
        <v>6.4596666666666662</v>
      </c>
      <c r="T190" s="236">
        <v>0.52454202246658177</v>
      </c>
      <c r="U190" s="233" t="s">
        <v>228</v>
      </c>
      <c r="Z190" s="4" t="s">
        <v>49</v>
      </c>
      <c r="AA190" s="4">
        <v>3791</v>
      </c>
      <c r="AB190" s="4">
        <v>249</v>
      </c>
      <c r="AC190" s="4">
        <v>2.5089999999999999</v>
      </c>
    </row>
    <row r="191" spans="1:29" s="4" customFormat="1">
      <c r="A191" s="124">
        <v>44294</v>
      </c>
      <c r="B191" s="120" t="s">
        <v>186</v>
      </c>
      <c r="C191" s="35">
        <v>2697</v>
      </c>
      <c r="D191" s="41" t="s">
        <v>75</v>
      </c>
      <c r="E191" s="35">
        <v>509</v>
      </c>
      <c r="F191" s="36">
        <v>546</v>
      </c>
      <c r="G191" s="37">
        <v>5.7149999999999999</v>
      </c>
      <c r="H191" s="36">
        <v>0.76573420000000003</v>
      </c>
      <c r="I191" s="38">
        <v>6.6154572839486834</v>
      </c>
      <c r="K191" s="42"/>
      <c r="L191" s="27">
        <f t="shared" si="4"/>
        <v>8.2164674708984003E-2</v>
      </c>
      <c r="O191" s="39">
        <f t="shared" si="5"/>
        <v>1.0301884896017626</v>
      </c>
      <c r="Q191" s="234" t="s">
        <v>230</v>
      </c>
      <c r="R191" s="235">
        <v>178</v>
      </c>
      <c r="S191" s="236">
        <v>5.8140000000000001</v>
      </c>
      <c r="T191" s="236">
        <v>0.18199999999999858</v>
      </c>
      <c r="U191" s="233" t="s">
        <v>228</v>
      </c>
      <c r="Z191" s="4" t="s">
        <v>50</v>
      </c>
      <c r="AA191" s="4">
        <v>4030</v>
      </c>
      <c r="AB191" s="4">
        <v>264</v>
      </c>
      <c r="AC191" s="4">
        <v>2.6179999999999999</v>
      </c>
    </row>
    <row r="192" spans="1:29" s="4" customFormat="1">
      <c r="A192" s="124">
        <v>44294</v>
      </c>
      <c r="B192" s="120" t="s">
        <v>186</v>
      </c>
      <c r="C192" s="35">
        <v>2698</v>
      </c>
      <c r="D192" s="41" t="s">
        <v>76</v>
      </c>
      <c r="E192" s="35">
        <v>675</v>
      </c>
      <c r="F192" s="36">
        <v>1014</v>
      </c>
      <c r="G192" s="37">
        <v>10.587</v>
      </c>
      <c r="H192" s="36">
        <v>1.1344384000000001</v>
      </c>
      <c r="I192" s="38">
        <v>6.7003515830049283</v>
      </c>
      <c r="K192" s="42"/>
      <c r="L192" s="27">
        <f t="shared" si="4"/>
        <v>5.3304302751156565E-2</v>
      </c>
      <c r="O192" s="39">
        <f t="shared" si="5"/>
        <v>1.5262285292236395</v>
      </c>
      <c r="Q192" s="234" t="s">
        <v>230</v>
      </c>
      <c r="R192" s="235">
        <v>1366.6666666666667</v>
      </c>
      <c r="S192" s="236">
        <v>44.394000000000005</v>
      </c>
      <c r="T192" s="236">
        <v>3.4530180036210112E-2</v>
      </c>
      <c r="U192" s="233" t="s">
        <v>228</v>
      </c>
      <c r="Z192" s="4" t="s">
        <v>51</v>
      </c>
      <c r="AA192" s="4">
        <v>4068</v>
      </c>
      <c r="AB192" s="4">
        <v>260</v>
      </c>
      <c r="AC192" s="4">
        <v>2.5649999999999999</v>
      </c>
    </row>
    <row r="193" spans="1:29" s="4" customFormat="1">
      <c r="A193" s="124">
        <v>44294</v>
      </c>
      <c r="B193" s="120" t="s">
        <v>186</v>
      </c>
      <c r="C193" s="35">
        <v>2699</v>
      </c>
      <c r="D193" s="41" t="s">
        <v>77</v>
      </c>
      <c r="E193" s="35">
        <v>450</v>
      </c>
      <c r="F193" s="36">
        <v>486</v>
      </c>
      <c r="G193" s="37">
        <v>5.1070000000000002</v>
      </c>
      <c r="H193" s="36">
        <v>0.76813070000000006</v>
      </c>
      <c r="I193" s="38">
        <v>6.6160093819567498</v>
      </c>
      <c r="K193" s="42"/>
      <c r="L193" s="27">
        <f t="shared" si="4"/>
        <v>8.913002847032804E-2</v>
      </c>
      <c r="O193" s="39">
        <f t="shared" si="5"/>
        <v>1.033412645862944</v>
      </c>
      <c r="Q193" s="234" t="s">
        <v>230</v>
      </c>
      <c r="R193" s="235">
        <v>382</v>
      </c>
      <c r="S193" s="236">
        <v>12.709666666666665</v>
      </c>
      <c r="T193" s="236">
        <v>0.12005137789019418</v>
      </c>
      <c r="U193" s="233" t="s">
        <v>228</v>
      </c>
      <c r="Z193" s="4" t="s">
        <v>52</v>
      </c>
      <c r="AA193" s="4">
        <v>3775</v>
      </c>
      <c r="AB193" s="4">
        <v>246</v>
      </c>
      <c r="AC193" s="4">
        <v>2.456</v>
      </c>
    </row>
    <row r="194" spans="1:29" s="4" customFormat="1">
      <c r="A194" s="124">
        <v>44294</v>
      </c>
      <c r="B194" s="120" t="s">
        <v>186</v>
      </c>
      <c r="C194" s="35">
        <v>2706</v>
      </c>
      <c r="D194" s="41" t="s">
        <v>78</v>
      </c>
      <c r="E194" s="35">
        <v>350</v>
      </c>
      <c r="F194" s="36">
        <v>334</v>
      </c>
      <c r="G194" s="37">
        <v>3.5249999999999999</v>
      </c>
      <c r="H194" s="36">
        <v>0.66828019999999999</v>
      </c>
      <c r="I194" s="38">
        <v>6.4705751914676313</v>
      </c>
      <c r="K194" s="42"/>
      <c r="L194" s="27">
        <f t="shared" si="4"/>
        <v>0.1158467933980146</v>
      </c>
      <c r="O194" s="39">
        <f t="shared" si="5"/>
        <v>0.89907773463528706</v>
      </c>
      <c r="Q194" s="234" t="s">
        <v>230</v>
      </c>
      <c r="R194" s="235">
        <v>394.5</v>
      </c>
      <c r="S194" s="236">
        <v>12.809999999999999</v>
      </c>
      <c r="T194" s="236">
        <v>2.6652079343519215E-2</v>
      </c>
      <c r="U194" s="233" t="s">
        <v>228</v>
      </c>
      <c r="Z194" s="4" t="s">
        <v>53</v>
      </c>
      <c r="AA194" s="4">
        <v>3981</v>
      </c>
      <c r="AB194" s="4">
        <v>260</v>
      </c>
      <c r="AC194" s="4">
        <v>2.581</v>
      </c>
    </row>
    <row r="195" spans="1:29" s="4" customFormat="1">
      <c r="A195" s="124">
        <v>44294</v>
      </c>
      <c r="B195" s="120" t="s">
        <v>186</v>
      </c>
      <c r="C195" s="35">
        <v>2707</v>
      </c>
      <c r="D195" s="41" t="s">
        <v>79</v>
      </c>
      <c r="E195" s="35">
        <v>70</v>
      </c>
      <c r="F195" s="36">
        <v>173</v>
      </c>
      <c r="G195" s="37">
        <v>1.784</v>
      </c>
      <c r="H195" s="36">
        <v>1.6534553000000001</v>
      </c>
      <c r="I195" s="38">
        <v>7.8909545744593146</v>
      </c>
      <c r="K195" s="42"/>
      <c r="L195" s="27">
        <f t="shared" si="4"/>
        <v>0.18347993236760596</v>
      </c>
      <c r="O195" s="39">
        <f t="shared" si="5"/>
        <v>2.2244933269678033</v>
      </c>
      <c r="Q195" s="181"/>
      <c r="R195" s="237"/>
      <c r="S195" s="183"/>
      <c r="T195" s="183"/>
      <c r="U195" s="233"/>
      <c r="Z195" s="4" t="s">
        <v>54</v>
      </c>
      <c r="AA195" s="4">
        <v>3824</v>
      </c>
      <c r="AB195" s="4">
        <v>246</v>
      </c>
      <c r="AC195" s="4">
        <v>2.4769999999999999</v>
      </c>
    </row>
    <row r="196" spans="1:29" s="4" customFormat="1">
      <c r="A196" s="124">
        <v>44294</v>
      </c>
      <c r="B196" s="120" t="s">
        <v>186</v>
      </c>
      <c r="C196" s="35">
        <v>2708</v>
      </c>
      <c r="D196" s="41" t="s">
        <v>80</v>
      </c>
      <c r="E196" s="35">
        <v>201</v>
      </c>
      <c r="F196" s="36">
        <v>604</v>
      </c>
      <c r="G196" s="37">
        <v>6.19</v>
      </c>
      <c r="H196" s="36">
        <v>2.1126426999999999</v>
      </c>
      <c r="I196" s="38">
        <v>8.0536322418026707</v>
      </c>
      <c r="K196" s="42"/>
      <c r="L196" s="27">
        <f t="shared" si="4"/>
        <v>7.6566355828865312E-2</v>
      </c>
      <c r="O196" s="39">
        <f t="shared" si="5"/>
        <v>2.8422658830978027</v>
      </c>
      <c r="Q196" s="181"/>
      <c r="R196" s="237"/>
      <c r="S196" s="183"/>
      <c r="T196" s="183"/>
      <c r="U196" s="233"/>
      <c r="Z196" s="4" t="s">
        <v>55</v>
      </c>
      <c r="AA196" s="4">
        <v>3810</v>
      </c>
      <c r="AB196" s="4">
        <v>245</v>
      </c>
      <c r="AC196" s="4">
        <v>2.4830000000000001</v>
      </c>
    </row>
    <row r="197" spans="1:29" s="4" customFormat="1">
      <c r="A197" s="124">
        <v>44294</v>
      </c>
      <c r="B197" s="120" t="s">
        <v>186</v>
      </c>
      <c r="C197" s="35">
        <v>2709</v>
      </c>
      <c r="D197" s="41" t="s">
        <v>81</v>
      </c>
      <c r="E197" s="35">
        <v>100</v>
      </c>
      <c r="F197" s="36">
        <v>202</v>
      </c>
      <c r="G197" s="37">
        <v>2.0680000000000001</v>
      </c>
      <c r="H197" s="36">
        <v>1.3466842000000001</v>
      </c>
      <c r="I197" s="38">
        <v>8.0241469145966882</v>
      </c>
      <c r="K197" s="42"/>
      <c r="L197" s="27">
        <f t="shared" si="4"/>
        <v>0.16464259031871631</v>
      </c>
      <c r="O197" s="39">
        <f t="shared" si="5"/>
        <v>1.8117756291524632</v>
      </c>
      <c r="Q197" s="234" t="s">
        <v>231</v>
      </c>
      <c r="R197" s="235">
        <v>332.66666666666669</v>
      </c>
      <c r="S197" s="236">
        <v>3.4736666666666665</v>
      </c>
      <c r="T197" s="236">
        <v>2.7428695436228147E-2</v>
      </c>
      <c r="U197" s="233" t="s">
        <v>229</v>
      </c>
      <c r="Z197" s="4" t="s">
        <v>56</v>
      </c>
      <c r="AA197" s="4">
        <v>3722</v>
      </c>
      <c r="AB197" s="4">
        <v>242</v>
      </c>
      <c r="AC197" s="4">
        <v>2.4279999999999999</v>
      </c>
    </row>
    <row r="198" spans="1:29" s="4" customFormat="1">
      <c r="A198" s="124">
        <v>44294</v>
      </c>
      <c r="B198" s="120" t="s">
        <v>186</v>
      </c>
      <c r="C198" s="35">
        <v>2710</v>
      </c>
      <c r="D198" s="41" t="s">
        <v>82</v>
      </c>
      <c r="E198" s="35">
        <v>207</v>
      </c>
      <c r="F198" s="36">
        <v>344</v>
      </c>
      <c r="G198" s="37">
        <v>3.532</v>
      </c>
      <c r="H198" s="36">
        <v>1.1321794000000001</v>
      </c>
      <c r="I198" s="38">
        <v>7.9448415517668014</v>
      </c>
      <c r="K198" s="42"/>
      <c r="L198" s="27">
        <f t="shared" si="4"/>
        <v>0.1134823827905759</v>
      </c>
      <c r="O198" s="39">
        <f t="shared" si="5"/>
        <v>1.5231893600210489</v>
      </c>
      <c r="Q198" s="234" t="s">
        <v>231</v>
      </c>
      <c r="R198" s="235">
        <v>332.66666666666669</v>
      </c>
      <c r="S198" s="236">
        <v>3.4266666666666672</v>
      </c>
      <c r="T198" s="236">
        <v>0.21703763114569044</v>
      </c>
      <c r="U198" s="233" t="s">
        <v>229</v>
      </c>
    </row>
    <row r="199" spans="1:29" s="4" customFormat="1">
      <c r="A199" s="124">
        <v>44294</v>
      </c>
      <c r="B199" s="120" t="s">
        <v>186</v>
      </c>
      <c r="C199" s="35">
        <v>2711</v>
      </c>
      <c r="D199" s="41" t="s">
        <v>83</v>
      </c>
      <c r="E199" s="35">
        <v>377</v>
      </c>
      <c r="F199" s="36">
        <v>491</v>
      </c>
      <c r="G199" s="37">
        <v>5.0510000000000002</v>
      </c>
      <c r="H199" s="36">
        <v>0.90629519999999997</v>
      </c>
      <c r="I199" s="38">
        <v>8.169540079784813</v>
      </c>
      <c r="K199" s="42"/>
      <c r="L199" s="27">
        <f t="shared" si="4"/>
        <v>8.8494613021298088E-2</v>
      </c>
      <c r="O199" s="39">
        <f t="shared" si="5"/>
        <v>1.2192936964567174</v>
      </c>
      <c r="Q199" s="234" t="s">
        <v>231</v>
      </c>
      <c r="R199" s="235">
        <v>286.66666666666669</v>
      </c>
      <c r="S199" s="236">
        <v>2.9903333333333335</v>
      </c>
      <c r="T199" s="236">
        <v>0.1687611724696586</v>
      </c>
      <c r="U199" s="233" t="s">
        <v>229</v>
      </c>
      <c r="Z199" s="120" t="s">
        <v>136</v>
      </c>
      <c r="AA199" s="120">
        <v>17203</v>
      </c>
      <c r="AB199" s="120">
        <v>249</v>
      </c>
      <c r="AC199" s="165">
        <v>3.363</v>
      </c>
    </row>
    <row r="200" spans="1:29" s="4" customFormat="1">
      <c r="A200" s="124">
        <v>44294</v>
      </c>
      <c r="B200" s="120" t="s">
        <v>186</v>
      </c>
      <c r="C200" s="35">
        <v>2712</v>
      </c>
      <c r="D200" s="41" t="s">
        <v>84</v>
      </c>
      <c r="E200" s="35">
        <v>196</v>
      </c>
      <c r="F200" s="36">
        <v>322</v>
      </c>
      <c r="G200" s="37">
        <v>3.3450000000000002</v>
      </c>
      <c r="H200" s="36">
        <v>1.1296765</v>
      </c>
      <c r="I200" s="38">
        <v>7.9112892828772345</v>
      </c>
      <c r="K200" s="42"/>
      <c r="L200" s="27">
        <f t="shared" si="4"/>
        <v>0.11884790844048551</v>
      </c>
      <c r="O200" s="39">
        <f t="shared" si="5"/>
        <v>1.519822057410529</v>
      </c>
      <c r="Q200" s="234" t="s">
        <v>231</v>
      </c>
      <c r="R200" s="235">
        <v>365.33333333333331</v>
      </c>
      <c r="S200" s="236">
        <v>3.778</v>
      </c>
      <c r="T200" s="236">
        <v>0.10244185342590131</v>
      </c>
      <c r="U200" s="233" t="s">
        <v>229</v>
      </c>
      <c r="Z200" s="4" t="s">
        <v>146</v>
      </c>
      <c r="AA200" s="4">
        <v>16167</v>
      </c>
      <c r="AB200" s="4">
        <v>306</v>
      </c>
      <c r="AC200" s="4">
        <v>2.879</v>
      </c>
    </row>
    <row r="201" spans="1:29" s="4" customFormat="1">
      <c r="A201" s="124">
        <v>44294</v>
      </c>
      <c r="B201" s="120" t="s">
        <v>186</v>
      </c>
      <c r="C201" s="35">
        <v>2713</v>
      </c>
      <c r="D201" s="41" t="s">
        <v>85</v>
      </c>
      <c r="E201" s="35">
        <v>190</v>
      </c>
      <c r="F201" s="36">
        <v>302</v>
      </c>
      <c r="G201" s="37">
        <v>3.113</v>
      </c>
      <c r="H201" s="36">
        <v>1.0813173</v>
      </c>
      <c r="I201" s="38">
        <v>8.088201246113135</v>
      </c>
      <c r="K201" s="42"/>
      <c r="L201" s="27">
        <f t="shared" si="4"/>
        <v>0.12429622655937778</v>
      </c>
      <c r="O201" s="39">
        <f t="shared" si="5"/>
        <v>1.4547615034920161</v>
      </c>
      <c r="Q201" s="234" t="s">
        <v>222</v>
      </c>
      <c r="R201" s="235">
        <v>420.66666666666669</v>
      </c>
      <c r="S201" s="236">
        <v>4.2956666666666665</v>
      </c>
      <c r="T201" s="236">
        <v>8.8696110399497846E-2</v>
      </c>
      <c r="U201" s="233" t="s">
        <v>229</v>
      </c>
      <c r="Z201" s="4" t="s">
        <v>136</v>
      </c>
      <c r="AA201" s="4">
        <v>16762</v>
      </c>
      <c r="AB201" s="4">
        <v>308</v>
      </c>
      <c r="AC201" s="4">
        <v>2.9460000000000002</v>
      </c>
    </row>
    <row r="202" spans="1:29" s="4" customFormat="1">
      <c r="A202" s="124">
        <v>44294</v>
      </c>
      <c r="B202" s="120" t="s">
        <v>186</v>
      </c>
      <c r="C202" s="35">
        <v>2714</v>
      </c>
      <c r="D202" s="41" t="s">
        <v>86</v>
      </c>
      <c r="E202" s="35">
        <v>205</v>
      </c>
      <c r="F202" s="37">
        <v>287</v>
      </c>
      <c r="G202" s="37">
        <v>2.96</v>
      </c>
      <c r="H202" s="37">
        <v>1.3356199</v>
      </c>
      <c r="I202" s="38">
        <v>8.3637365451759447</v>
      </c>
      <c r="K202" s="42"/>
      <c r="L202" s="27">
        <f t="shared" si="4"/>
        <v>0.1288022209417034</v>
      </c>
      <c r="O202" s="39">
        <f t="shared" si="5"/>
        <v>1.7968901577898142</v>
      </c>
      <c r="Q202" s="234" t="s">
        <v>222</v>
      </c>
      <c r="R202" s="235">
        <v>382.66666666666669</v>
      </c>
      <c r="S202" s="236">
        <v>3.8866666666666667</v>
      </c>
      <c r="T202" s="236">
        <v>0.34472356074590121</v>
      </c>
      <c r="U202" s="233" t="s">
        <v>229</v>
      </c>
      <c r="Z202" s="4" t="s">
        <v>147</v>
      </c>
      <c r="AA202" s="4">
        <v>17510</v>
      </c>
      <c r="AB202" s="4">
        <v>330</v>
      </c>
      <c r="AC202" s="4">
        <v>3.1469999999999998</v>
      </c>
    </row>
    <row r="203" spans="1:29" s="4" customFormat="1">
      <c r="A203" s="124">
        <v>44294</v>
      </c>
      <c r="B203" s="120" t="s">
        <v>186</v>
      </c>
      <c r="C203" s="35">
        <v>2715</v>
      </c>
      <c r="D203" s="41" t="s">
        <v>87</v>
      </c>
      <c r="E203" s="35">
        <v>146</v>
      </c>
      <c r="F203" s="37">
        <v>287</v>
      </c>
      <c r="G203" s="37">
        <v>2.96</v>
      </c>
      <c r="H203" s="37">
        <v>1.3356199</v>
      </c>
      <c r="I203" s="38">
        <v>8.3637365451759447</v>
      </c>
      <c r="K203" s="42"/>
      <c r="L203" s="27">
        <f t="shared" si="4"/>
        <v>0.1288022209417034</v>
      </c>
      <c r="O203" s="39">
        <f t="shared" si="5"/>
        <v>1.7968901577898142</v>
      </c>
      <c r="Q203" s="234" t="s">
        <v>222</v>
      </c>
      <c r="R203" s="235">
        <v>430</v>
      </c>
      <c r="S203" s="236">
        <v>4.3544999999999998</v>
      </c>
      <c r="T203" s="236">
        <v>3.8183766184075013E-2</v>
      </c>
      <c r="U203" s="233" t="s">
        <v>229</v>
      </c>
      <c r="Z203" s="4" t="s">
        <v>148</v>
      </c>
      <c r="AA203" s="4">
        <v>18194</v>
      </c>
      <c r="AB203" s="4">
        <v>330</v>
      </c>
      <c r="AC203" s="4">
        <v>3.1560000000000001</v>
      </c>
    </row>
    <row r="204" spans="1:29" s="4" customFormat="1">
      <c r="A204" s="124">
        <v>44294</v>
      </c>
      <c r="B204" s="120" t="s">
        <v>186</v>
      </c>
      <c r="C204" s="35">
        <v>2716</v>
      </c>
      <c r="D204" s="41" t="s">
        <v>88</v>
      </c>
      <c r="E204" s="35">
        <v>234</v>
      </c>
      <c r="F204" s="36">
        <v>584</v>
      </c>
      <c r="G204" s="37">
        <v>6.0010000000000003</v>
      </c>
      <c r="H204" s="36">
        <v>1.7552475000000001</v>
      </c>
      <c r="I204" s="38">
        <v>7.9478917580294892</v>
      </c>
      <c r="K204" s="42"/>
      <c r="L204" s="27">
        <f t="shared" si="4"/>
        <v>7.8389919295671545E-2</v>
      </c>
      <c r="O204" s="39">
        <f t="shared" si="5"/>
        <v>2.3614405245348449</v>
      </c>
      <c r="Q204" s="234" t="s">
        <v>222</v>
      </c>
      <c r="R204" s="235">
        <v>344.33333333333331</v>
      </c>
      <c r="S204" s="236">
        <v>3.5486666666666671</v>
      </c>
      <c r="T204" s="236">
        <v>0.20663333064472694</v>
      </c>
      <c r="U204" s="233" t="s">
        <v>229</v>
      </c>
      <c r="Z204" s="4" t="s">
        <v>149</v>
      </c>
      <c r="AA204" s="4">
        <v>16496</v>
      </c>
      <c r="AB204" s="4">
        <v>287</v>
      </c>
      <c r="AC204" s="4">
        <v>2.8220000000000001</v>
      </c>
    </row>
    <row r="205" spans="1:29" s="4" customFormat="1">
      <c r="A205" s="124">
        <v>44294</v>
      </c>
      <c r="B205" s="120" t="s">
        <v>186</v>
      </c>
      <c r="C205" s="35">
        <v>2717</v>
      </c>
      <c r="D205" s="41" t="s">
        <v>89</v>
      </c>
      <c r="E205" s="35">
        <v>296</v>
      </c>
      <c r="F205" s="36">
        <v>222</v>
      </c>
      <c r="G205" s="37">
        <v>2.2879999999999998</v>
      </c>
      <c r="H205" s="36">
        <v>0.50485290000000005</v>
      </c>
      <c r="I205" s="38">
        <v>8.0302473271220638</v>
      </c>
      <c r="K205" s="42"/>
      <c r="L205" s="27">
        <f t="shared" si="4"/>
        <v>0.15412818645334425</v>
      </c>
      <c r="O205" s="39">
        <f t="shared" si="5"/>
        <v>0.67920911266869066</v>
      </c>
      <c r="Q205" s="234" t="s">
        <v>222</v>
      </c>
      <c r="R205" s="235">
        <v>355.66666666666669</v>
      </c>
      <c r="S205" s="236">
        <v>3.6439999999999997</v>
      </c>
      <c r="T205" s="236">
        <v>0.27388014410200495</v>
      </c>
      <c r="U205" s="233" t="s">
        <v>229</v>
      </c>
      <c r="Z205" s="4" t="s">
        <v>150</v>
      </c>
      <c r="AA205" s="4">
        <v>17366</v>
      </c>
      <c r="AB205" s="4">
        <v>309</v>
      </c>
      <c r="AC205" s="4">
        <v>2.9990000000000001</v>
      </c>
    </row>
    <row r="206" spans="1:29" s="4" customFormat="1">
      <c r="A206" s="124">
        <v>44294</v>
      </c>
      <c r="B206" s="120" t="s">
        <v>186</v>
      </c>
      <c r="C206" s="35">
        <v>2718</v>
      </c>
      <c r="D206" s="41" t="s">
        <v>90</v>
      </c>
      <c r="E206" s="35">
        <v>236</v>
      </c>
      <c r="F206" s="36">
        <v>441</v>
      </c>
      <c r="G206" s="37">
        <v>4.5629999999999997</v>
      </c>
      <c r="H206" s="36">
        <v>1.2999879000000001</v>
      </c>
      <c r="I206" s="38">
        <v>7.778096942739861</v>
      </c>
      <c r="K206" s="42"/>
      <c r="L206" s="27">
        <f t="shared" si="4"/>
        <v>9.5393816303938381E-2</v>
      </c>
      <c r="O206" s="39">
        <f t="shared" si="5"/>
        <v>1.7489522750865343</v>
      </c>
      <c r="Q206" s="234" t="s">
        <v>222</v>
      </c>
      <c r="R206" s="235">
        <v>359.33333333333331</v>
      </c>
      <c r="S206" s="236">
        <v>3.6920000000000002</v>
      </c>
      <c r="T206" s="236">
        <v>0.19859590462376869</v>
      </c>
      <c r="U206" s="233" t="s">
        <v>229</v>
      </c>
      <c r="Z206" s="4" t="s">
        <v>151</v>
      </c>
      <c r="AA206" s="4">
        <v>17458</v>
      </c>
      <c r="AB206" s="4">
        <v>324</v>
      </c>
      <c r="AC206" s="4">
        <v>3.1509999999999998</v>
      </c>
    </row>
    <row r="207" spans="1:29" s="4" customFormat="1">
      <c r="A207" s="124">
        <v>44294</v>
      </c>
      <c r="B207" s="120" t="s">
        <v>186</v>
      </c>
      <c r="C207" s="35">
        <v>2719</v>
      </c>
      <c r="D207" s="41" t="s">
        <v>91</v>
      </c>
      <c r="E207" s="35">
        <v>3707</v>
      </c>
      <c r="F207" s="36">
        <v>292</v>
      </c>
      <c r="G207" s="37">
        <v>2.94</v>
      </c>
      <c r="H207" s="36">
        <v>5.2222900000000003E-2</v>
      </c>
      <c r="I207" s="38">
        <v>7.5472980021964737</v>
      </c>
      <c r="K207" s="42"/>
      <c r="L207" s="27">
        <f t="shared" si="4"/>
        <v>0.12725656149189268</v>
      </c>
      <c r="O207" s="39">
        <f t="shared" si="5"/>
        <v>7.0258622996888329E-2</v>
      </c>
      <c r="Q207" s="234" t="s">
        <v>222</v>
      </c>
      <c r="R207" s="235">
        <v>326.33333333333331</v>
      </c>
      <c r="S207" s="236">
        <v>3.4163333333333337</v>
      </c>
      <c r="T207" s="236">
        <v>0.158544420694433</v>
      </c>
      <c r="U207" s="233" t="s">
        <v>229</v>
      </c>
      <c r="Z207" s="4" t="s">
        <v>152</v>
      </c>
      <c r="AA207" s="4">
        <v>16891</v>
      </c>
      <c r="AB207" s="4">
        <v>283</v>
      </c>
      <c r="AC207" s="4">
        <v>2.9940000000000002</v>
      </c>
    </row>
    <row r="208" spans="1:29" s="4" customFormat="1">
      <c r="A208" s="124">
        <v>44294</v>
      </c>
      <c r="B208" s="120" t="s">
        <v>186</v>
      </c>
      <c r="C208" s="35">
        <v>2720</v>
      </c>
      <c r="D208" s="41" t="s">
        <v>92</v>
      </c>
      <c r="E208" s="35">
        <v>3862</v>
      </c>
      <c r="F208" s="36">
        <v>311</v>
      </c>
      <c r="G208" s="37">
        <v>3.101</v>
      </c>
      <c r="H208" s="36">
        <v>5.29887E-2</v>
      </c>
      <c r="I208" s="38">
        <v>7.4995114374143625</v>
      </c>
      <c r="K208" s="42"/>
      <c r="L208" s="27">
        <f t="shared" si="4"/>
        <v>0.1217708354110127</v>
      </c>
      <c r="O208" s="39">
        <f t="shared" si="5"/>
        <v>7.1288900011206136E-2</v>
      </c>
      <c r="Q208" s="234" t="s">
        <v>222</v>
      </c>
      <c r="R208" s="235">
        <v>344.33333333333331</v>
      </c>
      <c r="S208" s="236">
        <v>3.5943333333333336</v>
      </c>
      <c r="T208" s="236">
        <v>0.19464411969883205</v>
      </c>
      <c r="U208" s="233" t="s">
        <v>229</v>
      </c>
      <c r="Z208" s="4" t="s">
        <v>153</v>
      </c>
      <c r="AA208" s="4">
        <v>18078</v>
      </c>
      <c r="AB208" s="4">
        <v>343</v>
      </c>
      <c r="AC208" s="4">
        <v>3.1659999999999999</v>
      </c>
    </row>
    <row r="209" spans="1:39" s="4" customFormat="1">
      <c r="A209" s="124">
        <v>44294</v>
      </c>
      <c r="B209" s="120" t="s">
        <v>186</v>
      </c>
      <c r="C209" s="35">
        <v>2721</v>
      </c>
      <c r="D209" s="41" t="s">
        <v>93</v>
      </c>
      <c r="E209" s="35">
        <v>3985</v>
      </c>
      <c r="F209" s="36">
        <v>319</v>
      </c>
      <c r="G209" s="37">
        <v>3.1920000000000002</v>
      </c>
      <c r="H209" s="36">
        <v>5.2922400000000001E-2</v>
      </c>
      <c r="I209" s="38">
        <v>7.656088692232343</v>
      </c>
      <c r="K209" s="42"/>
      <c r="L209" s="27">
        <f t="shared" si="4"/>
        <v>0.11962807381033093</v>
      </c>
      <c r="O209" s="39">
        <f t="shared" si="5"/>
        <v>7.1199702614954799E-2</v>
      </c>
      <c r="Q209" s="234" t="s">
        <v>222</v>
      </c>
      <c r="R209" s="235">
        <v>541.5</v>
      </c>
      <c r="S209" s="236">
        <v>5.6470000000000002</v>
      </c>
      <c r="T209" s="236">
        <v>0.28072139213105829</v>
      </c>
      <c r="U209" s="233" t="s">
        <v>229</v>
      </c>
    </row>
    <row r="210" spans="1:39" s="4" customFormat="1">
      <c r="A210" s="124">
        <v>44294</v>
      </c>
      <c r="B210" s="120" t="s">
        <v>186</v>
      </c>
      <c r="C210" s="35">
        <v>2722</v>
      </c>
      <c r="D210" s="41" t="s">
        <v>94</v>
      </c>
      <c r="E210" s="35">
        <v>3733</v>
      </c>
      <c r="F210" s="36">
        <v>280</v>
      </c>
      <c r="G210" s="37">
        <v>2.7770000000000001</v>
      </c>
      <c r="H210" s="36">
        <v>4.8893800000000001E-2</v>
      </c>
      <c r="I210" s="38">
        <v>7.6001682440830649</v>
      </c>
      <c r="K210" s="42"/>
      <c r="L210" s="27">
        <f t="shared" si="4"/>
        <v>0.13104466156276592</v>
      </c>
      <c r="O210" s="39">
        <f t="shared" si="5"/>
        <v>6.5779783602313527E-2</v>
      </c>
      <c r="Q210" s="234" t="s">
        <v>222</v>
      </c>
      <c r="R210" s="235">
        <v>348.66666666666669</v>
      </c>
      <c r="S210" s="236">
        <v>3.6406666666666667</v>
      </c>
      <c r="T210" s="236">
        <v>0.13499012309548436</v>
      </c>
      <c r="U210" s="233" t="s">
        <v>229</v>
      </c>
      <c r="Z210" s="4" t="s">
        <v>79</v>
      </c>
      <c r="AA210" s="4">
        <v>70</v>
      </c>
      <c r="AB210" s="4">
        <v>173</v>
      </c>
      <c r="AC210" s="4">
        <v>1.784</v>
      </c>
    </row>
    <row r="211" spans="1:39" s="4" customFormat="1">
      <c r="A211" s="124">
        <v>44294</v>
      </c>
      <c r="B211" s="120" t="s">
        <v>186</v>
      </c>
      <c r="C211" s="35">
        <v>2723</v>
      </c>
      <c r="D211" s="41" t="s">
        <v>95</v>
      </c>
      <c r="E211" s="35">
        <v>3871</v>
      </c>
      <c r="F211" s="36">
        <v>279</v>
      </c>
      <c r="G211" s="37">
        <v>2.8370000000000002</v>
      </c>
      <c r="H211" s="36">
        <v>4.81988E-2</v>
      </c>
      <c r="I211" s="38">
        <v>7.6408376609189039</v>
      </c>
      <c r="K211" s="42"/>
      <c r="L211" s="27">
        <f t="shared" si="4"/>
        <v>0.13137280093011525</v>
      </c>
      <c r="O211" s="39">
        <f t="shared" si="5"/>
        <v>6.4844758106164566E-2</v>
      </c>
      <c r="Q211" s="234" t="s">
        <v>222</v>
      </c>
      <c r="R211" s="235">
        <v>360.66666666666669</v>
      </c>
      <c r="S211" s="236">
        <v>3.78</v>
      </c>
      <c r="T211" s="236">
        <v>7.0002380911890205E-2</v>
      </c>
      <c r="U211" s="233" t="s">
        <v>229</v>
      </c>
      <c r="Z211" s="4" t="s">
        <v>80</v>
      </c>
      <c r="AA211" s="4">
        <v>201</v>
      </c>
      <c r="AB211" s="4">
        <v>604</v>
      </c>
      <c r="AC211" s="4">
        <v>6.19</v>
      </c>
    </row>
    <row r="212" spans="1:39" s="4" customFormat="1">
      <c r="A212" s="124">
        <v>44294</v>
      </c>
      <c r="B212" s="120" t="s">
        <v>186</v>
      </c>
      <c r="C212" s="35">
        <v>2724</v>
      </c>
      <c r="D212" s="41" t="s">
        <v>96</v>
      </c>
      <c r="E212" s="35">
        <v>3775</v>
      </c>
      <c r="F212" s="36">
        <v>281</v>
      </c>
      <c r="G212" s="37">
        <v>2.7690000000000001</v>
      </c>
      <c r="H212" s="36">
        <v>4.8201099999999997E-2</v>
      </c>
      <c r="I212" s="38">
        <v>7.4974779665725713</v>
      </c>
      <c r="K212" s="42"/>
      <c r="L212" s="27">
        <f t="shared" si="4"/>
        <v>0.130718507277338</v>
      </c>
      <c r="O212" s="39">
        <f t="shared" si="5"/>
        <v>6.4847852435144612E-2</v>
      </c>
      <c r="Q212" s="234" t="s">
        <v>222</v>
      </c>
      <c r="R212" s="235">
        <v>313</v>
      </c>
      <c r="S212" s="236">
        <v>3.2673333333333332</v>
      </c>
      <c r="T212" s="236">
        <v>8.7386116364864694E-2</v>
      </c>
      <c r="U212" s="233" t="s">
        <v>229</v>
      </c>
      <c r="Z212" s="4" t="s">
        <v>81</v>
      </c>
      <c r="AA212" s="4">
        <v>100</v>
      </c>
      <c r="AB212" s="4">
        <v>202</v>
      </c>
      <c r="AC212" s="4">
        <v>2.0680000000000001</v>
      </c>
    </row>
    <row r="213" spans="1:39" s="4" customFormat="1">
      <c r="A213" s="124">
        <v>44294</v>
      </c>
      <c r="B213" s="120" t="s">
        <v>186</v>
      </c>
      <c r="C213" s="35">
        <v>2725</v>
      </c>
      <c r="D213" s="41" t="s">
        <v>97</v>
      </c>
      <c r="E213" s="35">
        <v>3855</v>
      </c>
      <c r="F213" s="36">
        <v>282</v>
      </c>
      <c r="G213" s="37">
        <v>2.8260000000000001</v>
      </c>
      <c r="H213" s="36">
        <v>4.8202599999999998E-2</v>
      </c>
      <c r="I213" s="38">
        <v>7.1863569277784007</v>
      </c>
      <c r="K213" s="42"/>
      <c r="L213" s="27">
        <f t="shared" si="4"/>
        <v>0.1303943190646</v>
      </c>
      <c r="O213" s="39">
        <f t="shared" si="5"/>
        <v>6.4849870475783791E-2</v>
      </c>
      <c r="Q213" s="234" t="s">
        <v>222</v>
      </c>
      <c r="R213" s="235">
        <v>343.33333333333331</v>
      </c>
      <c r="S213" s="236">
        <v>3.5909999999999997</v>
      </c>
      <c r="T213" s="236">
        <v>0.13221699336065948</v>
      </c>
      <c r="U213" s="233" t="s">
        <v>229</v>
      </c>
      <c r="Z213" s="4" t="s">
        <v>82</v>
      </c>
      <c r="AA213" s="4">
        <v>207</v>
      </c>
      <c r="AB213" s="4">
        <v>344</v>
      </c>
      <c r="AC213" s="4">
        <v>3.532</v>
      </c>
    </row>
    <row r="214" spans="1:39" s="4" customFormat="1">
      <c r="A214" s="124">
        <v>44294</v>
      </c>
      <c r="B214" s="120" t="s">
        <v>186</v>
      </c>
      <c r="C214" s="35">
        <v>2726</v>
      </c>
      <c r="D214" s="41" t="s">
        <v>98</v>
      </c>
      <c r="E214" s="35">
        <v>3826</v>
      </c>
      <c r="F214" s="36">
        <v>281</v>
      </c>
      <c r="G214" s="37">
        <v>2.8180000000000001</v>
      </c>
      <c r="H214" s="36">
        <v>4.84324E-2</v>
      </c>
      <c r="I214" s="38">
        <v>7.3317500929665256</v>
      </c>
      <c r="K214" s="42"/>
      <c r="L214" s="27">
        <f t="shared" si="4"/>
        <v>0.130718507277338</v>
      </c>
      <c r="O214" s="39">
        <f t="shared" si="5"/>
        <v>6.5159034301704707E-2</v>
      </c>
      <c r="Q214" s="234" t="s">
        <v>222</v>
      </c>
      <c r="R214" s="235">
        <v>365.33333333333331</v>
      </c>
      <c r="S214" s="236">
        <v>3.8423333333333338</v>
      </c>
      <c r="T214" s="236">
        <v>0.35850011622499567</v>
      </c>
      <c r="U214" s="233" t="s">
        <v>229</v>
      </c>
      <c r="Z214" s="4" t="s">
        <v>83</v>
      </c>
      <c r="AA214" s="4">
        <v>377</v>
      </c>
      <c r="AB214" s="4">
        <v>491</v>
      </c>
      <c r="AC214" s="4">
        <v>5.0510000000000002</v>
      </c>
    </row>
    <row r="215" spans="1:39" s="4" customFormat="1">
      <c r="A215" s="124">
        <v>44294</v>
      </c>
      <c r="B215" s="120" t="s">
        <v>186</v>
      </c>
      <c r="C215" s="35">
        <v>2727</v>
      </c>
      <c r="D215" s="41" t="s">
        <v>99</v>
      </c>
      <c r="E215" s="35">
        <v>3782</v>
      </c>
      <c r="F215" s="36">
        <v>283</v>
      </c>
      <c r="G215" s="37">
        <v>2.7970000000000002</v>
      </c>
      <c r="H215" s="36">
        <v>4.8607900000000002E-2</v>
      </c>
      <c r="I215" s="38">
        <v>7.3846203348531168</v>
      </c>
      <c r="K215" s="42"/>
      <c r="L215" s="27">
        <f t="shared" si="4"/>
        <v>0.13007207816391644</v>
      </c>
      <c r="O215" s="39">
        <f t="shared" si="5"/>
        <v>6.5395145056487636E-2</v>
      </c>
      <c r="Q215" s="181"/>
      <c r="R215" s="237"/>
      <c r="S215" s="183"/>
      <c r="T215" s="183"/>
      <c r="U215" s="233"/>
      <c r="Z215" s="4" t="s">
        <v>84</v>
      </c>
      <c r="AA215" s="4">
        <v>196</v>
      </c>
      <c r="AB215" s="4">
        <v>322</v>
      </c>
      <c r="AC215" s="4">
        <v>3.3450000000000002</v>
      </c>
    </row>
    <row r="216" spans="1:39" s="4" customFormat="1">
      <c r="A216" s="124">
        <v>44294</v>
      </c>
      <c r="B216" s="120" t="s">
        <v>186</v>
      </c>
      <c r="C216" s="35">
        <v>2728</v>
      </c>
      <c r="D216" s="41" t="s">
        <v>100</v>
      </c>
      <c r="E216" s="35">
        <v>3848</v>
      </c>
      <c r="F216" s="36">
        <v>254</v>
      </c>
      <c r="G216" s="37">
        <v>2.5750000000000002</v>
      </c>
      <c r="H216" s="36">
        <v>4.3862499999999999E-2</v>
      </c>
      <c r="I216" s="38">
        <v>7.4852771415218182</v>
      </c>
      <c r="K216" s="42"/>
      <c r="L216" s="27">
        <f t="shared" si="4"/>
        <v>0.14028267204463682</v>
      </c>
      <c r="O216" s="39">
        <f t="shared" si="5"/>
        <v>5.9010871690408119E-2</v>
      </c>
      <c r="Q216" s="181"/>
      <c r="R216" s="237"/>
      <c r="S216" s="183"/>
      <c r="T216" s="183"/>
      <c r="U216" s="233"/>
      <c r="Z216" s="4" t="s">
        <v>85</v>
      </c>
      <c r="AA216" s="4">
        <v>190</v>
      </c>
      <c r="AB216" s="4">
        <v>302</v>
      </c>
      <c r="AC216" s="4">
        <v>3.113</v>
      </c>
    </row>
    <row r="217" spans="1:39" s="4" customFormat="1">
      <c r="A217" s="124">
        <v>44294</v>
      </c>
      <c r="B217" s="120" t="s">
        <v>186</v>
      </c>
      <c r="C217" s="35">
        <v>2729</v>
      </c>
      <c r="D217" s="41" t="s">
        <v>101</v>
      </c>
      <c r="E217" s="35">
        <v>3686</v>
      </c>
      <c r="F217" s="36">
        <v>254</v>
      </c>
      <c r="G217" s="37">
        <v>2.5550000000000002</v>
      </c>
      <c r="H217" s="36">
        <v>4.5416600000000001E-2</v>
      </c>
      <c r="I217" s="38">
        <v>7.2544782009784319</v>
      </c>
      <c r="K217" s="42"/>
      <c r="L217" s="27">
        <f t="shared" si="4"/>
        <v>0.14028267204463682</v>
      </c>
      <c r="O217" s="39">
        <f t="shared" si="5"/>
        <v>6.1101696328631286E-2</v>
      </c>
      <c r="P217" s="28"/>
      <c r="Q217" s="181"/>
      <c r="R217" s="237"/>
      <c r="S217" s="183"/>
      <c r="T217" s="183"/>
      <c r="U217" s="233"/>
      <c r="Z217" s="4" t="s">
        <v>86</v>
      </c>
      <c r="AA217" s="4">
        <v>205</v>
      </c>
      <c r="AB217" s="4">
        <v>287</v>
      </c>
      <c r="AC217" s="4">
        <v>2.96</v>
      </c>
    </row>
    <row r="218" spans="1:39">
      <c r="Q218" s="181"/>
      <c r="R218" s="237"/>
      <c r="S218" s="183"/>
      <c r="T218" s="183"/>
      <c r="U218" s="233"/>
      <c r="Z218" s="4" t="s">
        <v>87</v>
      </c>
      <c r="AA218" s="4">
        <v>146</v>
      </c>
      <c r="AB218" s="4">
        <v>287</v>
      </c>
      <c r="AC218" s="4">
        <v>2.96</v>
      </c>
    </row>
    <row r="219" spans="1:39" s="28" customFormat="1">
      <c r="A219" s="208"/>
      <c r="B219" s="208"/>
      <c r="C219" s="208"/>
      <c r="D219" s="209"/>
      <c r="E219" s="210"/>
      <c r="F219" s="211"/>
      <c r="G219" s="212"/>
      <c r="H219" s="213"/>
      <c r="I219" s="212"/>
      <c r="J219" s="212"/>
      <c r="K219" s="213"/>
      <c r="L219" s="214"/>
      <c r="M219" s="214"/>
      <c r="N219" s="214"/>
      <c r="O219" s="215"/>
      <c r="P219" s="215"/>
      <c r="Q219" s="181"/>
      <c r="R219" s="237"/>
      <c r="S219" s="183"/>
      <c r="T219" s="183"/>
      <c r="U219" s="233"/>
      <c r="V219" s="120"/>
      <c r="W219" s="120"/>
      <c r="X219" s="120"/>
      <c r="Y219" s="120"/>
      <c r="Z219" s="4" t="s">
        <v>88</v>
      </c>
      <c r="AA219" s="4">
        <v>234</v>
      </c>
      <c r="AB219" s="4">
        <v>584</v>
      </c>
      <c r="AC219" s="4">
        <v>6.0010000000000003</v>
      </c>
      <c r="AD219" s="165"/>
      <c r="AE219" s="120"/>
      <c r="AF219" s="120"/>
      <c r="AG219" s="120"/>
      <c r="AH219" s="120"/>
      <c r="AI219" s="120"/>
      <c r="AJ219" s="120"/>
      <c r="AK219" s="120"/>
      <c r="AL219" s="165"/>
      <c r="AM219" s="165"/>
    </row>
    <row r="220" spans="1:39">
      <c r="Q220" s="181"/>
      <c r="R220" s="237"/>
      <c r="S220" s="183"/>
      <c r="T220" s="183"/>
      <c r="U220" s="233"/>
      <c r="Z220" s="4" t="s">
        <v>89</v>
      </c>
      <c r="AA220" s="4">
        <v>296</v>
      </c>
      <c r="AB220" s="4">
        <v>222</v>
      </c>
      <c r="AC220" s="4">
        <v>2.2879999999999998</v>
      </c>
    </row>
    <row r="221" spans="1:39">
      <c r="A221" s="124">
        <v>44295</v>
      </c>
      <c r="B221" s="120" t="s">
        <v>186</v>
      </c>
      <c r="C221" s="216">
        <v>2769</v>
      </c>
      <c r="D221" s="217" t="s">
        <v>214</v>
      </c>
      <c r="E221" s="216">
        <v>31</v>
      </c>
      <c r="F221" s="219">
        <v>159</v>
      </c>
      <c r="G221" s="219">
        <v>2.452</v>
      </c>
      <c r="H221" s="218">
        <v>6.2063967</v>
      </c>
      <c r="I221" s="220">
        <v>-6.3730000000000002</v>
      </c>
      <c r="O221" s="173">
        <f>AVERAGE(H221:H223,H233:H235,H227:H229,H239:H241, H245:H247, H251:H253, H257:H259, H263:H265)</f>
        <v>8.3240762166666666</v>
      </c>
      <c r="P221" s="173">
        <f>$AH$10/O221</f>
        <v>1.1436957368018035</v>
      </c>
      <c r="Q221" s="181"/>
      <c r="R221" s="237"/>
      <c r="S221" s="183"/>
      <c r="T221" s="183"/>
      <c r="U221" s="233"/>
      <c r="Z221" s="4" t="s">
        <v>90</v>
      </c>
      <c r="AA221" s="4">
        <v>236</v>
      </c>
      <c r="AB221" s="4">
        <v>441</v>
      </c>
      <c r="AC221" s="4">
        <v>4.5629999999999997</v>
      </c>
    </row>
    <row r="222" spans="1:39">
      <c r="A222" s="124">
        <v>44295</v>
      </c>
      <c r="B222" s="120" t="s">
        <v>186</v>
      </c>
      <c r="C222" s="221">
        <v>2770</v>
      </c>
      <c r="D222" s="222" t="s">
        <v>214</v>
      </c>
      <c r="E222" s="221">
        <v>32</v>
      </c>
      <c r="F222" s="219">
        <v>223</v>
      </c>
      <c r="G222" s="219">
        <v>3.4159999999999999</v>
      </c>
      <c r="H222" s="218">
        <v>8.3634857</v>
      </c>
      <c r="I222" s="223">
        <v>-6.2889999999999997</v>
      </c>
      <c r="Q222" s="181"/>
      <c r="R222" s="237"/>
      <c r="S222" s="183"/>
      <c r="T222" s="183"/>
      <c r="U222" s="233"/>
      <c r="Z222" s="4" t="s">
        <v>60</v>
      </c>
      <c r="AA222" s="4">
        <v>1500</v>
      </c>
      <c r="AB222" s="4">
        <v>3276</v>
      </c>
      <c r="AC222" s="4">
        <v>34.350999999999999</v>
      </c>
    </row>
    <row r="223" spans="1:39">
      <c r="A223" s="124">
        <v>44295</v>
      </c>
      <c r="B223" s="120" t="s">
        <v>186</v>
      </c>
      <c r="C223" s="224">
        <v>2771</v>
      </c>
      <c r="D223" s="225" t="s">
        <v>214</v>
      </c>
      <c r="E223" s="224">
        <v>33</v>
      </c>
      <c r="F223" s="227">
        <v>264</v>
      </c>
      <c r="G223" s="227">
        <v>4.0720000000000001</v>
      </c>
      <c r="H223" s="226">
        <v>9.6596135000000007</v>
      </c>
      <c r="I223" s="223">
        <v>-6.2610000000000001</v>
      </c>
      <c r="Q223" s="238" t="s">
        <v>211</v>
      </c>
      <c r="R223" s="239">
        <v>557.66666666666663</v>
      </c>
      <c r="S223" s="161">
        <v>18.532666666666668</v>
      </c>
      <c r="T223" s="161">
        <v>5.936029480454396E-2</v>
      </c>
      <c r="U223" s="233" t="s">
        <v>228</v>
      </c>
      <c r="Z223" s="4" t="s">
        <v>61</v>
      </c>
      <c r="AA223" s="4">
        <v>1200</v>
      </c>
      <c r="AB223" s="4"/>
      <c r="AC223" s="4"/>
    </row>
    <row r="224" spans="1:39">
      <c r="A224" s="4"/>
      <c r="B224" s="4"/>
      <c r="C224" s="4"/>
      <c r="D224" s="137" t="s">
        <v>214</v>
      </c>
      <c r="E224" s="4">
        <f>AVERAGE(E221:E223)</f>
        <v>32</v>
      </c>
      <c r="F224" s="4">
        <f>AVERAGE(F221:F223)</f>
        <v>215.33333333333334</v>
      </c>
      <c r="G224" s="4">
        <f>AVERAGE(G221:G223)</f>
        <v>3.3133333333333339</v>
      </c>
      <c r="H224" s="4">
        <f>AVERAGE(H221:H223)</f>
        <v>8.0764986333333351</v>
      </c>
      <c r="I224" s="4">
        <f>AVERAGE(I221:I223)</f>
        <v>-6.3076666666666661</v>
      </c>
      <c r="J224" s="25">
        <f>STDEV(I221:I223)</f>
        <v>5.8286647985051843E-2</v>
      </c>
      <c r="K224" s="42">
        <v>-4.5199999999999996</v>
      </c>
      <c r="Q224" s="181"/>
      <c r="R224" s="237"/>
      <c r="S224" s="183"/>
      <c r="T224" s="183"/>
      <c r="U224" s="233"/>
      <c r="Z224" s="4" t="s">
        <v>62</v>
      </c>
      <c r="AA224" s="4">
        <v>2000</v>
      </c>
      <c r="AB224" s="4">
        <v>2150</v>
      </c>
      <c r="AC224" s="4">
        <v>21.773</v>
      </c>
    </row>
    <row r="225" spans="1:29">
      <c r="A225" s="4"/>
      <c r="B225" s="4"/>
      <c r="C225" s="4"/>
      <c r="D225" s="137"/>
      <c r="E225" s="4"/>
      <c r="F225" s="4"/>
      <c r="G225" s="4"/>
      <c r="H225" s="4"/>
      <c r="I225" s="4"/>
      <c r="Q225" s="238" t="s">
        <v>211</v>
      </c>
      <c r="R225" s="239">
        <v>581.33333333333337</v>
      </c>
      <c r="S225" s="161">
        <v>5.9946666666666664</v>
      </c>
      <c r="T225" s="161">
        <v>7.2175982333382543E-2</v>
      </c>
      <c r="U225" s="233" t="s">
        <v>229</v>
      </c>
      <c r="Z225" s="4" t="s">
        <v>63</v>
      </c>
      <c r="AA225" s="4">
        <v>2400</v>
      </c>
      <c r="AB225" s="4"/>
      <c r="AC225" s="4"/>
    </row>
    <row r="226" spans="1:29">
      <c r="A226" s="4"/>
      <c r="B226" s="4"/>
      <c r="C226" s="4"/>
      <c r="D226" s="137"/>
      <c r="E226" s="4"/>
      <c r="F226" s="4"/>
      <c r="G226" s="4"/>
      <c r="H226" s="4"/>
      <c r="I226" s="4"/>
      <c r="Q226" s="238" t="s">
        <v>211</v>
      </c>
      <c r="R226" s="239">
        <v>614.33333333333337</v>
      </c>
      <c r="S226" s="161">
        <v>6.3386666666666658</v>
      </c>
      <c r="T226" s="161">
        <v>0.1121040617957727</v>
      </c>
      <c r="U226" s="233" t="s">
        <v>229</v>
      </c>
      <c r="Z226" s="4" t="s">
        <v>64</v>
      </c>
      <c r="AA226" s="4">
        <v>2400</v>
      </c>
      <c r="AB226" s="4">
        <v>2447</v>
      </c>
      <c r="AC226" s="4">
        <v>25.04</v>
      </c>
    </row>
    <row r="227" spans="1:29">
      <c r="A227" s="124">
        <v>44295</v>
      </c>
      <c r="B227" s="120" t="s">
        <v>186</v>
      </c>
      <c r="C227" s="216">
        <v>2772</v>
      </c>
      <c r="D227" s="217" t="s">
        <v>222</v>
      </c>
      <c r="E227" s="216">
        <v>30</v>
      </c>
      <c r="F227" s="219">
        <v>209</v>
      </c>
      <c r="G227" s="219">
        <v>3.0779999999999998</v>
      </c>
      <c r="H227" s="218">
        <v>8.0413622</v>
      </c>
      <c r="I227" s="223">
        <v>44.82</v>
      </c>
      <c r="Q227" s="238" t="s">
        <v>211</v>
      </c>
      <c r="R227" s="239">
        <v>456.33333333333331</v>
      </c>
      <c r="S227" s="161">
        <v>4.6243333333333334</v>
      </c>
      <c r="T227" s="161">
        <v>0.13196573548343685</v>
      </c>
      <c r="U227" s="233" t="s">
        <v>229</v>
      </c>
      <c r="Z227" s="4" t="s">
        <v>65</v>
      </c>
      <c r="AA227" s="4">
        <v>2300</v>
      </c>
      <c r="AB227" s="4"/>
      <c r="AC227" s="4"/>
    </row>
    <row r="228" spans="1:29">
      <c r="A228" s="124">
        <v>44295</v>
      </c>
      <c r="B228" s="120" t="s">
        <v>186</v>
      </c>
      <c r="C228" s="221">
        <v>2773</v>
      </c>
      <c r="D228" s="222" t="s">
        <v>222</v>
      </c>
      <c r="E228" s="221">
        <v>34</v>
      </c>
      <c r="F228" s="219">
        <v>290</v>
      </c>
      <c r="G228" s="219">
        <v>4.26</v>
      </c>
      <c r="H228" s="218">
        <v>9.8060223999999998</v>
      </c>
      <c r="I228" s="223">
        <v>45.183</v>
      </c>
      <c r="Q228" s="238" t="s">
        <v>211</v>
      </c>
      <c r="R228" s="239">
        <v>496.33333333333331</v>
      </c>
      <c r="S228" s="161">
        <v>5.012666666666667</v>
      </c>
      <c r="T228" s="161">
        <v>0.11668492126792061</v>
      </c>
      <c r="U228" s="233" t="s">
        <v>229</v>
      </c>
      <c r="Z228" s="4" t="s">
        <v>66</v>
      </c>
      <c r="AA228" s="4">
        <v>1000</v>
      </c>
      <c r="AB228" s="4">
        <v>1341</v>
      </c>
      <c r="AC228" s="4">
        <v>14.028</v>
      </c>
    </row>
    <row r="229" spans="1:29">
      <c r="A229" s="124">
        <v>44295</v>
      </c>
      <c r="B229" s="120" t="s">
        <v>186</v>
      </c>
      <c r="C229" s="224">
        <v>2774</v>
      </c>
      <c r="D229" s="225" t="s">
        <v>222</v>
      </c>
      <c r="E229" s="224">
        <v>36</v>
      </c>
      <c r="F229" s="227">
        <v>294</v>
      </c>
      <c r="G229" s="227">
        <v>4.3259999999999996</v>
      </c>
      <c r="H229" s="226">
        <v>9.4041201999999995</v>
      </c>
      <c r="I229" s="223">
        <v>45.244999999999997</v>
      </c>
      <c r="Q229" s="238" t="s">
        <v>211</v>
      </c>
      <c r="R229" s="239">
        <v>489.33333333333331</v>
      </c>
      <c r="S229" s="161">
        <v>5.0116666666666667</v>
      </c>
      <c r="T229" s="161">
        <v>0.13196573548343685</v>
      </c>
      <c r="U229" s="233" t="s">
        <v>229</v>
      </c>
      <c r="Z229" s="4" t="s">
        <v>67</v>
      </c>
      <c r="AA229" s="4">
        <v>2000</v>
      </c>
      <c r="AB229" s="4">
        <v>2086</v>
      </c>
      <c r="AC229" s="4">
        <v>21.657</v>
      </c>
    </row>
    <row r="230" spans="1:29">
      <c r="A230" s="4"/>
      <c r="B230" s="4"/>
      <c r="C230" s="4"/>
      <c r="D230" s="137" t="s">
        <v>222</v>
      </c>
      <c r="E230" s="4">
        <f>AVERAGE(E227:E229)</f>
        <v>33.333333333333336</v>
      </c>
      <c r="F230" s="4">
        <f>AVERAGE(F227:F229)</f>
        <v>264.33333333333331</v>
      </c>
      <c r="G230" s="4">
        <f>AVERAGE(G227:G229)</f>
        <v>3.8879999999999995</v>
      </c>
      <c r="H230" s="4">
        <f>AVERAGE(H227:H229)</f>
        <v>9.0838349333333337</v>
      </c>
      <c r="I230" s="4">
        <f>AVERAGE(I227:I229)</f>
        <v>45.082666666666661</v>
      </c>
      <c r="J230" s="25">
        <f>STDEV(I227:I229)</f>
        <v>0.22957859946722567</v>
      </c>
      <c r="K230" s="42">
        <v>47.55</v>
      </c>
      <c r="Q230" s="238" t="s">
        <v>211</v>
      </c>
      <c r="R230" s="239">
        <v>370.33333333333331</v>
      </c>
      <c r="S230" s="161">
        <v>3.8543333333333329</v>
      </c>
      <c r="T230" s="161">
        <v>7.9855770951146113E-2</v>
      </c>
      <c r="U230" s="233" t="s">
        <v>229</v>
      </c>
      <c r="Z230" s="120" t="s">
        <v>61</v>
      </c>
      <c r="AA230" s="120">
        <v>1200</v>
      </c>
      <c r="AB230" s="120">
        <v>1611</v>
      </c>
      <c r="AC230" s="165">
        <v>24.114000000000001</v>
      </c>
    </row>
    <row r="231" spans="1:29">
      <c r="A231" s="4"/>
      <c r="B231" s="4"/>
      <c r="C231" s="4"/>
      <c r="D231" s="137"/>
      <c r="E231" s="4"/>
      <c r="F231" s="4"/>
      <c r="G231" s="4"/>
      <c r="H231" s="4"/>
      <c r="I231" s="4"/>
      <c r="Q231" s="238" t="s">
        <v>211</v>
      </c>
      <c r="R231" s="239">
        <v>396.66666666666669</v>
      </c>
      <c r="S231" s="161">
        <v>4.1269999999999998</v>
      </c>
      <c r="T231" s="161">
        <v>8.6375970569124147E-2</v>
      </c>
      <c r="U231" s="233" t="s">
        <v>229</v>
      </c>
      <c r="Z231" s="120" t="s">
        <v>63</v>
      </c>
      <c r="AA231" s="120">
        <v>2400</v>
      </c>
      <c r="AB231" s="120">
        <v>687</v>
      </c>
      <c r="AC231" s="165">
        <v>10.442</v>
      </c>
    </row>
    <row r="232" spans="1:29">
      <c r="A232" s="4"/>
      <c r="B232" s="4"/>
      <c r="C232" s="4"/>
      <c r="D232" s="137"/>
      <c r="E232" s="4"/>
      <c r="F232" s="4"/>
      <c r="G232" s="4"/>
      <c r="H232" s="4"/>
      <c r="I232" s="4"/>
      <c r="Q232" s="238" t="s">
        <v>211</v>
      </c>
      <c r="R232" s="239">
        <v>417.33333333333331</v>
      </c>
      <c r="S232" s="161">
        <v>4.3579999999999997</v>
      </c>
      <c r="T232" s="161">
        <v>9.3875264040219786E-2</v>
      </c>
      <c r="U232" s="233" t="s">
        <v>229</v>
      </c>
      <c r="Z232" s="120" t="s">
        <v>65</v>
      </c>
      <c r="AA232" s="120">
        <v>2300</v>
      </c>
      <c r="AB232" s="120">
        <v>702</v>
      </c>
      <c r="AC232" s="165">
        <v>10.702999999999999</v>
      </c>
    </row>
    <row r="233" spans="1:29">
      <c r="A233" s="124">
        <v>44295</v>
      </c>
      <c r="B233" s="120" t="s">
        <v>186</v>
      </c>
      <c r="C233" s="216">
        <v>2799</v>
      </c>
      <c r="D233" s="217" t="s">
        <v>214</v>
      </c>
      <c r="E233" s="216">
        <v>34</v>
      </c>
      <c r="F233" s="219">
        <v>264</v>
      </c>
      <c r="G233" s="219">
        <v>4.0490000000000004</v>
      </c>
      <c r="H233" s="218">
        <v>9.3233443000000005</v>
      </c>
      <c r="I233" s="220">
        <v>-6.5439999999999996</v>
      </c>
      <c r="Q233" s="238" t="s">
        <v>211</v>
      </c>
      <c r="R233" s="239">
        <v>387</v>
      </c>
      <c r="S233" s="161">
        <v>4.0346666666666664</v>
      </c>
      <c r="T233" s="161">
        <v>8.7010260046066379E-2</v>
      </c>
      <c r="U233" s="233" t="s">
        <v>229</v>
      </c>
    </row>
    <row r="234" spans="1:29">
      <c r="A234" s="124">
        <v>44295</v>
      </c>
      <c r="B234" s="120" t="s">
        <v>186</v>
      </c>
      <c r="C234" s="221">
        <v>2800</v>
      </c>
      <c r="D234" s="222" t="s">
        <v>214</v>
      </c>
      <c r="E234" s="221">
        <v>35</v>
      </c>
      <c r="F234" s="219">
        <v>263</v>
      </c>
      <c r="G234" s="219">
        <v>4.0679999999999996</v>
      </c>
      <c r="H234" s="218">
        <v>9.0995633999999992</v>
      </c>
      <c r="I234" s="223">
        <v>-6.6719999999999997</v>
      </c>
      <c r="Q234" s="181"/>
      <c r="R234" s="237"/>
      <c r="S234" s="183"/>
      <c r="T234" s="183"/>
      <c r="U234" s="233"/>
      <c r="Z234" s="120" t="s">
        <v>137</v>
      </c>
      <c r="AA234" s="120">
        <v>18343</v>
      </c>
      <c r="AB234" s="120">
        <v>1321</v>
      </c>
      <c r="AC234" s="165">
        <v>12.07</v>
      </c>
    </row>
    <row r="235" spans="1:29">
      <c r="A235" s="124">
        <v>44295</v>
      </c>
      <c r="B235" s="120" t="s">
        <v>186</v>
      </c>
      <c r="C235" s="224">
        <v>2801</v>
      </c>
      <c r="D235" s="225" t="s">
        <v>214</v>
      </c>
      <c r="E235" s="224">
        <v>34</v>
      </c>
      <c r="F235" s="227">
        <v>252</v>
      </c>
      <c r="G235" s="227">
        <v>3.8929999999999998</v>
      </c>
      <c r="H235" s="226">
        <v>8.9669988000000007</v>
      </c>
      <c r="I235" s="223">
        <v>-6.3550000000000004</v>
      </c>
      <c r="Q235" s="181"/>
      <c r="R235" s="237"/>
      <c r="S235" s="183"/>
      <c r="T235" s="183"/>
      <c r="U235" s="233"/>
      <c r="Z235" s="120" t="s">
        <v>138</v>
      </c>
      <c r="AA235" s="120">
        <v>18288</v>
      </c>
      <c r="AB235" s="120">
        <v>1315</v>
      </c>
      <c r="AC235" s="165">
        <v>12.212</v>
      </c>
    </row>
    <row r="236" spans="1:29">
      <c r="A236" s="4"/>
      <c r="B236" s="4"/>
      <c r="C236" s="4"/>
      <c r="D236" s="137" t="s">
        <v>214</v>
      </c>
      <c r="E236" s="4">
        <f>AVERAGE(E233:E235)</f>
        <v>34.333333333333336</v>
      </c>
      <c r="F236" s="4">
        <f>AVERAGE(F233:F235)</f>
        <v>259.66666666666669</v>
      </c>
      <c r="G236" s="4">
        <f>AVERAGE(G233:G235)</f>
        <v>4.0033333333333339</v>
      </c>
      <c r="H236" s="4">
        <f>AVERAGE(H233:H235)</f>
        <v>9.1299688333333346</v>
      </c>
      <c r="I236" s="4">
        <f>AVERAGE(I233:I235)</f>
        <v>-6.5236666666666663</v>
      </c>
      <c r="J236" s="25">
        <f>STDEV(I233:I235)</f>
        <v>0.15947518093212251</v>
      </c>
      <c r="K236" s="42">
        <v>-4.5199999999999996</v>
      </c>
      <c r="Q236" s="181"/>
      <c r="R236" s="237"/>
      <c r="S236" s="183"/>
      <c r="T236" s="183"/>
      <c r="U236" s="233"/>
      <c r="Z236" s="120" t="s">
        <v>139</v>
      </c>
      <c r="AA236" s="120">
        <v>17874</v>
      </c>
      <c r="AB236" s="120">
        <v>1307</v>
      </c>
      <c r="AC236" s="165">
        <v>11.821</v>
      </c>
    </row>
    <row r="237" spans="1:29">
      <c r="A237" s="4"/>
      <c r="B237" s="4"/>
      <c r="C237" s="4"/>
      <c r="D237" s="137"/>
      <c r="E237" s="4"/>
      <c r="F237" s="4"/>
      <c r="G237" s="4"/>
      <c r="H237" s="4"/>
      <c r="I237" s="4"/>
      <c r="Q237" s="181"/>
      <c r="R237" s="237"/>
      <c r="S237" s="183"/>
      <c r="T237" s="183"/>
      <c r="U237" s="233"/>
      <c r="Z237" s="120" t="s">
        <v>140</v>
      </c>
      <c r="AA237" s="120">
        <v>18200</v>
      </c>
      <c r="AB237" s="120">
        <v>1275</v>
      </c>
      <c r="AC237" s="165">
        <v>11.913</v>
      </c>
    </row>
    <row r="238" spans="1:29">
      <c r="A238" s="4"/>
      <c r="B238" s="4"/>
      <c r="C238" s="4"/>
      <c r="D238" s="137"/>
      <c r="E238" s="4"/>
      <c r="F238" s="4"/>
      <c r="G238" s="4"/>
      <c r="H238" s="4"/>
      <c r="I238" s="4"/>
      <c r="Q238" s="181"/>
      <c r="R238" s="237"/>
      <c r="S238" s="183"/>
      <c r="T238" s="183"/>
      <c r="U238" s="233"/>
      <c r="Z238" s="120" t="s">
        <v>141</v>
      </c>
      <c r="AA238" s="120">
        <v>18781</v>
      </c>
      <c r="AB238" s="120">
        <v>1373</v>
      </c>
      <c r="AC238" s="165">
        <v>12.173</v>
      </c>
    </row>
    <row r="239" spans="1:29">
      <c r="A239" s="124">
        <v>44295</v>
      </c>
      <c r="B239" s="120" t="s">
        <v>186</v>
      </c>
      <c r="C239" s="216">
        <v>2802</v>
      </c>
      <c r="D239" s="217" t="s">
        <v>222</v>
      </c>
      <c r="E239" s="216">
        <v>31</v>
      </c>
      <c r="F239" s="219">
        <v>241</v>
      </c>
      <c r="G239" s="219">
        <v>3.536</v>
      </c>
      <c r="H239" s="218">
        <v>8.9373359000000008</v>
      </c>
      <c r="I239" s="223">
        <v>45.128</v>
      </c>
      <c r="Q239" s="240" t="s">
        <v>232</v>
      </c>
      <c r="R239" s="241">
        <v>422.83333333333331</v>
      </c>
      <c r="S239" s="242">
        <v>13.928000000000003</v>
      </c>
      <c r="T239" s="242">
        <v>0.3746669309014925</v>
      </c>
      <c r="U239" s="233" t="s">
        <v>228</v>
      </c>
      <c r="Z239" s="120" t="s">
        <v>142</v>
      </c>
      <c r="AA239" s="120">
        <v>17968</v>
      </c>
      <c r="AB239" s="120">
        <v>1304</v>
      </c>
      <c r="AC239" s="165">
        <v>11.656000000000001</v>
      </c>
    </row>
    <row r="240" spans="1:29">
      <c r="A240" s="124">
        <v>44295</v>
      </c>
      <c r="B240" s="120" t="s">
        <v>186</v>
      </c>
      <c r="C240" s="221">
        <v>2803</v>
      </c>
      <c r="D240" s="222" t="s">
        <v>222</v>
      </c>
      <c r="E240" s="221">
        <v>331</v>
      </c>
      <c r="F240" s="219">
        <v>284</v>
      </c>
      <c r="G240" s="219">
        <v>4.181</v>
      </c>
      <c r="H240" s="218">
        <v>0.98886209999999997</v>
      </c>
      <c r="I240" s="223">
        <v>45.374000000000002</v>
      </c>
      <c r="Q240" s="240" t="s">
        <v>232</v>
      </c>
      <c r="R240" s="241">
        <v>2986</v>
      </c>
      <c r="S240" s="242">
        <v>98.855333333333348</v>
      </c>
      <c r="T240" s="242">
        <v>4.1761609880600403E-2</v>
      </c>
      <c r="U240" s="233" t="s">
        <v>228</v>
      </c>
      <c r="Z240" s="120" t="s">
        <v>143</v>
      </c>
      <c r="AA240" s="120">
        <v>18520</v>
      </c>
      <c r="AB240" s="120">
        <v>1322</v>
      </c>
      <c r="AC240" s="165">
        <v>11.962999999999999</v>
      </c>
    </row>
    <row r="241" spans="1:29">
      <c r="A241" s="124">
        <v>44295</v>
      </c>
      <c r="B241" s="120" t="s">
        <v>186</v>
      </c>
      <c r="C241" s="224">
        <v>2804</v>
      </c>
      <c r="D241" s="225" t="s">
        <v>222</v>
      </c>
      <c r="E241" s="224">
        <v>32</v>
      </c>
      <c r="F241" s="227">
        <v>225</v>
      </c>
      <c r="G241" s="227">
        <v>3.2829999999999999</v>
      </c>
      <c r="H241" s="226">
        <v>8.0407495000000004</v>
      </c>
      <c r="I241" s="223">
        <v>45.082999999999998</v>
      </c>
      <c r="Q241" s="240" t="s">
        <v>232</v>
      </c>
      <c r="R241" s="241">
        <v>3053</v>
      </c>
      <c r="S241" s="242">
        <v>100.47699999999999</v>
      </c>
      <c r="T241" s="242">
        <v>6.7409377555354449E-2</v>
      </c>
      <c r="U241" s="233" t="s">
        <v>228</v>
      </c>
      <c r="Z241" s="120" t="s">
        <v>144</v>
      </c>
      <c r="AA241" s="120">
        <v>18531</v>
      </c>
      <c r="AB241" s="120">
        <v>1319</v>
      </c>
      <c r="AC241" s="165">
        <v>11.98</v>
      </c>
    </row>
    <row r="242" spans="1:29" ht="15" thickBot="1">
      <c r="A242" s="4"/>
      <c r="B242" s="4"/>
      <c r="C242" s="4"/>
      <c r="D242" s="137" t="s">
        <v>222</v>
      </c>
      <c r="E242" s="4">
        <f>AVERAGE(E239:E241)</f>
        <v>131.33333333333334</v>
      </c>
      <c r="F242" s="4">
        <f>AVERAGE(F239:F241)</f>
        <v>250</v>
      </c>
      <c r="G242" s="4">
        <f>AVERAGE(G239:G241)</f>
        <v>3.6666666666666665</v>
      </c>
      <c r="H242" s="4">
        <f>AVERAGE(H239:H241)</f>
        <v>5.9889825000000014</v>
      </c>
      <c r="I242" s="4">
        <f>AVERAGE(I239:I241)</f>
        <v>45.195</v>
      </c>
      <c r="J242" s="25">
        <f>STDEV(I239:I241)</f>
        <v>0.1566429059996034</v>
      </c>
      <c r="K242" s="42">
        <v>47.55</v>
      </c>
      <c r="Q242" s="243" t="s">
        <v>232</v>
      </c>
      <c r="R242" s="244">
        <v>463.33333333333331</v>
      </c>
      <c r="S242" s="245">
        <v>15.449</v>
      </c>
      <c r="T242" s="245">
        <v>4.0361363212336479E-2</v>
      </c>
      <c r="U242" s="246" t="s">
        <v>228</v>
      </c>
      <c r="Z242" s="120" t="s">
        <v>145</v>
      </c>
      <c r="AA242" s="120">
        <v>18401</v>
      </c>
      <c r="AB242" s="120">
        <v>1281</v>
      </c>
      <c r="AC242" s="165">
        <v>11.788</v>
      </c>
    </row>
    <row r="243" spans="1:29">
      <c r="A243" s="4"/>
      <c r="B243" s="4"/>
      <c r="C243" s="4"/>
      <c r="D243" s="137"/>
      <c r="E243" s="4"/>
      <c r="F243" s="4"/>
      <c r="G243" s="4"/>
      <c r="H243" s="4"/>
      <c r="I243" s="4"/>
    </row>
    <row r="244" spans="1:29">
      <c r="A244" s="4"/>
      <c r="B244" s="4"/>
      <c r="C244" s="4"/>
      <c r="D244" s="137"/>
      <c r="E244" s="4"/>
      <c r="F244" s="4"/>
      <c r="G244" s="4"/>
      <c r="H244" s="4"/>
      <c r="I244" s="4"/>
      <c r="Z244" s="120" t="s">
        <v>21</v>
      </c>
      <c r="AA244" s="120">
        <v>339</v>
      </c>
      <c r="AB244" s="120">
        <v>3641</v>
      </c>
      <c r="AC244" s="165">
        <v>37.652999999999999</v>
      </c>
    </row>
    <row r="245" spans="1:29">
      <c r="A245" s="124">
        <v>44295</v>
      </c>
      <c r="B245" s="120" t="s">
        <v>186</v>
      </c>
      <c r="C245" s="216">
        <v>2829</v>
      </c>
      <c r="D245" s="217" t="s">
        <v>214</v>
      </c>
      <c r="E245" s="216">
        <v>35</v>
      </c>
      <c r="F245" s="219">
        <v>226</v>
      </c>
      <c r="G245" s="219">
        <v>3.4689999999999999</v>
      </c>
      <c r="H245" s="218">
        <v>7.7647906999999998</v>
      </c>
      <c r="I245" s="220">
        <v>-6.2370000000000001</v>
      </c>
      <c r="Z245" s="120" t="s">
        <v>22</v>
      </c>
      <c r="AA245" s="120">
        <v>330</v>
      </c>
      <c r="AB245" s="120">
        <v>3705</v>
      </c>
      <c r="AC245" s="165">
        <v>38.319000000000003</v>
      </c>
    </row>
    <row r="246" spans="1:29">
      <c r="A246" s="124">
        <v>44295</v>
      </c>
      <c r="B246" s="120" t="s">
        <v>186</v>
      </c>
      <c r="C246" s="221">
        <v>2830</v>
      </c>
      <c r="D246" s="222" t="s">
        <v>214</v>
      </c>
      <c r="E246" s="221">
        <v>34</v>
      </c>
      <c r="F246" s="219">
        <v>238</v>
      </c>
      <c r="G246" s="219">
        <v>3.6349999999999998</v>
      </c>
      <c r="H246" s="218">
        <v>8.3736999999999995</v>
      </c>
      <c r="I246" s="223">
        <v>-6.2050000000000001</v>
      </c>
      <c r="Z246" s="120" t="s">
        <v>23</v>
      </c>
      <c r="AA246" s="120">
        <v>198</v>
      </c>
      <c r="AB246" s="120">
        <v>2079</v>
      </c>
      <c r="AC246" s="165">
        <v>21.681000000000001</v>
      </c>
    </row>
    <row r="247" spans="1:29">
      <c r="A247" s="124">
        <v>44295</v>
      </c>
      <c r="B247" s="120" t="s">
        <v>186</v>
      </c>
      <c r="C247" s="224">
        <v>2831</v>
      </c>
      <c r="D247" s="225" t="s">
        <v>214</v>
      </c>
      <c r="E247" s="224">
        <v>33</v>
      </c>
      <c r="F247" s="227">
        <v>210</v>
      </c>
      <c r="G247" s="227">
        <v>3.22</v>
      </c>
      <c r="H247" s="226">
        <v>7.6483318000000002</v>
      </c>
      <c r="I247" s="223">
        <v>-6.3090000000000002</v>
      </c>
      <c r="Z247" s="120" t="s">
        <v>24</v>
      </c>
      <c r="AA247" s="120">
        <v>210</v>
      </c>
      <c r="AB247" s="120">
        <v>2354</v>
      </c>
      <c r="AC247" s="165">
        <v>24.539000000000001</v>
      </c>
    </row>
    <row r="248" spans="1:29">
      <c r="A248" s="4"/>
      <c r="B248" s="4"/>
      <c r="C248" s="4"/>
      <c r="D248" s="137" t="s">
        <v>214</v>
      </c>
      <c r="E248" s="4">
        <f>AVERAGE(E245:E247)</f>
        <v>34</v>
      </c>
      <c r="F248" s="4">
        <f>AVERAGE(F245:F247)</f>
        <v>224.66666666666666</v>
      </c>
      <c r="G248" s="4">
        <f>AVERAGE(G245:G247)</f>
        <v>3.4413333333333331</v>
      </c>
      <c r="H248" s="4">
        <f>AVERAGE(H245:H247)</f>
        <v>7.9289408333333329</v>
      </c>
      <c r="I248" s="4">
        <f>AVERAGE(I245:I247)</f>
        <v>-6.2503333333333337</v>
      </c>
      <c r="J248" s="25">
        <f>STDEV(I245:I247)</f>
        <v>5.3266624947835191E-2</v>
      </c>
      <c r="K248" s="42">
        <v>-4.5199999999999996</v>
      </c>
      <c r="Z248" s="120" t="s">
        <v>25</v>
      </c>
      <c r="AA248" s="120">
        <v>330</v>
      </c>
      <c r="AB248" s="120">
        <v>3720</v>
      </c>
      <c r="AC248" s="165">
        <v>38.465000000000003</v>
      </c>
    </row>
    <row r="249" spans="1:29">
      <c r="A249" s="4"/>
      <c r="B249" s="4"/>
      <c r="C249" s="4"/>
      <c r="D249" s="137"/>
      <c r="E249" s="4"/>
      <c r="F249" s="4"/>
      <c r="G249" s="4"/>
      <c r="H249" s="4"/>
      <c r="I249" s="4"/>
      <c r="Z249" s="120" t="s">
        <v>26</v>
      </c>
      <c r="AA249" s="120">
        <v>167</v>
      </c>
      <c r="AB249" s="120">
        <v>2058</v>
      </c>
      <c r="AC249" s="165">
        <v>21.457999999999998</v>
      </c>
    </row>
    <row r="250" spans="1:29">
      <c r="A250" s="4"/>
      <c r="B250" s="4"/>
      <c r="C250" s="4"/>
      <c r="D250" s="137"/>
      <c r="E250" s="4"/>
      <c r="F250" s="4"/>
      <c r="G250" s="4"/>
      <c r="H250" s="4"/>
      <c r="I250" s="4"/>
      <c r="Z250" s="120" t="s">
        <v>27</v>
      </c>
      <c r="AA250" s="120">
        <v>225</v>
      </c>
      <c r="AB250" s="120">
        <v>2706</v>
      </c>
      <c r="AC250" s="165">
        <v>28.138999999999999</v>
      </c>
    </row>
    <row r="251" spans="1:29">
      <c r="A251" s="124">
        <v>44295</v>
      </c>
      <c r="B251" s="120" t="s">
        <v>186</v>
      </c>
      <c r="C251" s="216">
        <v>2832</v>
      </c>
      <c r="D251" s="217" t="s">
        <v>222</v>
      </c>
      <c r="E251" s="216">
        <v>32</v>
      </c>
      <c r="F251" s="219">
        <v>207</v>
      </c>
      <c r="G251" s="219">
        <v>3.0270000000000001</v>
      </c>
      <c r="H251" s="218">
        <v>7.4145611000000002</v>
      </c>
      <c r="I251" s="223">
        <v>44.872999999999998</v>
      </c>
      <c r="Z251" s="120" t="s">
        <v>28</v>
      </c>
      <c r="AA251" s="120">
        <v>131</v>
      </c>
      <c r="AB251" s="120">
        <v>825</v>
      </c>
      <c r="AC251" s="165">
        <v>8.6210000000000004</v>
      </c>
    </row>
    <row r="252" spans="1:29">
      <c r="A252" s="124">
        <v>44295</v>
      </c>
      <c r="B252" s="120" t="s">
        <v>186</v>
      </c>
      <c r="C252" s="221">
        <v>2833</v>
      </c>
      <c r="D252" s="222" t="s">
        <v>222</v>
      </c>
      <c r="E252" s="221">
        <v>33</v>
      </c>
      <c r="F252" s="219">
        <v>278</v>
      </c>
      <c r="G252" s="219">
        <v>4.0579999999999998</v>
      </c>
      <c r="H252" s="218">
        <v>9.6283411999999995</v>
      </c>
      <c r="I252" s="223">
        <v>45.104999999999997</v>
      </c>
      <c r="Z252" s="120" t="s">
        <v>29</v>
      </c>
      <c r="AA252" s="120">
        <v>173</v>
      </c>
      <c r="AB252" s="120">
        <v>2182</v>
      </c>
      <c r="AC252" s="165">
        <v>22.794</v>
      </c>
    </row>
    <row r="253" spans="1:29">
      <c r="A253" s="124">
        <v>44295</v>
      </c>
      <c r="B253" s="120" t="s">
        <v>186</v>
      </c>
      <c r="C253" s="224">
        <v>2834</v>
      </c>
      <c r="D253" s="225" t="s">
        <v>222</v>
      </c>
      <c r="E253" s="224">
        <v>33</v>
      </c>
      <c r="F253" s="227">
        <v>247</v>
      </c>
      <c r="G253" s="227">
        <v>3.605</v>
      </c>
      <c r="H253" s="226">
        <v>8.5582471000000009</v>
      </c>
      <c r="I253" s="223">
        <v>45.024999999999999</v>
      </c>
      <c r="Z253" s="120" t="s">
        <v>30</v>
      </c>
      <c r="AA253" s="120">
        <v>165</v>
      </c>
      <c r="AB253" s="120">
        <v>1941</v>
      </c>
      <c r="AC253" s="165">
        <v>20.280999999999999</v>
      </c>
    </row>
    <row r="254" spans="1:29">
      <c r="A254" s="4"/>
      <c r="B254" s="4"/>
      <c r="C254" s="4"/>
      <c r="D254" s="137" t="s">
        <v>222</v>
      </c>
      <c r="E254" s="4">
        <f>AVERAGE(E251:E253)</f>
        <v>32.666666666666664</v>
      </c>
      <c r="F254" s="4">
        <f>AVERAGE(F251:F253)</f>
        <v>244</v>
      </c>
      <c r="G254" s="4">
        <f>AVERAGE(G251:G253)</f>
        <v>3.563333333333333</v>
      </c>
      <c r="H254" s="4">
        <f>AVERAGE(H251:H253)</f>
        <v>8.5337164666666681</v>
      </c>
      <c r="I254" s="4">
        <f>AVERAGE(I251:I253)</f>
        <v>45.000999999999998</v>
      </c>
      <c r="J254" s="25">
        <f>STDEV(I251:I253)</f>
        <v>0.11784735890124969</v>
      </c>
      <c r="K254" s="42">
        <v>47.55</v>
      </c>
      <c r="Z254" s="120" t="s">
        <v>31</v>
      </c>
      <c r="AA254" s="120">
        <v>120</v>
      </c>
      <c r="AB254" s="120">
        <v>1512</v>
      </c>
      <c r="AC254" s="165">
        <v>15.831</v>
      </c>
    </row>
    <row r="255" spans="1:29">
      <c r="A255" s="4"/>
      <c r="B255" s="4"/>
      <c r="C255" s="4"/>
      <c r="D255" s="137"/>
      <c r="E255" s="4"/>
      <c r="F255" s="4"/>
      <c r="G255" s="4"/>
      <c r="H255" s="4"/>
      <c r="I255" s="4"/>
      <c r="Z255" s="120" t="s">
        <v>32</v>
      </c>
      <c r="AA255" s="120">
        <v>180</v>
      </c>
      <c r="AB255" s="120">
        <v>2059</v>
      </c>
      <c r="AC255" s="165">
        <v>21.423999999999999</v>
      </c>
    </row>
    <row r="256" spans="1:29">
      <c r="A256" s="4"/>
      <c r="B256" s="4"/>
      <c r="C256" s="4"/>
      <c r="D256" s="137"/>
      <c r="E256" s="4"/>
      <c r="F256" s="4"/>
      <c r="G256" s="4"/>
      <c r="H256" s="4"/>
      <c r="I256" s="4"/>
      <c r="Z256" s="120" t="s">
        <v>33</v>
      </c>
      <c r="AA256" s="120">
        <v>166</v>
      </c>
      <c r="AB256" s="120">
        <v>2118</v>
      </c>
      <c r="AC256" s="165">
        <v>22.12</v>
      </c>
    </row>
    <row r="257" spans="1:29">
      <c r="A257" s="124">
        <v>44295</v>
      </c>
      <c r="B257" s="120" t="s">
        <v>186</v>
      </c>
      <c r="C257" s="216">
        <v>2856</v>
      </c>
      <c r="D257" s="217" t="s">
        <v>214</v>
      </c>
      <c r="E257" s="216">
        <v>36</v>
      </c>
      <c r="F257" s="219">
        <v>287</v>
      </c>
      <c r="G257" s="219">
        <v>4.3630000000000004</v>
      </c>
      <c r="H257" s="218">
        <v>9.4846853000000007</v>
      </c>
      <c r="I257" s="220">
        <v>-6.1740000000000004</v>
      </c>
      <c r="Z257" s="120" t="s">
        <v>34</v>
      </c>
      <c r="AA257" s="120">
        <v>189</v>
      </c>
      <c r="AB257" s="120">
        <v>2327</v>
      </c>
      <c r="AC257" s="165">
        <v>24.273</v>
      </c>
    </row>
    <row r="258" spans="1:29">
      <c r="A258" s="124">
        <v>44295</v>
      </c>
      <c r="B258" s="120" t="s">
        <v>186</v>
      </c>
      <c r="C258" s="221">
        <v>2857</v>
      </c>
      <c r="D258" s="222" t="s">
        <v>214</v>
      </c>
      <c r="E258" s="221">
        <v>36</v>
      </c>
      <c r="F258" s="219">
        <v>281</v>
      </c>
      <c r="G258" s="219">
        <v>4.2729999999999997</v>
      </c>
      <c r="H258" s="218">
        <v>9.2892237000000009</v>
      </c>
      <c r="I258" s="223">
        <v>-6.484</v>
      </c>
      <c r="Z258" s="120" t="s">
        <v>35</v>
      </c>
      <c r="AA258" s="120">
        <v>303</v>
      </c>
      <c r="AB258" s="120">
        <v>2666</v>
      </c>
      <c r="AC258" s="165">
        <v>27.728999999999999</v>
      </c>
    </row>
    <row r="259" spans="1:29">
      <c r="A259" s="124">
        <v>44295</v>
      </c>
      <c r="B259" s="120" t="s">
        <v>186</v>
      </c>
      <c r="C259" s="224">
        <v>2858</v>
      </c>
      <c r="D259" s="225" t="s">
        <v>214</v>
      </c>
      <c r="E259" s="224">
        <v>34</v>
      </c>
      <c r="F259" s="227">
        <v>279</v>
      </c>
      <c r="G259" s="227">
        <v>4.2510000000000003</v>
      </c>
      <c r="H259" s="226">
        <v>9.7872815000000006</v>
      </c>
      <c r="I259" s="223">
        <v>-6.5049999999999999</v>
      </c>
      <c r="Z259" s="120" t="s">
        <v>36</v>
      </c>
      <c r="AA259" s="120">
        <v>126</v>
      </c>
      <c r="AB259" s="120">
        <v>1629</v>
      </c>
      <c r="AC259" s="165">
        <v>16.98</v>
      </c>
    </row>
    <row r="260" spans="1:29">
      <c r="A260" s="4"/>
      <c r="B260" s="4"/>
      <c r="C260" s="4"/>
      <c r="D260" s="137" t="s">
        <v>214</v>
      </c>
      <c r="E260" s="4">
        <f>AVERAGE(E257:E259)</f>
        <v>35.333333333333336</v>
      </c>
      <c r="F260" s="4">
        <f>AVERAGE(F257:F259)</f>
        <v>282.33333333333331</v>
      </c>
      <c r="G260" s="4">
        <f>AVERAGE(G257:G259)</f>
        <v>4.2956666666666665</v>
      </c>
      <c r="H260" s="4">
        <f>AVERAGE(H257:H259)</f>
        <v>9.5203968333333346</v>
      </c>
      <c r="I260" s="4">
        <f>AVERAGE(I257:I259)</f>
        <v>-6.387666666666667</v>
      </c>
      <c r="J260" s="25">
        <f>STDEV(I257:I259)</f>
        <v>0.18533842918653767</v>
      </c>
      <c r="K260" s="42">
        <v>-4.5199999999999996</v>
      </c>
      <c r="Z260" s="120" t="s">
        <v>37</v>
      </c>
      <c r="AA260" s="120">
        <v>242</v>
      </c>
      <c r="AB260" s="120">
        <v>2394</v>
      </c>
      <c r="AC260" s="165">
        <v>24.917999999999999</v>
      </c>
    </row>
    <row r="261" spans="1:29">
      <c r="A261" s="4"/>
      <c r="B261" s="4"/>
      <c r="C261" s="4"/>
      <c r="D261" s="137"/>
      <c r="E261" s="4"/>
      <c r="F261" s="4"/>
      <c r="G261" s="4"/>
      <c r="H261" s="4"/>
      <c r="I261" s="4"/>
      <c r="Z261" s="120" t="s">
        <v>38</v>
      </c>
      <c r="AA261" s="120">
        <v>247</v>
      </c>
      <c r="AB261" s="120">
        <v>3126</v>
      </c>
      <c r="AC261" s="165">
        <v>32.710999999999999</v>
      </c>
    </row>
    <row r="262" spans="1:29">
      <c r="A262" s="4"/>
      <c r="B262" s="4"/>
      <c r="C262" s="4"/>
      <c r="D262" s="137"/>
      <c r="E262" s="4"/>
      <c r="F262" s="4"/>
      <c r="G262" s="4"/>
      <c r="H262" s="4"/>
      <c r="I262" s="4"/>
      <c r="Z262" s="120" t="s">
        <v>57</v>
      </c>
      <c r="AA262" s="120">
        <v>119</v>
      </c>
      <c r="AB262" s="120">
        <v>1472</v>
      </c>
      <c r="AC262" s="165">
        <v>15.343</v>
      </c>
    </row>
    <row r="263" spans="1:29">
      <c r="A263" s="124">
        <v>44295</v>
      </c>
      <c r="B263" s="120" t="s">
        <v>186</v>
      </c>
      <c r="C263" s="216">
        <v>2859</v>
      </c>
      <c r="D263" s="217" t="s">
        <v>222</v>
      </c>
      <c r="E263" s="216">
        <v>31</v>
      </c>
      <c r="F263" s="219">
        <v>231</v>
      </c>
      <c r="G263" s="219">
        <v>3.3450000000000002</v>
      </c>
      <c r="H263" s="218">
        <v>8.4552624999999999</v>
      </c>
      <c r="I263" s="223">
        <v>45.067</v>
      </c>
      <c r="Z263" s="120" t="s">
        <v>58</v>
      </c>
      <c r="AA263" s="120">
        <v>164</v>
      </c>
      <c r="AB263" s="120">
        <v>2049</v>
      </c>
      <c r="AC263" s="165">
        <v>21.347999999999999</v>
      </c>
    </row>
    <row r="264" spans="1:29">
      <c r="A264" s="124">
        <v>44295</v>
      </c>
      <c r="B264" s="120" t="s">
        <v>186</v>
      </c>
      <c r="C264" s="221">
        <v>2860</v>
      </c>
      <c r="D264" s="222" t="s">
        <v>222</v>
      </c>
      <c r="E264" s="221">
        <v>32</v>
      </c>
      <c r="F264" s="219">
        <v>252</v>
      </c>
      <c r="G264" s="219">
        <v>3.6720000000000002</v>
      </c>
      <c r="H264" s="218">
        <v>8.9892958000000007</v>
      </c>
      <c r="I264" s="223">
        <v>45.332000000000001</v>
      </c>
      <c r="Z264" s="120" t="s">
        <v>59</v>
      </c>
      <c r="AA264" s="120">
        <v>238</v>
      </c>
      <c r="AB264" s="120">
        <v>3212</v>
      </c>
      <c r="AC264" s="165">
        <v>33.198999999999998</v>
      </c>
    </row>
    <row r="265" spans="1:29">
      <c r="A265" s="124">
        <v>44295</v>
      </c>
      <c r="B265" s="120" t="s">
        <v>186</v>
      </c>
      <c r="C265" s="224">
        <v>2861</v>
      </c>
      <c r="D265" s="225" t="s">
        <v>222</v>
      </c>
      <c r="E265" s="224">
        <v>33</v>
      </c>
      <c r="F265" s="227">
        <v>218</v>
      </c>
      <c r="G265" s="227">
        <v>3.177</v>
      </c>
      <c r="H265" s="226">
        <v>7.5462537999999997</v>
      </c>
      <c r="I265" s="223">
        <v>45.024999999999999</v>
      </c>
    </row>
    <row r="266" spans="1:29">
      <c r="A266" s="4"/>
      <c r="B266" s="4"/>
      <c r="C266" s="4"/>
      <c r="D266" s="137" t="s">
        <v>222</v>
      </c>
      <c r="E266" s="4">
        <f>AVERAGE(E263:E265)</f>
        <v>32</v>
      </c>
      <c r="F266" s="4">
        <f>AVERAGE(F263:F265)</f>
        <v>233.66666666666666</v>
      </c>
      <c r="G266" s="4">
        <f>AVERAGE(G263:G265)</f>
        <v>3.3980000000000001</v>
      </c>
      <c r="H266" s="4">
        <f>AVERAGE(H263:H265)</f>
        <v>8.3302706999999998</v>
      </c>
      <c r="I266" s="4">
        <f>AVERAGE(I263:I265)</f>
        <v>45.141333333333336</v>
      </c>
      <c r="J266" s="25">
        <f>STDEV(I263:I265)</f>
        <v>0.16645219533948366</v>
      </c>
      <c r="K266" s="42">
        <v>47.55</v>
      </c>
    </row>
    <row r="267" spans="1:29">
      <c r="A267" s="4"/>
      <c r="B267" s="4"/>
      <c r="C267" s="4"/>
      <c r="D267" s="137"/>
      <c r="E267" s="4"/>
      <c r="F267" s="4"/>
      <c r="G267" s="4"/>
      <c r="H267" s="4"/>
      <c r="I267" s="4"/>
    </row>
    <row r="268" spans="1:29">
      <c r="A268" s="4"/>
      <c r="B268" s="4"/>
      <c r="C268" s="4"/>
      <c r="D268" s="137"/>
      <c r="E268" s="4"/>
      <c r="F268" s="4"/>
      <c r="G268" s="4"/>
      <c r="H268" s="4"/>
      <c r="I268" s="4"/>
    </row>
    <row r="269" spans="1:29">
      <c r="A269" s="124">
        <v>44295</v>
      </c>
      <c r="B269" s="120" t="s">
        <v>186</v>
      </c>
      <c r="C269" s="141">
        <v>2826</v>
      </c>
      <c r="D269" s="142" t="s">
        <v>211</v>
      </c>
      <c r="E269" s="141">
        <v>31</v>
      </c>
      <c r="F269" s="136">
        <v>341</v>
      </c>
      <c r="G269" s="136">
        <v>5.1639999999999997</v>
      </c>
      <c r="H269" s="135">
        <v>13.0246245</v>
      </c>
      <c r="I269" s="38">
        <v>8.6234468493078715</v>
      </c>
    </row>
    <row r="270" spans="1:29">
      <c r="A270" s="124">
        <v>44295</v>
      </c>
      <c r="B270" s="120" t="s">
        <v>186</v>
      </c>
      <c r="C270" s="133">
        <v>2827</v>
      </c>
      <c r="D270" s="134" t="s">
        <v>211</v>
      </c>
      <c r="E270" s="133">
        <v>29</v>
      </c>
      <c r="F270" s="136">
        <v>331</v>
      </c>
      <c r="G270" s="136">
        <v>5.008</v>
      </c>
      <c r="H270" s="135">
        <v>13.504767299999999</v>
      </c>
      <c r="I270" s="38">
        <v>8.7019728330559403</v>
      </c>
    </row>
    <row r="271" spans="1:29">
      <c r="A271" s="124">
        <v>44295</v>
      </c>
      <c r="B271" s="120" t="s">
        <v>186</v>
      </c>
      <c r="C271" s="143">
        <v>2828</v>
      </c>
      <c r="D271" s="144" t="s">
        <v>211</v>
      </c>
      <c r="E271" s="143">
        <v>27</v>
      </c>
      <c r="F271" s="145">
        <v>335</v>
      </c>
      <c r="G271" s="145">
        <v>5.0830000000000002</v>
      </c>
      <c r="H271" s="146">
        <v>14.719370700000001</v>
      </c>
      <c r="I271" s="38">
        <v>8.5811636272896799</v>
      </c>
    </row>
    <row r="272" spans="1:29">
      <c r="A272" s="4"/>
      <c r="B272" s="4"/>
      <c r="C272" s="4"/>
      <c r="D272" s="132" t="s">
        <v>211</v>
      </c>
      <c r="E272" s="4">
        <f>AVERAGE(E269:E271)</f>
        <v>29</v>
      </c>
      <c r="F272" s="4">
        <f>AVERAGE(F269:F271)</f>
        <v>335.66666666666669</v>
      </c>
      <c r="G272" s="4">
        <f>AVERAGE(G269:G271)</f>
        <v>5.085</v>
      </c>
      <c r="H272" s="4">
        <f>AVERAGE(H269:H271)</f>
        <v>13.749587499999999</v>
      </c>
      <c r="I272" s="4">
        <f>AVERAGE(I269:I271)</f>
        <v>8.6355277698844972</v>
      </c>
      <c r="J272" s="25">
        <f>STDEV(I269:I271)</f>
        <v>6.1303976469334484E-2</v>
      </c>
      <c r="K272" s="42">
        <v>8.44</v>
      </c>
    </row>
    <row r="273" spans="1:15">
      <c r="A273" s="4"/>
      <c r="B273" s="4"/>
      <c r="C273" s="4"/>
      <c r="D273" s="137"/>
      <c r="E273" s="4"/>
      <c r="F273" s="4"/>
      <c r="G273" s="4"/>
      <c r="H273" s="4"/>
      <c r="I273" s="4"/>
    </row>
    <row r="274" spans="1:15">
      <c r="A274" s="4"/>
      <c r="B274" s="4"/>
      <c r="C274" s="4"/>
      <c r="D274" s="137"/>
      <c r="E274" s="4"/>
      <c r="F274" s="4"/>
      <c r="G274" s="4"/>
      <c r="H274" s="4"/>
      <c r="I274" s="4"/>
    </row>
    <row r="275" spans="1:15">
      <c r="A275" s="124">
        <v>44295</v>
      </c>
      <c r="B275" s="120" t="s">
        <v>186</v>
      </c>
      <c r="C275" s="141">
        <v>2775</v>
      </c>
      <c r="D275" s="142" t="s">
        <v>211</v>
      </c>
      <c r="E275" s="141">
        <v>30</v>
      </c>
      <c r="F275" s="136">
        <v>346</v>
      </c>
      <c r="G275" s="136">
        <v>5.2009999999999996</v>
      </c>
      <c r="H275" s="135">
        <v>13.5543701</v>
      </c>
      <c r="I275" s="38">
        <v>8.6769831087916334</v>
      </c>
    </row>
    <row r="276" spans="1:15">
      <c r="A276" s="124">
        <v>44295</v>
      </c>
      <c r="B276" s="120" t="s">
        <v>186</v>
      </c>
      <c r="C276" s="133">
        <v>2776</v>
      </c>
      <c r="D276" s="134" t="s">
        <v>211</v>
      </c>
      <c r="E276" s="133">
        <v>31</v>
      </c>
      <c r="F276" s="136">
        <v>280</v>
      </c>
      <c r="G276" s="136">
        <v>4.2350000000000003</v>
      </c>
      <c r="H276" s="135">
        <v>10.692126099999999</v>
      </c>
      <c r="I276" s="38">
        <v>8.2713622448781177</v>
      </c>
    </row>
    <row r="277" spans="1:15">
      <c r="A277" s="124">
        <v>44295</v>
      </c>
      <c r="B277" s="120" t="s">
        <v>186</v>
      </c>
      <c r="C277" s="143">
        <v>2777</v>
      </c>
      <c r="D277" s="144" t="s">
        <v>211</v>
      </c>
      <c r="E277" s="143">
        <v>28</v>
      </c>
      <c r="F277" s="145">
        <v>366</v>
      </c>
      <c r="G277" s="145">
        <v>5.585</v>
      </c>
      <c r="H277" s="146">
        <v>15.584700399999999</v>
      </c>
      <c r="I277" s="38">
        <v>8.3233998750398612</v>
      </c>
    </row>
    <row r="278" spans="1:15">
      <c r="A278" s="4"/>
      <c r="B278" s="4"/>
      <c r="C278" s="4"/>
      <c r="D278" s="132" t="s">
        <v>211</v>
      </c>
      <c r="E278" s="4">
        <f>AVERAGE(E275:E277)</f>
        <v>29.666666666666668</v>
      </c>
      <c r="F278" s="4">
        <f>AVERAGE(F275:F277)</f>
        <v>330.66666666666669</v>
      </c>
      <c r="G278" s="4">
        <f>AVERAGE(G275:G277)</f>
        <v>5.0070000000000006</v>
      </c>
      <c r="H278" s="4">
        <f>AVERAGE(H275:H277)</f>
        <v>13.277065533333333</v>
      </c>
      <c r="I278" s="4">
        <f>AVERAGE(I275:I277)</f>
        <v>8.423915076236538</v>
      </c>
      <c r="J278" s="25">
        <f>STDEV(I275:I277)</f>
        <v>0.22070240271504279</v>
      </c>
      <c r="K278" s="42">
        <v>8.44</v>
      </c>
    </row>
    <row r="279" spans="1:15">
      <c r="A279" s="4"/>
      <c r="B279" s="4"/>
      <c r="C279" s="4"/>
      <c r="D279" s="137"/>
      <c r="E279" s="4"/>
      <c r="F279" s="4"/>
      <c r="G279" s="4"/>
      <c r="H279" s="4"/>
      <c r="I279" s="4"/>
    </row>
    <row r="280" spans="1:15">
      <c r="A280" s="4"/>
      <c r="B280" s="4"/>
      <c r="C280" s="4"/>
      <c r="D280" s="137"/>
      <c r="E280" s="4"/>
      <c r="F280" s="4"/>
      <c r="G280" s="4"/>
      <c r="H280" s="4"/>
      <c r="I280" s="4"/>
    </row>
    <row r="281" spans="1:15">
      <c r="A281" s="124">
        <v>44295</v>
      </c>
      <c r="B281" s="120" t="s">
        <v>186</v>
      </c>
      <c r="C281" s="44">
        <v>2778</v>
      </c>
      <c r="D281" s="45" t="s">
        <v>102</v>
      </c>
      <c r="E281" s="44">
        <v>3987</v>
      </c>
      <c r="F281" s="46">
        <v>186</v>
      </c>
      <c r="G281" s="46">
        <v>2.7589999999999999</v>
      </c>
      <c r="H281" s="47">
        <v>5.42657E-2</v>
      </c>
      <c r="I281" s="48">
        <v>7.3899156993583883</v>
      </c>
      <c r="L281" s="27">
        <f t="shared" ref="L281:L318" si="6">6.7295*F281^-0.699</f>
        <v>0.17441878202056749</v>
      </c>
      <c r="O281" s="28">
        <f>H281*$P$221</f>
        <v>6.2063449744565624E-2</v>
      </c>
    </row>
    <row r="282" spans="1:15">
      <c r="A282" s="124">
        <v>44295</v>
      </c>
      <c r="B282" s="120" t="s">
        <v>186</v>
      </c>
      <c r="C282" s="35">
        <v>2779</v>
      </c>
      <c r="D282" s="41" t="s">
        <v>103</v>
      </c>
      <c r="E282" s="35">
        <v>3899</v>
      </c>
      <c r="F282" s="51">
        <v>185</v>
      </c>
      <c r="G282" s="51">
        <v>2.7210000000000001</v>
      </c>
      <c r="H282" s="52">
        <v>5.4737399999999999E-2</v>
      </c>
      <c r="I282" s="53">
        <v>7.3662859530472646</v>
      </c>
      <c r="L282" s="27">
        <f t="shared" si="6"/>
        <v>0.17507726730638851</v>
      </c>
      <c r="O282" s="28">
        <f t="shared" ref="O282:O318" si="7">H282*$P$221</f>
        <v>6.2602931023615041E-2</v>
      </c>
    </row>
    <row r="283" spans="1:15">
      <c r="A283" s="124">
        <v>44295</v>
      </c>
      <c r="B283" s="120" t="s">
        <v>186</v>
      </c>
      <c r="C283" s="35">
        <v>2780</v>
      </c>
      <c r="D283" s="41" t="s">
        <v>104</v>
      </c>
      <c r="E283" s="35">
        <v>3936</v>
      </c>
      <c r="F283" s="51">
        <v>184</v>
      </c>
      <c r="G283" s="51">
        <v>2.7170000000000001</v>
      </c>
      <c r="H283" s="52">
        <v>5.4125899999999998E-2</v>
      </c>
      <c r="I283" s="53">
        <v>7.1333321200926889</v>
      </c>
      <c r="L283" s="27">
        <f t="shared" si="6"/>
        <v>0.17574182788781731</v>
      </c>
      <c r="O283" s="28">
        <f t="shared" si="7"/>
        <v>6.1903561080560734E-2</v>
      </c>
    </row>
    <row r="284" spans="1:15">
      <c r="A284" s="124">
        <v>44295</v>
      </c>
      <c r="B284" s="120" t="s">
        <v>186</v>
      </c>
      <c r="C284" s="35">
        <v>2781</v>
      </c>
      <c r="D284" s="41" t="s">
        <v>105</v>
      </c>
      <c r="E284" s="35">
        <v>3948</v>
      </c>
      <c r="F284" s="51">
        <v>186</v>
      </c>
      <c r="G284" s="51">
        <v>2.742</v>
      </c>
      <c r="H284" s="52">
        <v>5.4473000000000001E-2</v>
      </c>
      <c r="I284" s="53">
        <v>7.2442465755198597</v>
      </c>
      <c r="L284" s="27">
        <f t="shared" si="6"/>
        <v>0.17441878202056749</v>
      </c>
      <c r="O284" s="28">
        <f t="shared" si="7"/>
        <v>6.230053787080464E-2</v>
      </c>
    </row>
    <row r="285" spans="1:15">
      <c r="A285" s="124">
        <v>44295</v>
      </c>
      <c r="B285" s="120" t="s">
        <v>186</v>
      </c>
      <c r="C285" s="35">
        <v>2782</v>
      </c>
      <c r="D285" s="41" t="s">
        <v>106</v>
      </c>
      <c r="E285" s="35">
        <v>3955</v>
      </c>
      <c r="F285" s="51">
        <v>186</v>
      </c>
      <c r="G285" s="51">
        <v>2.8</v>
      </c>
      <c r="H285" s="52">
        <v>5.5523099999999999E-2</v>
      </c>
      <c r="I285" s="53">
        <v>7.1468858577659358</v>
      </c>
      <c r="L285" s="27">
        <f t="shared" si="6"/>
        <v>0.17441878202056749</v>
      </c>
      <c r="O285" s="28">
        <f t="shared" si="7"/>
        <v>6.3501532764020208E-2</v>
      </c>
    </row>
    <row r="286" spans="1:15">
      <c r="A286" s="124">
        <v>44295</v>
      </c>
      <c r="B286" s="120" t="s">
        <v>186</v>
      </c>
      <c r="C286" s="35">
        <v>2783</v>
      </c>
      <c r="D286" s="41" t="s">
        <v>107</v>
      </c>
      <c r="E286" s="35">
        <v>3768</v>
      </c>
      <c r="F286" s="51">
        <v>179</v>
      </c>
      <c r="G286" s="51">
        <v>2.65</v>
      </c>
      <c r="H286" s="52">
        <v>5.5165100000000002E-2</v>
      </c>
      <c r="I286" s="53">
        <v>7.0313855697696734</v>
      </c>
      <c r="L286" s="27">
        <f t="shared" si="6"/>
        <v>0.17915895837610135</v>
      </c>
      <c r="O286" s="28">
        <f t="shared" si="7"/>
        <v>6.3092089690245171E-2</v>
      </c>
    </row>
    <row r="287" spans="1:15">
      <c r="A287" s="124">
        <v>44295</v>
      </c>
      <c r="B287" s="120" t="s">
        <v>186</v>
      </c>
      <c r="C287" s="35">
        <v>2784</v>
      </c>
      <c r="D287" s="41" t="s">
        <v>108</v>
      </c>
      <c r="E287" s="35">
        <v>3968</v>
      </c>
      <c r="F287" s="51">
        <v>183</v>
      </c>
      <c r="G287" s="51">
        <v>2.734</v>
      </c>
      <c r="H287" s="52">
        <v>5.4041899999999997E-2</v>
      </c>
      <c r="I287" s="53">
        <v>7.2402358878141957</v>
      </c>
      <c r="L287" s="27">
        <f t="shared" si="6"/>
        <v>0.17641255329378178</v>
      </c>
      <c r="O287" s="28">
        <f t="shared" si="7"/>
        <v>6.1807490638669381E-2</v>
      </c>
    </row>
    <row r="288" spans="1:15">
      <c r="A288" s="124">
        <v>44295</v>
      </c>
      <c r="B288" s="120" t="s">
        <v>186</v>
      </c>
      <c r="C288" s="35">
        <v>2785</v>
      </c>
      <c r="D288" s="41" t="s">
        <v>109</v>
      </c>
      <c r="E288" s="35">
        <v>4309</v>
      </c>
      <c r="F288" s="51">
        <v>203</v>
      </c>
      <c r="G288" s="51">
        <v>3.0510000000000002</v>
      </c>
      <c r="H288" s="52">
        <v>5.5500300000000002E-2</v>
      </c>
      <c r="I288" s="53">
        <v>7.541899493158029</v>
      </c>
      <c r="L288" s="27">
        <f t="shared" si="6"/>
        <v>0.16407524709119242</v>
      </c>
      <c r="O288" s="28">
        <f t="shared" si="7"/>
        <v>6.3475456501221134E-2</v>
      </c>
    </row>
    <row r="289" spans="1:15">
      <c r="A289" s="124">
        <v>44295</v>
      </c>
      <c r="B289" s="120" t="s">
        <v>186</v>
      </c>
      <c r="C289" s="35">
        <v>2786</v>
      </c>
      <c r="D289" s="41" t="s">
        <v>110</v>
      </c>
      <c r="E289" s="35">
        <v>3901</v>
      </c>
      <c r="F289" s="51">
        <v>191</v>
      </c>
      <c r="G289" s="51">
        <v>2.8580000000000001</v>
      </c>
      <c r="H289" s="52">
        <v>5.7452400000000001E-2</v>
      </c>
      <c r="I289" s="53">
        <v>7.4657666974039696</v>
      </c>
      <c r="L289" s="27">
        <f t="shared" si="6"/>
        <v>0.17121447313411481</v>
      </c>
      <c r="O289" s="28">
        <f t="shared" si="7"/>
        <v>6.5708064949031933E-2</v>
      </c>
    </row>
    <row r="290" spans="1:15">
      <c r="A290" s="124">
        <v>44295</v>
      </c>
      <c r="B290" s="120" t="s">
        <v>186</v>
      </c>
      <c r="C290" s="35">
        <v>2787</v>
      </c>
      <c r="D290" s="41" t="s">
        <v>111</v>
      </c>
      <c r="E290" s="35">
        <v>2404</v>
      </c>
      <c r="F290" s="51">
        <v>203</v>
      </c>
      <c r="G290" s="51">
        <v>2.9620000000000002</v>
      </c>
      <c r="H290" s="52">
        <v>9.6587099999999995E-2</v>
      </c>
      <c r="I290" s="53">
        <v>7.5320097334422886</v>
      </c>
      <c r="L290" s="27">
        <f t="shared" si="6"/>
        <v>0.16407524709119242</v>
      </c>
      <c r="O290" s="28">
        <f t="shared" si="7"/>
        <v>0.11046625450004946</v>
      </c>
    </row>
    <row r="291" spans="1:15">
      <c r="A291" s="124">
        <v>44295</v>
      </c>
      <c r="B291" s="120" t="s">
        <v>186</v>
      </c>
      <c r="C291" s="35">
        <v>2788</v>
      </c>
      <c r="D291" s="41" t="s">
        <v>112</v>
      </c>
      <c r="E291" s="35">
        <v>4229</v>
      </c>
      <c r="F291" s="51">
        <v>200</v>
      </c>
      <c r="G291" s="51">
        <v>2.9750000000000001</v>
      </c>
      <c r="H291" s="52">
        <v>5.5157600000000001E-2</v>
      </c>
      <c r="I291" s="53">
        <v>7.5306009206153499</v>
      </c>
      <c r="L291" s="27">
        <f t="shared" si="6"/>
        <v>0.16579171746154558</v>
      </c>
      <c r="O291" s="28">
        <f t="shared" si="7"/>
        <v>6.3083511972219161E-2</v>
      </c>
    </row>
    <row r="292" spans="1:15">
      <c r="A292" s="124">
        <v>44295</v>
      </c>
      <c r="B292" s="120" t="s">
        <v>186</v>
      </c>
      <c r="C292" s="35">
        <v>2789</v>
      </c>
      <c r="D292" s="41" t="s">
        <v>113</v>
      </c>
      <c r="E292" s="35">
        <v>3872</v>
      </c>
      <c r="F292" s="51">
        <v>188</v>
      </c>
      <c r="G292" s="51">
        <v>2.7629999999999999</v>
      </c>
      <c r="H292" s="52">
        <v>5.5960700000000002E-2</v>
      </c>
      <c r="I292" s="53">
        <v>7.4585650224215261</v>
      </c>
      <c r="L292" s="27">
        <f t="shared" si="6"/>
        <v>0.17311968803761163</v>
      </c>
      <c r="O292" s="28">
        <f t="shared" si="7"/>
        <v>6.4002014018444686E-2</v>
      </c>
    </row>
    <row r="293" spans="1:15">
      <c r="A293" s="124">
        <v>44295</v>
      </c>
      <c r="B293" s="120" t="s">
        <v>186</v>
      </c>
      <c r="C293" s="35">
        <v>2790</v>
      </c>
      <c r="D293" s="41" t="s">
        <v>114</v>
      </c>
      <c r="E293" s="35">
        <v>3975</v>
      </c>
      <c r="F293" s="51">
        <v>186</v>
      </c>
      <c r="G293" s="51">
        <v>2.8090000000000002</v>
      </c>
      <c r="H293" s="52">
        <v>5.5415399999999997E-2</v>
      </c>
      <c r="I293" s="53">
        <v>7.464236602511348</v>
      </c>
      <c r="L293" s="27">
        <f t="shared" si="6"/>
        <v>0.17441878202056749</v>
      </c>
      <c r="O293" s="28">
        <f t="shared" si="7"/>
        <v>6.3378356733166663E-2</v>
      </c>
    </row>
    <row r="294" spans="1:15">
      <c r="A294" s="124">
        <v>44295</v>
      </c>
      <c r="B294" s="120" t="s">
        <v>186</v>
      </c>
      <c r="C294" s="35">
        <v>2791</v>
      </c>
      <c r="D294" s="41" t="s">
        <v>115</v>
      </c>
      <c r="E294" s="35">
        <v>4258</v>
      </c>
      <c r="F294" s="51">
        <v>205</v>
      </c>
      <c r="G294" s="51">
        <v>3.0539999999999998</v>
      </c>
      <c r="H294" s="52">
        <v>5.62227E-2</v>
      </c>
      <c r="I294" s="53">
        <v>7.4638545654633681</v>
      </c>
      <c r="L294" s="27">
        <f t="shared" si="6"/>
        <v>0.16295468406058239</v>
      </c>
      <c r="O294" s="28">
        <f t="shared" si="7"/>
        <v>6.4301662301486762E-2</v>
      </c>
    </row>
    <row r="295" spans="1:15">
      <c r="A295" s="124">
        <v>44295</v>
      </c>
      <c r="B295" s="120" t="s">
        <v>186</v>
      </c>
      <c r="C295" s="35">
        <v>2792</v>
      </c>
      <c r="D295" s="41" t="s">
        <v>116</v>
      </c>
      <c r="E295" s="35">
        <v>3976</v>
      </c>
      <c r="F295" s="51">
        <v>191</v>
      </c>
      <c r="G295" s="51">
        <v>2.8170000000000002</v>
      </c>
      <c r="H295" s="52">
        <v>5.55574E-2</v>
      </c>
      <c r="I295" s="53">
        <v>7.8203750253421687</v>
      </c>
      <c r="L295" s="27">
        <f t="shared" si="6"/>
        <v>0.17121447313411481</v>
      </c>
      <c r="O295" s="28">
        <f t="shared" si="7"/>
        <v>6.3540761527792519E-2</v>
      </c>
    </row>
    <row r="296" spans="1:15">
      <c r="A296" s="124">
        <v>44295</v>
      </c>
      <c r="B296" s="120" t="s">
        <v>186</v>
      </c>
      <c r="C296" s="35">
        <v>2793</v>
      </c>
      <c r="D296" s="41" t="s">
        <v>117</v>
      </c>
      <c r="E296" s="35">
        <v>4062</v>
      </c>
      <c r="F296" s="51">
        <v>198</v>
      </c>
      <c r="G296" s="51">
        <v>2.8860000000000001</v>
      </c>
      <c r="H296" s="52">
        <v>5.57058E-2</v>
      </c>
      <c r="I296" s="53">
        <v>7.6566159737050699</v>
      </c>
      <c r="L296" s="27">
        <f t="shared" si="6"/>
        <v>0.16696053568356203</v>
      </c>
      <c r="O296" s="28">
        <f t="shared" si="7"/>
        <v>6.3710485975133901E-2</v>
      </c>
    </row>
    <row r="297" spans="1:15">
      <c r="A297" s="124">
        <v>44295</v>
      </c>
      <c r="B297" s="120" t="s">
        <v>186</v>
      </c>
      <c r="C297" s="35">
        <v>2794</v>
      </c>
      <c r="D297" s="41" t="s">
        <v>118</v>
      </c>
      <c r="E297" s="35">
        <v>3990</v>
      </c>
      <c r="F297" s="51">
        <v>190</v>
      </c>
      <c r="G297" s="51">
        <v>2.8130000000000002</v>
      </c>
      <c r="H297" s="52">
        <v>5.5278800000000003E-2</v>
      </c>
      <c r="I297" s="53">
        <v>7.3448103691944375</v>
      </c>
      <c r="L297" s="27">
        <f t="shared" si="6"/>
        <v>0.17184386436643614</v>
      </c>
      <c r="O297" s="28">
        <f t="shared" si="7"/>
        <v>6.3222127895519536E-2</v>
      </c>
    </row>
    <row r="298" spans="1:15">
      <c r="A298" s="124">
        <v>44295</v>
      </c>
      <c r="B298" s="120" t="s">
        <v>186</v>
      </c>
      <c r="C298" s="35">
        <v>2795</v>
      </c>
      <c r="D298" s="41" t="s">
        <v>119</v>
      </c>
      <c r="E298" s="35">
        <v>3853</v>
      </c>
      <c r="F298" s="51">
        <v>184</v>
      </c>
      <c r="G298" s="51">
        <v>2.722</v>
      </c>
      <c r="H298" s="52">
        <v>5.5412900000000001E-2</v>
      </c>
      <c r="I298" s="53">
        <v>7.5660936241922565</v>
      </c>
      <c r="L298" s="27">
        <f t="shared" si="6"/>
        <v>0.17574182788781731</v>
      </c>
      <c r="O298" s="28">
        <f t="shared" si="7"/>
        <v>6.3375497493824651E-2</v>
      </c>
    </row>
    <row r="299" spans="1:15">
      <c r="A299" s="124">
        <v>44295</v>
      </c>
      <c r="B299" s="120" t="s">
        <v>186</v>
      </c>
      <c r="C299" s="35">
        <v>2796</v>
      </c>
      <c r="D299" s="41" t="s">
        <v>120</v>
      </c>
      <c r="E299" s="35">
        <v>3940</v>
      </c>
      <c r="F299" s="51">
        <v>189</v>
      </c>
      <c r="G299" s="51">
        <v>2.7559999999999998</v>
      </c>
      <c r="H299" s="52">
        <v>5.4861899999999998E-2</v>
      </c>
      <c r="I299" s="53">
        <v>7.9192041682738008</v>
      </c>
      <c r="L299" s="27">
        <f t="shared" si="6"/>
        <v>0.17247890896852444</v>
      </c>
      <c r="O299" s="28">
        <f t="shared" si="7"/>
        <v>6.2745321142846866E-2</v>
      </c>
    </row>
    <row r="300" spans="1:15">
      <c r="A300" s="124">
        <v>44295</v>
      </c>
      <c r="B300" s="120" t="s">
        <v>186</v>
      </c>
      <c r="C300" s="35">
        <v>2797</v>
      </c>
      <c r="D300" s="41" t="s">
        <v>121</v>
      </c>
      <c r="E300" s="35">
        <v>4001</v>
      </c>
      <c r="F300" s="51">
        <v>188</v>
      </c>
      <c r="G300" s="51">
        <v>2.76</v>
      </c>
      <c r="H300" s="52">
        <v>5.4105199999999999E-2</v>
      </c>
      <c r="I300" s="53">
        <v>7.7646486911035284</v>
      </c>
      <c r="L300" s="27">
        <f t="shared" si="6"/>
        <v>0.17311968803761163</v>
      </c>
      <c r="O300" s="28">
        <f t="shared" si="7"/>
        <v>6.1879886578808933E-2</v>
      </c>
    </row>
    <row r="301" spans="1:15">
      <c r="A301" s="124">
        <v>44295</v>
      </c>
      <c r="B301" s="120" t="s">
        <v>186</v>
      </c>
      <c r="C301" s="35">
        <v>2798</v>
      </c>
      <c r="D301" s="41" t="s">
        <v>122</v>
      </c>
      <c r="E301" s="35">
        <v>3897</v>
      </c>
      <c r="F301" s="51">
        <v>185</v>
      </c>
      <c r="G301" s="51">
        <v>2.6960000000000002</v>
      </c>
      <c r="H301" s="52">
        <v>5.4257699999999999E-2</v>
      </c>
      <c r="I301" s="53">
        <v>7.6987579923747687</v>
      </c>
      <c r="L301" s="27">
        <f t="shared" si="6"/>
        <v>0.17507726730638851</v>
      </c>
      <c r="O301" s="28">
        <f t="shared" si="7"/>
        <v>6.205430017867121E-2</v>
      </c>
    </row>
    <row r="302" spans="1:15">
      <c r="A302" s="124">
        <v>44295</v>
      </c>
      <c r="B302" s="120" t="s">
        <v>186</v>
      </c>
      <c r="C302" s="35">
        <v>2805</v>
      </c>
      <c r="D302" s="41" t="s">
        <v>123</v>
      </c>
      <c r="E302" s="35">
        <v>4147</v>
      </c>
      <c r="F302" s="51">
        <v>199</v>
      </c>
      <c r="G302" s="51">
        <v>2.895</v>
      </c>
      <c r="H302" s="52">
        <v>5.4733400000000001E-2</v>
      </c>
      <c r="I302" s="53">
        <v>7.7405329038327899</v>
      </c>
      <c r="L302" s="27">
        <f t="shared" si="6"/>
        <v>0.16637363181683257</v>
      </c>
      <c r="O302" s="28">
        <f t="shared" si="7"/>
        <v>6.2598356240667827E-2</v>
      </c>
    </row>
    <row r="303" spans="1:15">
      <c r="A303" s="124">
        <v>44295</v>
      </c>
      <c r="B303" s="120" t="s">
        <v>186</v>
      </c>
      <c r="C303" s="35">
        <v>2806</v>
      </c>
      <c r="D303" s="41" t="s">
        <v>124</v>
      </c>
      <c r="E303" s="35">
        <v>4026</v>
      </c>
      <c r="F303" s="51">
        <v>190</v>
      </c>
      <c r="G303" s="51">
        <v>2.7879999999999998</v>
      </c>
      <c r="H303" s="52">
        <v>5.4304699999999997E-2</v>
      </c>
      <c r="I303" s="53">
        <v>7.7083171156284545</v>
      </c>
      <c r="L303" s="27">
        <f t="shared" si="6"/>
        <v>0.17184386436643614</v>
      </c>
      <c r="O303" s="28">
        <f t="shared" si="7"/>
        <v>6.2108053878300894E-2</v>
      </c>
    </row>
    <row r="304" spans="1:15">
      <c r="A304" s="124">
        <v>44295</v>
      </c>
      <c r="B304" s="120" t="s">
        <v>186</v>
      </c>
      <c r="C304" s="35">
        <v>2807</v>
      </c>
      <c r="D304" s="41" t="s">
        <v>125</v>
      </c>
      <c r="E304" s="35">
        <v>3990</v>
      </c>
      <c r="F304" s="51">
        <v>183</v>
      </c>
      <c r="G304" s="51">
        <v>2.7090000000000001</v>
      </c>
      <c r="H304" s="52">
        <v>5.3237600000000003E-2</v>
      </c>
      <c r="I304" s="53">
        <v>7.3076332498370258</v>
      </c>
      <c r="L304" s="27">
        <f t="shared" si="6"/>
        <v>0.17641255329378178</v>
      </c>
      <c r="O304" s="28">
        <f t="shared" si="7"/>
        <v>6.0887616157559693E-2</v>
      </c>
    </row>
    <row r="305" spans="1:39">
      <c r="A305" s="124">
        <v>44295</v>
      </c>
      <c r="B305" s="120" t="s">
        <v>186</v>
      </c>
      <c r="C305" s="35">
        <v>2808</v>
      </c>
      <c r="D305" s="41" t="s">
        <v>126</v>
      </c>
      <c r="E305" s="35">
        <v>4014</v>
      </c>
      <c r="F305" s="51">
        <v>187</v>
      </c>
      <c r="G305" s="51">
        <v>2.766</v>
      </c>
      <c r="H305" s="52">
        <v>5.4037000000000002E-2</v>
      </c>
      <c r="I305" s="53">
        <v>7.5573056084206298</v>
      </c>
      <c r="L305" s="27">
        <f t="shared" si="6"/>
        <v>0.17376628427380861</v>
      </c>
      <c r="O305" s="28">
        <f t="shared" si="7"/>
        <v>6.1801886529559057E-2</v>
      </c>
    </row>
    <row r="306" spans="1:39">
      <c r="A306" s="124">
        <v>44295</v>
      </c>
      <c r="B306" s="120" t="s">
        <v>186</v>
      </c>
      <c r="C306" s="35">
        <v>2809</v>
      </c>
      <c r="D306" s="41" t="s">
        <v>127</v>
      </c>
      <c r="E306" s="35">
        <v>3990</v>
      </c>
      <c r="F306" s="51">
        <v>190</v>
      </c>
      <c r="G306" s="51">
        <v>2.7709999999999999</v>
      </c>
      <c r="H306" s="52">
        <v>5.44527E-2</v>
      </c>
      <c r="I306" s="53">
        <v>7.4666987040959354</v>
      </c>
      <c r="L306" s="27">
        <f t="shared" si="6"/>
        <v>0.17184386436643614</v>
      </c>
      <c r="O306" s="28">
        <f t="shared" si="7"/>
        <v>6.2277320847347564E-2</v>
      </c>
    </row>
    <row r="307" spans="1:39">
      <c r="A307" s="124">
        <v>44295</v>
      </c>
      <c r="B307" s="120" t="s">
        <v>186</v>
      </c>
      <c r="C307" s="35">
        <v>2810</v>
      </c>
      <c r="D307" s="41" t="s">
        <v>128</v>
      </c>
      <c r="E307" s="35">
        <v>3948</v>
      </c>
      <c r="F307" s="51">
        <v>183</v>
      </c>
      <c r="G307" s="51">
        <v>2.7170000000000001</v>
      </c>
      <c r="H307" s="52">
        <v>5.3965899999999997E-2</v>
      </c>
      <c r="I307" s="53">
        <v>7.368037852720156</v>
      </c>
      <c r="L307" s="27">
        <f t="shared" si="6"/>
        <v>0.17641255329378178</v>
      </c>
      <c r="O307" s="28">
        <f t="shared" si="7"/>
        <v>6.1720569762672442E-2</v>
      </c>
    </row>
    <row r="308" spans="1:39">
      <c r="A308" s="124">
        <v>44295</v>
      </c>
      <c r="B308" s="120" t="s">
        <v>186</v>
      </c>
      <c r="C308" s="35">
        <v>2811</v>
      </c>
      <c r="D308" s="41" t="s">
        <v>129</v>
      </c>
      <c r="E308" s="35">
        <v>3954</v>
      </c>
      <c r="F308" s="51">
        <v>183</v>
      </c>
      <c r="G308" s="51">
        <v>2.6960000000000002</v>
      </c>
      <c r="H308" s="52">
        <v>5.3467800000000003E-2</v>
      </c>
      <c r="I308" s="53">
        <v>7.5814674495738812</v>
      </c>
      <c r="L308" s="27">
        <f t="shared" si="6"/>
        <v>0.17641255329378178</v>
      </c>
      <c r="O308" s="28">
        <f t="shared" si="7"/>
        <v>6.1150894916171469E-2</v>
      </c>
    </row>
    <row r="309" spans="1:39">
      <c r="A309" s="124">
        <v>44295</v>
      </c>
      <c r="B309" s="120" t="s">
        <v>186</v>
      </c>
      <c r="C309" s="35">
        <v>2812</v>
      </c>
      <c r="D309" s="41" t="s">
        <v>130</v>
      </c>
      <c r="E309" s="35">
        <v>4034</v>
      </c>
      <c r="F309" s="51">
        <v>187</v>
      </c>
      <c r="G309" s="51">
        <v>2.7370000000000001</v>
      </c>
      <c r="H309" s="52">
        <v>5.3204300000000003E-2</v>
      </c>
      <c r="I309" s="53">
        <v>7.0499069442023385</v>
      </c>
      <c r="L309" s="27">
        <f t="shared" si="6"/>
        <v>0.17376628427380861</v>
      </c>
      <c r="O309" s="28">
        <f t="shared" si="7"/>
        <v>6.0849531089524199E-2</v>
      </c>
    </row>
    <row r="310" spans="1:39">
      <c r="A310" s="124">
        <v>44295</v>
      </c>
      <c r="B310" s="120" t="s">
        <v>186</v>
      </c>
      <c r="C310" s="35">
        <v>2813</v>
      </c>
      <c r="D310" s="41" t="s">
        <v>131</v>
      </c>
      <c r="E310" s="35">
        <v>3948</v>
      </c>
      <c r="F310" s="51">
        <v>187</v>
      </c>
      <c r="G310" s="51">
        <v>2.7389999999999999</v>
      </c>
      <c r="H310" s="51">
        <v>5.4409399999999997E-2</v>
      </c>
      <c r="I310" s="53">
        <v>6.9220505347663801</v>
      </c>
      <c r="L310" s="27">
        <f t="shared" si="6"/>
        <v>0.17376628427380861</v>
      </c>
      <c r="O310" s="28">
        <f t="shared" si="7"/>
        <v>6.2227798821944041E-2</v>
      </c>
    </row>
    <row r="311" spans="1:39">
      <c r="A311" s="124">
        <v>44295</v>
      </c>
      <c r="B311" s="120" t="s">
        <v>186</v>
      </c>
      <c r="C311" s="35">
        <v>2814</v>
      </c>
      <c r="D311" s="41" t="s">
        <v>132</v>
      </c>
      <c r="E311" s="35">
        <v>3955</v>
      </c>
      <c r="F311" s="51">
        <v>185</v>
      </c>
      <c r="G311" s="51">
        <v>2.73</v>
      </c>
      <c r="H311" s="51">
        <v>5.4131899999999997E-2</v>
      </c>
      <c r="I311" s="53">
        <v>7.5673730422344843</v>
      </c>
      <c r="L311" s="27">
        <f t="shared" si="6"/>
        <v>0.17507726730638851</v>
      </c>
      <c r="O311" s="28">
        <f t="shared" si="7"/>
        <v>6.1910423254981542E-2</v>
      </c>
    </row>
    <row r="312" spans="1:39">
      <c r="A312" s="124">
        <v>44295</v>
      </c>
      <c r="B312" s="120" t="s">
        <v>186</v>
      </c>
      <c r="C312" s="35">
        <v>2815</v>
      </c>
      <c r="D312" s="41" t="s">
        <v>133</v>
      </c>
      <c r="E312" s="35">
        <v>3974</v>
      </c>
      <c r="F312" s="51">
        <v>185</v>
      </c>
      <c r="G312" s="51">
        <v>2.71</v>
      </c>
      <c r="H312" s="52">
        <v>5.3489799999999997E-2</v>
      </c>
      <c r="I312" s="53">
        <v>7.1938712477404652</v>
      </c>
      <c r="L312" s="27">
        <f t="shared" si="6"/>
        <v>0.17507726730638851</v>
      </c>
      <c r="O312" s="28">
        <f t="shared" si="7"/>
        <v>6.1176056222381106E-2</v>
      </c>
    </row>
    <row r="313" spans="1:39">
      <c r="A313" s="124">
        <v>44295</v>
      </c>
      <c r="B313" s="120" t="s">
        <v>186</v>
      </c>
      <c r="C313" s="35">
        <v>2816</v>
      </c>
      <c r="D313" s="41" t="s">
        <v>134</v>
      </c>
      <c r="E313" s="35">
        <v>3996</v>
      </c>
      <c r="F313" s="51">
        <v>190</v>
      </c>
      <c r="G313" s="51">
        <v>2.794</v>
      </c>
      <c r="H313" s="52">
        <v>5.4830200000000003E-2</v>
      </c>
      <c r="I313" s="53">
        <v>7.2341409829958856</v>
      </c>
      <c r="L313" s="27">
        <f t="shared" si="6"/>
        <v>0.17184386436643614</v>
      </c>
      <c r="O313" s="28">
        <f t="shared" si="7"/>
        <v>6.2709065987990253E-2</v>
      </c>
    </row>
    <row r="314" spans="1:39">
      <c r="A314" s="124">
        <v>44295</v>
      </c>
      <c r="B314" s="120" t="s">
        <v>186</v>
      </c>
      <c r="C314" s="35">
        <v>2817</v>
      </c>
      <c r="D314" s="41" t="s">
        <v>135</v>
      </c>
      <c r="E314" s="35">
        <v>4198</v>
      </c>
      <c r="F314" s="51">
        <v>196</v>
      </c>
      <c r="G314" s="51">
        <v>2.9140000000000001</v>
      </c>
      <c r="H314" s="52">
        <v>5.44298E-2</v>
      </c>
      <c r="I314" s="53">
        <v>7.3338085777530484</v>
      </c>
      <c r="L314" s="27">
        <f t="shared" si="6"/>
        <v>0.16814958646675188</v>
      </c>
      <c r="O314" s="28">
        <f t="shared" si="7"/>
        <v>6.2251130214974804E-2</v>
      </c>
    </row>
    <row r="315" spans="1:39">
      <c r="A315" s="124">
        <v>44295</v>
      </c>
      <c r="B315" s="120" t="s">
        <v>186</v>
      </c>
      <c r="C315" s="35">
        <v>2835</v>
      </c>
      <c r="D315" s="41" t="s">
        <v>61</v>
      </c>
      <c r="E315" s="35">
        <v>1200</v>
      </c>
      <c r="F315" s="51">
        <v>1611</v>
      </c>
      <c r="G315" s="51">
        <v>24.114000000000001</v>
      </c>
      <c r="H315" s="52">
        <v>1.5332177</v>
      </c>
      <c r="I315" s="53">
        <v>7.0018594120763709</v>
      </c>
      <c r="L315" s="27">
        <f t="shared" si="6"/>
        <v>3.8567635562266625E-2</v>
      </c>
      <c r="O315" s="28">
        <f t="shared" si="7"/>
        <v>1.7535345470790664</v>
      </c>
    </row>
    <row r="316" spans="1:39">
      <c r="A316" s="124">
        <v>44295</v>
      </c>
      <c r="B316" s="120" t="s">
        <v>186</v>
      </c>
      <c r="C316" s="35">
        <v>2836</v>
      </c>
      <c r="D316" s="41" t="s">
        <v>63</v>
      </c>
      <c r="E316" s="35">
        <v>2400</v>
      </c>
      <c r="F316" s="51">
        <v>687</v>
      </c>
      <c r="G316" s="51">
        <v>10.442</v>
      </c>
      <c r="H316" s="52">
        <v>0.33786699999999997</v>
      </c>
      <c r="I316" s="53">
        <v>6.7977713897348675</v>
      </c>
      <c r="L316" s="27">
        <f t="shared" si="6"/>
        <v>6.9976148999551263E-2</v>
      </c>
      <c r="O316" s="28">
        <f t="shared" si="7"/>
        <v>0.38641704750601491</v>
      </c>
    </row>
    <row r="317" spans="1:39">
      <c r="A317" s="124">
        <v>44295</v>
      </c>
      <c r="B317" s="120" t="s">
        <v>186</v>
      </c>
      <c r="C317" s="35">
        <v>2837</v>
      </c>
      <c r="D317" s="41" t="s">
        <v>65</v>
      </c>
      <c r="E317" s="35">
        <v>2300</v>
      </c>
      <c r="F317" s="51">
        <v>702</v>
      </c>
      <c r="G317" s="51">
        <v>10.702999999999999</v>
      </c>
      <c r="H317" s="52">
        <v>0.36126150000000001</v>
      </c>
      <c r="I317" s="53">
        <v>6.7439571350876042</v>
      </c>
      <c r="L317" s="27">
        <f t="shared" si="6"/>
        <v>6.8927599855221774E-2</v>
      </c>
      <c r="O317" s="28">
        <f t="shared" si="7"/>
        <v>0.41317323742062473</v>
      </c>
    </row>
    <row r="318" spans="1:39">
      <c r="A318" s="124">
        <v>44295</v>
      </c>
      <c r="B318" s="120" t="s">
        <v>186</v>
      </c>
      <c r="C318" s="35">
        <v>2838</v>
      </c>
      <c r="D318" s="41" t="s">
        <v>136</v>
      </c>
      <c r="E318" s="35">
        <v>17203</v>
      </c>
      <c r="F318" s="51">
        <v>249</v>
      </c>
      <c r="G318" s="51">
        <v>3.363</v>
      </c>
      <c r="H318" s="52">
        <v>1.53201E-2</v>
      </c>
      <c r="I318" s="53">
        <v>7.5988930296724115</v>
      </c>
      <c r="L318" s="27">
        <f t="shared" si="6"/>
        <v>0.14224580056296471</v>
      </c>
      <c r="O318" s="28">
        <f t="shared" si="7"/>
        <v>1.752153305737731E-2</v>
      </c>
    </row>
    <row r="320" spans="1:39" s="28" customFormat="1">
      <c r="A320" s="208"/>
      <c r="B320" s="208"/>
      <c r="C320" s="208"/>
      <c r="D320" s="209"/>
      <c r="E320" s="210"/>
      <c r="F320" s="211"/>
      <c r="G320" s="212"/>
      <c r="H320" s="213"/>
      <c r="I320" s="212"/>
      <c r="J320" s="212"/>
      <c r="K320" s="213"/>
      <c r="L320" s="214"/>
      <c r="M320" s="214"/>
      <c r="N320" s="214"/>
      <c r="O320" s="215"/>
      <c r="P320" s="215"/>
      <c r="R320" s="163"/>
      <c r="S320" s="164"/>
      <c r="T320" s="164"/>
      <c r="U320" s="165"/>
      <c r="V320" s="120"/>
      <c r="W320" s="120"/>
      <c r="X320" s="120"/>
      <c r="Y320" s="120"/>
      <c r="Z320" s="120"/>
      <c r="AA320" s="120"/>
      <c r="AB320" s="120"/>
      <c r="AC320" s="165"/>
      <c r="AD320" s="165"/>
      <c r="AE320" s="120"/>
      <c r="AF320" s="120"/>
      <c r="AG320" s="120"/>
      <c r="AH320" s="120"/>
      <c r="AI320" s="120"/>
      <c r="AJ320" s="120"/>
      <c r="AK320" s="120"/>
      <c r="AL320" s="165"/>
      <c r="AM320" s="165"/>
    </row>
    <row r="322" spans="1:16">
      <c r="A322" s="124">
        <v>44322</v>
      </c>
      <c r="B322" s="4" t="s">
        <v>186</v>
      </c>
      <c r="C322" s="247">
        <v>3655</v>
      </c>
      <c r="D322" s="248" t="s">
        <v>214</v>
      </c>
      <c r="E322" s="247">
        <v>38</v>
      </c>
      <c r="F322" s="249">
        <v>458</v>
      </c>
      <c r="G322" s="250">
        <v>4.8380000000000001</v>
      </c>
      <c r="H322" s="249">
        <v>13.824812700000001</v>
      </c>
      <c r="I322" s="251">
        <v>-6.3609999999999998</v>
      </c>
      <c r="O322" s="173">
        <f>AVERAGE(H322:H324,H334:H336,H328:H330,H340:H342)</f>
        <v>12.517450349999999</v>
      </c>
      <c r="P322" s="173">
        <f>$AH$10/O322</f>
        <v>0.76055508235468672</v>
      </c>
    </row>
    <row r="323" spans="1:16">
      <c r="A323" s="124">
        <v>44322</v>
      </c>
      <c r="B323" s="4" t="s">
        <v>186</v>
      </c>
      <c r="C323" s="252">
        <v>3656</v>
      </c>
      <c r="D323" s="253" t="s">
        <v>214</v>
      </c>
      <c r="E323" s="252">
        <v>36</v>
      </c>
      <c r="F323" s="249">
        <v>360</v>
      </c>
      <c r="G323" s="250">
        <v>3.827</v>
      </c>
      <c r="H323" s="249">
        <v>11.714319700000001</v>
      </c>
      <c r="I323" s="254">
        <v>-6.2430000000000003</v>
      </c>
    </row>
    <row r="324" spans="1:16">
      <c r="A324" s="124">
        <v>44322</v>
      </c>
      <c r="B324" s="4" t="s">
        <v>186</v>
      </c>
      <c r="C324" s="255">
        <v>3657</v>
      </c>
      <c r="D324" s="256" t="s">
        <v>214</v>
      </c>
      <c r="E324" s="255">
        <v>32</v>
      </c>
      <c r="F324" s="257">
        <v>311</v>
      </c>
      <c r="G324" s="258">
        <v>3.2989999999999999</v>
      </c>
      <c r="H324" s="257">
        <v>11.4472053</v>
      </c>
      <c r="I324" s="254">
        <v>-6.4470000000000001</v>
      </c>
    </row>
    <row r="325" spans="1:16">
      <c r="A325" s="124"/>
      <c r="B325" s="4"/>
      <c r="C325" s="151"/>
      <c r="D325" s="259" t="s">
        <v>214</v>
      </c>
      <c r="E325" s="151">
        <f>AVERAGE(E322:E324)</f>
        <v>35.333333333333336</v>
      </c>
      <c r="F325" s="152">
        <f>AVERAGE(F322:F324)</f>
        <v>376.33333333333331</v>
      </c>
      <c r="G325" s="153">
        <f>AVERAGE(G322:G324)</f>
        <v>3.9879999999999995</v>
      </c>
      <c r="H325" s="152">
        <f>AVERAGE(H322:H324)</f>
        <v>12.328779233333334</v>
      </c>
      <c r="I325" s="154">
        <f>AVERAGE(I322:I324)</f>
        <v>-6.3503333333333325</v>
      </c>
      <c r="J325" s="25">
        <f>STDEV(I322:I324)</f>
        <v>0.10241744643044613</v>
      </c>
      <c r="K325" s="42">
        <v>-4.5199999999999996</v>
      </c>
    </row>
    <row r="326" spans="1:16">
      <c r="A326" s="124"/>
      <c r="B326" s="4"/>
      <c r="C326" s="151"/>
      <c r="D326" s="259"/>
      <c r="E326" s="151"/>
      <c r="F326" s="152"/>
      <c r="G326" s="153"/>
      <c r="H326" s="152"/>
      <c r="I326" s="154"/>
    </row>
    <row r="327" spans="1:16">
      <c r="A327" s="124"/>
      <c r="B327" s="4"/>
      <c r="C327" s="151"/>
      <c r="D327" s="259"/>
      <c r="E327" s="151"/>
      <c r="F327" s="152"/>
      <c r="G327" s="153"/>
      <c r="H327" s="152"/>
      <c r="I327" s="154"/>
    </row>
    <row r="328" spans="1:16">
      <c r="A328" s="124">
        <v>44322</v>
      </c>
      <c r="B328" s="4" t="s">
        <v>186</v>
      </c>
      <c r="C328" s="247">
        <v>3658</v>
      </c>
      <c r="D328" s="248" t="s">
        <v>222</v>
      </c>
      <c r="E328" s="247">
        <v>35</v>
      </c>
      <c r="F328" s="249">
        <v>369</v>
      </c>
      <c r="G328" s="250">
        <v>3.9039999999999999</v>
      </c>
      <c r="H328" s="249">
        <v>12.280322200000001</v>
      </c>
      <c r="I328" s="254">
        <v>44.642000000000003</v>
      </c>
    </row>
    <row r="329" spans="1:16">
      <c r="A329" s="124">
        <v>44322</v>
      </c>
      <c r="B329" s="4" t="s">
        <v>186</v>
      </c>
      <c r="C329" s="252">
        <v>3659</v>
      </c>
      <c r="D329" s="253" t="s">
        <v>222</v>
      </c>
      <c r="E329" s="252">
        <v>31</v>
      </c>
      <c r="F329" s="249">
        <v>348</v>
      </c>
      <c r="G329" s="250">
        <v>3.681</v>
      </c>
      <c r="H329" s="249">
        <v>13.113707099999999</v>
      </c>
      <c r="I329" s="254">
        <v>44.404000000000003</v>
      </c>
    </row>
    <row r="330" spans="1:16">
      <c r="A330" s="124">
        <v>44322</v>
      </c>
      <c r="B330" s="4" t="s">
        <v>186</v>
      </c>
      <c r="C330" s="252">
        <v>3660</v>
      </c>
      <c r="D330" s="253" t="s">
        <v>222</v>
      </c>
      <c r="E330" s="252">
        <v>30</v>
      </c>
      <c r="F330" s="249">
        <v>348</v>
      </c>
      <c r="G330" s="250">
        <v>3.6739999999999999</v>
      </c>
      <c r="H330" s="249">
        <v>13.525473</v>
      </c>
      <c r="I330" s="254">
        <v>44.732999999999997</v>
      </c>
    </row>
    <row r="331" spans="1:16">
      <c r="A331" s="124"/>
      <c r="B331" s="4"/>
      <c r="C331" s="151"/>
      <c r="D331" s="259" t="s">
        <v>222</v>
      </c>
      <c r="E331" s="151">
        <f>AVERAGE(E328:E330)</f>
        <v>32</v>
      </c>
      <c r="F331" s="152">
        <f>AVERAGE(F328:F330)</f>
        <v>355</v>
      </c>
      <c r="G331" s="153">
        <f>AVERAGE(G328:G330)</f>
        <v>3.7530000000000001</v>
      </c>
      <c r="H331" s="152">
        <f>AVERAGE(H328:H330)</f>
        <v>12.973167433333332</v>
      </c>
      <c r="I331" s="154">
        <f>AVERAGE(I328:I330)</f>
        <v>44.592999999999996</v>
      </c>
      <c r="J331" s="25">
        <f>STDEV(I328:I330)</f>
        <v>0.16988525539315963</v>
      </c>
      <c r="K331" s="42">
        <v>47.55</v>
      </c>
    </row>
    <row r="332" spans="1:16">
      <c r="A332" s="124"/>
      <c r="B332" s="4"/>
      <c r="C332" s="151"/>
      <c r="D332" s="259"/>
      <c r="E332" s="151"/>
      <c r="F332" s="152"/>
      <c r="G332" s="153"/>
      <c r="H332" s="152"/>
      <c r="I332" s="154"/>
    </row>
    <row r="333" spans="1:16">
      <c r="A333" s="124"/>
      <c r="B333" s="4"/>
      <c r="C333" s="151"/>
      <c r="D333" s="259"/>
      <c r="E333" s="151"/>
      <c r="F333" s="152"/>
      <c r="G333" s="153"/>
      <c r="H333" s="152"/>
      <c r="I333" s="154"/>
    </row>
    <row r="334" spans="1:16">
      <c r="A334" s="124">
        <v>44322</v>
      </c>
      <c r="B334" s="4" t="s">
        <v>186</v>
      </c>
      <c r="C334" s="252">
        <v>3685</v>
      </c>
      <c r="D334" s="253" t="s">
        <v>214</v>
      </c>
      <c r="E334" s="252">
        <v>33</v>
      </c>
      <c r="F334" s="249">
        <v>320</v>
      </c>
      <c r="G334" s="250">
        <v>3.3769999999999998</v>
      </c>
      <c r="H334" s="249">
        <v>11.3506518</v>
      </c>
      <c r="I334" s="251">
        <v>-6.2009999999999996</v>
      </c>
    </row>
    <row r="335" spans="1:16">
      <c r="A335" s="124">
        <v>44322</v>
      </c>
      <c r="B335" s="4" t="s">
        <v>186</v>
      </c>
      <c r="C335" s="252">
        <v>3686</v>
      </c>
      <c r="D335" s="253" t="s">
        <v>214</v>
      </c>
      <c r="E335" s="252">
        <v>34</v>
      </c>
      <c r="F335" s="249">
        <v>341</v>
      </c>
      <c r="G335" s="250">
        <v>3.589</v>
      </c>
      <c r="H335" s="249">
        <v>11.672176800000001</v>
      </c>
      <c r="I335" s="254">
        <v>-6.3479999999999999</v>
      </c>
    </row>
    <row r="336" spans="1:16">
      <c r="A336" s="124">
        <v>44322</v>
      </c>
      <c r="B336" s="4" t="s">
        <v>186</v>
      </c>
      <c r="C336" s="252">
        <v>3687</v>
      </c>
      <c r="D336" s="253" t="s">
        <v>214</v>
      </c>
      <c r="E336" s="252">
        <v>31</v>
      </c>
      <c r="F336" s="249">
        <v>357</v>
      </c>
      <c r="G336" s="250">
        <v>3.746</v>
      </c>
      <c r="H336" s="249">
        <v>13.3333563</v>
      </c>
      <c r="I336" s="254">
        <v>-6.1070000000000002</v>
      </c>
    </row>
    <row r="337" spans="1:11">
      <c r="A337" s="124"/>
      <c r="B337" s="4"/>
      <c r="C337" s="151"/>
      <c r="D337" s="259" t="s">
        <v>214</v>
      </c>
      <c r="E337" s="151">
        <f>AVERAGE(E334:E336)</f>
        <v>32.666666666666664</v>
      </c>
      <c r="F337" s="152">
        <f>AVERAGE(F334:F336)</f>
        <v>339.33333333333331</v>
      </c>
      <c r="G337" s="153">
        <f>AVERAGE(G334:G336)</f>
        <v>3.5706666666666664</v>
      </c>
      <c r="H337" s="152">
        <f>AVERAGE(H334:H336)</f>
        <v>12.118728300000001</v>
      </c>
      <c r="I337" s="154">
        <f>AVERAGE(I334:I336)</f>
        <v>-6.2186666666666666</v>
      </c>
      <c r="J337" s="25">
        <f>STDEV(I334:I336)</f>
        <v>0.12146741675582509</v>
      </c>
      <c r="K337" s="42">
        <v>-4.5199999999999996</v>
      </c>
    </row>
    <row r="338" spans="1:11">
      <c r="A338" s="124"/>
      <c r="B338" s="4"/>
      <c r="C338" s="151"/>
      <c r="D338" s="259"/>
      <c r="E338" s="151"/>
      <c r="F338" s="152"/>
      <c r="G338" s="153"/>
      <c r="H338" s="152"/>
      <c r="I338" s="154"/>
    </row>
    <row r="339" spans="1:11">
      <c r="A339" s="124"/>
      <c r="B339" s="4"/>
      <c r="C339" s="151"/>
      <c r="D339" s="259"/>
      <c r="E339" s="151"/>
      <c r="F339" s="152"/>
      <c r="G339" s="153"/>
      <c r="H339" s="152"/>
      <c r="I339" s="154"/>
    </row>
    <row r="340" spans="1:11">
      <c r="A340" s="124">
        <v>44322</v>
      </c>
      <c r="B340" s="4" t="s">
        <v>186</v>
      </c>
      <c r="C340" s="252">
        <v>3688</v>
      </c>
      <c r="D340" s="253" t="s">
        <v>222</v>
      </c>
      <c r="E340" s="252">
        <v>34</v>
      </c>
      <c r="F340" s="249">
        <v>464</v>
      </c>
      <c r="G340" s="250">
        <v>4.8140000000000001</v>
      </c>
      <c r="H340" s="249">
        <v>15.381762</v>
      </c>
      <c r="I340" s="254">
        <v>45.456000000000003</v>
      </c>
    </row>
    <row r="341" spans="1:11">
      <c r="A341" s="124">
        <v>44322</v>
      </c>
      <c r="B341" s="4" t="s">
        <v>186</v>
      </c>
      <c r="C341" s="252">
        <v>3689</v>
      </c>
      <c r="D341" s="253" t="s">
        <v>222</v>
      </c>
      <c r="E341" s="252">
        <v>37</v>
      </c>
      <c r="F341" s="249">
        <v>367</v>
      </c>
      <c r="G341" s="250">
        <v>3.819</v>
      </c>
      <c r="H341" s="249">
        <v>11.376950000000001</v>
      </c>
      <c r="I341" s="254">
        <v>45.210999999999999</v>
      </c>
    </row>
    <row r="342" spans="1:11">
      <c r="A342" s="124">
        <v>44322</v>
      </c>
      <c r="B342" s="4" t="s">
        <v>186</v>
      </c>
      <c r="C342" s="252">
        <v>3690</v>
      </c>
      <c r="D342" s="253" t="s">
        <v>222</v>
      </c>
      <c r="E342" s="252">
        <v>33</v>
      </c>
      <c r="F342" s="249">
        <v>318</v>
      </c>
      <c r="G342" s="250">
        <v>3.3260000000000001</v>
      </c>
      <c r="H342" s="249">
        <v>11.188667300000001</v>
      </c>
      <c r="I342" s="254">
        <v>44.784999999999997</v>
      </c>
    </row>
    <row r="343" spans="1:11">
      <c r="D343" s="121" t="s">
        <v>222</v>
      </c>
      <c r="E343" s="122">
        <f>AVERAGE(E340:E342)</f>
        <v>34.666666666666664</v>
      </c>
      <c r="F343" s="123">
        <f>AVERAGE(F340:F342)</f>
        <v>383</v>
      </c>
      <c r="G343" s="25">
        <f>AVERAGE(G340:G342)</f>
        <v>3.9863333333333331</v>
      </c>
      <c r="H343" s="26">
        <f>AVERAGE(H340:H342)</f>
        <v>12.649126433333334</v>
      </c>
      <c r="I343" s="25">
        <f>AVERAGE(I340:I342)</f>
        <v>45.150666666666666</v>
      </c>
      <c r="J343" s="25">
        <f>STDEV(I340:I342)</f>
        <v>0.33954430246042333</v>
      </c>
      <c r="K343" s="42">
        <v>47.55</v>
      </c>
    </row>
    <row r="346" spans="1:11">
      <c r="A346" s="124">
        <v>44322</v>
      </c>
      <c r="B346" s="4" t="s">
        <v>186</v>
      </c>
      <c r="C346" s="147">
        <v>3661</v>
      </c>
      <c r="D346" s="148" t="s">
        <v>211</v>
      </c>
      <c r="E346" s="147">
        <v>33</v>
      </c>
      <c r="F346" s="149">
        <v>495</v>
      </c>
      <c r="G346" s="150">
        <v>5.226</v>
      </c>
      <c r="H346" s="149">
        <v>17.0984847</v>
      </c>
      <c r="I346" s="58">
        <v>8.499194799200847</v>
      </c>
    </row>
    <row r="347" spans="1:11">
      <c r="A347" s="124">
        <v>44322</v>
      </c>
      <c r="B347" s="4" t="s">
        <v>186</v>
      </c>
      <c r="C347" s="147">
        <v>3662</v>
      </c>
      <c r="D347" s="148" t="s">
        <v>211</v>
      </c>
      <c r="E347" s="147">
        <v>30</v>
      </c>
      <c r="F347" s="149">
        <v>530</v>
      </c>
      <c r="G347" s="150">
        <v>5.5910000000000002</v>
      </c>
      <c r="H347" s="149">
        <v>20.013010999999999</v>
      </c>
      <c r="I347" s="58">
        <v>8.5874920160719554</v>
      </c>
    </row>
    <row r="348" spans="1:11">
      <c r="A348" s="124">
        <v>44322</v>
      </c>
      <c r="B348" s="4" t="s">
        <v>186</v>
      </c>
      <c r="C348" s="147">
        <v>3663</v>
      </c>
      <c r="D348" s="148" t="s">
        <v>211</v>
      </c>
      <c r="E348" s="147">
        <v>29</v>
      </c>
      <c r="F348" s="149">
        <v>447</v>
      </c>
      <c r="G348" s="150">
        <v>4.7080000000000002</v>
      </c>
      <c r="H348" s="149">
        <v>17.663069</v>
      </c>
      <c r="I348" s="58">
        <v>8.402182825635423</v>
      </c>
    </row>
    <row r="349" spans="1:11">
      <c r="D349" s="132" t="s">
        <v>211</v>
      </c>
      <c r="E349" s="122">
        <f>AVERAGE(E346:E348)</f>
        <v>30.666666666666668</v>
      </c>
      <c r="F349" s="123">
        <f>AVERAGE(F346:F348)</f>
        <v>490.66666666666669</v>
      </c>
      <c r="G349" s="25">
        <f>AVERAGE(G346:G348)</f>
        <v>5.1749999999999998</v>
      </c>
      <c r="H349" s="26">
        <f>AVERAGE(H346:H348)</f>
        <v>18.258188233333332</v>
      </c>
      <c r="I349" s="25">
        <f>AVERAGE(I346:I348)</f>
        <v>8.4962898803027418</v>
      </c>
      <c r="J349" s="25">
        <f>STDEV(I346:I348)</f>
        <v>9.2688742198900248E-2</v>
      </c>
      <c r="K349" s="42">
        <v>8.44</v>
      </c>
    </row>
    <row r="352" spans="1:11">
      <c r="A352" s="124">
        <v>44322</v>
      </c>
      <c r="B352" s="4" t="s">
        <v>186</v>
      </c>
      <c r="C352" s="147">
        <v>3682</v>
      </c>
      <c r="D352" s="148" t="s">
        <v>211</v>
      </c>
      <c r="E352" s="147">
        <v>31</v>
      </c>
      <c r="F352" s="149">
        <v>513</v>
      </c>
      <c r="G352" s="150">
        <v>5.4550000000000001</v>
      </c>
      <c r="H352" s="149">
        <v>18.9353011</v>
      </c>
      <c r="I352" s="58">
        <v>8.3612873895843585</v>
      </c>
    </row>
    <row r="353" spans="1:15">
      <c r="A353" s="124">
        <v>44322</v>
      </c>
      <c r="B353" s="4" t="s">
        <v>186</v>
      </c>
      <c r="C353" s="147">
        <v>3683</v>
      </c>
      <c r="D353" s="148" t="s">
        <v>211</v>
      </c>
      <c r="E353" s="147">
        <v>26</v>
      </c>
      <c r="F353" s="149">
        <v>349</v>
      </c>
      <c r="G353" s="150">
        <v>3.706</v>
      </c>
      <c r="H353" s="149">
        <v>15.7382452</v>
      </c>
      <c r="I353" s="58">
        <v>8.5169477427337803</v>
      </c>
    </row>
    <row r="354" spans="1:15">
      <c r="A354" s="124">
        <v>44322</v>
      </c>
      <c r="B354" s="4" t="s">
        <v>186</v>
      </c>
      <c r="C354" s="147">
        <v>3684</v>
      </c>
      <c r="D354" s="148" t="s">
        <v>211</v>
      </c>
      <c r="E354" s="147">
        <v>32</v>
      </c>
      <c r="F354" s="149">
        <v>447</v>
      </c>
      <c r="G354" s="150">
        <v>4.7409999999999997</v>
      </c>
      <c r="H354" s="149">
        <v>16.111100799999999</v>
      </c>
      <c r="I354" s="58">
        <v>8.5610102580293717</v>
      </c>
    </row>
    <row r="355" spans="1:15">
      <c r="A355" s="124"/>
      <c r="B355" s="4"/>
      <c r="C355" s="151"/>
      <c r="D355" s="132" t="s">
        <v>211</v>
      </c>
      <c r="E355" s="151">
        <f>AVERAGE(E352:E354)</f>
        <v>29.666666666666668</v>
      </c>
      <c r="F355" s="152">
        <f>AVERAGE(F352:F354)</f>
        <v>436.33333333333331</v>
      </c>
      <c r="G355" s="153">
        <f>AVERAGE(G352:G354)</f>
        <v>4.6339999999999995</v>
      </c>
      <c r="H355" s="152">
        <f>AVERAGE(H352:H354)</f>
        <v>16.928215699999999</v>
      </c>
      <c r="I355" s="154">
        <f>AVERAGE(I352:I354)</f>
        <v>8.4797484634491695</v>
      </c>
      <c r="J355" s="25">
        <f>STDEV(I352:I354)</f>
        <v>0.10492924201311488</v>
      </c>
      <c r="K355" s="42">
        <v>8.44</v>
      </c>
    </row>
    <row r="356" spans="1:15">
      <c r="A356" s="124"/>
      <c r="B356" s="4"/>
      <c r="C356" s="151"/>
      <c r="D356" s="259"/>
      <c r="E356" s="151"/>
      <c r="F356" s="152"/>
      <c r="G356" s="153"/>
      <c r="H356" s="152"/>
      <c r="I356" s="154"/>
    </row>
    <row r="357" spans="1:15">
      <c r="A357" s="124"/>
      <c r="B357" s="4"/>
      <c r="C357" s="151"/>
      <c r="D357" s="259"/>
      <c r="E357" s="151"/>
      <c r="F357" s="152"/>
      <c r="G357" s="153"/>
      <c r="H357" s="152"/>
      <c r="I357" s="154"/>
    </row>
    <row r="358" spans="1:15">
      <c r="A358" s="124">
        <v>44322</v>
      </c>
      <c r="B358" s="4" t="s">
        <v>186</v>
      </c>
      <c r="C358" s="54">
        <v>3664</v>
      </c>
      <c r="D358" s="55" t="s">
        <v>137</v>
      </c>
      <c r="E358" s="54">
        <v>18343</v>
      </c>
      <c r="F358" s="56">
        <v>1321</v>
      </c>
      <c r="G358" s="57">
        <v>12.07</v>
      </c>
      <c r="H358" s="56">
        <v>6.3861899999999999E-2</v>
      </c>
      <c r="I358" s="58">
        <v>7.8833402773022128</v>
      </c>
      <c r="L358" s="27">
        <f t="shared" ref="L358:L375" si="8">6.7295*F358^-0.699</f>
        <v>4.430693702652258E-2</v>
      </c>
      <c r="O358" s="28">
        <f>H358*$P$322</f>
        <v>4.8570492613826767E-2</v>
      </c>
    </row>
    <row r="359" spans="1:15">
      <c r="A359" s="124">
        <v>44322</v>
      </c>
      <c r="B359" s="4" t="s">
        <v>186</v>
      </c>
      <c r="C359" s="54">
        <v>3665</v>
      </c>
      <c r="D359" s="55" t="s">
        <v>138</v>
      </c>
      <c r="E359" s="54">
        <v>18288</v>
      </c>
      <c r="F359" s="56">
        <v>1315</v>
      </c>
      <c r="G359" s="57">
        <v>12.212</v>
      </c>
      <c r="H359" s="56">
        <v>6.4654199999999995E-2</v>
      </c>
      <c r="I359" s="58">
        <v>7.799371724055038</v>
      </c>
      <c r="L359" s="27">
        <f t="shared" si="8"/>
        <v>4.4448150670892216E-2</v>
      </c>
      <c r="O359" s="28">
        <f t="shared" ref="O359:O375" si="9">H359*$P$322</f>
        <v>4.9173080405576379E-2</v>
      </c>
    </row>
    <row r="360" spans="1:15">
      <c r="A360" s="124">
        <v>44322</v>
      </c>
      <c r="B360" s="4" t="s">
        <v>186</v>
      </c>
      <c r="C360" s="54">
        <v>3666</v>
      </c>
      <c r="D360" s="55" t="s">
        <v>139</v>
      </c>
      <c r="E360" s="54">
        <v>17874</v>
      </c>
      <c r="F360" s="56">
        <v>1307</v>
      </c>
      <c r="G360" s="57">
        <v>11.821</v>
      </c>
      <c r="H360" s="56">
        <v>6.4448800000000001E-2</v>
      </c>
      <c r="I360" s="58">
        <v>7.7593053449231517</v>
      </c>
      <c r="L360" s="27">
        <f t="shared" si="8"/>
        <v>4.4638147379226618E-2</v>
      </c>
      <c r="O360" s="28">
        <f t="shared" si="9"/>
        <v>4.9016862391660733E-2</v>
      </c>
    </row>
    <row r="361" spans="1:15">
      <c r="A361" s="124">
        <v>44322</v>
      </c>
      <c r="B361" s="4" t="s">
        <v>186</v>
      </c>
      <c r="C361" s="54">
        <v>3667</v>
      </c>
      <c r="D361" s="55" t="s">
        <v>140</v>
      </c>
      <c r="E361" s="54">
        <v>18200</v>
      </c>
      <c r="F361" s="56">
        <v>1275</v>
      </c>
      <c r="G361" s="57">
        <v>11.913</v>
      </c>
      <c r="H361" s="56">
        <v>6.3687999999999995E-2</v>
      </c>
      <c r="I361" s="58">
        <v>7.9119203586916571</v>
      </c>
      <c r="L361" s="27">
        <f t="shared" si="8"/>
        <v>4.541833176035897E-2</v>
      </c>
      <c r="O361" s="28">
        <f t="shared" si="9"/>
        <v>4.8438232085005285E-2</v>
      </c>
    </row>
    <row r="362" spans="1:15">
      <c r="A362" s="124">
        <v>44322</v>
      </c>
      <c r="B362" s="4" t="s">
        <v>186</v>
      </c>
      <c r="C362" s="54">
        <v>3668</v>
      </c>
      <c r="D362" s="55" t="s">
        <v>141</v>
      </c>
      <c r="E362" s="54">
        <v>18781</v>
      </c>
      <c r="F362" s="56">
        <v>1373</v>
      </c>
      <c r="G362" s="57">
        <v>12.173</v>
      </c>
      <c r="H362" s="56">
        <v>6.2796599999999994E-2</v>
      </c>
      <c r="I362" s="58">
        <v>7.8290453028394351</v>
      </c>
      <c r="L362" s="27">
        <f t="shared" si="8"/>
        <v>4.3127183029401675E-2</v>
      </c>
      <c r="O362" s="28">
        <f t="shared" si="9"/>
        <v>4.7760273284594312E-2</v>
      </c>
    </row>
    <row r="363" spans="1:15">
      <c r="A363" s="124">
        <v>44322</v>
      </c>
      <c r="B363" s="4" t="s">
        <v>186</v>
      </c>
      <c r="C363" s="54">
        <v>3669</v>
      </c>
      <c r="D363" s="55" t="s">
        <v>142</v>
      </c>
      <c r="E363" s="54">
        <v>17968</v>
      </c>
      <c r="F363" s="56">
        <v>1304</v>
      </c>
      <c r="G363" s="57">
        <v>11.656000000000001</v>
      </c>
      <c r="H363" s="56">
        <v>6.3384999999999997E-2</v>
      </c>
      <c r="I363" s="58">
        <v>7.7543747775459471</v>
      </c>
      <c r="L363" s="27">
        <f t="shared" si="8"/>
        <v>4.4709906441281977E-2</v>
      </c>
      <c r="O363" s="28">
        <f t="shared" si="9"/>
        <v>4.8207783895051814E-2</v>
      </c>
    </row>
    <row r="364" spans="1:15">
      <c r="A364" s="124">
        <v>44322</v>
      </c>
      <c r="B364" s="4" t="s">
        <v>186</v>
      </c>
      <c r="C364" s="54">
        <v>3670</v>
      </c>
      <c r="D364" s="55" t="s">
        <v>143</v>
      </c>
      <c r="E364" s="54">
        <v>18520</v>
      </c>
      <c r="F364" s="56">
        <v>1322</v>
      </c>
      <c r="G364" s="57">
        <v>11.962999999999999</v>
      </c>
      <c r="H364" s="56">
        <v>6.2799199999999999E-2</v>
      </c>
      <c r="I364" s="58">
        <v>7.583013893200266</v>
      </c>
      <c r="L364" s="27">
        <f t="shared" si="8"/>
        <v>4.4283507317060863E-2</v>
      </c>
      <c r="O364" s="28">
        <f t="shared" si="9"/>
        <v>4.7762250727808445E-2</v>
      </c>
    </row>
    <row r="365" spans="1:15">
      <c r="A365" s="124">
        <v>44322</v>
      </c>
      <c r="B365" s="4" t="s">
        <v>186</v>
      </c>
      <c r="C365" s="54">
        <v>3671</v>
      </c>
      <c r="D365" s="55" t="s">
        <v>144</v>
      </c>
      <c r="E365" s="54">
        <v>18531</v>
      </c>
      <c r="F365" s="56">
        <v>1319</v>
      </c>
      <c r="G365" s="57">
        <v>11.98</v>
      </c>
      <c r="H365" s="56">
        <v>6.28335E-2</v>
      </c>
      <c r="I365" s="58">
        <v>7.6906931846392341</v>
      </c>
      <c r="L365" s="27">
        <f t="shared" si="8"/>
        <v>4.4353886967458164E-2</v>
      </c>
      <c r="O365" s="28">
        <f t="shared" si="9"/>
        <v>4.7788337767133211E-2</v>
      </c>
    </row>
    <row r="366" spans="1:15">
      <c r="A366" s="124">
        <v>44322</v>
      </c>
      <c r="B366" s="4" t="s">
        <v>186</v>
      </c>
      <c r="C366" s="54">
        <v>3672</v>
      </c>
      <c r="D366" s="55" t="s">
        <v>145</v>
      </c>
      <c r="E366" s="54">
        <v>18401</v>
      </c>
      <c r="F366" s="56">
        <v>1281</v>
      </c>
      <c r="G366" s="57">
        <v>11.788</v>
      </c>
      <c r="H366" s="56">
        <v>6.2462400000000001E-2</v>
      </c>
      <c r="I366" s="58">
        <v>7.6761840714728518</v>
      </c>
      <c r="L366" s="27">
        <f t="shared" si="8"/>
        <v>4.5269526894760097E-2</v>
      </c>
      <c r="O366" s="28">
        <f t="shared" si="9"/>
        <v>4.7506095776071386E-2</v>
      </c>
    </row>
    <row r="367" spans="1:15">
      <c r="A367" s="124">
        <v>44322</v>
      </c>
      <c r="B367" s="4" t="s">
        <v>186</v>
      </c>
      <c r="C367" s="54">
        <v>3673</v>
      </c>
      <c r="D367" s="55" t="s">
        <v>146</v>
      </c>
      <c r="E367" s="54">
        <v>16167</v>
      </c>
      <c r="F367" s="56">
        <v>306</v>
      </c>
      <c r="G367" s="57">
        <v>2.879</v>
      </c>
      <c r="H367" s="56">
        <v>1.9892799999999999E-2</v>
      </c>
      <c r="I367" s="58">
        <v>8.3320852543569011</v>
      </c>
      <c r="L367" s="27">
        <f t="shared" si="8"/>
        <v>0.12315825315439387</v>
      </c>
      <c r="O367" s="28">
        <f t="shared" si="9"/>
        <v>1.5129570142265311E-2</v>
      </c>
    </row>
    <row r="368" spans="1:15">
      <c r="A368" s="124">
        <v>44322</v>
      </c>
      <c r="B368" s="4" t="s">
        <v>186</v>
      </c>
      <c r="C368" s="54">
        <v>3674</v>
      </c>
      <c r="D368" s="55" t="s">
        <v>136</v>
      </c>
      <c r="E368" s="54">
        <v>16762</v>
      </c>
      <c r="F368" s="56">
        <v>308</v>
      </c>
      <c r="G368" s="57">
        <v>2.9460000000000002</v>
      </c>
      <c r="H368" s="56">
        <v>1.9619500000000002E-2</v>
      </c>
      <c r="I368" s="58">
        <v>8.2390662505125505</v>
      </c>
      <c r="L368" s="27">
        <f t="shared" si="8"/>
        <v>0.12259869479179357</v>
      </c>
      <c r="O368" s="28">
        <f t="shared" si="9"/>
        <v>1.4921710438257777E-2</v>
      </c>
    </row>
    <row r="369" spans="1:16">
      <c r="A369" s="124">
        <v>44322</v>
      </c>
      <c r="B369" s="4" t="s">
        <v>186</v>
      </c>
      <c r="C369" s="54">
        <v>3675</v>
      </c>
      <c r="D369" s="55" t="s">
        <v>147</v>
      </c>
      <c r="E369" s="54">
        <v>17510</v>
      </c>
      <c r="F369" s="56">
        <v>330</v>
      </c>
      <c r="G369" s="57">
        <v>3.1469999999999998</v>
      </c>
      <c r="H369" s="56">
        <v>2.00036E-2</v>
      </c>
      <c r="I369" s="58">
        <v>8.4144975676576585</v>
      </c>
      <c r="L369" s="27">
        <f t="shared" si="8"/>
        <v>0.1168265504672218</v>
      </c>
      <c r="O369" s="28">
        <f t="shared" si="9"/>
        <v>1.5213839645390212E-2</v>
      </c>
    </row>
    <row r="370" spans="1:16">
      <c r="A370" s="124">
        <v>44322</v>
      </c>
      <c r="B370" s="4" t="s">
        <v>186</v>
      </c>
      <c r="C370" s="54">
        <v>3676</v>
      </c>
      <c r="D370" s="55" t="s">
        <v>148</v>
      </c>
      <c r="E370" s="54">
        <v>18194</v>
      </c>
      <c r="F370" s="56">
        <v>330</v>
      </c>
      <c r="G370" s="57">
        <v>3.1560000000000001</v>
      </c>
      <c r="H370" s="56">
        <v>1.9300500000000002E-2</v>
      </c>
      <c r="I370" s="58">
        <v>8.2798453763643529</v>
      </c>
      <c r="L370" s="27">
        <f t="shared" si="8"/>
        <v>0.1168265504672218</v>
      </c>
      <c r="O370" s="28">
        <f t="shared" si="9"/>
        <v>1.4679093366986633E-2</v>
      </c>
    </row>
    <row r="371" spans="1:16">
      <c r="A371" s="124">
        <v>44322</v>
      </c>
      <c r="B371" s="4" t="s">
        <v>186</v>
      </c>
      <c r="C371" s="54">
        <v>3677</v>
      </c>
      <c r="D371" s="55" t="s">
        <v>149</v>
      </c>
      <c r="E371" s="54">
        <v>16496</v>
      </c>
      <c r="F371" s="56">
        <v>287</v>
      </c>
      <c r="G371" s="57">
        <v>2.8220000000000001</v>
      </c>
      <c r="H371" s="56">
        <v>1.91249E-2</v>
      </c>
      <c r="I371" s="58">
        <v>8.2732920127542791</v>
      </c>
      <c r="L371" s="27">
        <f t="shared" si="8"/>
        <v>0.1288022209417034</v>
      </c>
      <c r="O371" s="28">
        <f t="shared" si="9"/>
        <v>1.4545539894525148E-2</v>
      </c>
    </row>
    <row r="372" spans="1:16">
      <c r="A372" s="124">
        <v>44322</v>
      </c>
      <c r="B372" s="4" t="s">
        <v>186</v>
      </c>
      <c r="C372" s="54">
        <v>3678</v>
      </c>
      <c r="D372" s="55" t="s">
        <v>150</v>
      </c>
      <c r="E372" s="54">
        <v>17366</v>
      </c>
      <c r="F372" s="56">
        <v>309</v>
      </c>
      <c r="G372" s="57">
        <v>2.9990000000000001</v>
      </c>
      <c r="H372" s="56">
        <v>1.92587E-2</v>
      </c>
      <c r="I372" s="58">
        <v>8.107292441191607</v>
      </c>
      <c r="L372" s="27">
        <f t="shared" si="8"/>
        <v>0.12232122461298611</v>
      </c>
      <c r="O372" s="28">
        <f t="shared" si="9"/>
        <v>1.4647302164544206E-2</v>
      </c>
    </row>
    <row r="373" spans="1:16">
      <c r="A373" s="124">
        <v>44322</v>
      </c>
      <c r="B373" s="4" t="s">
        <v>186</v>
      </c>
      <c r="C373" s="54">
        <v>3679</v>
      </c>
      <c r="D373" s="55" t="s">
        <v>151</v>
      </c>
      <c r="E373" s="54">
        <v>17458</v>
      </c>
      <c r="F373" s="56">
        <v>324</v>
      </c>
      <c r="G373" s="57">
        <v>3.1509999999999998</v>
      </c>
      <c r="H373" s="56">
        <v>2.0089099999999999E-2</v>
      </c>
      <c r="I373" s="58">
        <v>7.8084026998995073</v>
      </c>
      <c r="L373" s="27">
        <f t="shared" si="8"/>
        <v>0.11833462404080823</v>
      </c>
      <c r="O373" s="28">
        <f t="shared" si="9"/>
        <v>1.5278867104931535E-2</v>
      </c>
    </row>
    <row r="374" spans="1:16">
      <c r="A374" s="124">
        <v>44322</v>
      </c>
      <c r="B374" s="4" t="s">
        <v>186</v>
      </c>
      <c r="C374" s="54">
        <v>3680</v>
      </c>
      <c r="D374" s="55" t="s">
        <v>152</v>
      </c>
      <c r="E374" s="54">
        <v>16891</v>
      </c>
      <c r="F374" s="56">
        <v>283</v>
      </c>
      <c r="G374" s="57">
        <v>2.9940000000000002</v>
      </c>
      <c r="H374" s="56">
        <v>1.97687E-2</v>
      </c>
      <c r="I374" s="58">
        <v>7.8892968195491324</v>
      </c>
      <c r="L374" s="27">
        <f t="shared" si="8"/>
        <v>0.13007207816391644</v>
      </c>
      <c r="O374" s="28">
        <f t="shared" si="9"/>
        <v>1.5035185256545095E-2</v>
      </c>
    </row>
    <row r="375" spans="1:16">
      <c r="A375" s="124">
        <v>44322</v>
      </c>
      <c r="B375" s="4" t="s">
        <v>186</v>
      </c>
      <c r="C375" s="54">
        <v>3681</v>
      </c>
      <c r="D375" s="55" t="s">
        <v>153</v>
      </c>
      <c r="E375" s="54">
        <v>18078</v>
      </c>
      <c r="F375" s="56">
        <v>343</v>
      </c>
      <c r="G375" s="57">
        <v>3.1659999999999999</v>
      </c>
      <c r="H375" s="56">
        <v>1.9486900000000001E-2</v>
      </c>
      <c r="I375" s="58">
        <v>7.788524395023587</v>
      </c>
      <c r="L375" s="27">
        <f t="shared" si="8"/>
        <v>0.11371354729201245</v>
      </c>
      <c r="O375" s="28">
        <f t="shared" si="9"/>
        <v>1.4820860834337545E-2</v>
      </c>
    </row>
    <row r="376" spans="1:16">
      <c r="A376" s="124"/>
      <c r="B376" s="4"/>
      <c r="C376" s="151"/>
      <c r="D376" s="259"/>
      <c r="E376" s="151"/>
      <c r="F376" s="152"/>
      <c r="G376" s="153"/>
      <c r="H376" s="152"/>
      <c r="I376" s="154"/>
    </row>
    <row r="377" spans="1:16">
      <c r="A377" s="260"/>
      <c r="B377" s="261"/>
      <c r="C377" s="262"/>
      <c r="D377" s="263"/>
      <c r="E377" s="262"/>
      <c r="F377" s="264"/>
      <c r="G377" s="265"/>
      <c r="H377" s="264"/>
      <c r="I377" s="266"/>
      <c r="J377" s="212"/>
      <c r="K377" s="213"/>
      <c r="L377" s="214"/>
      <c r="M377" s="214"/>
      <c r="N377" s="214"/>
      <c r="O377" s="215"/>
    </row>
    <row r="378" spans="1:16">
      <c r="A378" s="120" t="s">
        <v>233</v>
      </c>
      <c r="B378" s="4"/>
      <c r="C378" s="151"/>
      <c r="D378" s="259"/>
      <c r="E378" s="151"/>
      <c r="F378" s="152"/>
      <c r="G378" s="153"/>
      <c r="H378" s="152"/>
      <c r="I378" s="154"/>
    </row>
    <row r="379" spans="1:16">
      <c r="A379" s="155">
        <v>44250</v>
      </c>
      <c r="B379" s="4" t="s">
        <v>186</v>
      </c>
      <c r="C379" s="221">
        <v>1577</v>
      </c>
      <c r="D379" s="216" t="s">
        <v>214</v>
      </c>
      <c r="E379" s="267">
        <v>150</v>
      </c>
      <c r="F379" s="268">
        <v>381</v>
      </c>
      <c r="G379" s="269">
        <v>12.558999999999999</v>
      </c>
      <c r="H379" s="270">
        <v>9.0198899000000008</v>
      </c>
      <c r="I379" s="236">
        <v>-5.7130000000000001</v>
      </c>
      <c r="J379" s="92"/>
      <c r="K379" s="162"/>
      <c r="O379" s="271">
        <f>AVERAGE(H379:H381,H391:H393,H385:H387,H397:H399)</f>
        <v>8.9909533545454554</v>
      </c>
      <c r="P379" s="271">
        <f>$AH$10/O379</f>
        <v>1.0588655180823427</v>
      </c>
    </row>
    <row r="380" spans="1:16">
      <c r="A380" s="155">
        <v>44250</v>
      </c>
      <c r="B380" s="4" t="s">
        <v>186</v>
      </c>
      <c r="C380" s="221">
        <v>1578</v>
      </c>
      <c r="D380" s="221" t="s">
        <v>214</v>
      </c>
      <c r="E380" s="267">
        <v>145</v>
      </c>
      <c r="F380" s="268">
        <v>378</v>
      </c>
      <c r="G380" s="269">
        <v>12.462</v>
      </c>
      <c r="H380" s="270">
        <v>9.2573024000000004</v>
      </c>
      <c r="I380" s="236">
        <v>-5.6559999999999997</v>
      </c>
      <c r="J380" s="92"/>
      <c r="K380" s="162"/>
    </row>
    <row r="381" spans="1:16">
      <c r="A381" s="155">
        <v>44250</v>
      </c>
      <c r="B381" s="4" t="s">
        <v>186</v>
      </c>
      <c r="C381" s="221">
        <v>1579</v>
      </c>
      <c r="D381" s="221" t="s">
        <v>214</v>
      </c>
      <c r="E381" s="267">
        <v>158</v>
      </c>
      <c r="F381" s="268">
        <v>409</v>
      </c>
      <c r="G381" s="269">
        <v>13.497</v>
      </c>
      <c r="H381" s="270">
        <v>9.2101156</v>
      </c>
      <c r="I381" s="236">
        <v>-5.8970000000000002</v>
      </c>
      <c r="J381" s="92"/>
      <c r="K381" s="162"/>
    </row>
    <row r="382" spans="1:16">
      <c r="A382" s="4"/>
      <c r="B382" s="4"/>
      <c r="C382" s="10"/>
      <c r="D382" s="10"/>
      <c r="E382" s="272">
        <f>AVERAGE(E379:E381)</f>
        <v>151</v>
      </c>
      <c r="F382" s="272">
        <f t="shared" ref="F382:I382" si="10">AVERAGE(F379:F381)</f>
        <v>389.33333333333331</v>
      </c>
      <c r="G382" s="92">
        <f t="shared" si="10"/>
        <v>12.839333333333334</v>
      </c>
      <c r="H382" s="92">
        <f t="shared" si="10"/>
        <v>9.1624359666666688</v>
      </c>
      <c r="I382" s="92">
        <f t="shared" si="10"/>
        <v>-5.7553333333333327</v>
      </c>
      <c r="J382" s="92">
        <f>STDEV(I379:I381)</f>
        <v>0.12595369519523195</v>
      </c>
      <c r="K382" s="162">
        <v>-4.5199999999999996</v>
      </c>
    </row>
    <row r="383" spans="1:16">
      <c r="A383" s="4"/>
      <c r="B383" s="4"/>
      <c r="C383" s="10"/>
      <c r="D383" s="10"/>
      <c r="E383" s="272"/>
      <c r="F383" s="272"/>
      <c r="G383" s="92"/>
      <c r="H383" s="92"/>
      <c r="I383" s="92"/>
      <c r="J383" s="92"/>
      <c r="K383" s="162"/>
    </row>
    <row r="384" spans="1:16">
      <c r="A384" s="4"/>
      <c r="B384" s="4"/>
      <c r="C384" s="10"/>
      <c r="D384" s="10"/>
      <c r="E384" s="273"/>
      <c r="F384" s="273"/>
      <c r="G384" s="60"/>
      <c r="H384" s="60"/>
      <c r="I384" s="60"/>
      <c r="J384" s="60"/>
      <c r="K384" s="274"/>
    </row>
    <row r="385" spans="1:11">
      <c r="A385" s="155">
        <v>44250</v>
      </c>
      <c r="B385" s="4" t="s">
        <v>186</v>
      </c>
      <c r="C385" s="221">
        <v>1580</v>
      </c>
      <c r="D385" s="221" t="s">
        <v>234</v>
      </c>
      <c r="E385" s="267">
        <v>151</v>
      </c>
      <c r="F385" s="268">
        <v>358</v>
      </c>
      <c r="G385" s="269">
        <v>11.907999999999999</v>
      </c>
      <c r="H385" s="270">
        <v>8.4904019000000002</v>
      </c>
      <c r="I385" s="236">
        <v>44.834000000000003</v>
      </c>
      <c r="J385" s="92"/>
      <c r="K385" s="162"/>
    </row>
    <row r="386" spans="1:11">
      <c r="A386" s="155">
        <v>44250</v>
      </c>
      <c r="B386" s="4" t="s">
        <v>186</v>
      </c>
      <c r="C386" s="221">
        <v>1581</v>
      </c>
      <c r="D386" s="221" t="s">
        <v>234</v>
      </c>
      <c r="E386" s="267">
        <v>156</v>
      </c>
      <c r="F386" s="268">
        <v>402</v>
      </c>
      <c r="G386" s="269">
        <v>13.37</v>
      </c>
      <c r="H386" s="270">
        <v>9.2398465999999999</v>
      </c>
      <c r="I386" s="236">
        <v>44.604999999999997</v>
      </c>
      <c r="J386" s="92"/>
      <c r="K386" s="162"/>
    </row>
    <row r="387" spans="1:11">
      <c r="A387" s="155">
        <v>44250</v>
      </c>
      <c r="B387" s="4" t="s">
        <v>186</v>
      </c>
      <c r="C387" s="221">
        <v>1582</v>
      </c>
      <c r="D387" s="221" t="s">
        <v>234</v>
      </c>
      <c r="E387" s="267">
        <v>147</v>
      </c>
      <c r="F387" s="268">
        <v>386</v>
      </c>
      <c r="G387" s="269">
        <v>12.851000000000001</v>
      </c>
      <c r="H387" s="270">
        <v>9.4201698</v>
      </c>
      <c r="I387" s="236">
        <v>44.656999999999996</v>
      </c>
      <c r="J387" s="92"/>
      <c r="K387" s="275"/>
    </row>
    <row r="388" spans="1:11">
      <c r="A388" s="4"/>
      <c r="B388" s="4"/>
      <c r="C388" s="10"/>
      <c r="D388" s="10"/>
      <c r="E388" s="272">
        <f>AVERAGE(E385:E387)</f>
        <v>151.33333333333334</v>
      </c>
      <c r="F388" s="272">
        <f t="shared" ref="F388:I388" si="11">AVERAGE(F385:F387)</f>
        <v>382</v>
      </c>
      <c r="G388" s="92">
        <f t="shared" si="11"/>
        <v>12.709666666666665</v>
      </c>
      <c r="H388" s="92">
        <f t="shared" si="11"/>
        <v>9.0501394333333334</v>
      </c>
      <c r="I388" s="92">
        <f t="shared" si="11"/>
        <v>44.698666666666668</v>
      </c>
      <c r="J388" s="92">
        <f>STDEV(I385:I387)</f>
        <v>0.12005137789019418</v>
      </c>
      <c r="K388" s="162">
        <v>47.57</v>
      </c>
    </row>
    <row r="389" spans="1:11">
      <c r="A389" s="4"/>
      <c r="B389" s="4"/>
      <c r="C389" s="10"/>
      <c r="D389" s="10"/>
      <c r="E389" s="272"/>
      <c r="F389" s="272"/>
      <c r="G389" s="92"/>
      <c r="H389" s="92"/>
      <c r="I389" s="92"/>
      <c r="J389" s="92"/>
      <c r="K389" s="162"/>
    </row>
    <row r="390" spans="1:11">
      <c r="A390" s="4"/>
      <c r="B390" s="4"/>
      <c r="C390" s="4"/>
      <c r="D390" s="4"/>
      <c r="E390" s="272"/>
      <c r="F390" s="276"/>
      <c r="G390" s="92"/>
      <c r="H390" s="162"/>
      <c r="I390" s="92"/>
      <c r="J390" s="92"/>
      <c r="K390" s="162"/>
    </row>
    <row r="391" spans="1:11">
      <c r="A391" s="155">
        <v>44250</v>
      </c>
      <c r="B391" s="4" t="s">
        <v>186</v>
      </c>
      <c r="C391" s="221">
        <v>1607</v>
      </c>
      <c r="D391" s="216" t="s">
        <v>214</v>
      </c>
      <c r="E391" s="267">
        <v>156</v>
      </c>
      <c r="F391" s="268">
        <v>407</v>
      </c>
      <c r="G391" s="269">
        <v>13.221</v>
      </c>
      <c r="H391" s="270">
        <v>9.1352978</v>
      </c>
      <c r="I391" s="236">
        <v>-5.9690000000000003</v>
      </c>
      <c r="J391" s="92"/>
      <c r="K391" s="162"/>
    </row>
    <row r="392" spans="1:11">
      <c r="A392" s="155">
        <v>44250</v>
      </c>
      <c r="B392" s="4" t="s">
        <v>186</v>
      </c>
      <c r="C392" s="221">
        <v>1608</v>
      </c>
      <c r="D392" s="221" t="s">
        <v>214</v>
      </c>
      <c r="E392" s="267">
        <v>142</v>
      </c>
      <c r="F392" s="268">
        <v>344</v>
      </c>
      <c r="G392" s="269">
        <v>11.137</v>
      </c>
      <c r="H392" s="270">
        <v>8.4379983000000003</v>
      </c>
      <c r="I392" s="236">
        <v>-5.9619999999999997</v>
      </c>
      <c r="J392" s="92"/>
      <c r="K392" s="162"/>
    </row>
    <row r="393" spans="1:11">
      <c r="A393" s="155">
        <v>44250</v>
      </c>
      <c r="B393" s="4" t="s">
        <v>186</v>
      </c>
      <c r="C393" s="221">
        <v>1609</v>
      </c>
      <c r="D393" s="221" t="s">
        <v>214</v>
      </c>
      <c r="E393" s="267">
        <v>157</v>
      </c>
      <c r="F393" s="268">
        <v>398</v>
      </c>
      <c r="G393" s="269">
        <v>12.932</v>
      </c>
      <c r="H393" s="270">
        <v>8.8764608999999997</v>
      </c>
      <c r="I393" s="236">
        <v>-6.1070000000000002</v>
      </c>
      <c r="J393" s="92"/>
      <c r="K393" s="162"/>
    </row>
    <row r="394" spans="1:11">
      <c r="A394" s="4"/>
      <c r="B394" s="4"/>
      <c r="C394" s="4"/>
      <c r="D394" s="4"/>
      <c r="E394" s="272">
        <f>AVERAGE(E391:E393)</f>
        <v>151.66666666666666</v>
      </c>
      <c r="F394" s="272">
        <f t="shared" ref="F394:I394" si="12">AVERAGE(F391:F393)</f>
        <v>383</v>
      </c>
      <c r="G394" s="92">
        <f t="shared" si="12"/>
        <v>12.43</v>
      </c>
      <c r="H394" s="92">
        <f t="shared" si="12"/>
        <v>8.8165856666666667</v>
      </c>
      <c r="I394" s="92">
        <f t="shared" si="12"/>
        <v>-6.012666666666667</v>
      </c>
      <c r="J394" s="92">
        <f>STDEV(I391:I393)</f>
        <v>8.1770002649708615E-2</v>
      </c>
      <c r="K394" s="162">
        <v>-4.5199999999999996</v>
      </c>
    </row>
    <row r="395" spans="1:11">
      <c r="A395" s="4"/>
      <c r="B395" s="4"/>
      <c r="C395" s="4"/>
      <c r="D395" s="4"/>
      <c r="E395" s="272"/>
      <c r="F395" s="272"/>
      <c r="G395" s="92"/>
      <c r="H395" s="92"/>
      <c r="I395" s="92"/>
      <c r="J395" s="92"/>
      <c r="K395" s="162"/>
    </row>
    <row r="396" spans="1:11">
      <c r="A396" s="4"/>
      <c r="B396" s="4"/>
      <c r="C396" s="10"/>
      <c r="D396" s="10"/>
      <c r="E396" s="273"/>
      <c r="F396" s="273"/>
      <c r="G396" s="60"/>
      <c r="H396" s="60"/>
      <c r="I396" s="60"/>
      <c r="J396" s="60"/>
      <c r="K396" s="274"/>
    </row>
    <row r="397" spans="1:11">
      <c r="A397" s="155">
        <v>44250</v>
      </c>
      <c r="B397" s="4" t="s">
        <v>186</v>
      </c>
      <c r="C397" s="221">
        <v>1610</v>
      </c>
      <c r="D397" s="221" t="s">
        <v>234</v>
      </c>
      <c r="E397" s="267">
        <v>156</v>
      </c>
      <c r="F397" s="268">
        <v>388</v>
      </c>
      <c r="G397" s="269">
        <v>12.581</v>
      </c>
      <c r="H397" s="270">
        <v>8.6878484</v>
      </c>
      <c r="I397" s="236">
        <v>45.610999999999997</v>
      </c>
      <c r="J397" s="92"/>
      <c r="K397" s="162"/>
    </row>
    <row r="398" spans="1:11">
      <c r="A398" s="155">
        <v>44250</v>
      </c>
      <c r="B398" s="4" t="s">
        <v>186</v>
      </c>
      <c r="C398" s="221">
        <v>1611</v>
      </c>
      <c r="D398" s="221" t="s">
        <v>234</v>
      </c>
      <c r="E398" s="267">
        <v>154</v>
      </c>
      <c r="F398" s="268">
        <v>401</v>
      </c>
      <c r="G398" s="269">
        <v>13.039</v>
      </c>
      <c r="H398" s="270">
        <v>9.1251552999999994</v>
      </c>
      <c r="I398" s="236">
        <v>45.561</v>
      </c>
      <c r="J398" s="92"/>
      <c r="K398" s="162"/>
    </row>
    <row r="399" spans="1:11">
      <c r="A399" s="155">
        <v>44250</v>
      </c>
      <c r="B399" s="4" t="s">
        <v>186</v>
      </c>
      <c r="C399" s="221">
        <v>1612</v>
      </c>
      <c r="D399" s="221" t="s">
        <v>234</v>
      </c>
      <c r="E399" s="277">
        <v>160</v>
      </c>
      <c r="F399" s="268"/>
      <c r="G399" s="269"/>
      <c r="H399" s="270"/>
      <c r="I399" s="236">
        <v>45.601999999999997</v>
      </c>
      <c r="J399" s="92"/>
      <c r="K399" s="162"/>
    </row>
    <row r="400" spans="1:11">
      <c r="A400" s="4"/>
      <c r="B400" s="4"/>
      <c r="C400" s="4"/>
      <c r="D400" s="4"/>
      <c r="E400" s="272">
        <f>AVERAGE(E397:E399)</f>
        <v>156.66666666666666</v>
      </c>
      <c r="F400" s="272">
        <f t="shared" ref="F400:I400" si="13">AVERAGE(F397:F399)</f>
        <v>394.5</v>
      </c>
      <c r="G400" s="92">
        <f t="shared" si="13"/>
        <v>12.809999999999999</v>
      </c>
      <c r="H400" s="92">
        <f t="shared" si="13"/>
        <v>8.9065018499999997</v>
      </c>
      <c r="I400" s="92">
        <f t="shared" si="13"/>
        <v>45.591333333333331</v>
      </c>
      <c r="J400" s="92">
        <f>STDEV(I397:I399)</f>
        <v>2.6652079343519215E-2</v>
      </c>
      <c r="K400" s="162">
        <v>47.57</v>
      </c>
    </row>
    <row r="401" spans="1:39">
      <c r="A401" s="4"/>
      <c r="B401" s="4"/>
      <c r="C401" s="4"/>
      <c r="D401" s="4"/>
      <c r="E401" s="272"/>
      <c r="F401" s="272"/>
      <c r="G401" s="92"/>
      <c r="H401" s="92"/>
      <c r="I401" s="92"/>
      <c r="J401" s="92"/>
      <c r="K401" s="162"/>
    </row>
    <row r="402" spans="1:39">
      <c r="A402" s="4"/>
      <c r="B402" s="4"/>
      <c r="C402" s="4"/>
      <c r="D402" s="4"/>
      <c r="E402" s="272"/>
      <c r="F402" s="276"/>
      <c r="G402" s="92"/>
      <c r="H402" s="162"/>
      <c r="I402" s="92"/>
      <c r="J402" s="92"/>
      <c r="K402" s="162"/>
    </row>
    <row r="403" spans="1:39">
      <c r="A403" s="155">
        <v>44250</v>
      </c>
      <c r="B403" s="4" t="s">
        <v>186</v>
      </c>
      <c r="C403" s="156">
        <v>1583</v>
      </c>
      <c r="D403" s="156" t="s">
        <v>211</v>
      </c>
      <c r="E403" s="157">
        <v>139</v>
      </c>
      <c r="F403" s="158">
        <v>554</v>
      </c>
      <c r="G403" s="159">
        <v>18.38</v>
      </c>
      <c r="H403" s="160">
        <v>14.3218611</v>
      </c>
      <c r="I403" s="161">
        <v>8.4461508514851538</v>
      </c>
      <c r="J403" s="92"/>
      <c r="K403" s="162"/>
    </row>
    <row r="404" spans="1:39">
      <c r="A404" s="155">
        <v>44250</v>
      </c>
      <c r="B404" s="4" t="s">
        <v>186</v>
      </c>
      <c r="C404" s="156">
        <v>1584</v>
      </c>
      <c r="D404" s="156" t="s">
        <v>211</v>
      </c>
      <c r="E404" s="157">
        <v>132</v>
      </c>
      <c r="F404" s="158">
        <v>521</v>
      </c>
      <c r="G404" s="159">
        <v>17.337</v>
      </c>
      <c r="H404" s="160">
        <v>14.211774200000001</v>
      </c>
      <c r="I404" s="161">
        <v>8.5294085783246913</v>
      </c>
      <c r="J404" s="92"/>
      <c r="K404" s="162"/>
    </row>
    <row r="405" spans="1:39">
      <c r="A405" s="155">
        <v>44250</v>
      </c>
      <c r="B405" s="4" t="s">
        <v>186</v>
      </c>
      <c r="C405" s="156">
        <v>1585</v>
      </c>
      <c r="D405" s="156" t="s">
        <v>211</v>
      </c>
      <c r="E405" s="157">
        <v>144</v>
      </c>
      <c r="F405" s="158">
        <v>598</v>
      </c>
      <c r="G405" s="159">
        <v>19.881</v>
      </c>
      <c r="H405" s="160">
        <v>14.9747127</v>
      </c>
      <c r="I405" s="161">
        <v>8.5610739642631213</v>
      </c>
      <c r="J405" s="92"/>
      <c r="K405" s="162"/>
    </row>
    <row r="406" spans="1:39">
      <c r="A406" s="4"/>
      <c r="B406" s="4"/>
      <c r="C406" s="4"/>
      <c r="D406" s="4"/>
      <c r="E406" s="272">
        <f>AVERAGE(E403:E405)</f>
        <v>138.33333333333334</v>
      </c>
      <c r="F406" s="272">
        <f>AVERAGE(F403:F405)</f>
        <v>557.66666666666663</v>
      </c>
      <c r="G406" s="92">
        <f>AVERAGE(G403:G405)</f>
        <v>18.532666666666668</v>
      </c>
      <c r="H406" s="92">
        <f>AVERAGE(H403:H405)</f>
        <v>14.502782666666667</v>
      </c>
      <c r="I406" s="92">
        <f>AVERAGE(I403:I405)</f>
        <v>8.5122111313576543</v>
      </c>
      <c r="J406" s="92">
        <f>STDEV(I403:I405)</f>
        <v>5.936029480454396E-2</v>
      </c>
      <c r="K406" s="162">
        <v>8.44</v>
      </c>
    </row>
    <row r="408" spans="1:39">
      <c r="K408" s="28"/>
      <c r="L408" s="28"/>
      <c r="M408" s="163"/>
      <c r="N408" s="164"/>
      <c r="P408" s="165"/>
      <c r="Q408" s="120"/>
      <c r="R408" s="120"/>
      <c r="S408" s="120"/>
      <c r="T408" s="120"/>
      <c r="U408" s="120"/>
      <c r="X408" s="165"/>
      <c r="Y408" s="165"/>
      <c r="AC408" s="120"/>
      <c r="AD408" s="120"/>
      <c r="AG408" s="165"/>
      <c r="AH408" s="165"/>
      <c r="AL408" s="120"/>
      <c r="AM408" s="120"/>
    </row>
    <row r="409" spans="1:39" s="4" customFormat="1">
      <c r="A409" s="155">
        <v>44250</v>
      </c>
      <c r="B409" s="4" t="s">
        <v>186</v>
      </c>
      <c r="C409" s="54">
        <v>1616</v>
      </c>
      <c r="D409" s="55" t="s">
        <v>154</v>
      </c>
      <c r="E409" s="54">
        <v>594</v>
      </c>
      <c r="F409" s="56">
        <v>162</v>
      </c>
      <c r="G409" s="57">
        <v>106.984477</v>
      </c>
      <c r="H409" s="56">
        <v>0.93705510000000003</v>
      </c>
      <c r="I409" s="58">
        <v>6.5695178668320349</v>
      </c>
      <c r="L409" s="27">
        <f t="shared" ref="L409:L411" si="14">6.7295*F409^-0.699</f>
        <v>0.19210196280557479</v>
      </c>
      <c r="O409" s="28">
        <f t="shared" ref="O409:O411" si="15">H409*$P$322</f>
        <v>0.71268201875137926</v>
      </c>
    </row>
    <row r="410" spans="1:39">
      <c r="A410" s="155">
        <v>44250</v>
      </c>
      <c r="B410" s="4" t="s">
        <v>186</v>
      </c>
      <c r="C410" s="54">
        <v>1617</v>
      </c>
      <c r="D410" s="55" t="s">
        <v>155</v>
      </c>
      <c r="E410" s="54">
        <v>340</v>
      </c>
      <c r="F410" s="56">
        <v>150</v>
      </c>
      <c r="G410" s="57">
        <v>106.943495</v>
      </c>
      <c r="H410" s="56">
        <v>1.5085643</v>
      </c>
      <c r="I410" s="58">
        <v>7.9957387024261743</v>
      </c>
      <c r="K410" s="28"/>
      <c r="L410" s="27">
        <f t="shared" si="14"/>
        <v>0.20271925774768593</v>
      </c>
      <c r="M410" s="4"/>
      <c r="N410" s="4"/>
      <c r="O410" s="28">
        <f t="shared" si="15"/>
        <v>1.1473462454238403</v>
      </c>
      <c r="P410" s="165"/>
      <c r="Q410" s="120"/>
      <c r="R410" s="120"/>
      <c r="S410" s="120"/>
      <c r="T410" s="120"/>
      <c r="U410" s="120"/>
      <c r="X410" s="165"/>
      <c r="Y410" s="165"/>
      <c r="AC410" s="120"/>
      <c r="AD410" s="120"/>
      <c r="AG410" s="165"/>
      <c r="AH410" s="165"/>
      <c r="AL410" s="120"/>
      <c r="AM410" s="120"/>
    </row>
    <row r="411" spans="1:39">
      <c r="A411" s="155">
        <v>44250</v>
      </c>
      <c r="B411" s="4" t="s">
        <v>186</v>
      </c>
      <c r="C411" s="54">
        <v>1618</v>
      </c>
      <c r="D411" s="55" t="s">
        <v>156</v>
      </c>
      <c r="E411" s="54">
        <v>1600</v>
      </c>
      <c r="F411" s="56">
        <v>349</v>
      </c>
      <c r="G411" s="57">
        <v>107.601376</v>
      </c>
      <c r="H411" s="56">
        <v>0.76151559999999996</v>
      </c>
      <c r="I411" s="58">
        <v>6.6613043562514598</v>
      </c>
      <c r="L411" s="27">
        <f t="shared" si="14"/>
        <v>0.11234346742199225</v>
      </c>
      <c r="M411" s="4"/>
      <c r="N411" s="4"/>
      <c r="O411" s="28">
        <f t="shared" si="15"/>
        <v>0.57917455987237865</v>
      </c>
      <c r="P411" s="165"/>
      <c r="Q411" s="120"/>
      <c r="R411" s="120"/>
      <c r="S411" s="120"/>
      <c r="T411" s="120"/>
      <c r="U411" s="120"/>
      <c r="X411" s="165"/>
      <c r="Y411" s="165"/>
      <c r="AC411" s="120"/>
      <c r="AD411" s="120"/>
      <c r="AG411" s="165"/>
      <c r="AH411" s="165"/>
      <c r="AL411" s="120"/>
      <c r="AM411" s="120"/>
    </row>
    <row r="412" spans="1:39">
      <c r="K412" s="28"/>
      <c r="L412" s="28"/>
      <c r="M412" s="163"/>
      <c r="N412" s="164"/>
      <c r="P412" s="165"/>
      <c r="Q412" s="120"/>
      <c r="R412" s="120"/>
      <c r="S412" s="120"/>
      <c r="T412" s="120"/>
      <c r="U412" s="120"/>
      <c r="X412" s="165"/>
      <c r="Y412" s="165"/>
      <c r="AC412" s="120"/>
      <c r="AD412" s="120"/>
      <c r="AG412" s="165"/>
      <c r="AH412" s="165"/>
      <c r="AL412" s="120"/>
      <c r="AM412" s="120"/>
    </row>
    <row r="413" spans="1:39">
      <c r="K413" s="28"/>
      <c r="L413" s="28"/>
      <c r="M413" s="163"/>
      <c r="N413" s="164"/>
      <c r="P413" s="165"/>
      <c r="Q413" s="120"/>
      <c r="R413" s="120"/>
      <c r="S413" s="120"/>
      <c r="T413" s="120"/>
      <c r="U413" s="120"/>
      <c r="X413" s="165"/>
      <c r="Y413" s="165"/>
      <c r="AC413" s="120"/>
      <c r="AD413" s="120"/>
      <c r="AG413" s="165"/>
      <c r="AH413" s="165"/>
      <c r="AL413" s="120"/>
      <c r="AM413" s="120"/>
    </row>
    <row r="414" spans="1:39">
      <c r="K414" s="28"/>
      <c r="L414" s="28"/>
      <c r="M414" s="163"/>
      <c r="N414" s="164"/>
      <c r="P414" s="165"/>
      <c r="Q414" s="120"/>
      <c r="R414" s="120"/>
      <c r="S414" s="120"/>
      <c r="T414" s="120"/>
      <c r="U414" s="120"/>
      <c r="X414" s="165"/>
      <c r="Y414" s="165"/>
      <c r="AC414" s="120"/>
      <c r="AD414" s="120"/>
      <c r="AG414" s="165"/>
      <c r="AH414" s="165"/>
      <c r="AL414" s="120"/>
      <c r="AM414" s="120"/>
    </row>
    <row r="415" spans="1:39">
      <c r="K415" s="28"/>
      <c r="L415" s="28"/>
      <c r="M415" s="163"/>
      <c r="N415" s="164"/>
      <c r="O415" s="164"/>
      <c r="P415" s="165"/>
      <c r="Q415" s="120"/>
      <c r="R415" s="120"/>
      <c r="S415" s="120"/>
      <c r="T415" s="120"/>
      <c r="U415" s="120"/>
      <c r="X415" s="165"/>
      <c r="Y415" s="165"/>
      <c r="AC415" s="120"/>
      <c r="AD415" s="120"/>
      <c r="AG415" s="165"/>
      <c r="AH415" s="165"/>
      <c r="AL415" s="120"/>
      <c r="AM415" s="120"/>
    </row>
    <row r="416" spans="1:39">
      <c r="K416" s="28"/>
      <c r="L416" s="28"/>
      <c r="M416" s="163"/>
      <c r="N416" s="164"/>
      <c r="O416" s="164"/>
      <c r="P416" s="165"/>
      <c r="Q416" s="120"/>
      <c r="R416" s="120"/>
      <c r="S416" s="120"/>
      <c r="T416" s="120"/>
      <c r="U416" s="120"/>
      <c r="X416" s="165"/>
      <c r="Y416" s="165"/>
      <c r="AC416" s="120"/>
      <c r="AD416" s="120"/>
      <c r="AG416" s="165"/>
      <c r="AH416" s="165"/>
      <c r="AL416" s="120"/>
      <c r="AM416" s="120"/>
    </row>
    <row r="417" spans="5:39">
      <c r="K417" s="28"/>
      <c r="L417" s="28"/>
      <c r="M417" s="163"/>
      <c r="N417" s="164"/>
      <c r="O417" s="164"/>
      <c r="P417" s="165"/>
      <c r="Q417" s="120"/>
      <c r="R417" s="120"/>
      <c r="S417" s="120"/>
      <c r="T417" s="120"/>
      <c r="U417" s="120"/>
      <c r="X417" s="165"/>
      <c r="Y417" s="165"/>
      <c r="AC417" s="120"/>
      <c r="AD417" s="120"/>
      <c r="AG417" s="165"/>
      <c r="AH417" s="165"/>
      <c r="AL417" s="120"/>
      <c r="AM417" s="120"/>
    </row>
    <row r="419" spans="5:39">
      <c r="E419" s="123"/>
      <c r="F419" s="25"/>
      <c r="G419" s="26"/>
      <c r="H419" s="25"/>
      <c r="J419" s="26"/>
      <c r="K419" s="49"/>
      <c r="N419" s="28"/>
      <c r="Q419" s="163"/>
      <c r="R419" s="164"/>
      <c r="T419" s="165"/>
      <c r="U419" s="120"/>
      <c r="AB419" s="165"/>
      <c r="AD419" s="120"/>
      <c r="AK419" s="165"/>
      <c r="AM419" s="120"/>
    </row>
    <row r="420" spans="5:39">
      <c r="K420" s="49"/>
      <c r="N420" s="28"/>
      <c r="Q420" s="163"/>
      <c r="R420" s="164"/>
      <c r="T420" s="165"/>
      <c r="U420" s="120"/>
      <c r="AB420" s="165"/>
      <c r="AD420" s="120"/>
      <c r="AK420" s="165"/>
      <c r="AM420" s="120"/>
    </row>
  </sheetData>
  <pageMargins left="0.7" right="0.7" top="0.75" bottom="0.75" header="0.3" footer="0.3"/>
  <pageSetup orientation="portrait" horizontalDpi="1200" verticalDpi="12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FFE97-B465-47AE-A96B-2E69B22CC3AF}">
  <dimension ref="A1:U37"/>
  <sheetViews>
    <sheetView workbookViewId="0">
      <selection sqref="A1:X1048576"/>
    </sheetView>
  </sheetViews>
  <sheetFormatPr defaultColWidth="8.88671875" defaultRowHeight="14.4"/>
  <cols>
    <col min="1" max="1" width="12.21875" style="4" customWidth="1"/>
    <col min="2" max="16384" width="8.88671875" style="4"/>
  </cols>
  <sheetData>
    <row r="1" spans="1:21">
      <c r="A1" s="120" t="s">
        <v>161</v>
      </c>
      <c r="B1" s="120" t="s">
        <v>198</v>
      </c>
      <c r="C1" s="120" t="s">
        <v>199</v>
      </c>
      <c r="D1" s="121" t="s">
        <v>200</v>
      </c>
      <c r="E1" s="122" t="s">
        <v>201</v>
      </c>
      <c r="F1" s="123" t="s">
        <v>166</v>
      </c>
      <c r="G1" s="25" t="s">
        <v>167</v>
      </c>
      <c r="H1" s="26" t="s">
        <v>202</v>
      </c>
      <c r="I1" s="25" t="s">
        <v>170</v>
      </c>
      <c r="J1" s="25" t="s">
        <v>203</v>
      </c>
      <c r="K1" s="26" t="s">
        <v>204</v>
      </c>
      <c r="L1" s="25" t="s">
        <v>205</v>
      </c>
      <c r="Q1" s="4" t="s">
        <v>206</v>
      </c>
      <c r="R1" s="4" t="s">
        <v>207</v>
      </c>
      <c r="S1" s="4" t="s">
        <v>208</v>
      </c>
      <c r="T1" s="4" t="s">
        <v>209</v>
      </c>
      <c r="U1" s="4" t="s">
        <v>210</v>
      </c>
    </row>
    <row r="2" spans="1:21">
      <c r="A2" s="124">
        <v>44293</v>
      </c>
      <c r="B2" s="120" t="s">
        <v>186</v>
      </c>
      <c r="C2" s="125">
        <v>2577</v>
      </c>
      <c r="D2" s="126" t="s">
        <v>211</v>
      </c>
      <c r="E2" s="127">
        <v>30</v>
      </c>
      <c r="F2" s="128">
        <v>409</v>
      </c>
      <c r="G2" s="129">
        <v>4.2809999999999997</v>
      </c>
      <c r="H2" s="130">
        <v>12.8772264</v>
      </c>
      <c r="I2" s="131">
        <v>8.390815357607277</v>
      </c>
      <c r="J2" s="25"/>
      <c r="K2" s="26"/>
      <c r="L2" s="13">
        <f>I2-8.44</f>
        <v>-4.9184642392722466E-2</v>
      </c>
      <c r="Q2" s="4">
        <f>COUNT(A2:A36)</f>
        <v>27</v>
      </c>
      <c r="R2" s="13">
        <f>AVERAGE(L2:L36)</f>
        <v>7.9107515513275023E-2</v>
      </c>
      <c r="S2" s="4">
        <f>STDEV(L2:L36)</f>
        <v>0.12736042989321406</v>
      </c>
      <c r="T2" s="13">
        <f>AVERAGE(J2:J37)</f>
        <v>0.10866602338594301</v>
      </c>
      <c r="U2" s="4">
        <f>STDEV(J2:J37)</f>
        <v>6.0446358952188819E-2</v>
      </c>
    </row>
    <row r="3" spans="1:21">
      <c r="A3" s="124">
        <v>44293</v>
      </c>
      <c r="B3" s="120" t="s">
        <v>186</v>
      </c>
      <c r="C3" s="125">
        <v>2578</v>
      </c>
      <c r="D3" s="126" t="s">
        <v>211</v>
      </c>
      <c r="E3" s="127">
        <v>27</v>
      </c>
      <c r="F3" s="128">
        <v>432</v>
      </c>
      <c r="G3" s="129">
        <v>4.5140000000000002</v>
      </c>
      <c r="H3" s="130">
        <v>15.076509400000001</v>
      </c>
      <c r="I3" s="131">
        <v>8.5634768564573704</v>
      </c>
      <c r="J3" s="25"/>
      <c r="K3" s="26"/>
      <c r="L3" s="13">
        <f t="shared" ref="L3:L4" si="0">I3-8.44</f>
        <v>0.12347685645737094</v>
      </c>
      <c r="R3" s="4">
        <f>AVERAGE(M2:M37)</f>
        <v>7.9107515513275037E-2</v>
      </c>
      <c r="S3" s="4">
        <f>STDEV(M2:M37)</f>
        <v>7.9248547884883419E-2</v>
      </c>
    </row>
    <row r="4" spans="1:21">
      <c r="A4" s="124">
        <v>44293</v>
      </c>
      <c r="B4" s="120" t="s">
        <v>186</v>
      </c>
      <c r="C4" s="125">
        <v>2579</v>
      </c>
      <c r="D4" s="126" t="s">
        <v>211</v>
      </c>
      <c r="E4" s="127">
        <v>26</v>
      </c>
      <c r="F4" s="128">
        <v>411</v>
      </c>
      <c r="G4" s="129">
        <v>4.2789999999999999</v>
      </c>
      <c r="H4" s="130">
        <v>14.8489024</v>
      </c>
      <c r="I4" s="131">
        <v>8.4132814007620187</v>
      </c>
      <c r="J4" s="25"/>
      <c r="K4" s="26"/>
      <c r="L4" s="13">
        <f t="shared" si="0"/>
        <v>-2.6718599237980811E-2</v>
      </c>
    </row>
    <row r="5" spans="1:21">
      <c r="A5" s="124"/>
      <c r="B5" s="120"/>
      <c r="C5" s="28"/>
      <c r="D5" s="132" t="s">
        <v>211</v>
      </c>
      <c r="E5" s="122">
        <v>27.666666666666668</v>
      </c>
      <c r="F5" s="122">
        <v>417.33333333333331</v>
      </c>
      <c r="G5" s="25">
        <v>4.3579999999999997</v>
      </c>
      <c r="H5" s="25">
        <v>14.267546066666668</v>
      </c>
      <c r="I5" s="25">
        <v>8.4558578716088899</v>
      </c>
      <c r="J5" s="25">
        <v>9.3875264040219786E-2</v>
      </c>
      <c r="K5" s="26">
        <v>8.44</v>
      </c>
      <c r="M5" s="13">
        <f>AVERAGE(L2:L4)</f>
        <v>1.5857871608889223E-2</v>
      </c>
    </row>
    <row r="6" spans="1:21">
      <c r="A6" s="124">
        <v>44293</v>
      </c>
      <c r="B6" s="120" t="s">
        <v>186</v>
      </c>
      <c r="C6" s="125">
        <v>2655</v>
      </c>
      <c r="D6" s="126" t="s">
        <v>211</v>
      </c>
      <c r="E6" s="127">
        <v>29</v>
      </c>
      <c r="F6" s="128">
        <v>369</v>
      </c>
      <c r="G6" s="129">
        <v>3.8420000000000001</v>
      </c>
      <c r="H6" s="130">
        <v>11.9666522</v>
      </c>
      <c r="I6" s="131">
        <v>8.4464798468849551</v>
      </c>
      <c r="J6" s="25"/>
      <c r="K6" s="26"/>
      <c r="L6" s="13">
        <f t="shared" ref="L6:L36" si="1">I6-8.44</f>
        <v>6.4798468849556201E-3</v>
      </c>
    </row>
    <row r="7" spans="1:21">
      <c r="A7" s="124">
        <v>44293</v>
      </c>
      <c r="B7" s="120" t="s">
        <v>186</v>
      </c>
      <c r="C7" s="125">
        <v>2656</v>
      </c>
      <c r="D7" s="126" t="s">
        <v>211</v>
      </c>
      <c r="E7" s="127">
        <v>26</v>
      </c>
      <c r="F7" s="128">
        <v>456</v>
      </c>
      <c r="G7" s="129">
        <v>4.7640000000000002</v>
      </c>
      <c r="H7" s="130">
        <v>16.516787399999998</v>
      </c>
      <c r="I7" s="131">
        <v>8.5005192836081882</v>
      </c>
      <c r="J7" s="25"/>
      <c r="K7" s="26"/>
      <c r="L7" s="13">
        <f t="shared" si="1"/>
        <v>6.0519283608188701E-2</v>
      </c>
    </row>
    <row r="8" spans="1:21">
      <c r="A8" s="124">
        <v>44293</v>
      </c>
      <c r="B8" s="120" t="s">
        <v>186</v>
      </c>
      <c r="C8" s="125">
        <v>2657</v>
      </c>
      <c r="D8" s="126" t="s">
        <v>211</v>
      </c>
      <c r="E8" s="127">
        <v>26</v>
      </c>
      <c r="F8" s="128">
        <v>336</v>
      </c>
      <c r="G8" s="129">
        <v>3.4980000000000002</v>
      </c>
      <c r="H8" s="130">
        <v>12.160171399999999</v>
      </c>
      <c r="I8" s="131">
        <v>8.6167551428651379</v>
      </c>
      <c r="J8" s="25"/>
      <c r="K8" s="26"/>
      <c r="L8" s="13">
        <f t="shared" si="1"/>
        <v>0.17675514286513838</v>
      </c>
    </row>
    <row r="9" spans="1:21">
      <c r="A9" s="124"/>
      <c r="B9" s="120"/>
      <c r="C9" s="28"/>
      <c r="D9" s="132" t="s">
        <v>211</v>
      </c>
      <c r="E9" s="122">
        <v>27</v>
      </c>
      <c r="F9" s="122">
        <v>387</v>
      </c>
      <c r="G9" s="25">
        <v>4.0346666666666664</v>
      </c>
      <c r="H9" s="25">
        <v>13.54787033333333</v>
      </c>
      <c r="I9" s="25">
        <v>8.5212514244527604</v>
      </c>
      <c r="J9" s="25">
        <v>8.7010260046066379E-2</v>
      </c>
      <c r="K9" s="26">
        <v>8.44</v>
      </c>
      <c r="M9" s="13">
        <f t="shared" ref="M9" si="2">AVERAGE(L6:L8)</f>
        <v>8.1251424452760901E-2</v>
      </c>
    </row>
    <row r="10" spans="1:21">
      <c r="A10" s="124">
        <v>44294</v>
      </c>
      <c r="B10" s="120" t="s">
        <v>186</v>
      </c>
      <c r="C10" s="133">
        <v>2754</v>
      </c>
      <c r="D10" s="134" t="s">
        <v>211</v>
      </c>
      <c r="E10" s="133">
        <v>29</v>
      </c>
      <c r="F10" s="135">
        <v>467</v>
      </c>
      <c r="G10" s="136">
        <v>4.8150000000000004</v>
      </c>
      <c r="H10" s="135">
        <v>11.1983459</v>
      </c>
      <c r="I10" s="38">
        <v>8.2559609908632794</v>
      </c>
      <c r="K10" s="42"/>
      <c r="L10" s="13">
        <f t="shared" ref="L10" si="3">I10-8.44</f>
        <v>-0.18403900913672011</v>
      </c>
    </row>
    <row r="11" spans="1:21">
      <c r="A11" s="124">
        <v>44294</v>
      </c>
      <c r="B11" s="120" t="s">
        <v>186</v>
      </c>
      <c r="C11" s="133">
        <v>2755</v>
      </c>
      <c r="D11" s="134" t="s">
        <v>211</v>
      </c>
      <c r="E11" s="133">
        <v>32</v>
      </c>
      <c r="F11" s="135">
        <v>510</v>
      </c>
      <c r="G11" s="136">
        <v>5.2560000000000002</v>
      </c>
      <c r="H11" s="135">
        <v>11.1390884</v>
      </c>
      <c r="I11" s="38">
        <v>8.5727216283282708</v>
      </c>
      <c r="K11" s="42"/>
      <c r="L11" s="13">
        <f t="shared" si="1"/>
        <v>0.13272162832827128</v>
      </c>
    </row>
    <row r="12" spans="1:21">
      <c r="A12" s="124">
        <v>44294</v>
      </c>
      <c r="B12" s="120" t="s">
        <v>186</v>
      </c>
      <c r="C12" s="133">
        <v>2756</v>
      </c>
      <c r="D12" s="134" t="s">
        <v>211</v>
      </c>
      <c r="E12" s="133">
        <v>29</v>
      </c>
      <c r="F12" s="135">
        <v>499</v>
      </c>
      <c r="G12" s="136">
        <v>5.1369999999999996</v>
      </c>
      <c r="H12" s="135">
        <v>11.9952457</v>
      </c>
      <c r="I12" s="38">
        <v>8.6273704284021022</v>
      </c>
      <c r="K12" s="42"/>
      <c r="L12" s="13">
        <f t="shared" si="1"/>
        <v>0.18737042840210272</v>
      </c>
    </row>
    <row r="13" spans="1:21">
      <c r="D13" s="137" t="s">
        <v>211</v>
      </c>
      <c r="E13" s="4">
        <v>30</v>
      </c>
      <c r="F13" s="4">
        <v>492</v>
      </c>
      <c r="G13" s="4">
        <v>5.0693333333333337</v>
      </c>
      <c r="H13" s="4">
        <v>11.444226666666665</v>
      </c>
      <c r="I13" s="4">
        <v>8.4853510158645502</v>
      </c>
      <c r="J13" s="4">
        <v>0.20052795444760399</v>
      </c>
      <c r="K13" s="42">
        <v>8.44</v>
      </c>
      <c r="M13" s="13">
        <f t="shared" ref="M13" si="4">AVERAGE(L10:L12)</f>
        <v>4.5351015864551293E-2</v>
      </c>
    </row>
    <row r="14" spans="1:21">
      <c r="A14" s="124">
        <v>44294</v>
      </c>
      <c r="B14" s="120" t="s">
        <v>186</v>
      </c>
      <c r="C14" s="133">
        <v>2676</v>
      </c>
      <c r="D14" s="134" t="s">
        <v>211</v>
      </c>
      <c r="E14" s="133">
        <v>28</v>
      </c>
      <c r="F14" s="135">
        <v>330</v>
      </c>
      <c r="G14" s="136">
        <v>3.492</v>
      </c>
      <c r="H14" s="135">
        <v>8.2714224000000005</v>
      </c>
      <c r="I14" s="38">
        <v>8.6753956996873178</v>
      </c>
      <c r="K14" s="42"/>
      <c r="L14" s="13">
        <f t="shared" ref="L14" si="5">I14-8.44</f>
        <v>0.23539569968731833</v>
      </c>
    </row>
    <row r="15" spans="1:21">
      <c r="A15" s="124">
        <v>44294</v>
      </c>
      <c r="B15" s="120" t="s">
        <v>186</v>
      </c>
      <c r="C15" s="133">
        <v>2677</v>
      </c>
      <c r="D15" s="134" t="s">
        <v>211</v>
      </c>
      <c r="E15" s="133">
        <v>31</v>
      </c>
      <c r="F15" s="135">
        <v>458</v>
      </c>
      <c r="G15" s="136">
        <v>4.806</v>
      </c>
      <c r="H15" s="135">
        <v>10.4557795</v>
      </c>
      <c r="I15" s="38">
        <v>8.5986422043454382</v>
      </c>
      <c r="K15" s="42"/>
      <c r="L15" s="13">
        <f t="shared" si="1"/>
        <v>0.15864220434543874</v>
      </c>
    </row>
    <row r="16" spans="1:21">
      <c r="A16" s="124">
        <v>44294</v>
      </c>
      <c r="B16" s="120" t="s">
        <v>186</v>
      </c>
      <c r="C16" s="133">
        <v>2678</v>
      </c>
      <c r="D16" s="134" t="s">
        <v>211</v>
      </c>
      <c r="E16" s="133">
        <v>26</v>
      </c>
      <c r="F16" s="135">
        <v>398</v>
      </c>
      <c r="G16" s="136">
        <v>4.1669999999999998</v>
      </c>
      <c r="H16" s="135">
        <v>10.7200326</v>
      </c>
      <c r="I16" s="38">
        <v>8.7114071153552501</v>
      </c>
      <c r="K16" s="42"/>
      <c r="L16" s="13">
        <f t="shared" si="1"/>
        <v>0.27140711535525064</v>
      </c>
    </row>
    <row r="17" spans="1:13">
      <c r="A17" s="124"/>
      <c r="B17" s="120"/>
      <c r="C17" s="138"/>
      <c r="D17" s="132" t="s">
        <v>211</v>
      </c>
      <c r="E17" s="138">
        <v>28.333333333333332</v>
      </c>
      <c r="F17" s="139">
        <v>395.33333333333331</v>
      </c>
      <c r="G17" s="140">
        <v>4.1550000000000002</v>
      </c>
      <c r="H17" s="139">
        <v>9.8157448333333335</v>
      </c>
      <c r="I17" s="13">
        <v>8.6618150064626693</v>
      </c>
      <c r="J17" s="4">
        <v>5.7596073738660526E-2</v>
      </c>
      <c r="K17" s="42">
        <v>8.44</v>
      </c>
      <c r="M17" s="13">
        <f t="shared" ref="M17" si="6">AVERAGE(L14:L16)</f>
        <v>0.22181500646266925</v>
      </c>
    </row>
    <row r="18" spans="1:13">
      <c r="A18" s="124">
        <v>44295</v>
      </c>
      <c r="B18" s="120" t="s">
        <v>186</v>
      </c>
      <c r="C18" s="141">
        <v>2826</v>
      </c>
      <c r="D18" s="142" t="s">
        <v>211</v>
      </c>
      <c r="E18" s="141">
        <v>31</v>
      </c>
      <c r="F18" s="136">
        <v>341</v>
      </c>
      <c r="G18" s="136">
        <v>5.1639999999999997</v>
      </c>
      <c r="H18" s="135">
        <v>13.0246245</v>
      </c>
      <c r="I18" s="38">
        <v>8.6234468493078715</v>
      </c>
      <c r="J18" s="25"/>
      <c r="K18" s="26"/>
      <c r="L18" s="13">
        <f t="shared" ref="L18" si="7">I18-8.44</f>
        <v>0.18344684930787203</v>
      </c>
    </row>
    <row r="19" spans="1:13">
      <c r="A19" s="124">
        <v>44295</v>
      </c>
      <c r="B19" s="120" t="s">
        <v>186</v>
      </c>
      <c r="C19" s="133">
        <v>2827</v>
      </c>
      <c r="D19" s="134" t="s">
        <v>211</v>
      </c>
      <c r="E19" s="133">
        <v>29</v>
      </c>
      <c r="F19" s="136">
        <v>331</v>
      </c>
      <c r="G19" s="136">
        <v>5.008</v>
      </c>
      <c r="H19" s="135">
        <v>13.504767299999999</v>
      </c>
      <c r="I19" s="38">
        <v>8.7019728330559403</v>
      </c>
      <c r="J19" s="25"/>
      <c r="K19" s="26"/>
      <c r="L19" s="13">
        <f t="shared" si="1"/>
        <v>0.26197283305594077</v>
      </c>
    </row>
    <row r="20" spans="1:13">
      <c r="A20" s="124">
        <v>44295</v>
      </c>
      <c r="B20" s="120" t="s">
        <v>186</v>
      </c>
      <c r="C20" s="143">
        <v>2828</v>
      </c>
      <c r="D20" s="144" t="s">
        <v>211</v>
      </c>
      <c r="E20" s="143">
        <v>27</v>
      </c>
      <c r="F20" s="145">
        <v>335</v>
      </c>
      <c r="G20" s="145">
        <v>5.0830000000000002</v>
      </c>
      <c r="H20" s="146">
        <v>14.719370700000001</v>
      </c>
      <c r="I20" s="38">
        <v>8.5811636272896799</v>
      </c>
      <c r="J20" s="25"/>
      <c r="K20" s="26"/>
      <c r="L20" s="13">
        <f t="shared" si="1"/>
        <v>0.14116362728968035</v>
      </c>
    </row>
    <row r="21" spans="1:13">
      <c r="D21" s="132" t="s">
        <v>211</v>
      </c>
      <c r="E21" s="4">
        <v>29</v>
      </c>
      <c r="F21" s="4">
        <v>335.66666666666669</v>
      </c>
      <c r="G21" s="4">
        <v>5.085</v>
      </c>
      <c r="H21" s="4">
        <v>13.749587499999999</v>
      </c>
      <c r="I21" s="4">
        <v>8.6355277698844972</v>
      </c>
      <c r="J21" s="25">
        <v>6.1303976469334484E-2</v>
      </c>
      <c r="K21" s="42">
        <v>8.44</v>
      </c>
      <c r="M21" s="13">
        <f t="shared" ref="M21" si="8">AVERAGE(L18:L20)</f>
        <v>0.19552776988449772</v>
      </c>
    </row>
    <row r="22" spans="1:13">
      <c r="A22" s="124">
        <v>44295</v>
      </c>
      <c r="B22" s="120" t="s">
        <v>186</v>
      </c>
      <c r="C22" s="141">
        <v>2775</v>
      </c>
      <c r="D22" s="142" t="s">
        <v>211</v>
      </c>
      <c r="E22" s="141">
        <v>30</v>
      </c>
      <c r="F22" s="136">
        <v>346</v>
      </c>
      <c r="G22" s="136">
        <v>5.2009999999999996</v>
      </c>
      <c r="H22" s="135">
        <v>13.5543701</v>
      </c>
      <c r="I22" s="38">
        <v>8.6769831087916334</v>
      </c>
      <c r="J22" s="25"/>
      <c r="K22" s="26"/>
      <c r="L22" s="13">
        <f t="shared" ref="L22" si="9">I22-8.44</f>
        <v>0.23698310879163387</v>
      </c>
    </row>
    <row r="23" spans="1:13">
      <c r="A23" s="124">
        <v>44295</v>
      </c>
      <c r="B23" s="120" t="s">
        <v>186</v>
      </c>
      <c r="C23" s="133">
        <v>2776</v>
      </c>
      <c r="D23" s="134" t="s">
        <v>211</v>
      </c>
      <c r="E23" s="133">
        <v>31</v>
      </c>
      <c r="F23" s="136">
        <v>280</v>
      </c>
      <c r="G23" s="136">
        <v>4.2350000000000003</v>
      </c>
      <c r="H23" s="135">
        <v>10.692126099999999</v>
      </c>
      <c r="I23" s="38">
        <v>8.2713622448781177</v>
      </c>
      <c r="J23" s="25"/>
      <c r="K23" s="26"/>
      <c r="L23" s="13">
        <f t="shared" si="1"/>
        <v>-0.16863775512188184</v>
      </c>
    </row>
    <row r="24" spans="1:13">
      <c r="A24" s="124">
        <v>44295</v>
      </c>
      <c r="B24" s="120" t="s">
        <v>186</v>
      </c>
      <c r="C24" s="143">
        <v>2777</v>
      </c>
      <c r="D24" s="144" t="s">
        <v>211</v>
      </c>
      <c r="E24" s="143">
        <v>28</v>
      </c>
      <c r="F24" s="145">
        <v>366</v>
      </c>
      <c r="G24" s="145">
        <v>5.585</v>
      </c>
      <c r="H24" s="146">
        <v>15.584700399999999</v>
      </c>
      <c r="I24" s="38">
        <v>8.3233998750398612</v>
      </c>
      <c r="J24" s="25"/>
      <c r="K24" s="26"/>
      <c r="L24" s="13">
        <f t="shared" si="1"/>
        <v>-0.11660012496013827</v>
      </c>
    </row>
    <row r="25" spans="1:13">
      <c r="D25" s="132" t="s">
        <v>211</v>
      </c>
      <c r="E25" s="4">
        <v>29.666666666666668</v>
      </c>
      <c r="F25" s="4">
        <v>330.66666666666669</v>
      </c>
      <c r="G25" s="4">
        <v>5.0070000000000006</v>
      </c>
      <c r="H25" s="4">
        <v>13.277065533333333</v>
      </c>
      <c r="I25" s="4">
        <v>8.423915076236538</v>
      </c>
      <c r="J25" s="25">
        <v>0.22070240271504279</v>
      </c>
      <c r="K25" s="42">
        <v>8.44</v>
      </c>
      <c r="M25" s="13">
        <f t="shared" ref="M25" si="10">AVERAGE(L22:L24)</f>
        <v>-1.6084923763462083E-2</v>
      </c>
    </row>
    <row r="26" spans="1:13">
      <c r="A26" s="124">
        <v>44322</v>
      </c>
      <c r="B26" s="4" t="s">
        <v>186</v>
      </c>
      <c r="C26" s="147">
        <v>3661</v>
      </c>
      <c r="D26" s="148" t="s">
        <v>211</v>
      </c>
      <c r="E26" s="147">
        <v>33</v>
      </c>
      <c r="F26" s="149">
        <v>495</v>
      </c>
      <c r="G26" s="150">
        <v>5.226</v>
      </c>
      <c r="H26" s="149">
        <v>17.0984847</v>
      </c>
      <c r="I26" s="58">
        <v>8.499194799200847</v>
      </c>
      <c r="J26" s="25"/>
      <c r="K26" s="26"/>
      <c r="L26" s="13">
        <f t="shared" ref="L26" si="11">I26-8.44</f>
        <v>5.919479920084747E-2</v>
      </c>
    </row>
    <row r="27" spans="1:13">
      <c r="A27" s="124">
        <v>44322</v>
      </c>
      <c r="B27" s="4" t="s">
        <v>186</v>
      </c>
      <c r="C27" s="147">
        <v>3662</v>
      </c>
      <c r="D27" s="148" t="s">
        <v>211</v>
      </c>
      <c r="E27" s="147">
        <v>30</v>
      </c>
      <c r="F27" s="149">
        <v>530</v>
      </c>
      <c r="G27" s="150">
        <v>5.5910000000000002</v>
      </c>
      <c r="H27" s="149">
        <v>20.013010999999999</v>
      </c>
      <c r="I27" s="58">
        <v>8.5874920160719554</v>
      </c>
      <c r="J27" s="25"/>
      <c r="K27" s="26"/>
      <c r="L27" s="13">
        <f t="shared" si="1"/>
        <v>0.14749201607195594</v>
      </c>
    </row>
    <row r="28" spans="1:13">
      <c r="A28" s="124">
        <v>44322</v>
      </c>
      <c r="B28" s="4" t="s">
        <v>186</v>
      </c>
      <c r="C28" s="147">
        <v>3663</v>
      </c>
      <c r="D28" s="148" t="s">
        <v>211</v>
      </c>
      <c r="E28" s="147">
        <v>29</v>
      </c>
      <c r="F28" s="149">
        <v>447</v>
      </c>
      <c r="G28" s="150">
        <v>4.7080000000000002</v>
      </c>
      <c r="H28" s="149">
        <v>17.663069</v>
      </c>
      <c r="I28" s="58">
        <v>8.402182825635423</v>
      </c>
      <c r="J28" s="25"/>
      <c r="K28" s="26"/>
      <c r="L28" s="13">
        <f t="shared" si="1"/>
        <v>-3.7817174364576545E-2</v>
      </c>
    </row>
    <row r="29" spans="1:13">
      <c r="A29" s="120"/>
      <c r="B29" s="120"/>
      <c r="C29" s="120"/>
      <c r="D29" s="132" t="s">
        <v>211</v>
      </c>
      <c r="E29" s="122">
        <v>30.666666666666668</v>
      </c>
      <c r="F29" s="123">
        <v>490.66666666666669</v>
      </c>
      <c r="G29" s="25">
        <v>5.1749999999999998</v>
      </c>
      <c r="H29" s="26">
        <v>18.258188233333332</v>
      </c>
      <c r="I29" s="25">
        <v>8.4962898803027418</v>
      </c>
      <c r="J29" s="25">
        <v>9.2688742198900248E-2</v>
      </c>
      <c r="K29" s="42">
        <v>8.44</v>
      </c>
      <c r="M29" s="13">
        <f t="shared" ref="M29" si="12">AVERAGE(L26:L28)</f>
        <v>5.628988030274229E-2</v>
      </c>
    </row>
    <row r="30" spans="1:13">
      <c r="A30" s="124">
        <v>44322</v>
      </c>
      <c r="B30" s="4" t="s">
        <v>186</v>
      </c>
      <c r="C30" s="147">
        <v>3682</v>
      </c>
      <c r="D30" s="148" t="s">
        <v>211</v>
      </c>
      <c r="E30" s="147">
        <v>31</v>
      </c>
      <c r="F30" s="149">
        <v>513</v>
      </c>
      <c r="G30" s="150">
        <v>5.4550000000000001</v>
      </c>
      <c r="H30" s="149">
        <v>18.9353011</v>
      </c>
      <c r="I30" s="58">
        <v>8.3612873895843585</v>
      </c>
      <c r="J30" s="25"/>
      <c r="K30" s="26"/>
      <c r="L30" s="13">
        <f t="shared" ref="L30" si="13">I30-8.44</f>
        <v>-7.8712610415641038E-2</v>
      </c>
    </row>
    <row r="31" spans="1:13">
      <c r="A31" s="124">
        <v>44322</v>
      </c>
      <c r="B31" s="4" t="s">
        <v>186</v>
      </c>
      <c r="C31" s="147">
        <v>3683</v>
      </c>
      <c r="D31" s="148" t="s">
        <v>211</v>
      </c>
      <c r="E31" s="147">
        <v>26</v>
      </c>
      <c r="F31" s="149">
        <v>349</v>
      </c>
      <c r="G31" s="150">
        <v>3.706</v>
      </c>
      <c r="H31" s="149">
        <v>15.7382452</v>
      </c>
      <c r="I31" s="58">
        <v>8.5169477427337803</v>
      </c>
      <c r="J31" s="25"/>
      <c r="K31" s="26"/>
      <c r="L31" s="13">
        <f t="shared" si="1"/>
        <v>7.69477427337808E-2</v>
      </c>
    </row>
    <row r="32" spans="1:13">
      <c r="A32" s="124">
        <v>44322</v>
      </c>
      <c r="B32" s="4" t="s">
        <v>186</v>
      </c>
      <c r="C32" s="147">
        <v>3684</v>
      </c>
      <c r="D32" s="148" t="s">
        <v>211</v>
      </c>
      <c r="E32" s="147">
        <v>32</v>
      </c>
      <c r="F32" s="149">
        <v>447</v>
      </c>
      <c r="G32" s="150">
        <v>4.7409999999999997</v>
      </c>
      <c r="H32" s="149">
        <v>16.111100799999999</v>
      </c>
      <c r="I32" s="58">
        <v>8.5610102580293717</v>
      </c>
      <c r="J32" s="25"/>
      <c r="K32" s="26"/>
      <c r="L32" s="13">
        <f t="shared" si="1"/>
        <v>0.12101025802937215</v>
      </c>
    </row>
    <row r="33" spans="1:13">
      <c r="A33" s="124"/>
      <c r="C33" s="151"/>
      <c r="D33" s="132" t="s">
        <v>211</v>
      </c>
      <c r="E33" s="151">
        <v>29.666666666666668</v>
      </c>
      <c r="F33" s="152">
        <v>436.33333333333331</v>
      </c>
      <c r="G33" s="153">
        <v>4.6339999999999995</v>
      </c>
      <c r="H33" s="152">
        <v>16.928215699999999</v>
      </c>
      <c r="I33" s="154">
        <v>8.4797484634491695</v>
      </c>
      <c r="J33" s="25">
        <v>0.10492924201311488</v>
      </c>
      <c r="K33" s="42">
        <v>8.44</v>
      </c>
      <c r="M33" s="13">
        <f t="shared" ref="M33" si="14">AVERAGE(L30:L32)</f>
        <v>3.9748463449170636E-2</v>
      </c>
    </row>
    <row r="34" spans="1:13">
      <c r="A34" s="155">
        <v>44250</v>
      </c>
      <c r="B34" s="4" t="s">
        <v>186</v>
      </c>
      <c r="C34" s="156">
        <v>1583</v>
      </c>
      <c r="D34" s="156" t="s">
        <v>211</v>
      </c>
      <c r="E34" s="157">
        <v>139</v>
      </c>
      <c r="F34" s="158">
        <v>554</v>
      </c>
      <c r="G34" s="159">
        <v>18.38</v>
      </c>
      <c r="H34" s="160">
        <v>14.3218611</v>
      </c>
      <c r="I34" s="161">
        <v>8.4461508514851538</v>
      </c>
      <c r="J34" s="92"/>
      <c r="K34" s="162"/>
      <c r="L34" s="13">
        <f t="shared" ref="L34" si="15">I34-8.44</f>
        <v>6.1508514851542628E-3</v>
      </c>
    </row>
    <row r="35" spans="1:13">
      <c r="A35" s="155">
        <v>44250</v>
      </c>
      <c r="B35" s="4" t="s">
        <v>186</v>
      </c>
      <c r="C35" s="156">
        <v>1584</v>
      </c>
      <c r="D35" s="156" t="s">
        <v>211</v>
      </c>
      <c r="E35" s="157">
        <v>132</v>
      </c>
      <c r="F35" s="158">
        <v>521</v>
      </c>
      <c r="G35" s="159">
        <v>17.337</v>
      </c>
      <c r="H35" s="160">
        <v>14.211774200000001</v>
      </c>
      <c r="I35" s="161">
        <v>8.5294085783246913</v>
      </c>
      <c r="J35" s="92"/>
      <c r="K35" s="162"/>
      <c r="L35" s="13">
        <f t="shared" si="1"/>
        <v>8.9408578324691845E-2</v>
      </c>
    </row>
    <row r="36" spans="1:13">
      <c r="A36" s="155">
        <v>44250</v>
      </c>
      <c r="B36" s="4" t="s">
        <v>186</v>
      </c>
      <c r="C36" s="156">
        <v>1585</v>
      </c>
      <c r="D36" s="156" t="s">
        <v>211</v>
      </c>
      <c r="E36" s="157">
        <v>144</v>
      </c>
      <c r="F36" s="158">
        <v>598</v>
      </c>
      <c r="G36" s="159">
        <v>19.881</v>
      </c>
      <c r="H36" s="160">
        <v>14.9747127</v>
      </c>
      <c r="I36" s="161">
        <v>8.5610739642631213</v>
      </c>
      <c r="J36" s="92"/>
      <c r="K36" s="162"/>
      <c r="L36" s="13">
        <f t="shared" si="1"/>
        <v>0.12107396426312178</v>
      </c>
    </row>
    <row r="37" spans="1:13">
      <c r="I37" s="13">
        <f>AVERAGE(I34:I36)</f>
        <v>8.5122111313576543</v>
      </c>
      <c r="J37" s="4">
        <f>STDEV(I34:I36)</f>
        <v>5.936029480454396E-2</v>
      </c>
      <c r="M37" s="13">
        <f t="shared" ref="M37" si="16">AVERAGE(L34:L36)</f>
        <v>7.2211131357655958E-2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9CE70-5BDF-403D-8378-8D7E77AB2164}">
  <dimension ref="A1:P161"/>
  <sheetViews>
    <sheetView workbookViewId="0">
      <selection activeCell="D107" sqref="D107:I132"/>
    </sheetView>
  </sheetViews>
  <sheetFormatPr defaultColWidth="8.88671875" defaultRowHeight="14.4"/>
  <cols>
    <col min="1" max="3" width="8.88671875" style="4"/>
    <col min="4" max="4" width="15.6640625" style="4" customWidth="1"/>
    <col min="5" max="10" width="8.88671875" style="4"/>
    <col min="11" max="11" width="14.21875" style="4" customWidth="1"/>
    <col min="12" max="12" width="35.44140625" style="4" customWidth="1"/>
    <col min="13" max="13" width="24.88671875" style="4" customWidth="1"/>
    <col min="14" max="14" width="18.6640625" style="5" customWidth="1"/>
    <col min="15" max="15" width="14.77734375" style="4" customWidth="1"/>
    <col min="16" max="16384" width="8.88671875" style="4"/>
  </cols>
  <sheetData>
    <row r="1" spans="1:16">
      <c r="A1" s="1" t="s">
        <v>0</v>
      </c>
      <c r="B1" s="2">
        <f>SUM(B2:B4)</f>
        <v>85</v>
      </c>
      <c r="C1" s="2">
        <f>SUM(C2:C4)</f>
        <v>148</v>
      </c>
      <c r="D1" s="3" t="s">
        <v>1</v>
      </c>
    </row>
    <row r="2" spans="1:16">
      <c r="A2" s="6" t="s">
        <v>2</v>
      </c>
      <c r="B2" s="7">
        <v>25</v>
      </c>
      <c r="C2" s="4">
        <f>B2*3</f>
        <v>75</v>
      </c>
      <c r="D2" s="8"/>
      <c r="L2" s="9" t="s">
        <v>3</v>
      </c>
      <c r="M2" s="4" t="s">
        <v>4</v>
      </c>
      <c r="N2" s="5" t="s">
        <v>5</v>
      </c>
      <c r="O2" s="4" t="s">
        <v>6</v>
      </c>
      <c r="P2" s="10" t="s">
        <v>7</v>
      </c>
    </row>
    <row r="3" spans="1:16">
      <c r="A3" s="6" t="s">
        <v>8</v>
      </c>
      <c r="B3" s="11">
        <v>13</v>
      </c>
      <c r="C3" s="4">
        <f>B3*2</f>
        <v>26</v>
      </c>
      <c r="D3" s="12"/>
      <c r="N3" s="13">
        <f>AVERAGE(N5:N155)</f>
        <v>0.13237816690101181</v>
      </c>
    </row>
    <row r="4" spans="1:16" ht="15" thickBot="1">
      <c r="A4" s="14" t="s">
        <v>9</v>
      </c>
      <c r="B4" s="15">
        <v>47</v>
      </c>
      <c r="C4" s="16">
        <f>B4</f>
        <v>47</v>
      </c>
      <c r="D4" s="17"/>
    </row>
    <row r="5" spans="1:16">
      <c r="C5" s="18">
        <v>2620</v>
      </c>
      <c r="D5" s="19" t="s">
        <v>10</v>
      </c>
      <c r="E5" s="20">
        <v>517</v>
      </c>
      <c r="F5" s="21">
        <v>736</v>
      </c>
      <c r="G5" s="22">
        <v>7.8449999999999998</v>
      </c>
      <c r="H5" s="23">
        <v>1.3587842999999999</v>
      </c>
      <c r="I5" s="24">
        <v>6.9749772314557665</v>
      </c>
      <c r="J5" s="25"/>
      <c r="K5" s="26"/>
      <c r="L5" s="11">
        <f>6.7295*F5^-0.699</f>
        <v>6.6686082480245407E-2</v>
      </c>
      <c r="M5" s="11">
        <f>AVERAGE(L5:L6)</f>
        <v>6.8510219586680576E-2</v>
      </c>
      <c r="N5" s="7"/>
      <c r="O5" s="27">
        <f>SQRT(M5^2+$N$3^2)</f>
        <v>0.14905579243990261</v>
      </c>
      <c r="P5" s="28">
        <v>1.3142674091802844</v>
      </c>
    </row>
    <row r="6" spans="1:16">
      <c r="C6" s="29">
        <v>2621</v>
      </c>
      <c r="D6" s="30" t="s">
        <v>11</v>
      </c>
      <c r="E6" s="20">
        <v>500</v>
      </c>
      <c r="F6" s="21">
        <v>682</v>
      </c>
      <c r="G6" s="22">
        <v>7.22</v>
      </c>
      <c r="H6" s="23">
        <v>1.2948229</v>
      </c>
      <c r="I6" s="24">
        <v>6.8359226719329049</v>
      </c>
      <c r="J6" s="25"/>
      <c r="K6" s="26"/>
      <c r="L6" s="11">
        <f t="shared" ref="L6:L33" si="0">6.7295*F6^-0.699</f>
        <v>7.0334356693115732E-2</v>
      </c>
      <c r="M6" s="27"/>
      <c r="N6" s="7"/>
      <c r="O6" s="27"/>
      <c r="P6" s="28">
        <v>1.2524015313764683</v>
      </c>
    </row>
    <row r="7" spans="1:16">
      <c r="C7" s="29">
        <v>2622</v>
      </c>
      <c r="D7" s="30" t="s">
        <v>12</v>
      </c>
      <c r="E7" s="20">
        <v>337</v>
      </c>
      <c r="F7" s="21">
        <v>453</v>
      </c>
      <c r="G7" s="22">
        <v>4.8029999999999999</v>
      </c>
      <c r="H7" s="23">
        <v>1.2845096</v>
      </c>
      <c r="I7" s="24">
        <v>6.7506629420064801</v>
      </c>
      <c r="J7" s="25"/>
      <c r="K7" s="26"/>
      <c r="L7" s="11">
        <f t="shared" si="0"/>
        <v>9.3620327117202876E-2</v>
      </c>
      <c r="M7" s="11">
        <f>AVERAGE(L7:L8)</f>
        <v>9.3404848205903751E-2</v>
      </c>
      <c r="N7" s="7"/>
      <c r="O7" s="27">
        <f>SQRT(M7^2+$N$3^2)</f>
        <v>0.16201371775389903</v>
      </c>
      <c r="P7" s="28">
        <v>1.2424261187439416</v>
      </c>
    </row>
    <row r="8" spans="1:16">
      <c r="C8" s="29">
        <v>2623</v>
      </c>
      <c r="D8" s="30" t="s">
        <v>13</v>
      </c>
      <c r="E8" s="20">
        <v>363</v>
      </c>
      <c r="F8" s="21">
        <v>456</v>
      </c>
      <c r="G8" s="22">
        <v>4.8719999999999999</v>
      </c>
      <c r="H8" s="23">
        <v>1.209395</v>
      </c>
      <c r="I8" s="24">
        <v>6.8531776172751586</v>
      </c>
      <c r="J8" s="25"/>
      <c r="K8" s="26"/>
      <c r="L8" s="11">
        <f t="shared" si="0"/>
        <v>9.318936929460464E-2</v>
      </c>
      <c r="M8" s="27"/>
      <c r="N8" s="7"/>
      <c r="O8" s="27"/>
      <c r="P8" s="28">
        <v>1.1697724453583913</v>
      </c>
    </row>
    <row r="9" spans="1:16">
      <c r="C9" s="29">
        <v>2624</v>
      </c>
      <c r="D9" s="30" t="s">
        <v>14</v>
      </c>
      <c r="E9" s="20">
        <v>420</v>
      </c>
      <c r="F9" s="21">
        <v>597</v>
      </c>
      <c r="G9" s="22">
        <v>6.3070000000000004</v>
      </c>
      <c r="H9" s="23">
        <v>1.3491112000000001</v>
      </c>
      <c r="I9" s="24">
        <v>6.958737282898352</v>
      </c>
      <c r="J9" s="25"/>
      <c r="K9" s="26"/>
      <c r="L9" s="11">
        <f t="shared" si="0"/>
        <v>7.7192790349333282E-2</v>
      </c>
      <c r="M9" s="11">
        <f>AVERAGE(L9:L10)</f>
        <v>8.4907493127041114E-2</v>
      </c>
      <c r="N9" s="7"/>
      <c r="O9" s="27">
        <f>SQRT(M9^2+$N$3^2)</f>
        <v>0.15726811965935966</v>
      </c>
      <c r="P9" s="28">
        <v>1.3049112221270915</v>
      </c>
    </row>
    <row r="10" spans="1:16">
      <c r="C10" s="29">
        <v>2625</v>
      </c>
      <c r="D10" s="30" t="s">
        <v>15</v>
      </c>
      <c r="E10" s="20">
        <v>330</v>
      </c>
      <c r="F10" s="21">
        <v>460</v>
      </c>
      <c r="G10" s="22">
        <v>4.8479999999999999</v>
      </c>
      <c r="H10" s="23">
        <v>1.3241014</v>
      </c>
      <c r="I10" s="24">
        <v>7.0003521510767257</v>
      </c>
      <c r="J10" s="25"/>
      <c r="K10" s="26"/>
      <c r="L10" s="11">
        <f t="shared" si="0"/>
        <v>9.2622195904748947E-2</v>
      </c>
      <c r="M10" s="27"/>
      <c r="N10" s="7"/>
      <c r="O10" s="27"/>
      <c r="P10" s="28">
        <v>1.2807208005494231</v>
      </c>
    </row>
    <row r="11" spans="1:16">
      <c r="C11" s="29">
        <v>2626</v>
      </c>
      <c r="D11" s="30" t="s">
        <v>16</v>
      </c>
      <c r="E11" s="20">
        <v>520</v>
      </c>
      <c r="F11" s="21">
        <v>485</v>
      </c>
      <c r="G11" s="22">
        <v>5.0739999999999998</v>
      </c>
      <c r="H11" s="23">
        <v>0.87889819999999996</v>
      </c>
      <c r="I11" s="24">
        <v>6.9638122668225435</v>
      </c>
      <c r="J11" s="25"/>
      <c r="K11" s="26"/>
      <c r="L11" s="27">
        <f t="shared" si="0"/>
        <v>8.9258446149322643E-2</v>
      </c>
      <c r="M11" s="27"/>
      <c r="N11" s="7"/>
      <c r="O11" s="27">
        <f t="shared" ref="O11:O16" si="1">SQRT(L11^2+$N$3^2)</f>
        <v>0.15965916597885529</v>
      </c>
      <c r="P11" s="28">
        <v>0.85010347871050285</v>
      </c>
    </row>
    <row r="12" spans="1:16">
      <c r="C12" s="29">
        <v>2627</v>
      </c>
      <c r="D12" s="30" t="s">
        <v>17</v>
      </c>
      <c r="E12" s="20">
        <v>220</v>
      </c>
      <c r="F12" s="21">
        <v>113</v>
      </c>
      <c r="G12" s="22">
        <v>1.1819999999999999</v>
      </c>
      <c r="H12" s="23">
        <v>0.48804700000000001</v>
      </c>
      <c r="I12" s="24">
        <v>6.5649185303810524</v>
      </c>
      <c r="J12" s="25"/>
      <c r="K12" s="26"/>
      <c r="L12" s="27">
        <f t="shared" si="0"/>
        <v>0.24710467700462369</v>
      </c>
      <c r="M12" s="27"/>
      <c r="N12" s="7"/>
      <c r="O12" s="27">
        <f t="shared" si="1"/>
        <v>0.28032962824081142</v>
      </c>
      <c r="P12" s="28">
        <v>0.47205746066407323</v>
      </c>
    </row>
    <row r="13" spans="1:16">
      <c r="C13" s="29">
        <v>2628</v>
      </c>
      <c r="D13" s="30" t="s">
        <v>18</v>
      </c>
      <c r="E13" s="20">
        <v>268</v>
      </c>
      <c r="F13" s="21">
        <v>276</v>
      </c>
      <c r="G13" s="22">
        <v>3.0449999999999999</v>
      </c>
      <c r="H13" s="23">
        <v>1.0279320999999999</v>
      </c>
      <c r="I13" s="24">
        <v>6.3883090898191712</v>
      </c>
      <c r="J13" s="25"/>
      <c r="K13" s="26"/>
      <c r="L13" s="27">
        <f t="shared" si="0"/>
        <v>0.13236932343374747</v>
      </c>
      <c r="M13" s="27"/>
      <c r="N13" s="7"/>
      <c r="O13" s="27">
        <f t="shared" si="1"/>
        <v>0.18720474582226859</v>
      </c>
      <c r="P13" s="28">
        <v>0.99425468625170965</v>
      </c>
    </row>
    <row r="14" spans="1:16">
      <c r="C14" s="29">
        <v>2629</v>
      </c>
      <c r="D14" s="30" t="s">
        <v>19</v>
      </c>
      <c r="E14" s="20">
        <v>367</v>
      </c>
      <c r="F14" s="21">
        <v>393</v>
      </c>
      <c r="G14" s="22">
        <v>4.1609999999999996</v>
      </c>
      <c r="H14" s="23">
        <v>1.0232300999999999</v>
      </c>
      <c r="I14" s="24">
        <v>6.5009737329362327</v>
      </c>
      <c r="J14" s="25"/>
      <c r="K14" s="26"/>
      <c r="L14" s="27">
        <f t="shared" si="0"/>
        <v>0.1033956826130895</v>
      </c>
      <c r="M14" s="27"/>
      <c r="N14" s="7"/>
      <c r="O14" s="27">
        <f t="shared" si="1"/>
        <v>0.16797215916662761</v>
      </c>
      <c r="P14" s="28">
        <v>0.9897067345584456</v>
      </c>
    </row>
    <row r="15" spans="1:16">
      <c r="C15" s="29">
        <v>2630</v>
      </c>
      <c r="D15" s="30" t="s">
        <v>20</v>
      </c>
      <c r="E15" s="20">
        <v>612</v>
      </c>
      <c r="F15" s="21">
        <v>698</v>
      </c>
      <c r="G15" s="22">
        <v>7.6379999999999999</v>
      </c>
      <c r="H15" s="23">
        <v>1.1180728</v>
      </c>
      <c r="I15" s="24">
        <v>6.8572376044145118</v>
      </c>
      <c r="J15" s="25"/>
      <c r="K15" s="26"/>
      <c r="L15" s="27">
        <f t="shared" si="0"/>
        <v>6.9203467714055195E-2</v>
      </c>
      <c r="M15" s="27"/>
      <c r="N15" s="7"/>
      <c r="O15" s="27">
        <f t="shared" si="1"/>
        <v>0.14937569754053842</v>
      </c>
      <c r="P15" s="28">
        <v>1.0814421701302748</v>
      </c>
    </row>
    <row r="16" spans="1:16">
      <c r="C16" s="29">
        <v>2637</v>
      </c>
      <c r="D16" s="30" t="s">
        <v>21</v>
      </c>
      <c r="E16" s="20">
        <v>339</v>
      </c>
      <c r="F16" s="31">
        <v>3641</v>
      </c>
      <c r="G16" s="32">
        <v>37.652999999999999</v>
      </c>
      <c r="H16" s="33">
        <v>9.3060747999999993</v>
      </c>
      <c r="I16" s="24">
        <v>6.9914326386581322</v>
      </c>
      <c r="J16" s="25"/>
      <c r="K16" s="26"/>
      <c r="L16" s="27">
        <f t="shared" si="0"/>
        <v>2.1811701363816948E-2</v>
      </c>
      <c r="M16" s="27"/>
      <c r="N16" s="7"/>
      <c r="O16" s="27">
        <f t="shared" si="1"/>
        <v>0.13416307013651885</v>
      </c>
      <c r="P16" s="28">
        <v>9.0011864407278868</v>
      </c>
    </row>
    <row r="17" spans="3:16">
      <c r="C17" s="18">
        <v>2638</v>
      </c>
      <c r="D17" s="19" t="s">
        <v>22</v>
      </c>
      <c r="E17" s="34">
        <v>330</v>
      </c>
      <c r="F17" s="21">
        <v>3705</v>
      </c>
      <c r="G17" s="22">
        <v>38.319000000000003</v>
      </c>
      <c r="H17" s="23">
        <v>9.7139866000000001</v>
      </c>
      <c r="I17" s="24">
        <v>7.0541676365093577</v>
      </c>
      <c r="J17" s="25"/>
      <c r="K17" s="26"/>
      <c r="L17" s="11">
        <f t="shared" si="0"/>
        <v>2.1547646249001701E-2</v>
      </c>
      <c r="M17" s="11">
        <f t="shared" ref="M17:M19" si="2">AVERAGE(L17:L18)</f>
        <v>2.6908954793046079E-2</v>
      </c>
      <c r="N17" s="7"/>
      <c r="O17" s="27">
        <f>SQRT(M17^2+$N$3^2)</f>
        <v>0.13508542082743916</v>
      </c>
      <c r="P17" s="28">
        <v>9.3957341143800388</v>
      </c>
    </row>
    <row r="18" spans="3:16">
      <c r="C18" s="29">
        <v>2639</v>
      </c>
      <c r="D18" s="30" t="s">
        <v>23</v>
      </c>
      <c r="E18" s="20">
        <v>198</v>
      </c>
      <c r="F18" s="21">
        <v>2079</v>
      </c>
      <c r="G18" s="22">
        <v>21.681000000000001</v>
      </c>
      <c r="H18" s="23">
        <v>9.5122133000000009</v>
      </c>
      <c r="I18" s="24">
        <v>7.1037485219079075</v>
      </c>
      <c r="J18" s="25"/>
      <c r="K18" s="26"/>
      <c r="L18" s="11">
        <f t="shared" si="0"/>
        <v>3.227026333709046E-2</v>
      </c>
      <c r="M18" s="27"/>
      <c r="N18" s="7"/>
      <c r="O18" s="27"/>
      <c r="P18" s="28">
        <v>9.200571370570918</v>
      </c>
    </row>
    <row r="19" spans="3:16">
      <c r="C19" s="29">
        <v>2640</v>
      </c>
      <c r="D19" s="30" t="s">
        <v>24</v>
      </c>
      <c r="E19" s="20">
        <v>210</v>
      </c>
      <c r="F19" s="21">
        <v>2354</v>
      </c>
      <c r="G19" s="22">
        <v>24.539000000000001</v>
      </c>
      <c r="H19" s="23">
        <v>10.086625</v>
      </c>
      <c r="I19" s="24">
        <v>7.1118433603403233</v>
      </c>
      <c r="J19" s="25"/>
      <c r="K19" s="26"/>
      <c r="L19" s="11">
        <f t="shared" si="0"/>
        <v>2.9586260920599083E-2</v>
      </c>
      <c r="M19" s="11">
        <f t="shared" si="2"/>
        <v>2.5536568582627817E-2</v>
      </c>
      <c r="N19" s="7"/>
      <c r="O19" s="27">
        <f>SQRT(M19^2+$N$3^2)</f>
        <v>0.13481875020577588</v>
      </c>
      <c r="P19" s="28">
        <v>9.7561640255359787</v>
      </c>
    </row>
    <row r="20" spans="3:16">
      <c r="C20" s="29">
        <v>2641</v>
      </c>
      <c r="D20" s="30" t="s">
        <v>25</v>
      </c>
      <c r="E20" s="20">
        <v>330</v>
      </c>
      <c r="F20" s="21">
        <v>3720</v>
      </c>
      <c r="G20" s="22">
        <v>38.465000000000003</v>
      </c>
      <c r="H20" s="23">
        <v>9.7477221000000007</v>
      </c>
      <c r="I20" s="24">
        <v>7.0359542500364212</v>
      </c>
      <c r="J20" s="25"/>
      <c r="K20" s="26"/>
      <c r="L20" s="11">
        <f t="shared" si="0"/>
        <v>2.1486876244656554E-2</v>
      </c>
      <c r="M20" s="27"/>
      <c r="N20" s="7"/>
      <c r="O20" s="27"/>
      <c r="P20" s="28">
        <v>9.4283643620083062</v>
      </c>
    </row>
    <row r="21" spans="3:16">
      <c r="C21" s="29">
        <v>2642</v>
      </c>
      <c r="D21" s="30" t="s">
        <v>26</v>
      </c>
      <c r="E21" s="20">
        <v>167</v>
      </c>
      <c r="F21" s="21">
        <v>2058</v>
      </c>
      <c r="G21" s="22">
        <v>21.457999999999998</v>
      </c>
      <c r="H21" s="23">
        <v>11.1676942</v>
      </c>
      <c r="I21" s="24">
        <v>7.0723810229822934</v>
      </c>
      <c r="J21" s="25"/>
      <c r="K21" s="26"/>
      <c r="L21" s="7">
        <f t="shared" si="0"/>
        <v>3.2500084005415562E-2</v>
      </c>
      <c r="M21" s="7">
        <f>AVERAGE(L21:L23)</f>
        <v>4.0304009280663702E-2</v>
      </c>
      <c r="N21" s="7">
        <f>STDEV(I21:I23)</f>
        <v>4.9387775081901023E-2</v>
      </c>
      <c r="O21" s="27">
        <f>SQRT(M21^2+$N$3^2)</f>
        <v>0.1383777158221943</v>
      </c>
      <c r="P21" s="28">
        <v>10.80181491849125</v>
      </c>
    </row>
    <row r="22" spans="3:16">
      <c r="C22" s="29">
        <v>2643</v>
      </c>
      <c r="D22" s="30" t="s">
        <v>27</v>
      </c>
      <c r="E22" s="20">
        <v>225</v>
      </c>
      <c r="F22" s="21">
        <v>2706</v>
      </c>
      <c r="G22" s="22">
        <v>28.138999999999999</v>
      </c>
      <c r="H22" s="23">
        <v>10.708130499999999</v>
      </c>
      <c r="I22" s="24">
        <v>7.1563649717186122</v>
      </c>
      <c r="J22" s="25"/>
      <c r="K22" s="26"/>
      <c r="L22" s="7">
        <f t="shared" si="0"/>
        <v>2.6840195242050016E-2</v>
      </c>
      <c r="M22" s="27"/>
      <c r="N22" s="7"/>
      <c r="O22" s="27"/>
      <c r="P22" s="28">
        <v>10.357307579576378</v>
      </c>
    </row>
    <row r="23" spans="3:16">
      <c r="C23" s="29">
        <v>2644</v>
      </c>
      <c r="D23" s="30" t="s">
        <v>28</v>
      </c>
      <c r="E23" s="20">
        <v>131</v>
      </c>
      <c r="F23" s="21">
        <v>825</v>
      </c>
      <c r="G23" s="22">
        <v>8.6210000000000004</v>
      </c>
      <c r="H23" s="23">
        <v>5.8832177000000003</v>
      </c>
      <c r="I23" s="24">
        <v>7.1594005361307689</v>
      </c>
      <c r="J23" s="25"/>
      <c r="K23" s="26"/>
      <c r="L23" s="7">
        <f t="shared" si="0"/>
        <v>6.1571748594525529E-2</v>
      </c>
      <c r="M23" s="27"/>
      <c r="N23" s="7"/>
      <c r="O23" s="27"/>
      <c r="P23" s="28">
        <v>5.6904699916113195</v>
      </c>
    </row>
    <row r="24" spans="3:16">
      <c r="C24" s="29">
        <v>2645</v>
      </c>
      <c r="D24" s="30" t="s">
        <v>29</v>
      </c>
      <c r="E24" s="20">
        <v>173</v>
      </c>
      <c r="F24" s="21">
        <v>2182</v>
      </c>
      <c r="G24" s="22">
        <v>22.794</v>
      </c>
      <c r="H24" s="23">
        <v>11.4175448</v>
      </c>
      <c r="I24" s="24">
        <v>7.1199381987727399</v>
      </c>
      <c r="J24" s="25"/>
      <c r="K24" s="26"/>
      <c r="L24" s="7">
        <f t="shared" si="0"/>
        <v>3.1197754041190531E-2</v>
      </c>
      <c r="M24" s="7">
        <f t="shared" ref="M24" si="3">AVERAGE(L24:L26)</f>
        <v>3.512365946320771E-2</v>
      </c>
      <c r="N24" s="7">
        <f>STDEV(I24:I26)</f>
        <v>7.378218767573301E-2</v>
      </c>
      <c r="O24" s="27">
        <f>SQRT(M24^2+$N$3^2)</f>
        <v>0.13695857229892372</v>
      </c>
      <c r="P24" s="28">
        <v>11.043479839659488</v>
      </c>
    </row>
    <row r="25" spans="3:16">
      <c r="C25" s="29">
        <v>2646</v>
      </c>
      <c r="D25" s="30" t="s">
        <v>30</v>
      </c>
      <c r="E25" s="20">
        <v>165</v>
      </c>
      <c r="F25" s="21">
        <v>1941</v>
      </c>
      <c r="G25" s="22">
        <v>20.280999999999999</v>
      </c>
      <c r="H25" s="23">
        <v>10.710880299999999</v>
      </c>
      <c r="I25" s="24">
        <v>6.9732192521851948</v>
      </c>
      <c r="J25" s="25"/>
      <c r="K25" s="26"/>
      <c r="L25" s="7">
        <f t="shared" si="0"/>
        <v>3.3857348843232202E-2</v>
      </c>
      <c r="M25" s="27"/>
      <c r="N25" s="7"/>
      <c r="O25" s="27"/>
      <c r="P25" s="28">
        <v>10.359967289820133</v>
      </c>
    </row>
    <row r="26" spans="3:16">
      <c r="C26" s="29">
        <v>2647</v>
      </c>
      <c r="D26" s="30" t="s">
        <v>31</v>
      </c>
      <c r="E26" s="20">
        <v>120</v>
      </c>
      <c r="F26" s="21">
        <v>1512</v>
      </c>
      <c r="G26" s="22">
        <v>15.831</v>
      </c>
      <c r="H26" s="23">
        <v>11.609576199999999</v>
      </c>
      <c r="I26" s="24">
        <v>7.0329186856242645</v>
      </c>
      <c r="J26" s="25"/>
      <c r="K26" s="26"/>
      <c r="L26" s="7">
        <f t="shared" si="0"/>
        <v>4.0315875505200396E-2</v>
      </c>
      <c r="M26" s="27"/>
      <c r="N26" s="7"/>
      <c r="O26" s="27"/>
      <c r="P26" s="28">
        <v>11.229219850461249</v>
      </c>
    </row>
    <row r="27" spans="3:16">
      <c r="C27" s="29">
        <v>2648</v>
      </c>
      <c r="D27" s="30" t="s">
        <v>32</v>
      </c>
      <c r="E27" s="20">
        <v>180</v>
      </c>
      <c r="F27" s="21">
        <v>2059</v>
      </c>
      <c r="G27" s="22">
        <v>21.423999999999999</v>
      </c>
      <c r="H27" s="23">
        <v>10.3455336</v>
      </c>
      <c r="I27" s="24">
        <v>7.139163440049729</v>
      </c>
      <c r="J27" s="25"/>
      <c r="K27" s="26"/>
      <c r="L27" s="7">
        <f t="shared" si="0"/>
        <v>3.2489049901685184E-2</v>
      </c>
      <c r="M27" s="7">
        <f t="shared" ref="M27" si="4">AVERAGE(L27:L29)</f>
        <v>3.1389533540654525E-2</v>
      </c>
      <c r="N27" s="7">
        <f>STDEV(I27:I29)</f>
        <v>2.6521407377059669E-2</v>
      </c>
      <c r="O27" s="27">
        <f>SQRT(M27^2+$N$3^2)</f>
        <v>0.13604882170740037</v>
      </c>
      <c r="P27" s="28">
        <v>10.006590185844495</v>
      </c>
    </row>
    <row r="28" spans="3:16">
      <c r="C28" s="29">
        <v>2649</v>
      </c>
      <c r="D28" s="30" t="s">
        <v>33</v>
      </c>
      <c r="E28" s="20">
        <v>166</v>
      </c>
      <c r="F28" s="21">
        <v>2118</v>
      </c>
      <c r="G28" s="22">
        <v>22.12</v>
      </c>
      <c r="H28" s="23">
        <v>11.564416700000001</v>
      </c>
      <c r="I28" s="24">
        <v>7.0875588450430751</v>
      </c>
      <c r="J28" s="25"/>
      <c r="K28" s="26"/>
      <c r="L28" s="7">
        <f t="shared" si="0"/>
        <v>3.185374905700477E-2</v>
      </c>
      <c r="M28" s="27"/>
      <c r="N28" s="7"/>
      <c r="O28" s="27"/>
      <c r="P28" s="28">
        <v>11.185539879280483</v>
      </c>
    </row>
    <row r="29" spans="3:16">
      <c r="C29" s="29">
        <v>2650</v>
      </c>
      <c r="D29" s="30" t="s">
        <v>34</v>
      </c>
      <c r="E29" s="20">
        <v>189</v>
      </c>
      <c r="F29" s="21">
        <v>2327</v>
      </c>
      <c r="G29" s="22">
        <v>24.273</v>
      </c>
      <c r="H29" s="23">
        <v>11.0921521</v>
      </c>
      <c r="I29" s="24">
        <v>7.102736667103855</v>
      </c>
      <c r="J29" s="25"/>
      <c r="K29" s="26"/>
      <c r="L29" s="7">
        <f t="shared" si="0"/>
        <v>2.9825801663273623E-2</v>
      </c>
      <c r="N29" s="7"/>
      <c r="O29" s="27"/>
      <c r="P29" s="28">
        <v>10.728747750986416</v>
      </c>
    </row>
    <row r="30" spans="3:16">
      <c r="C30" s="29">
        <v>2651</v>
      </c>
      <c r="D30" s="30" t="s">
        <v>35</v>
      </c>
      <c r="E30" s="20">
        <v>303</v>
      </c>
      <c r="F30" s="21">
        <v>2666</v>
      </c>
      <c r="G30" s="22">
        <v>27.728999999999999</v>
      </c>
      <c r="H30" s="23">
        <v>7.8431395000000004</v>
      </c>
      <c r="I30" s="24">
        <v>6.8507848208948987</v>
      </c>
      <c r="J30" s="25"/>
      <c r="K30" s="26"/>
      <c r="L30" s="11">
        <f t="shared" si="0"/>
        <v>2.712105353985526E-2</v>
      </c>
      <c r="M30" s="11">
        <f>AVERAGE(L30:L31)</f>
        <v>3.2695152145184307E-2</v>
      </c>
      <c r="N30" s="7"/>
      <c r="O30" s="27">
        <f>SQRT(M30^2+$N$3^2)</f>
        <v>0.13635597546814326</v>
      </c>
      <c r="P30" s="28">
        <v>7.5861802572377028</v>
      </c>
    </row>
    <row r="31" spans="3:16">
      <c r="C31" s="29">
        <v>2652</v>
      </c>
      <c r="D31" s="30" t="s">
        <v>36</v>
      </c>
      <c r="E31" s="20">
        <v>126</v>
      </c>
      <c r="F31" s="21">
        <v>1629</v>
      </c>
      <c r="G31" s="22">
        <v>16.98</v>
      </c>
      <c r="H31" s="23">
        <v>11.8291778</v>
      </c>
      <c r="I31" s="24">
        <v>6.9135198187461251</v>
      </c>
      <c r="J31" s="25"/>
      <c r="K31" s="26"/>
      <c r="L31" s="11">
        <f t="shared" si="0"/>
        <v>3.8269250750513351E-2</v>
      </c>
      <c r="N31" s="7"/>
      <c r="O31" s="27"/>
      <c r="P31" s="28">
        <v>11.441626798262931</v>
      </c>
    </row>
    <row r="32" spans="3:16">
      <c r="C32" s="29">
        <v>2653</v>
      </c>
      <c r="D32" s="30" t="s">
        <v>37</v>
      </c>
      <c r="E32" s="20">
        <v>242</v>
      </c>
      <c r="F32" s="21">
        <v>2394</v>
      </c>
      <c r="G32" s="22">
        <v>24.917999999999999</v>
      </c>
      <c r="H32" s="23">
        <v>8.8803177000000009</v>
      </c>
      <c r="I32" s="24">
        <v>6.9782785262054547</v>
      </c>
      <c r="J32" s="25"/>
      <c r="K32" s="26"/>
      <c r="L32" s="7">
        <f t="shared" si="0"/>
        <v>2.923984185283994E-2</v>
      </c>
      <c r="M32" s="7">
        <f>AVERAGE(L32:L33,L53)</f>
        <v>3.1527898491730877E-2</v>
      </c>
      <c r="N32" s="7">
        <f>STDEV(I32:I33,I53)</f>
        <v>0.27752472691579511</v>
      </c>
      <c r="O32" s="27">
        <f>SQRT(M32^2+$N$3^2)</f>
        <v>0.13608081222338814</v>
      </c>
      <c r="P32" s="28">
        <v>8.5893781200421753</v>
      </c>
    </row>
    <row r="33" spans="3:16">
      <c r="C33" s="29">
        <v>2654</v>
      </c>
      <c r="D33" s="30" t="s">
        <v>38</v>
      </c>
      <c r="E33" s="20">
        <v>247</v>
      </c>
      <c r="F33" s="21">
        <v>3126</v>
      </c>
      <c r="G33" s="22">
        <v>32.710999999999999</v>
      </c>
      <c r="H33" s="23">
        <v>11.2223237</v>
      </c>
      <c r="I33" s="24">
        <v>6.992444493462183</v>
      </c>
      <c r="J33" s="25"/>
      <c r="K33" s="26"/>
      <c r="L33" s="7">
        <f t="shared" si="0"/>
        <v>2.4265291051699129E-2</v>
      </c>
      <c r="M33" s="27"/>
      <c r="N33" s="7"/>
      <c r="O33" s="27"/>
      <c r="P33" s="28">
        <v>10.854654630747135</v>
      </c>
    </row>
    <row r="34" spans="3:16">
      <c r="O34" s="27"/>
    </row>
    <row r="35" spans="3:16">
      <c r="C35" s="35">
        <v>2736</v>
      </c>
      <c r="D35" s="35" t="s">
        <v>39</v>
      </c>
      <c r="E35" s="35">
        <v>3968</v>
      </c>
      <c r="F35" s="36">
        <v>261</v>
      </c>
      <c r="G35" s="37">
        <v>2.645</v>
      </c>
      <c r="H35" s="36">
        <v>4.3726899999999999E-2</v>
      </c>
      <c r="I35" s="38">
        <v>7.6528001604187637</v>
      </c>
      <c r="L35" s="7">
        <f>6.7295*F35^-0.699</f>
        <v>0.13764203433780248</v>
      </c>
      <c r="O35" s="27"/>
      <c r="P35" s="39">
        <v>5.8828440816627116E-2</v>
      </c>
    </row>
    <row r="36" spans="3:16">
      <c r="C36" s="35">
        <v>2737</v>
      </c>
      <c r="D36" s="35" t="s">
        <v>40</v>
      </c>
      <c r="E36" s="35">
        <v>3998</v>
      </c>
      <c r="F36" s="36">
        <v>280</v>
      </c>
      <c r="G36" s="37">
        <v>2.7989999999999999</v>
      </c>
      <c r="H36" s="36">
        <v>4.6021199999999998E-2</v>
      </c>
      <c r="I36" s="38">
        <v>7.3825922044981498</v>
      </c>
      <c r="L36" s="7">
        <f t="shared" ref="L36:L37" si="5">6.7295*F36^-0.699</f>
        <v>0.13104466156276592</v>
      </c>
      <c r="M36" s="40">
        <f>AVERAGE(L36:L38)</f>
        <v>0.13649230742809476</v>
      </c>
      <c r="N36" s="7">
        <f>STDEV(I36:I38)</f>
        <v>0.21621225429529617</v>
      </c>
      <c r="O36" s="27">
        <f>SQRT(M36^2+$N$3^2)</f>
        <v>0.19014239153623178</v>
      </c>
      <c r="P36" s="39">
        <v>6.1915101242259567E-2</v>
      </c>
    </row>
    <row r="37" spans="3:16">
      <c r="C37" s="35">
        <v>2738</v>
      </c>
      <c r="D37" s="35" t="s">
        <v>41</v>
      </c>
      <c r="E37" s="35">
        <v>3938</v>
      </c>
      <c r="F37" s="36">
        <v>249</v>
      </c>
      <c r="G37" s="37">
        <v>2.54</v>
      </c>
      <c r="H37" s="36">
        <v>4.2266100000000001E-2</v>
      </c>
      <c r="I37" s="38">
        <v>7.7236411975515082</v>
      </c>
      <c r="L37" s="7">
        <f t="shared" si="5"/>
        <v>0.14224580056296471</v>
      </c>
      <c r="O37" s="27"/>
      <c r="P37" s="39">
        <v>5.6863138306160362E-2</v>
      </c>
    </row>
    <row r="38" spans="3:16">
      <c r="C38" s="35">
        <v>2739</v>
      </c>
      <c r="D38" s="41" t="s">
        <v>42</v>
      </c>
      <c r="E38" s="35">
        <v>3862</v>
      </c>
      <c r="F38" s="36">
        <v>265</v>
      </c>
      <c r="G38" s="37">
        <v>2.6989999999999998</v>
      </c>
      <c r="H38" s="36">
        <v>4.5891000000000001E-2</v>
      </c>
      <c r="I38" s="38">
        <v>7.3228833303434069</v>
      </c>
      <c r="K38" s="42"/>
      <c r="L38" s="7">
        <f>6.7295*F38^-0.699</f>
        <v>0.13618646015855368</v>
      </c>
      <c r="O38" s="27"/>
      <c r="P38" s="39">
        <v>6.173993531477958E-2</v>
      </c>
    </row>
    <row r="39" spans="3:16">
      <c r="C39" s="35">
        <v>2740</v>
      </c>
      <c r="D39" s="41" t="s">
        <v>43</v>
      </c>
      <c r="E39" s="35">
        <v>4051</v>
      </c>
      <c r="F39" s="36">
        <v>260</v>
      </c>
      <c r="G39" s="37">
        <v>2.6269999999999998</v>
      </c>
      <c r="H39" s="36">
        <v>4.2535099999999999E-2</v>
      </c>
      <c r="I39" s="38">
        <v>7.2156097598281077</v>
      </c>
      <c r="K39" s="42"/>
      <c r="L39" s="7">
        <f t="shared" ref="L39:L97" si="6">6.7295*F39^-0.699</f>
        <v>0.13801186581037272</v>
      </c>
      <c r="M39" s="40">
        <f>AVERAGE(L39:L41)</f>
        <v>0.13315552550363943</v>
      </c>
      <c r="N39" s="7">
        <f>STDEV(I39:I41)</f>
        <v>0.1769560309955589</v>
      </c>
      <c r="O39" s="27">
        <f>SQRT(M39^2+$N$3^2)</f>
        <v>0.18776147912770208</v>
      </c>
      <c r="P39" s="39">
        <v>5.7225040260784919E-2</v>
      </c>
    </row>
    <row r="40" spans="3:16">
      <c r="C40" s="35">
        <v>2741</v>
      </c>
      <c r="D40" s="41" t="s">
        <v>44</v>
      </c>
      <c r="E40" s="35">
        <v>3959</v>
      </c>
      <c r="F40" s="36">
        <v>278</v>
      </c>
      <c r="G40" s="37">
        <v>2.7749999999999999</v>
      </c>
      <c r="H40" s="36">
        <v>4.6066099999999999E-2</v>
      </c>
      <c r="I40" s="38">
        <v>7.3461596711155952</v>
      </c>
      <c r="K40" s="42"/>
      <c r="L40" s="7">
        <f t="shared" si="6"/>
        <v>0.13170294464141324</v>
      </c>
      <c r="O40" s="27"/>
      <c r="P40" s="39">
        <v>6.1975507925392068E-2</v>
      </c>
    </row>
    <row r="41" spans="3:16">
      <c r="C41" s="35">
        <v>2742</v>
      </c>
      <c r="D41" s="41" t="s">
        <v>45</v>
      </c>
      <c r="E41" s="35">
        <v>3854</v>
      </c>
      <c r="F41" s="36">
        <v>284</v>
      </c>
      <c r="G41" s="37">
        <v>2.8210000000000002</v>
      </c>
      <c r="H41" s="36">
        <v>4.8127299999999998E-2</v>
      </c>
      <c r="I41" s="38">
        <v>7.565766886227105</v>
      </c>
      <c r="K41" s="42"/>
      <c r="L41" s="7">
        <f t="shared" si="6"/>
        <v>0.12975176605913238</v>
      </c>
      <c r="O41" s="27"/>
      <c r="P41" s="39">
        <v>6.4748564835697436E-2</v>
      </c>
    </row>
    <row r="42" spans="3:16">
      <c r="C42" s="35">
        <v>2743</v>
      </c>
      <c r="D42" s="41" t="s">
        <v>46</v>
      </c>
      <c r="E42" s="35">
        <v>4055</v>
      </c>
      <c r="F42" s="36">
        <v>268</v>
      </c>
      <c r="G42" s="37">
        <v>2.6520000000000001</v>
      </c>
      <c r="H42" s="36">
        <v>4.29101E-2</v>
      </c>
      <c r="I42" s="38">
        <v>7.2641864710048472</v>
      </c>
      <c r="K42" s="42"/>
      <c r="L42" s="7">
        <f t="shared" si="6"/>
        <v>0.13511904792042348</v>
      </c>
      <c r="M42" s="40">
        <f>AVERAGE(L42:L44)</f>
        <v>0.13781036784643189</v>
      </c>
      <c r="N42" s="7">
        <f>STDEV(I42:I44)</f>
        <v>5.3448691699060323E-2</v>
      </c>
      <c r="O42" s="27">
        <f>SQRT(M42^2+$N$3^2)</f>
        <v>0.19109075476862036</v>
      </c>
      <c r="P42" s="39">
        <v>5.7729550420577522E-2</v>
      </c>
    </row>
    <row r="43" spans="3:16">
      <c r="C43" s="35">
        <v>2744</v>
      </c>
      <c r="D43" s="41" t="s">
        <v>47</v>
      </c>
      <c r="E43" s="35">
        <v>4004</v>
      </c>
      <c r="F43" s="36">
        <v>261</v>
      </c>
      <c r="G43" s="37">
        <v>2.6070000000000002</v>
      </c>
      <c r="H43" s="36">
        <v>4.2698E-2</v>
      </c>
      <c r="I43" s="38">
        <v>7.3694360118877826</v>
      </c>
      <c r="K43" s="42"/>
      <c r="L43" s="7">
        <f t="shared" si="6"/>
        <v>0.13764203433780248</v>
      </c>
      <c r="O43" s="27"/>
      <c r="P43" s="39">
        <v>5.7444199474198827E-2</v>
      </c>
    </row>
    <row r="44" spans="3:16">
      <c r="C44" s="35">
        <v>2745</v>
      </c>
      <c r="D44" s="41" t="s">
        <v>48</v>
      </c>
      <c r="E44" s="35">
        <v>3886</v>
      </c>
      <c r="F44" s="36">
        <v>253</v>
      </c>
      <c r="G44" s="37">
        <v>2.5409999999999999</v>
      </c>
      <c r="H44" s="36">
        <v>4.2838399999999999E-2</v>
      </c>
      <c r="I44" s="38">
        <v>7.3330034785052289</v>
      </c>
      <c r="K44" s="42"/>
      <c r="L44" s="7">
        <f t="shared" si="6"/>
        <v>0.1406700212810697</v>
      </c>
      <c r="O44" s="27"/>
      <c r="P44" s="39">
        <v>5.7633088078025176E-2</v>
      </c>
    </row>
    <row r="45" spans="3:16">
      <c r="C45" s="35">
        <v>2746</v>
      </c>
      <c r="D45" s="41" t="s">
        <v>49</v>
      </c>
      <c r="E45" s="35">
        <v>3791</v>
      </c>
      <c r="F45" s="37">
        <v>249</v>
      </c>
      <c r="G45" s="37">
        <v>2.5089999999999999</v>
      </c>
      <c r="H45" s="37">
        <v>4.3348499999999998E-2</v>
      </c>
      <c r="I45" s="38">
        <v>7.3917003378437887</v>
      </c>
      <c r="K45" s="42"/>
      <c r="L45" s="7">
        <f t="shared" si="6"/>
        <v>0.14224580056296471</v>
      </c>
      <c r="M45" s="40">
        <f>AVERAGE(L45:L47)</f>
        <v>0.138934835304341</v>
      </c>
      <c r="N45" s="7">
        <f>STDEV(I45:I47)</f>
        <v>0.19366537021586552</v>
      </c>
      <c r="O45" s="27">
        <f>SQRT(M45^2+$N$3^2)</f>
        <v>0.19190327650437991</v>
      </c>
      <c r="P45" s="39">
        <v>5.8319356431385729E-2</v>
      </c>
    </row>
    <row r="46" spans="3:16">
      <c r="C46" s="35">
        <v>2747</v>
      </c>
      <c r="D46" s="41" t="s">
        <v>50</v>
      </c>
      <c r="E46" s="35">
        <v>4030</v>
      </c>
      <c r="F46" s="36">
        <v>264</v>
      </c>
      <c r="G46" s="37">
        <v>2.6179999999999999</v>
      </c>
      <c r="H46" s="36">
        <v>4.2609500000000002E-2</v>
      </c>
      <c r="I46" s="38">
        <v>7.443313093469075</v>
      </c>
      <c r="K46" s="42"/>
      <c r="L46" s="7">
        <f t="shared" si="6"/>
        <v>0.13654683953968558</v>
      </c>
      <c r="O46" s="27"/>
      <c r="P46" s="39">
        <v>5.7325135076487774E-2</v>
      </c>
    </row>
    <row r="47" spans="3:16">
      <c r="C47" s="35">
        <v>2748</v>
      </c>
      <c r="D47" s="41" t="s">
        <v>51</v>
      </c>
      <c r="E47" s="35">
        <v>4068</v>
      </c>
      <c r="F47" s="36">
        <v>260</v>
      </c>
      <c r="G47" s="37">
        <v>2.5649999999999999</v>
      </c>
      <c r="H47" s="36">
        <v>4.13274E-2</v>
      </c>
      <c r="I47" s="38">
        <v>7.0850598485406202</v>
      </c>
      <c r="K47" s="42"/>
      <c r="L47" s="7">
        <f t="shared" si="6"/>
        <v>0.13801186581037272</v>
      </c>
      <c r="O47" s="27"/>
      <c r="P47" s="39">
        <v>5.5600248474167516E-2</v>
      </c>
    </row>
    <row r="48" spans="3:16">
      <c r="C48" s="35">
        <v>2749</v>
      </c>
      <c r="D48" s="41" t="s">
        <v>52</v>
      </c>
      <c r="E48" s="35">
        <v>3775</v>
      </c>
      <c r="F48" s="37">
        <v>246</v>
      </c>
      <c r="G48" s="37">
        <v>2.456</v>
      </c>
      <c r="H48" s="37">
        <v>4.25742E-2</v>
      </c>
      <c r="I48" s="38">
        <v>7.3846162341305135</v>
      </c>
      <c r="K48" s="42"/>
      <c r="L48" s="7">
        <f t="shared" si="6"/>
        <v>0.14345614547651098</v>
      </c>
      <c r="M48" s="40">
        <f>AVERAGE(L48:L50)</f>
        <v>0.14164138558779824</v>
      </c>
      <c r="N48" s="7">
        <f>STDEV(I48:I50)</f>
        <v>9.4037543594071224E-2</v>
      </c>
      <c r="O48" s="27">
        <f>SQRT(M48^2+$N$3^2)</f>
        <v>0.19387176479132665</v>
      </c>
      <c r="P48" s="39">
        <v>5.7277643853445963E-2</v>
      </c>
    </row>
    <row r="49" spans="3:16">
      <c r="C49" s="35">
        <v>2750</v>
      </c>
      <c r="D49" s="41" t="s">
        <v>53</v>
      </c>
      <c r="E49" s="35">
        <v>3981</v>
      </c>
      <c r="F49" s="36">
        <v>260</v>
      </c>
      <c r="G49" s="37">
        <v>2.581</v>
      </c>
      <c r="H49" s="36">
        <v>4.25057E-2</v>
      </c>
      <c r="I49" s="38">
        <v>7.5677909158594696</v>
      </c>
      <c r="K49" s="42"/>
      <c r="L49" s="7">
        <f t="shared" si="6"/>
        <v>0.13801186581037272</v>
      </c>
      <c r="O49" s="27"/>
      <c r="P49" s="39">
        <v>5.7185486664257185E-2</v>
      </c>
    </row>
    <row r="50" spans="3:16">
      <c r="C50" s="35">
        <v>2751</v>
      </c>
      <c r="D50" s="41" t="s">
        <v>54</v>
      </c>
      <c r="E50" s="35">
        <v>3824</v>
      </c>
      <c r="F50" s="36">
        <v>246</v>
      </c>
      <c r="G50" s="37">
        <v>2.4769999999999999</v>
      </c>
      <c r="H50" s="36">
        <v>4.2412199999999997E-2</v>
      </c>
      <c r="I50" s="38">
        <v>7.5131421157856382</v>
      </c>
      <c r="K50" s="42"/>
      <c r="L50" s="7">
        <f t="shared" si="6"/>
        <v>0.14345614547651098</v>
      </c>
      <c r="O50" s="27"/>
      <c r="P50" s="39">
        <v>5.7059695464415555E-2</v>
      </c>
    </row>
    <row r="51" spans="3:16">
      <c r="C51" s="35">
        <v>2752</v>
      </c>
      <c r="D51" s="41" t="s">
        <v>55</v>
      </c>
      <c r="E51" s="35">
        <v>3810</v>
      </c>
      <c r="F51" s="36">
        <v>245</v>
      </c>
      <c r="G51" s="37">
        <v>2.4830000000000001</v>
      </c>
      <c r="H51" s="36">
        <v>4.2675200000000003E-2</v>
      </c>
      <c r="I51" s="38">
        <v>7.1376846189820879</v>
      </c>
      <c r="K51" s="42"/>
      <c r="L51" s="7">
        <f t="shared" si="6"/>
        <v>0.14386518366608622</v>
      </c>
      <c r="M51" s="40">
        <f>AVERAGE(L51:L52,L99)</f>
        <v>0.15446448978380256</v>
      </c>
      <c r="N51" s="7">
        <f>STDEV(I51:I53)</f>
        <v>0.16412157944768321</v>
      </c>
      <c r="O51" s="27">
        <f>SQRT(M51^2+$N$3^2)</f>
        <v>0.20342875331732874</v>
      </c>
      <c r="P51" s="39">
        <v>5.7413525256483439E-2</v>
      </c>
    </row>
    <row r="52" spans="3:16">
      <c r="C52" s="35">
        <v>2753</v>
      </c>
      <c r="D52" s="41" t="s">
        <v>56</v>
      </c>
      <c r="E52" s="35">
        <v>3722</v>
      </c>
      <c r="F52" s="36">
        <v>242</v>
      </c>
      <c r="G52" s="37">
        <v>2.4279999999999999</v>
      </c>
      <c r="H52" s="36">
        <v>4.26811E-2</v>
      </c>
      <c r="I52" s="38">
        <v>7.2975829599388558</v>
      </c>
      <c r="K52" s="42"/>
      <c r="L52" s="7">
        <f t="shared" si="6"/>
        <v>0.14510950366475397</v>
      </c>
      <c r="O52" s="27"/>
      <c r="P52" s="39">
        <v>5.7421462882997508E-2</v>
      </c>
    </row>
    <row r="53" spans="3:16">
      <c r="C53" s="35">
        <v>2679</v>
      </c>
      <c r="D53" s="41" t="s">
        <v>57</v>
      </c>
      <c r="E53" s="35">
        <v>119</v>
      </c>
      <c r="F53" s="36">
        <v>1472</v>
      </c>
      <c r="G53" s="37">
        <v>15.343</v>
      </c>
      <c r="H53" s="36">
        <v>9.8437453999999995</v>
      </c>
      <c r="I53" s="38">
        <v>7.46589185869622</v>
      </c>
      <c r="K53" s="42"/>
      <c r="L53" s="7">
        <f t="shared" si="6"/>
        <v>4.1078562570653565E-2</v>
      </c>
      <c r="O53" s="27"/>
      <c r="P53" s="39">
        <v>13.243385505897866</v>
      </c>
    </row>
    <row r="54" spans="3:16">
      <c r="C54" s="35">
        <v>2680</v>
      </c>
      <c r="D54" s="41" t="s">
        <v>58</v>
      </c>
      <c r="E54" s="35">
        <v>164</v>
      </c>
      <c r="F54" s="36">
        <v>2049</v>
      </c>
      <c r="G54" s="37">
        <v>21.347999999999999</v>
      </c>
      <c r="H54" s="36">
        <v>10.5993233</v>
      </c>
      <c r="I54" s="38">
        <v>7.4139541409444423</v>
      </c>
      <c r="K54" s="42"/>
      <c r="L54" s="11">
        <f t="shared" si="6"/>
        <v>3.2599802466835491E-2</v>
      </c>
      <c r="M54" s="43">
        <f>AVERAGE(L54:L55)</f>
        <v>2.8204553156585443E-2</v>
      </c>
      <c r="O54" s="27">
        <f>SQRT(M54^2+$N$3^2)</f>
        <v>0.13534945840613768</v>
      </c>
      <c r="P54" s="39">
        <v>14.259910111403892</v>
      </c>
    </row>
    <row r="55" spans="3:16">
      <c r="C55" s="35">
        <v>2681</v>
      </c>
      <c r="D55" s="41" t="s">
        <v>59</v>
      </c>
      <c r="E55" s="35">
        <v>238</v>
      </c>
      <c r="F55" s="36">
        <v>3212</v>
      </c>
      <c r="G55" s="37">
        <v>33.198999999999998</v>
      </c>
      <c r="H55" s="36">
        <v>12.7568082</v>
      </c>
      <c r="I55" s="38">
        <v>7.3663183643402457</v>
      </c>
      <c r="K55" s="42"/>
      <c r="L55" s="11">
        <f t="shared" si="6"/>
        <v>2.3809303846335395E-2</v>
      </c>
      <c r="O55" s="27"/>
      <c r="P55" s="39">
        <v>17.162504915801566</v>
      </c>
    </row>
    <row r="56" spans="3:16">
      <c r="C56" s="35">
        <v>2682</v>
      </c>
      <c r="D56" s="41" t="s">
        <v>60</v>
      </c>
      <c r="E56" s="35">
        <v>1500</v>
      </c>
      <c r="F56" s="36">
        <v>3276</v>
      </c>
      <c r="G56" s="37">
        <v>34.350999999999999</v>
      </c>
      <c r="H56" s="36">
        <v>2.1166583000000001</v>
      </c>
      <c r="I56" s="38">
        <v>7.5893509152119494</v>
      </c>
      <c r="K56" s="42"/>
      <c r="L56" s="27">
        <f t="shared" si="6"/>
        <v>2.3483207532539924E-2</v>
      </c>
      <c r="O56" s="27">
        <f>SQRT(L56^2+$N$3^2)</f>
        <v>0.1344449333671168</v>
      </c>
      <c r="P56" s="39">
        <v>2.8476683124249051</v>
      </c>
    </row>
    <row r="57" spans="3:16">
      <c r="C57" s="35">
        <v>2683</v>
      </c>
      <c r="D57" s="41" t="s">
        <v>61</v>
      </c>
      <c r="E57" s="35">
        <v>1200</v>
      </c>
      <c r="F57" s="36"/>
      <c r="G57" s="37"/>
      <c r="H57" s="36"/>
      <c r="I57" s="38"/>
      <c r="K57" s="42"/>
      <c r="L57" s="27"/>
      <c r="O57" s="27"/>
      <c r="P57" s="39"/>
    </row>
    <row r="58" spans="3:16">
      <c r="C58" s="35">
        <v>2684</v>
      </c>
      <c r="D58" s="41" t="s">
        <v>62</v>
      </c>
      <c r="E58" s="35">
        <v>2000</v>
      </c>
      <c r="F58" s="36">
        <v>2150</v>
      </c>
      <c r="G58" s="37">
        <v>21.773</v>
      </c>
      <c r="H58" s="36">
        <v>0.89037909999999998</v>
      </c>
      <c r="I58" s="38">
        <v>6.9677914832184848</v>
      </c>
      <c r="K58" s="42"/>
      <c r="L58" s="27">
        <f t="shared" si="6"/>
        <v>3.1521604377941263E-2</v>
      </c>
      <c r="O58" s="27">
        <f>SQRT(L58^2+$N$3^2)</f>
        <v>0.13607935410866553</v>
      </c>
      <c r="P58" s="39">
        <v>1.1978808053786507</v>
      </c>
    </row>
    <row r="59" spans="3:16">
      <c r="C59" s="35">
        <v>2685</v>
      </c>
      <c r="D59" s="41" t="s">
        <v>63</v>
      </c>
      <c r="E59" s="35">
        <v>2400</v>
      </c>
      <c r="F59" s="36"/>
      <c r="G59" s="37"/>
      <c r="H59" s="36"/>
      <c r="I59" s="38"/>
      <c r="K59" s="42"/>
      <c r="L59" s="27"/>
      <c r="O59" s="27"/>
      <c r="P59" s="39"/>
    </row>
    <row r="60" spans="3:16">
      <c r="C60" s="35">
        <v>2686</v>
      </c>
      <c r="D60" s="41" t="s">
        <v>64</v>
      </c>
      <c r="E60" s="35">
        <v>2400</v>
      </c>
      <c r="F60" s="36">
        <v>2447</v>
      </c>
      <c r="G60" s="37">
        <v>25.04</v>
      </c>
      <c r="H60" s="36">
        <v>0.88215480000000002</v>
      </c>
      <c r="I60" s="38">
        <v>7.4529614396295907</v>
      </c>
      <c r="K60" s="42"/>
      <c r="L60" s="27">
        <f t="shared" si="6"/>
        <v>2.8795700831855463E-2</v>
      </c>
      <c r="O60" s="27">
        <f>SQRT(L60^2+$N$3^2)</f>
        <v>0.13547387740250835</v>
      </c>
      <c r="P60" s="39">
        <v>1.1868161576261644</v>
      </c>
    </row>
    <row r="61" spans="3:16">
      <c r="C61" s="35">
        <v>2687</v>
      </c>
      <c r="D61" s="41" t="s">
        <v>65</v>
      </c>
      <c r="E61" s="35">
        <v>2300</v>
      </c>
      <c r="F61" s="36"/>
      <c r="G61" s="37"/>
      <c r="H61" s="36"/>
      <c r="I61" s="38"/>
      <c r="K61" s="42"/>
      <c r="L61" s="27"/>
      <c r="O61" s="27"/>
      <c r="P61" s="39"/>
    </row>
    <row r="62" spans="3:16">
      <c r="C62" s="35">
        <v>2688</v>
      </c>
      <c r="D62" s="41" t="s">
        <v>66</v>
      </c>
      <c r="E62" s="35">
        <v>100</v>
      </c>
      <c r="F62" s="36">
        <v>1341</v>
      </c>
      <c r="G62" s="37">
        <v>14.028</v>
      </c>
      <c r="H62" s="36">
        <v>10.5538554</v>
      </c>
      <c r="I62" s="38">
        <v>7.3274678230785097</v>
      </c>
      <c r="K62" s="42"/>
      <c r="L62" s="27">
        <f t="shared" si="6"/>
        <v>4.3843991183253099E-2</v>
      </c>
      <c r="O62" s="27">
        <f>SQRT(L62^2+$N$3^2)</f>
        <v>0.13944990008942035</v>
      </c>
      <c r="P62" s="39">
        <v>14.198739398085401</v>
      </c>
    </row>
    <row r="63" spans="3:16">
      <c r="C63" s="35">
        <v>2689</v>
      </c>
      <c r="D63" s="41" t="s">
        <v>67</v>
      </c>
      <c r="E63" s="35">
        <v>200</v>
      </c>
      <c r="F63" s="36">
        <v>2086</v>
      </c>
      <c r="G63" s="37">
        <v>21.657</v>
      </c>
      <c r="H63" s="36">
        <v>8.8457810000000006</v>
      </c>
      <c r="I63" s="38">
        <v>7.0752144694036936</v>
      </c>
      <c r="K63" s="42"/>
      <c r="L63" s="27">
        <f t="shared" si="6"/>
        <v>3.2194530710642356E-2</v>
      </c>
      <c r="O63" s="27">
        <f>SQRT(L63^2+$N$3^2)</f>
        <v>0.13623680442432079</v>
      </c>
      <c r="P63" s="39">
        <v>11.900763695467656</v>
      </c>
    </row>
    <row r="64" spans="3:16">
      <c r="C64" s="35">
        <v>2690</v>
      </c>
      <c r="D64" s="41" t="s">
        <v>68</v>
      </c>
      <c r="E64" s="35">
        <v>226</v>
      </c>
      <c r="F64" s="36">
        <v>622</v>
      </c>
      <c r="G64" s="37">
        <v>6.9619999999999997</v>
      </c>
      <c r="H64" s="36">
        <v>2.1336298</v>
      </c>
      <c r="I64" s="38">
        <v>6.8720121492738206</v>
      </c>
      <c r="K64" s="42"/>
      <c r="L64" s="27">
        <f t="shared" si="6"/>
        <v>7.5010717314123884E-2</v>
      </c>
      <c r="O64" s="27">
        <f>SQRT(L64^2+$N$3^2)</f>
        <v>0.15215316882684876</v>
      </c>
      <c r="P64" s="39">
        <v>2.870501096896692</v>
      </c>
    </row>
    <row r="65" spans="3:16">
      <c r="C65" s="35">
        <v>2691</v>
      </c>
      <c r="D65" s="41" t="s">
        <v>69</v>
      </c>
      <c r="E65" s="35">
        <v>332</v>
      </c>
      <c r="F65" s="36">
        <v>372</v>
      </c>
      <c r="G65" s="37">
        <v>3.9809999999999999</v>
      </c>
      <c r="H65" s="36">
        <v>0.80017349999999998</v>
      </c>
      <c r="I65" s="38">
        <v>6.9110504203341394</v>
      </c>
      <c r="K65" s="42"/>
      <c r="L65" s="11">
        <f t="shared" si="6"/>
        <v>0.10744180171104722</v>
      </c>
      <c r="M65" s="43">
        <f>AVERAGE(L65:L66)</f>
        <v>8.8924167937127555E-2</v>
      </c>
      <c r="O65" s="27">
        <f>SQRT(M65^2+$N$3^2)</f>
        <v>0.15947252652222765</v>
      </c>
      <c r="P65" s="39">
        <v>1.076521760924817</v>
      </c>
    </row>
    <row r="66" spans="3:16">
      <c r="C66" s="35">
        <v>2692</v>
      </c>
      <c r="D66" s="41" t="s">
        <v>70</v>
      </c>
      <c r="E66" s="35">
        <v>630</v>
      </c>
      <c r="F66" s="36">
        <v>681</v>
      </c>
      <c r="G66" s="37">
        <v>7.4710000000000001</v>
      </c>
      <c r="H66" s="36">
        <v>0.82637459999999996</v>
      </c>
      <c r="I66" s="38">
        <v>6.9191703903116792</v>
      </c>
      <c r="K66" s="42"/>
      <c r="L66" s="11">
        <f t="shared" si="6"/>
        <v>7.0406534163207884E-2</v>
      </c>
      <c r="O66" s="27"/>
      <c r="P66" s="39">
        <v>1.1117716839854621</v>
      </c>
    </row>
    <row r="67" spans="3:16">
      <c r="C67" s="35">
        <v>2693</v>
      </c>
      <c r="D67" s="41" t="s">
        <v>71</v>
      </c>
      <c r="E67" s="35">
        <v>610</v>
      </c>
      <c r="F67" s="36">
        <v>535</v>
      </c>
      <c r="G67" s="37">
        <v>5.8920000000000003</v>
      </c>
      <c r="H67" s="36">
        <v>0.66020129999999999</v>
      </c>
      <c r="I67" s="38">
        <v>6.83595713142447</v>
      </c>
      <c r="K67" s="42"/>
      <c r="L67" s="27">
        <f t="shared" si="6"/>
        <v>8.3341920475680786E-2</v>
      </c>
      <c r="O67" s="27">
        <f>SQRT(L67^2+$N$3^2)</f>
        <v>0.15642843341492249</v>
      </c>
      <c r="P67" s="39">
        <v>0.88820870228875781</v>
      </c>
    </row>
    <row r="68" spans="3:16">
      <c r="C68" s="35">
        <v>2694</v>
      </c>
      <c r="D68" s="41" t="s">
        <v>72</v>
      </c>
      <c r="E68" s="35">
        <v>469</v>
      </c>
      <c r="F68" s="36">
        <v>435</v>
      </c>
      <c r="G68" s="37">
        <v>4.5709999999999997</v>
      </c>
      <c r="H68" s="36">
        <v>0.65529380000000004</v>
      </c>
      <c r="I68" s="38">
        <v>6.7242645148081417</v>
      </c>
      <c r="K68" s="42"/>
      <c r="L68" s="27">
        <f t="shared" si="6"/>
        <v>9.6311646372847184E-2</v>
      </c>
      <c r="O68" s="27">
        <f t="shared" ref="O68:O72" si="7">SQRT(L68^2+$N$3^2)</f>
        <v>0.16370678757803694</v>
      </c>
      <c r="P68" s="39">
        <v>0.88160634599760535</v>
      </c>
    </row>
    <row r="69" spans="3:16">
      <c r="C69" s="35">
        <v>2695</v>
      </c>
      <c r="D69" s="41" t="s">
        <v>73</v>
      </c>
      <c r="E69" s="35">
        <v>200</v>
      </c>
      <c r="F69" s="36">
        <v>180</v>
      </c>
      <c r="G69" s="37">
        <v>1.8859999999999999</v>
      </c>
      <c r="H69" s="36">
        <v>0.61259609999999998</v>
      </c>
      <c r="I69" s="38">
        <v>6.2331825957020133</v>
      </c>
      <c r="K69" s="42"/>
      <c r="L69" s="27">
        <f t="shared" si="6"/>
        <v>0.17846264130419617</v>
      </c>
      <c r="O69" s="27">
        <f t="shared" si="7"/>
        <v>0.22220012019200691</v>
      </c>
      <c r="P69" s="39">
        <v>0.82416255013153428</v>
      </c>
    </row>
    <row r="70" spans="3:16">
      <c r="C70" s="35">
        <v>2696</v>
      </c>
      <c r="D70" s="41" t="s">
        <v>74</v>
      </c>
      <c r="E70" s="35">
        <v>597</v>
      </c>
      <c r="F70" s="36">
        <v>537</v>
      </c>
      <c r="G70" s="37">
        <v>5.6429999999999998</v>
      </c>
      <c r="H70" s="36">
        <v>0.64416430000000002</v>
      </c>
      <c r="I70" s="38">
        <v>6.6775270198092844</v>
      </c>
      <c r="K70" s="42"/>
      <c r="L70" s="27">
        <f t="shared" si="6"/>
        <v>8.3124830311795364E-2</v>
      </c>
      <c r="O70" s="27">
        <f t="shared" si="7"/>
        <v>0.15631288010409414</v>
      </c>
      <c r="P70" s="39">
        <v>0.86663315713517397</v>
      </c>
    </row>
    <row r="71" spans="3:16">
      <c r="C71" s="35">
        <v>2697</v>
      </c>
      <c r="D71" s="41" t="s">
        <v>75</v>
      </c>
      <c r="E71" s="35">
        <v>509</v>
      </c>
      <c r="F71" s="36">
        <v>546</v>
      </c>
      <c r="G71" s="37">
        <v>5.7149999999999999</v>
      </c>
      <c r="H71" s="36">
        <v>0.76573420000000003</v>
      </c>
      <c r="I71" s="38">
        <v>6.6154572839486834</v>
      </c>
      <c r="K71" s="42"/>
      <c r="L71" s="27">
        <f t="shared" si="6"/>
        <v>8.2164674708984003E-2</v>
      </c>
      <c r="O71" s="27">
        <f t="shared" si="7"/>
        <v>0.15580440572110049</v>
      </c>
      <c r="P71" s="39">
        <v>1.0301884896017626</v>
      </c>
    </row>
    <row r="72" spans="3:16">
      <c r="C72" s="35">
        <v>2698</v>
      </c>
      <c r="D72" s="41" t="s">
        <v>76</v>
      </c>
      <c r="E72" s="35">
        <v>675</v>
      </c>
      <c r="F72" s="36">
        <v>1014</v>
      </c>
      <c r="G72" s="37">
        <v>10.587</v>
      </c>
      <c r="H72" s="36">
        <v>1.1344384000000001</v>
      </c>
      <c r="I72" s="38">
        <v>6.7003515830049283</v>
      </c>
      <c r="K72" s="42"/>
      <c r="L72" s="27">
        <f t="shared" si="6"/>
        <v>5.3304302751156565E-2</v>
      </c>
      <c r="O72" s="27">
        <f t="shared" si="7"/>
        <v>0.14270713984891961</v>
      </c>
      <c r="P72" s="39">
        <v>1.5262285292236395</v>
      </c>
    </row>
    <row r="73" spans="3:16">
      <c r="C73" s="35">
        <v>2699</v>
      </c>
      <c r="D73" s="41" t="s">
        <v>77</v>
      </c>
      <c r="E73" s="35">
        <v>450</v>
      </c>
      <c r="F73" s="36">
        <v>486</v>
      </c>
      <c r="G73" s="37">
        <v>5.1070000000000002</v>
      </c>
      <c r="H73" s="36">
        <v>0.76813070000000006</v>
      </c>
      <c r="I73" s="38">
        <v>6.6160093819567498</v>
      </c>
      <c r="K73" s="42"/>
      <c r="L73" s="11">
        <f t="shared" si="6"/>
        <v>8.913002847032804E-2</v>
      </c>
      <c r="M73" s="43">
        <f>AVERAGE(L73:L74)</f>
        <v>0.10248841093417133</v>
      </c>
      <c r="O73" s="27">
        <f>SQRT(M73^2+$N$3^2)</f>
        <v>0.16741521271343207</v>
      </c>
      <c r="P73" s="39">
        <v>1.033412645862944</v>
      </c>
    </row>
    <row r="74" spans="3:16">
      <c r="C74" s="35">
        <v>2706</v>
      </c>
      <c r="D74" s="41" t="s">
        <v>78</v>
      </c>
      <c r="E74" s="35">
        <v>350</v>
      </c>
      <c r="F74" s="36">
        <v>334</v>
      </c>
      <c r="G74" s="37">
        <v>3.5249999999999999</v>
      </c>
      <c r="H74" s="36">
        <v>0.66828019999999999</v>
      </c>
      <c r="I74" s="38">
        <v>6.4705751914676313</v>
      </c>
      <c r="K74" s="42"/>
      <c r="L74" s="11">
        <f t="shared" si="6"/>
        <v>0.1158467933980146</v>
      </c>
      <c r="O74" s="27"/>
      <c r="P74" s="39">
        <v>0.89907773463528706</v>
      </c>
    </row>
    <row r="75" spans="3:16">
      <c r="C75" s="35">
        <v>2707</v>
      </c>
      <c r="D75" s="41" t="s">
        <v>79</v>
      </c>
      <c r="E75" s="35">
        <v>70</v>
      </c>
      <c r="F75" s="36">
        <v>173</v>
      </c>
      <c r="G75" s="37">
        <v>1.784</v>
      </c>
      <c r="H75" s="36">
        <v>1.6534553000000001</v>
      </c>
      <c r="I75" s="38">
        <v>7.8909545744593146</v>
      </c>
      <c r="K75" s="42"/>
      <c r="L75" s="27">
        <f t="shared" si="6"/>
        <v>0.18347993236760596</v>
      </c>
      <c r="O75" s="27">
        <f>SQRT(L75^2+$N$3^2)</f>
        <v>0.22624956277017066</v>
      </c>
      <c r="P75" s="39">
        <v>2.2244933269678033</v>
      </c>
    </row>
    <row r="76" spans="3:16">
      <c r="C76" s="35">
        <v>2708</v>
      </c>
      <c r="D76" s="41" t="s">
        <v>80</v>
      </c>
      <c r="E76" s="35">
        <v>201</v>
      </c>
      <c r="F76" s="36">
        <v>604</v>
      </c>
      <c r="G76" s="37">
        <v>6.19</v>
      </c>
      <c r="H76" s="36">
        <v>2.1126426999999999</v>
      </c>
      <c r="I76" s="38">
        <v>8.0536322418026707</v>
      </c>
      <c r="K76" s="42"/>
      <c r="L76" s="11">
        <f t="shared" si="6"/>
        <v>7.6566355828865312E-2</v>
      </c>
      <c r="M76" s="43">
        <f>AVERAGE(L76:L77)</f>
        <v>0.12060447307379081</v>
      </c>
      <c r="O76" s="27">
        <f>SQRT(M76^2+$N$3^2)</f>
        <v>0.17907936228800592</v>
      </c>
      <c r="P76" s="39">
        <v>2.8422658830978027</v>
      </c>
    </row>
    <row r="77" spans="3:16">
      <c r="C77" s="35">
        <v>2709</v>
      </c>
      <c r="D77" s="41" t="s">
        <v>81</v>
      </c>
      <c r="E77" s="35">
        <v>100</v>
      </c>
      <c r="F77" s="36">
        <v>202</v>
      </c>
      <c r="G77" s="37">
        <v>2.0680000000000001</v>
      </c>
      <c r="H77" s="36">
        <v>1.3466842000000001</v>
      </c>
      <c r="I77" s="38">
        <v>8.0241469145966882</v>
      </c>
      <c r="K77" s="42"/>
      <c r="L77" s="11">
        <f t="shared" si="6"/>
        <v>0.16464259031871631</v>
      </c>
      <c r="O77" s="27"/>
      <c r="P77" s="39">
        <v>1.8117756291524632</v>
      </c>
    </row>
    <row r="78" spans="3:16">
      <c r="C78" s="35">
        <v>2710</v>
      </c>
      <c r="D78" s="41" t="s">
        <v>82</v>
      </c>
      <c r="E78" s="35">
        <v>207</v>
      </c>
      <c r="F78" s="36">
        <v>344</v>
      </c>
      <c r="G78" s="37">
        <v>3.532</v>
      </c>
      <c r="H78" s="36">
        <v>1.1321794000000001</v>
      </c>
      <c r="I78" s="38">
        <v>7.9448415517668014</v>
      </c>
      <c r="K78" s="42"/>
      <c r="L78" s="11">
        <f t="shared" si="6"/>
        <v>0.1134823827905759</v>
      </c>
      <c r="M78" s="43">
        <f>AVERAGE(L78:L79)</f>
        <v>0.100988497905937</v>
      </c>
      <c r="O78" s="27">
        <f>SQRT(M78^2+$N$3^2)</f>
        <v>0.16650121855821229</v>
      </c>
      <c r="P78" s="39">
        <v>1.5231893600210489</v>
      </c>
    </row>
    <row r="79" spans="3:16">
      <c r="C79" s="35">
        <v>2711</v>
      </c>
      <c r="D79" s="41" t="s">
        <v>83</v>
      </c>
      <c r="E79" s="35">
        <v>377</v>
      </c>
      <c r="F79" s="36">
        <v>491</v>
      </c>
      <c r="G79" s="37">
        <v>5.0510000000000002</v>
      </c>
      <c r="H79" s="36">
        <v>0.90629519999999997</v>
      </c>
      <c r="I79" s="38">
        <v>8.169540079784813</v>
      </c>
      <c r="K79" s="42"/>
      <c r="L79" s="11">
        <f t="shared" si="6"/>
        <v>8.8494613021298088E-2</v>
      </c>
      <c r="O79" s="27"/>
      <c r="P79" s="39">
        <v>1.2192936964567174</v>
      </c>
    </row>
    <row r="80" spans="3:16">
      <c r="C80" s="35">
        <v>2712</v>
      </c>
      <c r="D80" s="41" t="s">
        <v>84</v>
      </c>
      <c r="E80" s="35">
        <v>196</v>
      </c>
      <c r="F80" s="36">
        <v>322</v>
      </c>
      <c r="G80" s="37">
        <v>3.3450000000000002</v>
      </c>
      <c r="H80" s="36">
        <v>1.1296765</v>
      </c>
      <c r="I80" s="38">
        <v>7.9112892828772345</v>
      </c>
      <c r="K80" s="42"/>
      <c r="L80" s="11">
        <f t="shared" si="6"/>
        <v>0.11884790844048551</v>
      </c>
      <c r="M80" s="43">
        <f>AVERAGE(L80:L81)</f>
        <v>0.12157206749993164</v>
      </c>
      <c r="O80" s="27">
        <f>SQRT(M80^2+$N$3^2)</f>
        <v>0.17973243076384429</v>
      </c>
      <c r="P80" s="39">
        <v>1.519822057410529</v>
      </c>
    </row>
    <row r="81" spans="3:16">
      <c r="C81" s="35">
        <v>2713</v>
      </c>
      <c r="D81" s="41" t="s">
        <v>85</v>
      </c>
      <c r="E81" s="35">
        <v>190</v>
      </c>
      <c r="F81" s="36">
        <v>302</v>
      </c>
      <c r="G81" s="37">
        <v>3.113</v>
      </c>
      <c r="H81" s="36">
        <v>1.0813173</v>
      </c>
      <c r="I81" s="38">
        <v>8.088201246113135</v>
      </c>
      <c r="K81" s="42"/>
      <c r="L81" s="11">
        <f t="shared" si="6"/>
        <v>0.12429622655937778</v>
      </c>
      <c r="O81" s="27"/>
      <c r="P81" s="39">
        <v>1.4547615034920161</v>
      </c>
    </row>
    <row r="82" spans="3:16">
      <c r="C82" s="35">
        <v>2714</v>
      </c>
      <c r="D82" s="41" t="s">
        <v>86</v>
      </c>
      <c r="E82" s="35">
        <v>205</v>
      </c>
      <c r="F82" s="37">
        <v>287</v>
      </c>
      <c r="G82" s="37">
        <v>2.96</v>
      </c>
      <c r="H82" s="37">
        <v>1.3356199</v>
      </c>
      <c r="I82" s="38">
        <v>8.3637365451759447</v>
      </c>
      <c r="K82" s="42"/>
      <c r="L82" s="11">
        <f t="shared" si="6"/>
        <v>0.1288022209417034</v>
      </c>
      <c r="M82" s="43">
        <f>AVERAGE(L82:L83)</f>
        <v>0.1288022209417034</v>
      </c>
      <c r="O82" s="27">
        <f>SQRT(M82^2+$N$3^2)</f>
        <v>0.1846997325162858</v>
      </c>
      <c r="P82" s="39">
        <v>1.7968901577898142</v>
      </c>
    </row>
    <row r="83" spans="3:16">
      <c r="C83" s="35">
        <v>2715</v>
      </c>
      <c r="D83" s="41" t="s">
        <v>87</v>
      </c>
      <c r="E83" s="35">
        <v>146</v>
      </c>
      <c r="F83" s="37">
        <v>287</v>
      </c>
      <c r="G83" s="37">
        <v>2.96</v>
      </c>
      <c r="H83" s="37">
        <v>1.3356199</v>
      </c>
      <c r="I83" s="38">
        <v>8.3637365451759447</v>
      </c>
      <c r="K83" s="42"/>
      <c r="L83" s="11">
        <f t="shared" si="6"/>
        <v>0.1288022209417034</v>
      </c>
      <c r="O83" s="27"/>
      <c r="P83" s="39">
        <v>1.7968901577898142</v>
      </c>
    </row>
    <row r="84" spans="3:16">
      <c r="C84" s="35">
        <v>2716</v>
      </c>
      <c r="D84" s="41" t="s">
        <v>88</v>
      </c>
      <c r="E84" s="35">
        <v>234</v>
      </c>
      <c r="F84" s="36">
        <v>584</v>
      </c>
      <c r="G84" s="37">
        <v>6.0010000000000003</v>
      </c>
      <c r="H84" s="36">
        <v>1.7552475000000001</v>
      </c>
      <c r="I84" s="38">
        <v>7.9478917580294892</v>
      </c>
      <c r="K84" s="42"/>
      <c r="L84" s="27">
        <f t="shared" si="6"/>
        <v>7.8389919295671545E-2</v>
      </c>
      <c r="O84" s="27">
        <f>SQRT(L84^2+$N$3^2)</f>
        <v>0.15384719210714909</v>
      </c>
      <c r="P84" s="39">
        <v>2.3614405245348449</v>
      </c>
    </row>
    <row r="85" spans="3:16">
      <c r="C85" s="35">
        <v>2717</v>
      </c>
      <c r="D85" s="41" t="s">
        <v>89</v>
      </c>
      <c r="E85" s="35">
        <v>296</v>
      </c>
      <c r="F85" s="36">
        <v>222</v>
      </c>
      <c r="G85" s="37">
        <v>2.2879999999999998</v>
      </c>
      <c r="H85" s="36">
        <v>0.50485290000000005</v>
      </c>
      <c r="I85" s="38">
        <v>8.0302473271220638</v>
      </c>
      <c r="K85" s="42"/>
      <c r="L85" s="27">
        <f t="shared" si="6"/>
        <v>0.15412818645334425</v>
      </c>
      <c r="O85" s="27">
        <f t="shared" ref="O85:O86" si="8">SQRT(L85^2+$N$3^2)</f>
        <v>0.203173514345421</v>
      </c>
      <c r="P85" s="39">
        <v>0.67920911266869066</v>
      </c>
    </row>
    <row r="86" spans="3:16">
      <c r="C86" s="35">
        <v>2718</v>
      </c>
      <c r="D86" s="41" t="s">
        <v>90</v>
      </c>
      <c r="E86" s="35">
        <v>236</v>
      </c>
      <c r="F86" s="36">
        <v>441</v>
      </c>
      <c r="G86" s="37">
        <v>4.5629999999999997</v>
      </c>
      <c r="H86" s="36">
        <v>1.2999879000000001</v>
      </c>
      <c r="I86" s="38">
        <v>7.778096942739861</v>
      </c>
      <c r="K86" s="42"/>
      <c r="L86" s="27">
        <f t="shared" si="6"/>
        <v>9.5393816303938381E-2</v>
      </c>
      <c r="O86" s="27">
        <f t="shared" si="8"/>
        <v>0.16316849959811996</v>
      </c>
      <c r="P86" s="39">
        <v>1.7489522750865343</v>
      </c>
    </row>
    <row r="87" spans="3:16">
      <c r="C87" s="35">
        <v>2719</v>
      </c>
      <c r="D87" s="41" t="s">
        <v>91</v>
      </c>
      <c r="E87" s="35">
        <v>3707</v>
      </c>
      <c r="F87" s="36">
        <v>292</v>
      </c>
      <c r="G87" s="37">
        <v>2.94</v>
      </c>
      <c r="H87" s="36">
        <v>5.2222900000000003E-2</v>
      </c>
      <c r="I87" s="38">
        <v>7.5472980021964737</v>
      </c>
      <c r="K87" s="42"/>
      <c r="L87" s="7">
        <f t="shared" si="6"/>
        <v>0.12725656149189268</v>
      </c>
      <c r="M87" s="7">
        <f>AVERAGE(L87:L89)</f>
        <v>0.1228851569044121</v>
      </c>
      <c r="N87" s="7">
        <f>STDEV(I87:I89)</f>
        <v>8.0244840684090379E-2</v>
      </c>
      <c r="O87" s="27">
        <f>SQRT(M87^2+$N$3^2)</f>
        <v>0.18062320133220458</v>
      </c>
      <c r="P87" s="39">
        <v>7.0258622996888329E-2</v>
      </c>
    </row>
    <row r="88" spans="3:16">
      <c r="C88" s="35">
        <v>2720</v>
      </c>
      <c r="D88" s="41" t="s">
        <v>92</v>
      </c>
      <c r="E88" s="35">
        <v>3862</v>
      </c>
      <c r="F88" s="36">
        <v>311</v>
      </c>
      <c r="G88" s="37">
        <v>3.101</v>
      </c>
      <c r="H88" s="36">
        <v>5.29887E-2</v>
      </c>
      <c r="I88" s="38">
        <v>7.4995114374143625</v>
      </c>
      <c r="K88" s="42"/>
      <c r="L88" s="7">
        <f t="shared" si="6"/>
        <v>0.1217708354110127</v>
      </c>
      <c r="O88" s="27"/>
      <c r="P88" s="39">
        <v>7.1288900011206136E-2</v>
      </c>
    </row>
    <row r="89" spans="3:16">
      <c r="C89" s="35">
        <v>2721</v>
      </c>
      <c r="D89" s="41" t="s">
        <v>93</v>
      </c>
      <c r="E89" s="35">
        <v>3985</v>
      </c>
      <c r="F89" s="36">
        <v>319</v>
      </c>
      <c r="G89" s="37">
        <v>3.1920000000000002</v>
      </c>
      <c r="H89" s="36">
        <v>5.2922400000000001E-2</v>
      </c>
      <c r="I89" s="38">
        <v>7.656088692232343</v>
      </c>
      <c r="K89" s="42"/>
      <c r="L89" s="7">
        <f t="shared" si="6"/>
        <v>0.11962807381033093</v>
      </c>
      <c r="O89" s="27"/>
      <c r="P89" s="39">
        <v>7.1199702614954799E-2</v>
      </c>
    </row>
    <row r="90" spans="3:16">
      <c r="C90" s="35">
        <v>2722</v>
      </c>
      <c r="D90" s="41" t="s">
        <v>94</v>
      </c>
      <c r="E90" s="35">
        <v>3733</v>
      </c>
      <c r="F90" s="36">
        <v>280</v>
      </c>
      <c r="G90" s="37">
        <v>2.7770000000000001</v>
      </c>
      <c r="H90" s="36">
        <v>4.8893800000000001E-2</v>
      </c>
      <c r="I90" s="38">
        <v>7.6001682440830649</v>
      </c>
      <c r="K90" s="42"/>
      <c r="L90" s="7">
        <f t="shared" si="6"/>
        <v>0.13104466156276592</v>
      </c>
      <c r="M90" s="7">
        <f t="shared" ref="M90" si="9">AVERAGE(L90:L92)</f>
        <v>0.1310453232567397</v>
      </c>
      <c r="N90" s="7">
        <f t="shared" ref="N90" si="10">STDEV(I90:I92)</f>
        <v>7.3881996593693641E-2</v>
      </c>
      <c r="O90" s="27">
        <f>SQRT(M90^2+$N$3^2)</f>
        <v>0.18627092048823815</v>
      </c>
      <c r="P90" s="39">
        <v>6.5779783602313527E-2</v>
      </c>
    </row>
    <row r="91" spans="3:16">
      <c r="C91" s="35">
        <v>2723</v>
      </c>
      <c r="D91" s="41" t="s">
        <v>95</v>
      </c>
      <c r="E91" s="35">
        <v>3871</v>
      </c>
      <c r="F91" s="36">
        <v>279</v>
      </c>
      <c r="G91" s="37">
        <v>2.8370000000000002</v>
      </c>
      <c r="H91" s="36">
        <v>4.81988E-2</v>
      </c>
      <c r="I91" s="38">
        <v>7.6408376609189039</v>
      </c>
      <c r="K91" s="42"/>
      <c r="L91" s="7">
        <f t="shared" si="6"/>
        <v>0.13137280093011525</v>
      </c>
      <c r="O91" s="27"/>
      <c r="P91" s="39">
        <v>6.4844758106164566E-2</v>
      </c>
    </row>
    <row r="92" spans="3:16">
      <c r="C92" s="35">
        <v>2724</v>
      </c>
      <c r="D92" s="41" t="s">
        <v>96</v>
      </c>
      <c r="E92" s="35">
        <v>3775</v>
      </c>
      <c r="F92" s="36">
        <v>281</v>
      </c>
      <c r="G92" s="37">
        <v>2.7690000000000001</v>
      </c>
      <c r="H92" s="36">
        <v>4.8201099999999997E-2</v>
      </c>
      <c r="I92" s="38">
        <v>7.4974779665725713</v>
      </c>
      <c r="K92" s="42"/>
      <c r="L92" s="7">
        <f t="shared" si="6"/>
        <v>0.130718507277338</v>
      </c>
      <c r="O92" s="27"/>
      <c r="P92" s="39">
        <v>6.4847852435144612E-2</v>
      </c>
    </row>
    <row r="93" spans="3:16">
      <c r="C93" s="35">
        <v>2725</v>
      </c>
      <c r="D93" s="41" t="s">
        <v>97</v>
      </c>
      <c r="E93" s="35">
        <v>3855</v>
      </c>
      <c r="F93" s="36">
        <v>282</v>
      </c>
      <c r="G93" s="37">
        <v>2.8260000000000001</v>
      </c>
      <c r="H93" s="36">
        <v>4.8202599999999998E-2</v>
      </c>
      <c r="I93" s="38">
        <v>7.1863569277784007</v>
      </c>
      <c r="K93" s="42"/>
      <c r="L93" s="7">
        <f t="shared" si="6"/>
        <v>0.1303943190646</v>
      </c>
      <c r="M93" s="7">
        <f t="shared" ref="M93" si="11">AVERAGE(L93:L95)</f>
        <v>0.13039496816861815</v>
      </c>
      <c r="N93" s="7">
        <f t="shared" ref="N93" si="12">STDEV(I93:I95)</f>
        <v>0.10266678588638307</v>
      </c>
      <c r="O93" s="27">
        <f>SQRT(M93^2+$N$3^2)</f>
        <v>0.18581395748373444</v>
      </c>
      <c r="P93" s="39">
        <v>6.4849870475783791E-2</v>
      </c>
    </row>
    <row r="94" spans="3:16">
      <c r="C94" s="35">
        <v>2726</v>
      </c>
      <c r="D94" s="41" t="s">
        <v>98</v>
      </c>
      <c r="E94" s="35">
        <v>3826</v>
      </c>
      <c r="F94" s="36">
        <v>281</v>
      </c>
      <c r="G94" s="37">
        <v>2.8180000000000001</v>
      </c>
      <c r="H94" s="36">
        <v>4.84324E-2</v>
      </c>
      <c r="I94" s="38">
        <v>7.3317500929665256</v>
      </c>
      <c r="K94" s="42"/>
      <c r="L94" s="7">
        <f t="shared" si="6"/>
        <v>0.130718507277338</v>
      </c>
      <c r="O94" s="27"/>
      <c r="P94" s="39">
        <v>6.5159034301704707E-2</v>
      </c>
    </row>
    <row r="95" spans="3:16">
      <c r="C95" s="35">
        <v>2727</v>
      </c>
      <c r="D95" s="41" t="s">
        <v>99</v>
      </c>
      <c r="E95" s="35">
        <v>3782</v>
      </c>
      <c r="F95" s="36">
        <v>283</v>
      </c>
      <c r="G95" s="37">
        <v>2.7970000000000002</v>
      </c>
      <c r="H95" s="36">
        <v>4.8607900000000002E-2</v>
      </c>
      <c r="I95" s="38">
        <v>7.3846203348531168</v>
      </c>
      <c r="K95" s="42"/>
      <c r="L95" s="7">
        <f t="shared" si="6"/>
        <v>0.13007207816391644</v>
      </c>
      <c r="O95" s="27"/>
      <c r="P95" s="39">
        <v>6.5395145056487636E-2</v>
      </c>
    </row>
    <row r="96" spans="3:16">
      <c r="C96" s="35">
        <v>2728</v>
      </c>
      <c r="D96" s="41" t="s">
        <v>100</v>
      </c>
      <c r="E96" s="35">
        <v>3848</v>
      </c>
      <c r="F96" s="36">
        <v>254</v>
      </c>
      <c r="G96" s="37">
        <v>2.5750000000000002</v>
      </c>
      <c r="H96" s="36">
        <v>4.3862499999999999E-2</v>
      </c>
      <c r="I96" s="38">
        <v>7.4852771415218182</v>
      </c>
      <c r="K96" s="42"/>
      <c r="L96" s="7">
        <f t="shared" si="6"/>
        <v>0.14028267204463682</v>
      </c>
      <c r="M96" s="40">
        <f>AVERAGE(L96:L97,L35)</f>
        <v>0.13940245947569205</v>
      </c>
      <c r="N96" s="40">
        <f>STDEV(I96:I97,I35)</f>
        <v>0.19999687338751126</v>
      </c>
      <c r="O96" s="27">
        <f>SQRT(M96^2+$N$3^2)</f>
        <v>0.19224209939538245</v>
      </c>
      <c r="P96" s="39">
        <v>5.9010871690408119E-2</v>
      </c>
    </row>
    <row r="97" spans="3:16">
      <c r="C97" s="35">
        <v>2729</v>
      </c>
      <c r="D97" s="41" t="s">
        <v>101</v>
      </c>
      <c r="E97" s="35">
        <v>3686</v>
      </c>
      <c r="F97" s="36">
        <v>254</v>
      </c>
      <c r="G97" s="37">
        <v>2.5550000000000002</v>
      </c>
      <c r="H97" s="36">
        <v>4.5416600000000001E-2</v>
      </c>
      <c r="I97" s="38">
        <v>7.2544782009784319</v>
      </c>
      <c r="K97" s="42"/>
      <c r="L97" s="7">
        <f t="shared" si="6"/>
        <v>0.14028267204463682</v>
      </c>
      <c r="O97" s="27"/>
      <c r="P97" s="39">
        <v>6.1101696328631286E-2</v>
      </c>
    </row>
    <row r="98" spans="3:16">
      <c r="O98" s="27"/>
    </row>
    <row r="99" spans="3:16">
      <c r="C99" s="44">
        <v>2778</v>
      </c>
      <c r="D99" s="45" t="s">
        <v>102</v>
      </c>
      <c r="E99" s="44">
        <v>3987</v>
      </c>
      <c r="F99" s="46">
        <v>186</v>
      </c>
      <c r="G99" s="46">
        <v>2.7589999999999999</v>
      </c>
      <c r="H99" s="47">
        <v>5.42657E-2</v>
      </c>
      <c r="I99" s="48">
        <v>7.3899156993583883</v>
      </c>
      <c r="J99" s="25"/>
      <c r="K99" s="26"/>
      <c r="L99" s="7">
        <f t="shared" ref="L99:L136" si="13">6.7295*F99^-0.699</f>
        <v>0.17441878202056749</v>
      </c>
      <c r="M99" s="49"/>
      <c r="N99" s="50"/>
      <c r="O99" s="27"/>
      <c r="P99" s="28">
        <v>6.2063449744565624E-2</v>
      </c>
    </row>
    <row r="100" spans="3:16">
      <c r="C100" s="35">
        <v>2779</v>
      </c>
      <c r="D100" s="41" t="s">
        <v>103</v>
      </c>
      <c r="E100" s="35">
        <v>3899</v>
      </c>
      <c r="F100" s="51">
        <v>185</v>
      </c>
      <c r="G100" s="51">
        <v>2.7210000000000001</v>
      </c>
      <c r="H100" s="52">
        <v>5.4737399999999999E-2</v>
      </c>
      <c r="I100" s="53">
        <v>7.3662859530472646</v>
      </c>
      <c r="J100" s="25"/>
      <c r="K100" s="26"/>
      <c r="L100" s="7">
        <f t="shared" si="13"/>
        <v>0.17507726730638851</v>
      </c>
      <c r="M100" s="7">
        <f>AVERAGE(L100:L102)</f>
        <v>0.17507929240492445</v>
      </c>
      <c r="N100" s="7">
        <f>STDEV(I100:I102)</f>
        <v>0.11652118146372265</v>
      </c>
      <c r="O100" s="27">
        <f>SQRT(M100^2+$N$3^2)</f>
        <v>0.2194919991732755</v>
      </c>
      <c r="P100" s="28">
        <v>6.2602931023615041E-2</v>
      </c>
    </row>
    <row r="101" spans="3:16">
      <c r="C101" s="35">
        <v>2780</v>
      </c>
      <c r="D101" s="41" t="s">
        <v>104</v>
      </c>
      <c r="E101" s="35">
        <v>3936</v>
      </c>
      <c r="F101" s="51">
        <v>184</v>
      </c>
      <c r="G101" s="51">
        <v>2.7170000000000001</v>
      </c>
      <c r="H101" s="52">
        <v>5.4125899999999998E-2</v>
      </c>
      <c r="I101" s="53">
        <v>7.1333321200926889</v>
      </c>
      <c r="J101" s="25"/>
      <c r="K101" s="26"/>
      <c r="L101" s="7">
        <f t="shared" si="13"/>
        <v>0.17574182788781731</v>
      </c>
      <c r="M101" s="49"/>
      <c r="N101" s="50"/>
      <c r="O101" s="27"/>
      <c r="P101" s="28">
        <v>6.1903561080560734E-2</v>
      </c>
    </row>
    <row r="102" spans="3:16">
      <c r="C102" s="35">
        <v>2781</v>
      </c>
      <c r="D102" s="41" t="s">
        <v>105</v>
      </c>
      <c r="E102" s="35">
        <v>3948</v>
      </c>
      <c r="F102" s="51">
        <v>186</v>
      </c>
      <c r="G102" s="51">
        <v>2.742</v>
      </c>
      <c r="H102" s="52">
        <v>5.4473000000000001E-2</v>
      </c>
      <c r="I102" s="53">
        <v>7.2442465755198597</v>
      </c>
      <c r="J102" s="25"/>
      <c r="K102" s="26"/>
      <c r="L102" s="7">
        <f t="shared" si="13"/>
        <v>0.17441878202056749</v>
      </c>
      <c r="M102" s="49"/>
      <c r="N102" s="50"/>
      <c r="O102" s="27"/>
      <c r="P102" s="28">
        <v>6.230053787080464E-2</v>
      </c>
    </row>
    <row r="103" spans="3:16">
      <c r="C103" s="35">
        <v>2782</v>
      </c>
      <c r="D103" s="41" t="s">
        <v>106</v>
      </c>
      <c r="E103" s="35">
        <v>3955</v>
      </c>
      <c r="F103" s="51">
        <v>186</v>
      </c>
      <c r="G103" s="51">
        <v>2.8</v>
      </c>
      <c r="H103" s="52">
        <v>5.5523099999999999E-2</v>
      </c>
      <c r="I103" s="53">
        <v>7.1468858577659358</v>
      </c>
      <c r="J103" s="25"/>
      <c r="K103" s="26"/>
      <c r="L103" s="7">
        <f t="shared" si="13"/>
        <v>0.17441878202056749</v>
      </c>
      <c r="M103" s="7">
        <f>AVERAGE(L103:L105)</f>
        <v>0.17666343123015019</v>
      </c>
      <c r="N103" s="7">
        <f t="shared" ref="N103" si="14">STDEV(I103:I105)</f>
        <v>0.10462074362869653</v>
      </c>
      <c r="O103" s="27">
        <f>SQRT(M103^2+$N$3^2)</f>
        <v>0.22075766579233924</v>
      </c>
      <c r="P103" s="28">
        <v>6.3501532764020208E-2</v>
      </c>
    </row>
    <row r="104" spans="3:16">
      <c r="C104" s="35">
        <v>2783</v>
      </c>
      <c r="D104" s="41" t="s">
        <v>107</v>
      </c>
      <c r="E104" s="35">
        <v>3768</v>
      </c>
      <c r="F104" s="51">
        <v>179</v>
      </c>
      <c r="G104" s="51">
        <v>2.65</v>
      </c>
      <c r="H104" s="52">
        <v>5.5165100000000002E-2</v>
      </c>
      <c r="I104" s="53">
        <v>7.0313855697696734</v>
      </c>
      <c r="J104" s="25"/>
      <c r="K104" s="26"/>
      <c r="L104" s="7">
        <f t="shared" si="13"/>
        <v>0.17915895837610135</v>
      </c>
      <c r="M104" s="49"/>
      <c r="N104" s="50"/>
      <c r="O104" s="27"/>
      <c r="P104" s="28">
        <v>6.3092089690245171E-2</v>
      </c>
    </row>
    <row r="105" spans="3:16">
      <c r="C105" s="35">
        <v>2784</v>
      </c>
      <c r="D105" s="41" t="s">
        <v>108</v>
      </c>
      <c r="E105" s="35">
        <v>3968</v>
      </c>
      <c r="F105" s="51">
        <v>183</v>
      </c>
      <c r="G105" s="51">
        <v>2.734</v>
      </c>
      <c r="H105" s="52">
        <v>5.4041899999999997E-2</v>
      </c>
      <c r="I105" s="53">
        <v>7.2402358878141957</v>
      </c>
      <c r="J105" s="25"/>
      <c r="K105" s="26"/>
      <c r="L105" s="7">
        <f t="shared" si="13"/>
        <v>0.17641255329378178</v>
      </c>
      <c r="M105" s="49"/>
      <c r="N105" s="50"/>
      <c r="O105" s="27"/>
      <c r="P105" s="28">
        <v>6.1807490638669381E-2</v>
      </c>
    </row>
    <row r="106" spans="3:16">
      <c r="C106" s="35">
        <v>2785</v>
      </c>
      <c r="D106" s="41" t="s">
        <v>109</v>
      </c>
      <c r="E106" s="35">
        <v>4309</v>
      </c>
      <c r="F106" s="51">
        <v>203</v>
      </c>
      <c r="G106" s="51">
        <v>3.0510000000000002</v>
      </c>
      <c r="H106" s="52">
        <v>5.5500300000000002E-2</v>
      </c>
      <c r="I106" s="53">
        <v>7.541899493158029</v>
      </c>
      <c r="J106" s="25"/>
      <c r="K106" s="26"/>
      <c r="L106" s="7">
        <f t="shared" si="13"/>
        <v>0.16407524709119242</v>
      </c>
      <c r="M106" s="7">
        <f>AVERAGE(L106:L108)</f>
        <v>0.16645498910549988</v>
      </c>
      <c r="N106" s="7">
        <f t="shared" ref="N106" si="15">STDEV(I106:I108)</f>
        <v>4.1396758649557823E-2</v>
      </c>
      <c r="O106" s="27">
        <f>SQRT(M106^2+$N$3^2)</f>
        <v>0.21267637967151928</v>
      </c>
      <c r="P106" s="28">
        <v>6.3475456501221134E-2</v>
      </c>
    </row>
    <row r="107" spans="3:16">
      <c r="C107" s="35">
        <v>2786</v>
      </c>
      <c r="D107" s="41" t="s">
        <v>110</v>
      </c>
      <c r="E107" s="35">
        <v>3901</v>
      </c>
      <c r="F107" s="51">
        <v>191</v>
      </c>
      <c r="G107" s="51">
        <v>2.8580000000000001</v>
      </c>
      <c r="H107" s="52">
        <v>5.7452400000000001E-2</v>
      </c>
      <c r="I107" s="53">
        <v>7.4657666974039696</v>
      </c>
      <c r="J107" s="25"/>
      <c r="K107" s="26"/>
      <c r="L107" s="7">
        <f t="shared" si="13"/>
        <v>0.17121447313411481</v>
      </c>
      <c r="M107" s="49"/>
      <c r="N107" s="50"/>
      <c r="O107" s="27"/>
      <c r="P107" s="28">
        <v>6.5708064949031933E-2</v>
      </c>
    </row>
    <row r="108" spans="3:16">
      <c r="C108" s="35">
        <v>2787</v>
      </c>
      <c r="D108" s="41" t="s">
        <v>111</v>
      </c>
      <c r="E108" s="35">
        <v>2404</v>
      </c>
      <c r="F108" s="51">
        <v>203</v>
      </c>
      <c r="G108" s="51">
        <v>2.9620000000000002</v>
      </c>
      <c r="H108" s="52">
        <v>9.6587099999999995E-2</v>
      </c>
      <c r="I108" s="53">
        <v>7.5320097334422886</v>
      </c>
      <c r="J108" s="25"/>
      <c r="K108" s="26"/>
      <c r="L108" s="7">
        <f t="shared" si="13"/>
        <v>0.16407524709119242</v>
      </c>
      <c r="M108" s="49"/>
      <c r="N108" s="50"/>
      <c r="O108" s="27"/>
      <c r="P108" s="28">
        <v>0.11046625450004946</v>
      </c>
    </row>
    <row r="109" spans="3:16">
      <c r="C109" s="35">
        <v>2788</v>
      </c>
      <c r="D109" s="41" t="s">
        <v>112</v>
      </c>
      <c r="E109" s="35">
        <v>4229</v>
      </c>
      <c r="F109" s="51">
        <v>200</v>
      </c>
      <c r="G109" s="51">
        <v>2.9750000000000001</v>
      </c>
      <c r="H109" s="52">
        <v>5.5157600000000001E-2</v>
      </c>
      <c r="I109" s="53">
        <v>7.5306009206153499</v>
      </c>
      <c r="J109" s="25"/>
      <c r="K109" s="26"/>
      <c r="L109" s="7">
        <f t="shared" si="13"/>
        <v>0.16579171746154558</v>
      </c>
      <c r="M109" s="7">
        <f t="shared" ref="M109" si="16">AVERAGE(L109:L111)</f>
        <v>0.1711100625065749</v>
      </c>
      <c r="N109" s="7">
        <f t="shared" ref="N109" si="17">STDEV(I109:I111)</f>
        <v>4.0053214949438143E-2</v>
      </c>
      <c r="O109" s="27">
        <f>SQRT(M109^2+$N$3^2)</f>
        <v>0.2163391609558383</v>
      </c>
      <c r="P109" s="28">
        <v>6.3083511972219161E-2</v>
      </c>
    </row>
    <row r="110" spans="3:16">
      <c r="C110" s="35">
        <v>2789</v>
      </c>
      <c r="D110" s="41" t="s">
        <v>113</v>
      </c>
      <c r="E110" s="35">
        <v>3872</v>
      </c>
      <c r="F110" s="51">
        <v>188</v>
      </c>
      <c r="G110" s="51">
        <v>2.7629999999999999</v>
      </c>
      <c r="H110" s="52">
        <v>5.5960700000000002E-2</v>
      </c>
      <c r="I110" s="53">
        <v>7.4585650224215261</v>
      </c>
      <c r="J110" s="25"/>
      <c r="K110" s="26"/>
      <c r="L110" s="7">
        <f t="shared" si="13"/>
        <v>0.17311968803761163</v>
      </c>
      <c r="M110" s="49"/>
      <c r="N110" s="50"/>
      <c r="O110" s="27"/>
      <c r="P110" s="28">
        <v>6.4002014018444686E-2</v>
      </c>
    </row>
    <row r="111" spans="3:16">
      <c r="C111" s="35">
        <v>2790</v>
      </c>
      <c r="D111" s="41" t="s">
        <v>114</v>
      </c>
      <c r="E111" s="35">
        <v>3975</v>
      </c>
      <c r="F111" s="51">
        <v>186</v>
      </c>
      <c r="G111" s="51">
        <v>2.8090000000000002</v>
      </c>
      <c r="H111" s="52">
        <v>5.5415399999999997E-2</v>
      </c>
      <c r="I111" s="53">
        <v>7.464236602511348</v>
      </c>
      <c r="J111" s="25"/>
      <c r="K111" s="26"/>
      <c r="L111" s="7">
        <f t="shared" si="13"/>
        <v>0.17441878202056749</v>
      </c>
      <c r="M111" s="49"/>
      <c r="N111" s="50"/>
      <c r="O111" s="27"/>
      <c r="P111" s="28">
        <v>6.3378356733166663E-2</v>
      </c>
    </row>
    <row r="112" spans="3:16">
      <c r="C112" s="35">
        <v>2791</v>
      </c>
      <c r="D112" s="41" t="s">
        <v>115</v>
      </c>
      <c r="E112" s="35">
        <v>4258</v>
      </c>
      <c r="F112" s="51">
        <v>205</v>
      </c>
      <c r="G112" s="51">
        <v>3.0539999999999998</v>
      </c>
      <c r="H112" s="52">
        <v>5.62227E-2</v>
      </c>
      <c r="I112" s="53">
        <v>7.4638545654633681</v>
      </c>
      <c r="J112" s="25"/>
      <c r="K112" s="26"/>
      <c r="L112" s="7">
        <f t="shared" si="13"/>
        <v>0.16295468406058239</v>
      </c>
      <c r="M112" s="7">
        <f t="shared" ref="M112" si="18">AVERAGE(L112:L114)</f>
        <v>0.16704323095941975</v>
      </c>
      <c r="N112" s="7">
        <f t="shared" ref="N112" si="19">STDEV(I112:I114)</f>
        <v>0.17845672949513441</v>
      </c>
      <c r="O112" s="27">
        <f>SQRT(M112^2+$N$3^2)</f>
        <v>0.21313709222337202</v>
      </c>
      <c r="P112" s="28">
        <v>6.4301662301486762E-2</v>
      </c>
    </row>
    <row r="113" spans="3:16">
      <c r="C113" s="35">
        <v>2792</v>
      </c>
      <c r="D113" s="41" t="s">
        <v>116</v>
      </c>
      <c r="E113" s="35">
        <v>3976</v>
      </c>
      <c r="F113" s="51">
        <v>191</v>
      </c>
      <c r="G113" s="51">
        <v>2.8170000000000002</v>
      </c>
      <c r="H113" s="52">
        <v>5.55574E-2</v>
      </c>
      <c r="I113" s="53">
        <v>7.8203750253421687</v>
      </c>
      <c r="J113" s="25"/>
      <c r="K113" s="26"/>
      <c r="L113" s="7">
        <f t="shared" si="13"/>
        <v>0.17121447313411481</v>
      </c>
      <c r="M113" s="49"/>
      <c r="N113" s="50"/>
      <c r="O113" s="27"/>
      <c r="P113" s="28">
        <v>6.3540761527792519E-2</v>
      </c>
    </row>
    <row r="114" spans="3:16">
      <c r="C114" s="35">
        <v>2793</v>
      </c>
      <c r="D114" s="41" t="s">
        <v>117</v>
      </c>
      <c r="E114" s="35">
        <v>4062</v>
      </c>
      <c r="F114" s="51">
        <v>198</v>
      </c>
      <c r="G114" s="51">
        <v>2.8860000000000001</v>
      </c>
      <c r="H114" s="52">
        <v>5.57058E-2</v>
      </c>
      <c r="I114" s="53">
        <v>7.6566159737050699</v>
      </c>
      <c r="J114" s="25"/>
      <c r="K114" s="26"/>
      <c r="L114" s="7">
        <f t="shared" si="13"/>
        <v>0.16696053568356203</v>
      </c>
      <c r="M114" s="49"/>
      <c r="N114" s="50"/>
      <c r="O114" s="27"/>
      <c r="P114" s="28">
        <v>6.3710485975133901E-2</v>
      </c>
    </row>
    <row r="115" spans="3:16">
      <c r="C115" s="35">
        <v>2794</v>
      </c>
      <c r="D115" s="41" t="s">
        <v>118</v>
      </c>
      <c r="E115" s="35">
        <v>3990</v>
      </c>
      <c r="F115" s="51">
        <v>190</v>
      </c>
      <c r="G115" s="51">
        <v>2.8130000000000002</v>
      </c>
      <c r="H115" s="52">
        <v>5.5278800000000003E-2</v>
      </c>
      <c r="I115" s="53">
        <v>7.3448103691944375</v>
      </c>
      <c r="J115" s="25"/>
      <c r="K115" s="26"/>
      <c r="L115" s="7">
        <f t="shared" si="13"/>
        <v>0.17184386436643614</v>
      </c>
      <c r="M115" s="7">
        <f t="shared" ref="M115" si="20">AVERAGE(L115:L117)</f>
        <v>0.17335486707425929</v>
      </c>
      <c r="N115" s="7">
        <f t="shared" ref="N115" si="21">STDEV(I115:I117)</f>
        <v>0.28970720037790398</v>
      </c>
      <c r="O115" s="27">
        <f>SQRT(M115^2+$N$3^2)</f>
        <v>0.21811897902384891</v>
      </c>
      <c r="P115" s="28">
        <v>6.3222127895519536E-2</v>
      </c>
    </row>
    <row r="116" spans="3:16">
      <c r="C116" s="35">
        <v>2795</v>
      </c>
      <c r="D116" s="41" t="s">
        <v>119</v>
      </c>
      <c r="E116" s="35">
        <v>3853</v>
      </c>
      <c r="F116" s="51">
        <v>184</v>
      </c>
      <c r="G116" s="51">
        <v>2.722</v>
      </c>
      <c r="H116" s="52">
        <v>5.5412900000000001E-2</v>
      </c>
      <c r="I116" s="53">
        <v>7.5660936241922565</v>
      </c>
      <c r="J116" s="25"/>
      <c r="K116" s="26"/>
      <c r="L116" s="7">
        <f t="shared" si="13"/>
        <v>0.17574182788781731</v>
      </c>
      <c r="M116" s="49"/>
      <c r="N116" s="50"/>
      <c r="O116" s="27"/>
      <c r="P116" s="28">
        <v>6.3375497493824651E-2</v>
      </c>
    </row>
    <row r="117" spans="3:16">
      <c r="C117" s="35">
        <v>2796</v>
      </c>
      <c r="D117" s="41" t="s">
        <v>120</v>
      </c>
      <c r="E117" s="35">
        <v>3940</v>
      </c>
      <c r="F117" s="51">
        <v>189</v>
      </c>
      <c r="G117" s="51">
        <v>2.7559999999999998</v>
      </c>
      <c r="H117" s="52">
        <v>5.4861899999999998E-2</v>
      </c>
      <c r="I117" s="53">
        <v>7.9192041682738008</v>
      </c>
      <c r="J117" s="25"/>
      <c r="K117" s="26"/>
      <c r="L117" s="7">
        <f t="shared" si="13"/>
        <v>0.17247890896852444</v>
      </c>
      <c r="M117" s="49"/>
      <c r="N117" s="50"/>
      <c r="O117" s="27"/>
      <c r="P117" s="28">
        <v>6.2745321142846866E-2</v>
      </c>
    </row>
    <row r="118" spans="3:16">
      <c r="C118" s="35">
        <v>2797</v>
      </c>
      <c r="D118" s="41" t="s">
        <v>121</v>
      </c>
      <c r="E118" s="35">
        <v>4001</v>
      </c>
      <c r="F118" s="51">
        <v>188</v>
      </c>
      <c r="G118" s="51">
        <v>2.76</v>
      </c>
      <c r="H118" s="52">
        <v>5.4105199999999999E-2</v>
      </c>
      <c r="I118" s="53">
        <v>7.7646486911035284</v>
      </c>
      <c r="J118" s="25"/>
      <c r="K118" s="26"/>
      <c r="L118" s="7">
        <f t="shared" si="13"/>
        <v>0.17311968803761163</v>
      </c>
      <c r="M118" s="7">
        <f t="shared" ref="M118" si="22">AVERAGE(L118:L120)</f>
        <v>0.1715235290536109</v>
      </c>
      <c r="N118" s="7">
        <f t="shared" ref="N118" si="23">STDEV(I118:I120)</f>
        <v>3.3337412921964037E-2</v>
      </c>
      <c r="O118" s="27">
        <f>SQRT(M118^2+$N$3^2)</f>
        <v>0.21666633354325504</v>
      </c>
      <c r="P118" s="28">
        <v>6.1879886578808933E-2</v>
      </c>
    </row>
    <row r="119" spans="3:16">
      <c r="C119" s="35">
        <v>2798</v>
      </c>
      <c r="D119" s="41" t="s">
        <v>122</v>
      </c>
      <c r="E119" s="35">
        <v>3897</v>
      </c>
      <c r="F119" s="51">
        <v>185</v>
      </c>
      <c r="G119" s="51">
        <v>2.6960000000000002</v>
      </c>
      <c r="H119" s="52">
        <v>5.4257699999999999E-2</v>
      </c>
      <c r="I119" s="53">
        <v>7.6987579923747687</v>
      </c>
      <c r="J119" s="25"/>
      <c r="K119" s="26"/>
      <c r="L119" s="7">
        <f t="shared" si="13"/>
        <v>0.17507726730638851</v>
      </c>
      <c r="M119" s="49"/>
      <c r="N119" s="50"/>
      <c r="O119" s="27"/>
      <c r="P119" s="28">
        <v>6.205430017867121E-2</v>
      </c>
    </row>
    <row r="120" spans="3:16">
      <c r="C120" s="35">
        <v>2805</v>
      </c>
      <c r="D120" s="41" t="s">
        <v>123</v>
      </c>
      <c r="E120" s="35">
        <v>4147</v>
      </c>
      <c r="F120" s="51">
        <v>199</v>
      </c>
      <c r="G120" s="51">
        <v>2.895</v>
      </c>
      <c r="H120" s="52">
        <v>5.4733400000000001E-2</v>
      </c>
      <c r="I120" s="53">
        <v>7.7405329038327899</v>
      </c>
      <c r="J120" s="25"/>
      <c r="K120" s="26"/>
      <c r="L120" s="7">
        <f t="shared" si="13"/>
        <v>0.16637363181683257</v>
      </c>
      <c r="M120" s="49"/>
      <c r="N120" s="50"/>
      <c r="O120" s="27"/>
      <c r="P120" s="28">
        <v>6.2598356240667827E-2</v>
      </c>
    </row>
    <row r="121" spans="3:16">
      <c r="C121" s="35">
        <v>2806</v>
      </c>
      <c r="D121" s="41" t="s">
        <v>124</v>
      </c>
      <c r="E121" s="35">
        <v>4026</v>
      </c>
      <c r="F121" s="51">
        <v>190</v>
      </c>
      <c r="G121" s="51">
        <v>2.7879999999999998</v>
      </c>
      <c r="H121" s="52">
        <v>5.4304699999999997E-2</v>
      </c>
      <c r="I121" s="53">
        <v>7.7083171156284545</v>
      </c>
      <c r="J121" s="25"/>
      <c r="K121" s="26"/>
      <c r="L121" s="7">
        <f t="shared" si="13"/>
        <v>0.17184386436643614</v>
      </c>
      <c r="M121" s="7">
        <f t="shared" ref="M121" si="24">AVERAGE(L121:L123)</f>
        <v>0.17400756731134218</v>
      </c>
      <c r="N121" s="7">
        <f t="shared" ref="N121" si="25">STDEV(I121:I123)</f>
        <v>0.20235625443568669</v>
      </c>
      <c r="O121" s="27">
        <f>SQRT(M121^2+$N$3^2)</f>
        <v>0.21863808578032193</v>
      </c>
      <c r="P121" s="28">
        <v>6.2108053878300894E-2</v>
      </c>
    </row>
    <row r="122" spans="3:16">
      <c r="C122" s="35">
        <v>2807</v>
      </c>
      <c r="D122" s="41" t="s">
        <v>125</v>
      </c>
      <c r="E122" s="35">
        <v>3990</v>
      </c>
      <c r="F122" s="51">
        <v>183</v>
      </c>
      <c r="G122" s="51">
        <v>2.7090000000000001</v>
      </c>
      <c r="H122" s="52">
        <v>5.3237600000000003E-2</v>
      </c>
      <c r="I122" s="53">
        <v>7.3076332498370258</v>
      </c>
      <c r="J122" s="25"/>
      <c r="K122" s="26"/>
      <c r="L122" s="7">
        <f t="shared" si="13"/>
        <v>0.17641255329378178</v>
      </c>
      <c r="M122" s="49"/>
      <c r="N122" s="50"/>
      <c r="O122" s="27"/>
      <c r="P122" s="28">
        <v>6.0887616157559693E-2</v>
      </c>
    </row>
    <row r="123" spans="3:16">
      <c r="C123" s="35">
        <v>2808</v>
      </c>
      <c r="D123" s="41" t="s">
        <v>126</v>
      </c>
      <c r="E123" s="35">
        <v>4014</v>
      </c>
      <c r="F123" s="51">
        <v>187</v>
      </c>
      <c r="G123" s="51">
        <v>2.766</v>
      </c>
      <c r="H123" s="52">
        <v>5.4037000000000002E-2</v>
      </c>
      <c r="I123" s="53">
        <v>7.5573056084206298</v>
      </c>
      <c r="J123" s="25"/>
      <c r="K123" s="26"/>
      <c r="L123" s="7">
        <f t="shared" si="13"/>
        <v>0.17376628427380861</v>
      </c>
      <c r="M123" s="49"/>
      <c r="N123" s="50"/>
      <c r="O123" s="27"/>
      <c r="P123" s="28">
        <v>6.1801886529559057E-2</v>
      </c>
    </row>
    <row r="124" spans="3:16">
      <c r="C124" s="35">
        <v>2809</v>
      </c>
      <c r="D124" s="41" t="s">
        <v>127</v>
      </c>
      <c r="E124" s="35">
        <v>3990</v>
      </c>
      <c r="F124" s="51">
        <v>190</v>
      </c>
      <c r="G124" s="51">
        <v>2.7709999999999999</v>
      </c>
      <c r="H124" s="52">
        <v>5.44527E-2</v>
      </c>
      <c r="I124" s="53">
        <v>7.4666987040959354</v>
      </c>
      <c r="J124" s="25"/>
      <c r="K124" s="26"/>
      <c r="L124" s="7">
        <f t="shared" si="13"/>
        <v>0.17184386436643614</v>
      </c>
      <c r="M124" s="7">
        <f t="shared" ref="M124" si="26">AVERAGE(L124:L126)</f>
        <v>0.17488965698466655</v>
      </c>
      <c r="N124" s="7">
        <f t="shared" ref="N124" si="27">STDEV(I124:I126)</f>
        <v>0.10681605789542975</v>
      </c>
      <c r="O124" s="27">
        <f>SQRT(M124^2+$N$3^2)</f>
        <v>0.21934076500342217</v>
      </c>
      <c r="P124" s="28">
        <v>6.2277320847347564E-2</v>
      </c>
    </row>
    <row r="125" spans="3:16">
      <c r="C125" s="35">
        <v>2810</v>
      </c>
      <c r="D125" s="41" t="s">
        <v>128</v>
      </c>
      <c r="E125" s="35">
        <v>3948</v>
      </c>
      <c r="F125" s="51">
        <v>183</v>
      </c>
      <c r="G125" s="51">
        <v>2.7170000000000001</v>
      </c>
      <c r="H125" s="52">
        <v>5.3965899999999997E-2</v>
      </c>
      <c r="I125" s="53">
        <v>7.368037852720156</v>
      </c>
      <c r="J125" s="25"/>
      <c r="K125" s="26"/>
      <c r="L125" s="7">
        <f t="shared" si="13"/>
        <v>0.17641255329378178</v>
      </c>
      <c r="M125" s="49"/>
      <c r="N125" s="50"/>
      <c r="O125" s="27"/>
      <c r="P125" s="28">
        <v>6.1720569762672442E-2</v>
      </c>
    </row>
    <row r="126" spans="3:16">
      <c r="C126" s="35">
        <v>2811</v>
      </c>
      <c r="D126" s="41" t="s">
        <v>129</v>
      </c>
      <c r="E126" s="35">
        <v>3954</v>
      </c>
      <c r="F126" s="51">
        <v>183</v>
      </c>
      <c r="G126" s="51">
        <v>2.6960000000000002</v>
      </c>
      <c r="H126" s="52">
        <v>5.3467800000000003E-2</v>
      </c>
      <c r="I126" s="53">
        <v>7.5814674495738812</v>
      </c>
      <c r="J126" s="25"/>
      <c r="K126" s="26"/>
      <c r="L126" s="7">
        <f t="shared" si="13"/>
        <v>0.17641255329378178</v>
      </c>
      <c r="M126" s="49"/>
      <c r="N126" s="50"/>
      <c r="O126" s="27"/>
      <c r="P126" s="28">
        <v>6.1150894916171469E-2</v>
      </c>
    </row>
    <row r="127" spans="3:16">
      <c r="C127" s="35">
        <v>2812</v>
      </c>
      <c r="D127" s="41" t="s">
        <v>130</v>
      </c>
      <c r="E127" s="35">
        <v>4034</v>
      </c>
      <c r="F127" s="51">
        <v>187</v>
      </c>
      <c r="G127" s="51">
        <v>2.7370000000000001</v>
      </c>
      <c r="H127" s="52">
        <v>5.3204300000000003E-2</v>
      </c>
      <c r="I127" s="53">
        <v>7.0499069442023385</v>
      </c>
      <c r="J127" s="25"/>
      <c r="K127" s="26"/>
      <c r="L127" s="7">
        <f t="shared" si="13"/>
        <v>0.17376628427380861</v>
      </c>
      <c r="M127" s="7">
        <f t="shared" ref="M127" si="28">AVERAGE(L127:L129)</f>
        <v>0.17420327861800189</v>
      </c>
      <c r="N127" s="7">
        <f t="shared" ref="N127" si="29">STDEV(I127:I129)</f>
        <v>0.34170151757818085</v>
      </c>
      <c r="O127" s="27">
        <f>SQRT(M127^2+$N$3^2)</f>
        <v>0.21879387869255695</v>
      </c>
      <c r="P127" s="28">
        <v>6.0849531089524199E-2</v>
      </c>
    </row>
    <row r="128" spans="3:16">
      <c r="C128" s="35">
        <v>2813</v>
      </c>
      <c r="D128" s="41" t="s">
        <v>131</v>
      </c>
      <c r="E128" s="35">
        <v>3948</v>
      </c>
      <c r="F128" s="51">
        <v>187</v>
      </c>
      <c r="G128" s="51">
        <v>2.7389999999999999</v>
      </c>
      <c r="H128" s="51">
        <v>5.4409399999999997E-2</v>
      </c>
      <c r="I128" s="53">
        <v>6.9220505347663801</v>
      </c>
      <c r="J128" s="25"/>
      <c r="K128" s="26"/>
      <c r="L128" s="7">
        <f t="shared" si="13"/>
        <v>0.17376628427380861</v>
      </c>
      <c r="M128" s="49"/>
      <c r="N128" s="50"/>
      <c r="O128" s="27"/>
      <c r="P128" s="28">
        <v>6.2227798821944041E-2</v>
      </c>
    </row>
    <row r="129" spans="3:16">
      <c r="C129" s="35">
        <v>2814</v>
      </c>
      <c r="D129" s="41" t="s">
        <v>132</v>
      </c>
      <c r="E129" s="35">
        <v>3955</v>
      </c>
      <c r="F129" s="51">
        <v>185</v>
      </c>
      <c r="G129" s="51">
        <v>2.73</v>
      </c>
      <c r="H129" s="51">
        <v>5.4131899999999997E-2</v>
      </c>
      <c r="I129" s="53">
        <v>7.5673730422344843</v>
      </c>
      <c r="J129" s="25"/>
      <c r="K129" s="26"/>
      <c r="L129" s="7">
        <f t="shared" si="13"/>
        <v>0.17507726730638851</v>
      </c>
      <c r="M129" s="49"/>
      <c r="N129" s="50"/>
      <c r="O129" s="27"/>
      <c r="P129" s="28">
        <v>6.1910423254981542E-2</v>
      </c>
    </row>
    <row r="130" spans="3:16">
      <c r="C130" s="35">
        <v>2815</v>
      </c>
      <c r="D130" s="41" t="s">
        <v>133</v>
      </c>
      <c r="E130" s="35">
        <v>3974</v>
      </c>
      <c r="F130" s="51">
        <v>185</v>
      </c>
      <c r="G130" s="51">
        <v>2.71</v>
      </c>
      <c r="H130" s="52">
        <v>5.3489799999999997E-2</v>
      </c>
      <c r="I130" s="53">
        <v>7.1938712477404652</v>
      </c>
      <c r="J130" s="25"/>
      <c r="K130" s="26"/>
      <c r="L130" s="7">
        <f t="shared" si="13"/>
        <v>0.17507726730638851</v>
      </c>
      <c r="M130" s="7">
        <f>AVERAGE(L130:L132)</f>
        <v>0.17169023937985886</v>
      </c>
      <c r="N130" s="7">
        <f>STDEV(I130:I132)</f>
        <v>7.2039037279878454E-2</v>
      </c>
      <c r="O130" s="27">
        <f>SQRT(M130^2+$N$3^2)</f>
        <v>0.21679833341237978</v>
      </c>
      <c r="P130" s="28">
        <v>6.1176056222381106E-2</v>
      </c>
    </row>
    <row r="131" spans="3:16">
      <c r="C131" s="35">
        <v>2816</v>
      </c>
      <c r="D131" s="41" t="s">
        <v>134</v>
      </c>
      <c r="E131" s="35">
        <v>3996</v>
      </c>
      <c r="F131" s="51">
        <v>190</v>
      </c>
      <c r="G131" s="51">
        <v>2.794</v>
      </c>
      <c r="H131" s="52">
        <v>5.4830200000000003E-2</v>
      </c>
      <c r="I131" s="53">
        <v>7.2341409829958856</v>
      </c>
      <c r="J131" s="25"/>
      <c r="K131" s="26"/>
      <c r="L131" s="7">
        <f t="shared" si="13"/>
        <v>0.17184386436643614</v>
      </c>
      <c r="M131" s="49"/>
      <c r="N131" s="50"/>
      <c r="O131" s="27"/>
      <c r="P131" s="28">
        <v>6.2709065987990253E-2</v>
      </c>
    </row>
    <row r="132" spans="3:16">
      <c r="C132" s="35">
        <v>2817</v>
      </c>
      <c r="D132" s="41" t="s">
        <v>135</v>
      </c>
      <c r="E132" s="35">
        <v>4198</v>
      </c>
      <c r="F132" s="51">
        <v>196</v>
      </c>
      <c r="G132" s="51">
        <v>2.9140000000000001</v>
      </c>
      <c r="H132" s="52">
        <v>5.44298E-2</v>
      </c>
      <c r="I132" s="53">
        <v>7.3338085777530484</v>
      </c>
      <c r="J132" s="25"/>
      <c r="K132" s="26"/>
      <c r="L132" s="7">
        <f t="shared" si="13"/>
        <v>0.16814958646675188</v>
      </c>
      <c r="M132" s="49"/>
      <c r="N132" s="50"/>
      <c r="O132" s="27"/>
      <c r="P132" s="28">
        <v>6.2251130214974804E-2</v>
      </c>
    </row>
    <row r="133" spans="3:16">
      <c r="C133" s="35">
        <v>2835</v>
      </c>
      <c r="D133" s="41" t="s">
        <v>61</v>
      </c>
      <c r="E133" s="35">
        <v>1200</v>
      </c>
      <c r="F133" s="51">
        <v>1611</v>
      </c>
      <c r="G133" s="51">
        <v>24.114000000000001</v>
      </c>
      <c r="H133" s="52">
        <v>1.5332177</v>
      </c>
      <c r="I133" s="53">
        <v>7.0018594120763709</v>
      </c>
      <c r="J133" s="25"/>
      <c r="K133" s="26"/>
      <c r="L133" s="27">
        <f t="shared" si="13"/>
        <v>3.8567635562266625E-2</v>
      </c>
      <c r="M133" s="49"/>
      <c r="N133" s="50"/>
      <c r="O133" s="27">
        <f>SQRT(L133^2+$N$3^2)</f>
        <v>0.13788198426529824</v>
      </c>
      <c r="P133" s="28">
        <v>1.7535345470790664</v>
      </c>
    </row>
    <row r="134" spans="3:16">
      <c r="C134" s="35">
        <v>2836</v>
      </c>
      <c r="D134" s="41" t="s">
        <v>63</v>
      </c>
      <c r="E134" s="35">
        <v>2400</v>
      </c>
      <c r="F134" s="51">
        <v>687</v>
      </c>
      <c r="G134" s="51">
        <v>10.442</v>
      </c>
      <c r="H134" s="52">
        <v>0.33786699999999997</v>
      </c>
      <c r="I134" s="53">
        <v>6.7977713897348675</v>
      </c>
      <c r="J134" s="25"/>
      <c r="K134" s="26"/>
      <c r="L134" s="27">
        <f t="shared" si="13"/>
        <v>6.9976148999551263E-2</v>
      </c>
      <c r="M134" s="49"/>
      <c r="N134" s="50"/>
      <c r="O134" s="27">
        <f t="shared" ref="O134:O136" si="30">SQRT(L134^2+$N$3^2)</f>
        <v>0.14973523466732719</v>
      </c>
      <c r="P134" s="28">
        <v>0.38641704750601491</v>
      </c>
    </row>
    <row r="135" spans="3:16">
      <c r="C135" s="35">
        <v>2837</v>
      </c>
      <c r="D135" s="41" t="s">
        <v>65</v>
      </c>
      <c r="E135" s="35">
        <v>2300</v>
      </c>
      <c r="F135" s="51">
        <v>702</v>
      </c>
      <c r="G135" s="51">
        <v>10.702999999999999</v>
      </c>
      <c r="H135" s="52">
        <v>0.36126150000000001</v>
      </c>
      <c r="I135" s="53">
        <v>6.7439571350876042</v>
      </c>
      <c r="J135" s="25"/>
      <c r="K135" s="26"/>
      <c r="L135" s="27">
        <f t="shared" si="13"/>
        <v>6.8927599855221774E-2</v>
      </c>
      <c r="M135" s="49"/>
      <c r="N135" s="50"/>
      <c r="O135" s="27">
        <f t="shared" si="30"/>
        <v>0.14924809242959761</v>
      </c>
      <c r="P135" s="28">
        <v>0.41317323742062473</v>
      </c>
    </row>
    <row r="136" spans="3:16">
      <c r="C136" s="35">
        <v>2838</v>
      </c>
      <c r="D136" s="41" t="s">
        <v>136</v>
      </c>
      <c r="E136" s="35">
        <v>17203</v>
      </c>
      <c r="F136" s="51">
        <v>249</v>
      </c>
      <c r="G136" s="51">
        <v>3.363</v>
      </c>
      <c r="H136" s="52">
        <v>1.53201E-2</v>
      </c>
      <c r="I136" s="53">
        <v>7.5988930296724115</v>
      </c>
      <c r="J136" s="25"/>
      <c r="K136" s="26"/>
      <c r="L136" s="27">
        <f t="shared" si="13"/>
        <v>0.14224580056296471</v>
      </c>
      <c r="M136" s="49"/>
      <c r="N136" s="50"/>
      <c r="O136" s="27">
        <f t="shared" si="30"/>
        <v>0.19431378450812711</v>
      </c>
      <c r="P136" s="28">
        <v>1.752153305737731E-2</v>
      </c>
    </row>
    <row r="137" spans="3:16">
      <c r="O137" s="27"/>
    </row>
    <row r="138" spans="3:16">
      <c r="C138" s="54">
        <v>3664</v>
      </c>
      <c r="D138" s="55" t="s">
        <v>137</v>
      </c>
      <c r="E138" s="54">
        <v>18343</v>
      </c>
      <c r="F138" s="56">
        <v>1321</v>
      </c>
      <c r="G138" s="57">
        <v>12.07</v>
      </c>
      <c r="H138" s="56">
        <v>6.3861899999999999E-2</v>
      </c>
      <c r="I138" s="58">
        <v>7.8833402773022128</v>
      </c>
      <c r="L138" s="27">
        <f t="shared" ref="L138:L155" si="31">6.7295*F138^-0.699</f>
        <v>4.430693702652258E-2</v>
      </c>
      <c r="M138" s="49"/>
      <c r="N138" s="50"/>
      <c r="O138" s="27">
        <f>SQRT(L138^2+$N$3^2)</f>
        <v>0.13959614515001614</v>
      </c>
      <c r="P138" s="28">
        <v>4.8570492613826767E-2</v>
      </c>
    </row>
    <row r="139" spans="3:16">
      <c r="C139" s="54">
        <v>3665</v>
      </c>
      <c r="D139" s="55" t="s">
        <v>138</v>
      </c>
      <c r="E139" s="54">
        <v>18288</v>
      </c>
      <c r="F139" s="56">
        <v>1315</v>
      </c>
      <c r="G139" s="57">
        <v>12.212</v>
      </c>
      <c r="H139" s="56">
        <v>6.4654199999999995E-2</v>
      </c>
      <c r="I139" s="58">
        <v>7.799371724055038</v>
      </c>
      <c r="L139" s="27">
        <f t="shared" si="31"/>
        <v>4.4448150670892216E-2</v>
      </c>
      <c r="M139" s="49"/>
      <c r="N139" s="50"/>
      <c r="O139" s="27">
        <f t="shared" ref="O139:O155" si="32">SQRT(L139^2+$N$3^2)</f>
        <v>0.13964102968015696</v>
      </c>
      <c r="P139" s="28">
        <v>4.9173080405576379E-2</v>
      </c>
    </row>
    <row r="140" spans="3:16">
      <c r="C140" s="54">
        <v>3666</v>
      </c>
      <c r="D140" s="55" t="s">
        <v>139</v>
      </c>
      <c r="E140" s="54">
        <v>17874</v>
      </c>
      <c r="F140" s="56">
        <v>1307</v>
      </c>
      <c r="G140" s="57">
        <v>11.821</v>
      </c>
      <c r="H140" s="56">
        <v>6.4448800000000001E-2</v>
      </c>
      <c r="I140" s="58">
        <v>7.7593053449231517</v>
      </c>
      <c r="L140" s="27">
        <f t="shared" si="31"/>
        <v>4.4638147379226618E-2</v>
      </c>
      <c r="M140" s="49"/>
      <c r="N140" s="50"/>
      <c r="O140" s="27">
        <f t="shared" si="32"/>
        <v>0.13970162230096578</v>
      </c>
      <c r="P140" s="28">
        <v>4.9016862391660733E-2</v>
      </c>
    </row>
    <row r="141" spans="3:16">
      <c r="C141" s="54">
        <v>3667</v>
      </c>
      <c r="D141" s="55" t="s">
        <v>140</v>
      </c>
      <c r="E141" s="54">
        <v>18200</v>
      </c>
      <c r="F141" s="56">
        <v>1275</v>
      </c>
      <c r="G141" s="57">
        <v>11.913</v>
      </c>
      <c r="H141" s="56">
        <v>6.3687999999999995E-2</v>
      </c>
      <c r="I141" s="58">
        <v>7.9119203586916571</v>
      </c>
      <c r="L141" s="27">
        <f t="shared" si="31"/>
        <v>4.541833176035897E-2</v>
      </c>
      <c r="M141" s="49"/>
      <c r="N141" s="50"/>
      <c r="O141" s="27">
        <f t="shared" si="32"/>
        <v>0.13995286325033215</v>
      </c>
      <c r="P141" s="28">
        <v>4.8438232085005285E-2</v>
      </c>
    </row>
    <row r="142" spans="3:16">
      <c r="C142" s="54">
        <v>3668</v>
      </c>
      <c r="D142" s="55" t="s">
        <v>141</v>
      </c>
      <c r="E142" s="54">
        <v>18781</v>
      </c>
      <c r="F142" s="56">
        <v>1373</v>
      </c>
      <c r="G142" s="57">
        <v>12.173</v>
      </c>
      <c r="H142" s="56">
        <v>6.2796599999999994E-2</v>
      </c>
      <c r="I142" s="58">
        <v>7.8290453028394351</v>
      </c>
      <c r="L142" s="27">
        <f t="shared" si="31"/>
        <v>4.3127183029401675E-2</v>
      </c>
      <c r="M142" s="49"/>
      <c r="N142" s="50"/>
      <c r="O142" s="27">
        <f t="shared" si="32"/>
        <v>0.13922619361357133</v>
      </c>
      <c r="P142" s="28">
        <v>4.7760273284594312E-2</v>
      </c>
    </row>
    <row r="143" spans="3:16">
      <c r="C143" s="54">
        <v>3669</v>
      </c>
      <c r="D143" s="55" t="s">
        <v>142</v>
      </c>
      <c r="E143" s="54">
        <v>17968</v>
      </c>
      <c r="F143" s="56">
        <v>1304</v>
      </c>
      <c r="G143" s="57">
        <v>11.656000000000001</v>
      </c>
      <c r="H143" s="56">
        <v>6.3384999999999997E-2</v>
      </c>
      <c r="I143" s="58">
        <v>7.7543747775459471</v>
      </c>
      <c r="L143" s="27">
        <f t="shared" si="31"/>
        <v>4.4709906441281977E-2</v>
      </c>
      <c r="M143" s="49"/>
      <c r="N143" s="50"/>
      <c r="O143" s="27">
        <f t="shared" si="32"/>
        <v>0.13972456765386795</v>
      </c>
      <c r="P143" s="28">
        <v>4.8207783895051814E-2</v>
      </c>
    </row>
    <row r="144" spans="3:16">
      <c r="C144" s="54">
        <v>3670</v>
      </c>
      <c r="D144" s="55" t="s">
        <v>143</v>
      </c>
      <c r="E144" s="54">
        <v>18520</v>
      </c>
      <c r="F144" s="56">
        <v>1322</v>
      </c>
      <c r="G144" s="57">
        <v>11.962999999999999</v>
      </c>
      <c r="H144" s="56">
        <v>6.2799199999999999E-2</v>
      </c>
      <c r="I144" s="58">
        <v>7.583013893200266</v>
      </c>
      <c r="L144" s="27">
        <f t="shared" si="31"/>
        <v>4.4283507317060863E-2</v>
      </c>
      <c r="M144" s="49"/>
      <c r="N144" s="50"/>
      <c r="O144" s="27">
        <f t="shared" si="32"/>
        <v>0.13958871047607083</v>
      </c>
      <c r="P144" s="28">
        <v>4.7762250727808445E-2</v>
      </c>
    </row>
    <row r="145" spans="3:16">
      <c r="C145" s="54">
        <v>3671</v>
      </c>
      <c r="D145" s="55" t="s">
        <v>144</v>
      </c>
      <c r="E145" s="54">
        <v>18531</v>
      </c>
      <c r="F145" s="56">
        <v>1319</v>
      </c>
      <c r="G145" s="57">
        <v>11.98</v>
      </c>
      <c r="H145" s="56">
        <v>6.28335E-2</v>
      </c>
      <c r="I145" s="58">
        <v>7.6906931846392341</v>
      </c>
      <c r="L145" s="27">
        <f t="shared" si="31"/>
        <v>4.4353886967458164E-2</v>
      </c>
      <c r="M145" s="49"/>
      <c r="N145" s="50"/>
      <c r="O145" s="27">
        <f t="shared" si="32"/>
        <v>0.13961105386463563</v>
      </c>
      <c r="P145" s="28">
        <v>4.7788337767133211E-2</v>
      </c>
    </row>
    <row r="146" spans="3:16">
      <c r="C146" s="54">
        <v>3672</v>
      </c>
      <c r="D146" s="55" t="s">
        <v>145</v>
      </c>
      <c r="E146" s="54">
        <v>18401</v>
      </c>
      <c r="F146" s="56">
        <v>1281</v>
      </c>
      <c r="G146" s="57">
        <v>11.788</v>
      </c>
      <c r="H146" s="56">
        <v>6.2462400000000001E-2</v>
      </c>
      <c r="I146" s="58">
        <v>7.6761840714728518</v>
      </c>
      <c r="L146" s="27">
        <f t="shared" si="31"/>
        <v>4.5269526894760097E-2</v>
      </c>
      <c r="M146" s="49"/>
      <c r="N146" s="50"/>
      <c r="O146" s="27">
        <f t="shared" si="32"/>
        <v>0.13990464301568961</v>
      </c>
      <c r="P146" s="28">
        <v>4.7506095776071386E-2</v>
      </c>
    </row>
    <row r="147" spans="3:16">
      <c r="C147" s="54">
        <v>3673</v>
      </c>
      <c r="D147" s="55" t="s">
        <v>146</v>
      </c>
      <c r="E147" s="54">
        <v>16167</v>
      </c>
      <c r="F147" s="56">
        <v>306</v>
      </c>
      <c r="G147" s="57">
        <v>2.879</v>
      </c>
      <c r="H147" s="56">
        <v>1.9892799999999999E-2</v>
      </c>
      <c r="I147" s="58">
        <v>8.3320852543569011</v>
      </c>
      <c r="L147" s="27">
        <f t="shared" si="31"/>
        <v>0.12315825315439387</v>
      </c>
      <c r="M147" s="49"/>
      <c r="N147" s="50"/>
      <c r="O147" s="27">
        <f t="shared" si="32"/>
        <v>0.18080911036812802</v>
      </c>
      <c r="P147" s="28">
        <v>1.5129570142265311E-2</v>
      </c>
    </row>
    <row r="148" spans="3:16">
      <c r="C148" s="54">
        <v>3674</v>
      </c>
      <c r="D148" s="55" t="s">
        <v>136</v>
      </c>
      <c r="E148" s="54">
        <v>16762</v>
      </c>
      <c r="F148" s="56">
        <v>308</v>
      </c>
      <c r="G148" s="57">
        <v>2.9460000000000002</v>
      </c>
      <c r="H148" s="56">
        <v>1.9619500000000002E-2</v>
      </c>
      <c r="I148" s="58">
        <v>8.2390662505125505</v>
      </c>
      <c r="L148" s="27">
        <f t="shared" si="31"/>
        <v>0.12259869479179357</v>
      </c>
      <c r="M148" s="49"/>
      <c r="N148" s="50"/>
      <c r="O148" s="27">
        <f t="shared" si="32"/>
        <v>0.18042843189675925</v>
      </c>
      <c r="P148" s="28">
        <v>1.4921710438257777E-2</v>
      </c>
    </row>
    <row r="149" spans="3:16">
      <c r="C149" s="54">
        <v>3675</v>
      </c>
      <c r="D149" s="55" t="s">
        <v>147</v>
      </c>
      <c r="E149" s="54">
        <v>17510</v>
      </c>
      <c r="F149" s="56">
        <v>330</v>
      </c>
      <c r="G149" s="57">
        <v>3.1469999999999998</v>
      </c>
      <c r="H149" s="56">
        <v>2.00036E-2</v>
      </c>
      <c r="I149" s="58">
        <v>8.4144975676576585</v>
      </c>
      <c r="L149" s="27">
        <f t="shared" si="31"/>
        <v>0.1168265504672218</v>
      </c>
      <c r="M149" s="49"/>
      <c r="N149" s="50"/>
      <c r="O149" s="27">
        <f t="shared" si="32"/>
        <v>0.17655713513234877</v>
      </c>
      <c r="P149" s="28">
        <v>1.5213839645390212E-2</v>
      </c>
    </row>
    <row r="150" spans="3:16">
      <c r="C150" s="54">
        <v>3676</v>
      </c>
      <c r="D150" s="55" t="s">
        <v>148</v>
      </c>
      <c r="E150" s="54">
        <v>18194</v>
      </c>
      <c r="F150" s="56">
        <v>330</v>
      </c>
      <c r="G150" s="57">
        <v>3.1560000000000001</v>
      </c>
      <c r="H150" s="56">
        <v>1.9300500000000002E-2</v>
      </c>
      <c r="I150" s="58">
        <v>8.2798453763643529</v>
      </c>
      <c r="L150" s="27">
        <f t="shared" si="31"/>
        <v>0.1168265504672218</v>
      </c>
      <c r="M150" s="49"/>
      <c r="N150" s="50"/>
      <c r="O150" s="27">
        <f t="shared" si="32"/>
        <v>0.17655713513234877</v>
      </c>
      <c r="P150" s="28">
        <v>1.4679093366986633E-2</v>
      </c>
    </row>
    <row r="151" spans="3:16">
      <c r="C151" s="54">
        <v>3677</v>
      </c>
      <c r="D151" s="55" t="s">
        <v>149</v>
      </c>
      <c r="E151" s="54">
        <v>16496</v>
      </c>
      <c r="F151" s="56">
        <v>287</v>
      </c>
      <c r="G151" s="57">
        <v>2.8220000000000001</v>
      </c>
      <c r="H151" s="56">
        <v>1.91249E-2</v>
      </c>
      <c r="I151" s="58">
        <v>8.2732920127542791</v>
      </c>
      <c r="L151" s="27">
        <f t="shared" si="31"/>
        <v>0.1288022209417034</v>
      </c>
      <c r="M151" s="49"/>
      <c r="N151" s="50"/>
      <c r="O151" s="27">
        <f t="shared" si="32"/>
        <v>0.1846997325162858</v>
      </c>
      <c r="P151" s="28">
        <v>1.4545539894525148E-2</v>
      </c>
    </row>
    <row r="152" spans="3:16">
      <c r="C152" s="54">
        <v>3678</v>
      </c>
      <c r="D152" s="55" t="s">
        <v>150</v>
      </c>
      <c r="E152" s="54">
        <v>17366</v>
      </c>
      <c r="F152" s="56">
        <v>309</v>
      </c>
      <c r="G152" s="57">
        <v>2.9990000000000001</v>
      </c>
      <c r="H152" s="56">
        <v>1.92587E-2</v>
      </c>
      <c r="I152" s="58">
        <v>8.107292441191607</v>
      </c>
      <c r="L152" s="27">
        <f t="shared" si="31"/>
        <v>0.12232122461298611</v>
      </c>
      <c r="M152" s="49"/>
      <c r="N152" s="50"/>
      <c r="O152" s="27">
        <f t="shared" si="32"/>
        <v>0.18024000960633779</v>
      </c>
      <c r="P152" s="28">
        <v>1.4647302164544206E-2</v>
      </c>
    </row>
    <row r="153" spans="3:16">
      <c r="C153" s="54">
        <v>3679</v>
      </c>
      <c r="D153" s="55" t="s">
        <v>151</v>
      </c>
      <c r="E153" s="54">
        <v>17458</v>
      </c>
      <c r="F153" s="56">
        <v>324</v>
      </c>
      <c r="G153" s="57">
        <v>3.1509999999999998</v>
      </c>
      <c r="H153" s="56">
        <v>2.0089099999999999E-2</v>
      </c>
      <c r="I153" s="58">
        <v>7.8084026998995073</v>
      </c>
      <c r="L153" s="27">
        <f t="shared" si="31"/>
        <v>0.11833462404080823</v>
      </c>
      <c r="M153" s="49"/>
      <c r="N153" s="50"/>
      <c r="O153" s="27">
        <f t="shared" si="32"/>
        <v>0.17755861657196917</v>
      </c>
      <c r="P153" s="28">
        <v>1.5278867104931535E-2</v>
      </c>
    </row>
    <row r="154" spans="3:16">
      <c r="C154" s="54">
        <v>3680</v>
      </c>
      <c r="D154" s="55" t="s">
        <v>152</v>
      </c>
      <c r="E154" s="54">
        <v>16891</v>
      </c>
      <c r="F154" s="56">
        <v>283</v>
      </c>
      <c r="G154" s="57">
        <v>2.9940000000000002</v>
      </c>
      <c r="H154" s="56">
        <v>1.97687E-2</v>
      </c>
      <c r="I154" s="58">
        <v>7.8892968195491324</v>
      </c>
      <c r="L154" s="27">
        <f t="shared" si="31"/>
        <v>0.13007207816391644</v>
      </c>
      <c r="M154" s="49"/>
      <c r="N154" s="50"/>
      <c r="O154" s="27">
        <f t="shared" si="32"/>
        <v>0.18558751194504475</v>
      </c>
      <c r="P154" s="28">
        <v>1.5035185256545095E-2</v>
      </c>
    </row>
    <row r="155" spans="3:16">
      <c r="C155" s="54">
        <v>3681</v>
      </c>
      <c r="D155" s="55" t="s">
        <v>153</v>
      </c>
      <c r="E155" s="54">
        <v>18078</v>
      </c>
      <c r="F155" s="56">
        <v>343</v>
      </c>
      <c r="G155" s="57">
        <v>3.1659999999999999</v>
      </c>
      <c r="H155" s="56">
        <v>1.9486900000000001E-2</v>
      </c>
      <c r="I155" s="58">
        <v>7.788524395023587</v>
      </c>
      <c r="L155" s="27">
        <f t="shared" si="31"/>
        <v>0.11371354729201245</v>
      </c>
      <c r="M155" s="49"/>
      <c r="N155" s="50"/>
      <c r="O155" s="27">
        <f t="shared" si="32"/>
        <v>0.17451289324804883</v>
      </c>
      <c r="P155" s="28">
        <v>1.4820860834337545E-2</v>
      </c>
    </row>
    <row r="156" spans="3:16">
      <c r="P156" s="28"/>
    </row>
    <row r="157" spans="3:16">
      <c r="C157" s="54">
        <v>1616</v>
      </c>
      <c r="D157" s="55" t="s">
        <v>154</v>
      </c>
      <c r="E157" s="54">
        <v>594</v>
      </c>
      <c r="F157" s="56">
        <v>162</v>
      </c>
      <c r="G157" s="57">
        <v>106.984477</v>
      </c>
      <c r="H157" s="56">
        <v>0.93705510000000003</v>
      </c>
      <c r="I157" s="58">
        <v>6.5695178668320349</v>
      </c>
      <c r="L157" s="27">
        <f>6.7295*F157^-0.699</f>
        <v>0.19210196280557479</v>
      </c>
      <c r="M157" s="27"/>
      <c r="N157" s="27"/>
      <c r="O157" s="27">
        <f t="shared" ref="O157:O159" si="33">SQRT(L157^2+$N$3^2)</f>
        <v>0.23329625626191813</v>
      </c>
      <c r="P157" s="28">
        <v>0.71268201875137926</v>
      </c>
    </row>
    <row r="158" spans="3:16">
      <c r="C158" s="54">
        <v>1617</v>
      </c>
      <c r="D158" s="55" t="s">
        <v>155</v>
      </c>
      <c r="E158" s="54">
        <v>340</v>
      </c>
      <c r="F158" s="56">
        <v>150</v>
      </c>
      <c r="G158" s="57">
        <v>106.943495</v>
      </c>
      <c r="H158" s="56">
        <v>1.5085643</v>
      </c>
      <c r="I158" s="58">
        <v>7.9957387024261743</v>
      </c>
      <c r="L158" s="27">
        <f t="shared" ref="L158:L159" si="34">6.7295*F158^-0.699</f>
        <v>0.20271925774768593</v>
      </c>
      <c r="M158" s="27"/>
      <c r="N158" s="27"/>
      <c r="O158" s="27">
        <f t="shared" si="33"/>
        <v>0.24211376774947116</v>
      </c>
      <c r="P158" s="28">
        <v>1.1473462454238403</v>
      </c>
    </row>
    <row r="159" spans="3:16">
      <c r="C159" s="54">
        <v>1618</v>
      </c>
      <c r="D159" s="55" t="s">
        <v>156</v>
      </c>
      <c r="E159" s="54">
        <v>1600</v>
      </c>
      <c r="F159" s="56">
        <v>349</v>
      </c>
      <c r="G159" s="57">
        <v>107.601376</v>
      </c>
      <c r="H159" s="56">
        <v>0.76151559999999996</v>
      </c>
      <c r="I159" s="58">
        <v>6.6613043562514598</v>
      </c>
      <c r="L159" s="27">
        <f t="shared" si="34"/>
        <v>0.11234346742199225</v>
      </c>
      <c r="M159" s="27"/>
      <c r="N159" s="27"/>
      <c r="O159" s="27">
        <f t="shared" si="33"/>
        <v>0.17362325231508702</v>
      </c>
      <c r="P159" s="28">
        <v>0.57917455987237865</v>
      </c>
    </row>
    <row r="160" spans="3:16">
      <c r="L160" s="27"/>
      <c r="M160" s="27"/>
      <c r="N160" s="27"/>
      <c r="O160" s="27"/>
      <c r="P160" s="28"/>
    </row>
    <row r="161" spans="16:16">
      <c r="P161" s="2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04E0E-0002-493D-8D89-9EB34F29FEB9}">
  <dimension ref="A1:AD271"/>
  <sheetViews>
    <sheetView zoomScale="70" zoomScaleNormal="70" workbookViewId="0">
      <pane xSplit="4" ySplit="1" topLeftCell="E5" activePane="bottomRight" state="frozen"/>
      <selection pane="topRight" activeCell="E1" sqref="E1"/>
      <selection pane="bottomLeft" activeCell="A2" sqref="A2"/>
      <selection pane="bottomRight" activeCell="Q56" sqref="Q56"/>
    </sheetView>
  </sheetViews>
  <sheetFormatPr defaultColWidth="8.6640625" defaultRowHeight="14.4"/>
  <cols>
    <col min="1" max="2" width="10.88671875" style="59" customWidth="1"/>
    <col min="3" max="3" width="13" style="59" customWidth="1"/>
    <col min="4" max="7" width="10.88671875" style="59" customWidth="1"/>
    <col min="8" max="8" width="20.21875" style="59" customWidth="1"/>
    <col min="9" max="14" width="10.88671875" style="59" customWidth="1"/>
    <col min="15" max="15" width="18.5546875" style="59" customWidth="1"/>
    <col min="16" max="16" width="15.44140625" style="59" customWidth="1"/>
    <col min="17" max="18" width="10.88671875" style="59" customWidth="1"/>
    <col min="19" max="19" width="10.88671875" style="61" customWidth="1"/>
    <col min="20" max="22" width="10.88671875" style="59" customWidth="1"/>
    <col min="23" max="23" width="17.5546875" style="59" customWidth="1"/>
    <col min="24" max="30" width="10.88671875" style="59" customWidth="1"/>
    <col min="31" max="16384" width="8.6640625" style="59"/>
  </cols>
  <sheetData>
    <row r="1" spans="1:30">
      <c r="A1" s="59" t="s">
        <v>157</v>
      </c>
      <c r="B1" s="59" t="s">
        <v>158</v>
      </c>
      <c r="C1" s="59" t="s">
        <v>159</v>
      </c>
      <c r="D1" s="59" t="s">
        <v>160</v>
      </c>
      <c r="E1" s="59" t="s">
        <v>161</v>
      </c>
      <c r="F1" s="59" t="s">
        <v>162</v>
      </c>
      <c r="G1" s="59" t="s">
        <v>163</v>
      </c>
      <c r="H1" s="59" t="s">
        <v>164</v>
      </c>
      <c r="I1" s="59" t="s">
        <v>165</v>
      </c>
      <c r="J1" s="59" t="s">
        <v>166</v>
      </c>
      <c r="K1" s="59" t="s">
        <v>167</v>
      </c>
      <c r="L1" s="59" t="s">
        <v>168</v>
      </c>
      <c r="M1" s="60" t="s">
        <v>169</v>
      </c>
      <c r="N1" s="59" t="s">
        <v>170</v>
      </c>
      <c r="O1" s="61" t="s">
        <v>171</v>
      </c>
      <c r="P1" s="60" t="s">
        <v>172</v>
      </c>
      <c r="Q1" s="9" t="s">
        <v>173</v>
      </c>
      <c r="R1" s="59" t="s">
        <v>174</v>
      </c>
      <c r="S1" s="61" t="s">
        <v>175</v>
      </c>
      <c r="T1" s="59" t="s">
        <v>176</v>
      </c>
      <c r="U1" s="59" t="s">
        <v>177</v>
      </c>
      <c r="V1" s="59" t="s">
        <v>178</v>
      </c>
      <c r="W1" s="59" t="s">
        <v>179</v>
      </c>
      <c r="X1" s="59" t="s">
        <v>180</v>
      </c>
      <c r="Y1" s="59" t="s">
        <v>181</v>
      </c>
      <c r="Z1" s="59" t="s">
        <v>182</v>
      </c>
      <c r="AA1" s="59" t="s">
        <v>178</v>
      </c>
      <c r="AB1" s="59" t="s">
        <v>179</v>
      </c>
      <c r="AC1" s="59" t="s">
        <v>183</v>
      </c>
      <c r="AD1" s="59" t="s">
        <v>184</v>
      </c>
    </row>
    <row r="2" spans="1:30">
      <c r="A2" s="59">
        <v>1</v>
      </c>
      <c r="B2" s="59">
        <v>1</v>
      </c>
      <c r="C2" s="62">
        <v>1</v>
      </c>
      <c r="D2" s="62" t="s">
        <v>185</v>
      </c>
      <c r="E2" s="63">
        <v>44294</v>
      </c>
      <c r="F2" s="64" t="s">
        <v>186</v>
      </c>
      <c r="G2" s="65">
        <v>2719</v>
      </c>
      <c r="H2" s="66" t="s">
        <v>91</v>
      </c>
      <c r="I2" s="67">
        <v>3707</v>
      </c>
      <c r="J2" s="68">
        <v>292</v>
      </c>
      <c r="K2" s="69">
        <v>2.94</v>
      </c>
      <c r="L2" s="68">
        <v>5.2222900000000003E-2</v>
      </c>
      <c r="M2" s="70">
        <v>7.0258622996888329E-2</v>
      </c>
      <c r="N2" s="71">
        <v>7.5472980021964737</v>
      </c>
      <c r="O2" s="7">
        <f>AVERAGE(N2:N4)</f>
        <v>7.5472980021964737</v>
      </c>
      <c r="P2" s="70">
        <f>AVERAGE(M2:M4)</f>
        <v>7.0258622996888329E-2</v>
      </c>
      <c r="Q2" s="7">
        <v>0.12725656149189268</v>
      </c>
      <c r="R2" s="7">
        <v>0.1228851569044121</v>
      </c>
      <c r="S2" s="7">
        <v>8.0244840684090379E-2</v>
      </c>
      <c r="T2" s="27">
        <v>0.18062320133220458</v>
      </c>
      <c r="U2" s="72">
        <f>AVERAGE(O2:O10)</f>
        <v>7.5676327106143928</v>
      </c>
      <c r="V2" s="59">
        <f>STDEV(O2:O10)</f>
        <v>8.0244840684090379E-2</v>
      </c>
      <c r="W2" s="59">
        <f>SQRT((AVERAGE(T2:T10))^2+V2^2)</f>
        <v>0.197646086012117</v>
      </c>
      <c r="X2" s="73">
        <f>AVERAGE(P2:P10)</f>
        <v>7.091574187434975E-2</v>
      </c>
      <c r="Y2" s="74">
        <f>STDEV(P2:P10)</f>
        <v>5.7082655703079169E-4</v>
      </c>
    </row>
    <row r="3" spans="1:30">
      <c r="A3" s="59">
        <v>1</v>
      </c>
      <c r="B3" s="59">
        <v>1</v>
      </c>
      <c r="C3" s="62">
        <v>2</v>
      </c>
      <c r="D3" s="62" t="s">
        <v>185</v>
      </c>
      <c r="E3" s="63"/>
      <c r="F3" s="64"/>
      <c r="G3" s="75"/>
      <c r="H3" s="76"/>
      <c r="I3" s="75"/>
      <c r="J3" s="77"/>
      <c r="K3" s="78"/>
      <c r="L3" s="77"/>
      <c r="M3" s="70"/>
      <c r="N3" s="72"/>
      <c r="O3" s="7"/>
      <c r="P3" s="70"/>
      <c r="Q3" s="7"/>
      <c r="R3" s="7"/>
      <c r="S3" s="7"/>
      <c r="T3" s="27"/>
      <c r="X3" s="74"/>
      <c r="Y3" s="74"/>
    </row>
    <row r="4" spans="1:30">
      <c r="A4" s="59">
        <v>1</v>
      </c>
      <c r="B4" s="59">
        <v>1</v>
      </c>
      <c r="C4" s="62">
        <v>3</v>
      </c>
      <c r="D4" s="62" t="s">
        <v>185</v>
      </c>
      <c r="E4" s="63"/>
      <c r="F4" s="64"/>
      <c r="G4" s="75"/>
      <c r="H4" s="76"/>
      <c r="I4" s="75"/>
      <c r="J4" s="77"/>
      <c r="K4" s="78"/>
      <c r="L4" s="77"/>
      <c r="M4" s="70"/>
      <c r="N4" s="72"/>
      <c r="O4" s="7"/>
      <c r="P4" s="70"/>
      <c r="Q4" s="7"/>
      <c r="R4" s="7"/>
      <c r="S4" s="7"/>
      <c r="T4" s="27"/>
      <c r="X4" s="74"/>
      <c r="Y4" s="74"/>
    </row>
    <row r="5" spans="1:30">
      <c r="A5" s="59">
        <v>1</v>
      </c>
      <c r="B5" s="59">
        <v>2</v>
      </c>
      <c r="C5" s="62">
        <v>1</v>
      </c>
      <c r="D5" s="62" t="s">
        <v>185</v>
      </c>
      <c r="E5" s="63">
        <v>44294</v>
      </c>
      <c r="F5" s="64" t="s">
        <v>186</v>
      </c>
      <c r="G5" s="65">
        <v>2720</v>
      </c>
      <c r="H5" s="66" t="s">
        <v>92</v>
      </c>
      <c r="I5" s="65">
        <v>3862</v>
      </c>
      <c r="J5" s="68">
        <v>311</v>
      </c>
      <c r="K5" s="69">
        <v>3.101</v>
      </c>
      <c r="L5" s="68">
        <v>5.29887E-2</v>
      </c>
      <c r="M5" s="70">
        <v>7.1288900011206136E-2</v>
      </c>
      <c r="N5" s="71">
        <v>7.4995114374143625</v>
      </c>
      <c r="O5" s="7">
        <f>AVERAGE(N5:N7)</f>
        <v>7.4995114374143625</v>
      </c>
      <c r="P5" s="70">
        <f>AVERAGE(M5:M7)</f>
        <v>7.1288900011206136E-2</v>
      </c>
      <c r="Q5" s="7">
        <v>0.1217708354110127</v>
      </c>
      <c r="T5" s="27"/>
      <c r="X5" s="74"/>
      <c r="Y5" s="74"/>
    </row>
    <row r="6" spans="1:30">
      <c r="A6" s="59">
        <v>1</v>
      </c>
      <c r="B6" s="59">
        <v>2</v>
      </c>
      <c r="C6" s="62">
        <v>2</v>
      </c>
      <c r="D6" s="62" t="s">
        <v>185</v>
      </c>
      <c r="E6" s="63"/>
      <c r="F6" s="64"/>
      <c r="G6" s="75"/>
      <c r="H6" s="76"/>
      <c r="I6" s="75"/>
      <c r="J6" s="77"/>
      <c r="K6" s="78"/>
      <c r="L6" s="77"/>
      <c r="M6" s="70"/>
      <c r="N6" s="72"/>
      <c r="O6" s="7"/>
      <c r="P6" s="70"/>
      <c r="Q6" s="7"/>
      <c r="T6" s="27"/>
      <c r="X6" s="74"/>
      <c r="Y6" s="74"/>
    </row>
    <row r="7" spans="1:30">
      <c r="A7" s="59">
        <v>1</v>
      </c>
      <c r="B7" s="59">
        <v>2</v>
      </c>
      <c r="C7" s="62">
        <v>3</v>
      </c>
      <c r="D7" s="62" t="s">
        <v>185</v>
      </c>
      <c r="E7" s="63"/>
      <c r="F7" s="64"/>
      <c r="G7" s="75"/>
      <c r="H7" s="76"/>
      <c r="I7" s="75"/>
      <c r="J7" s="77"/>
      <c r="K7" s="78"/>
      <c r="L7" s="77"/>
      <c r="M7" s="70"/>
      <c r="N7" s="72"/>
      <c r="O7" s="7"/>
      <c r="P7" s="70"/>
      <c r="Q7" s="7"/>
      <c r="T7" s="27"/>
      <c r="X7" s="74"/>
      <c r="Y7" s="74"/>
    </row>
    <row r="8" spans="1:30">
      <c r="A8" s="59">
        <v>1</v>
      </c>
      <c r="B8" s="59">
        <v>3</v>
      </c>
      <c r="C8" s="62">
        <v>1</v>
      </c>
      <c r="D8" s="62" t="s">
        <v>185</v>
      </c>
      <c r="E8" s="63">
        <v>44294</v>
      </c>
      <c r="F8" s="64" t="s">
        <v>186</v>
      </c>
      <c r="G8" s="65">
        <v>2721</v>
      </c>
      <c r="H8" s="66" t="s">
        <v>93</v>
      </c>
      <c r="I8" s="65">
        <v>3985</v>
      </c>
      <c r="J8" s="68">
        <v>319</v>
      </c>
      <c r="K8" s="69">
        <v>3.1920000000000002</v>
      </c>
      <c r="L8" s="68">
        <v>5.2922400000000001E-2</v>
      </c>
      <c r="M8" s="70">
        <v>7.1199702614954799E-2</v>
      </c>
      <c r="N8" s="71">
        <v>7.656088692232343</v>
      </c>
      <c r="O8" s="7">
        <f>AVERAGE(N8:N10)</f>
        <v>7.656088692232343</v>
      </c>
      <c r="P8" s="70">
        <f>AVERAGE(M8:M10)</f>
        <v>7.1199702614954799E-2</v>
      </c>
      <c r="Q8" s="7">
        <v>0.11962807381033093</v>
      </c>
      <c r="T8" s="27"/>
      <c r="X8" s="74"/>
      <c r="Y8" s="74"/>
    </row>
    <row r="9" spans="1:30">
      <c r="A9" s="59">
        <v>1</v>
      </c>
      <c r="B9" s="59">
        <v>3</v>
      </c>
      <c r="C9" s="62">
        <v>2</v>
      </c>
      <c r="D9" s="62" t="s">
        <v>185</v>
      </c>
      <c r="E9" s="63"/>
      <c r="F9" s="64"/>
      <c r="G9" s="75"/>
      <c r="H9" s="76"/>
      <c r="I9" s="75"/>
      <c r="J9" s="77"/>
      <c r="K9" s="78"/>
      <c r="L9" s="77"/>
      <c r="M9" s="70"/>
      <c r="N9" s="72"/>
      <c r="O9" s="7"/>
      <c r="P9" s="70"/>
      <c r="Q9" s="7"/>
      <c r="T9" s="27"/>
      <c r="X9" s="74"/>
      <c r="Y9" s="74"/>
    </row>
    <row r="10" spans="1:30">
      <c r="A10" s="59">
        <v>1</v>
      </c>
      <c r="B10" s="59">
        <v>3</v>
      </c>
      <c r="C10" s="62">
        <v>3</v>
      </c>
      <c r="D10" s="62" t="s">
        <v>185</v>
      </c>
      <c r="E10" s="63"/>
      <c r="F10" s="64"/>
      <c r="G10" s="75"/>
      <c r="H10" s="76"/>
      <c r="I10" s="75"/>
      <c r="J10" s="77"/>
      <c r="K10" s="78"/>
      <c r="L10" s="77"/>
      <c r="M10" s="70"/>
      <c r="N10" s="72"/>
      <c r="O10" s="7"/>
      <c r="P10" s="70"/>
      <c r="Q10" s="7"/>
      <c r="T10" s="27"/>
      <c r="X10" s="74"/>
      <c r="Y10" s="74"/>
    </row>
    <row r="11" spans="1:30">
      <c r="A11" s="59">
        <v>1</v>
      </c>
      <c r="B11" s="59">
        <v>1</v>
      </c>
      <c r="C11" s="62">
        <v>1</v>
      </c>
      <c r="D11" s="62" t="s">
        <v>187</v>
      </c>
      <c r="E11" s="63">
        <v>44294</v>
      </c>
      <c r="F11" s="64" t="s">
        <v>186</v>
      </c>
      <c r="G11" s="65">
        <v>2722</v>
      </c>
      <c r="H11" s="66" t="s">
        <v>94</v>
      </c>
      <c r="I11" s="65">
        <v>3733</v>
      </c>
      <c r="J11" s="68">
        <v>280</v>
      </c>
      <c r="K11" s="69">
        <v>2.7770000000000001</v>
      </c>
      <c r="L11" s="68">
        <v>4.8893800000000001E-2</v>
      </c>
      <c r="M11" s="70">
        <v>6.5779783602313527E-2</v>
      </c>
      <c r="N11" s="71">
        <v>7.6001682440830649</v>
      </c>
      <c r="O11" s="7">
        <f>AVERAGE(N11:N13)</f>
        <v>7.6001682440830649</v>
      </c>
      <c r="P11" s="70">
        <f>AVERAGE(M11:M13)</f>
        <v>6.5779783602313527E-2</v>
      </c>
      <c r="Q11" s="7">
        <v>0.13104466156276592</v>
      </c>
      <c r="R11" s="7">
        <v>0.1310453232567397</v>
      </c>
      <c r="S11" s="7">
        <v>7.38819965936936E-2</v>
      </c>
      <c r="T11" s="27">
        <v>0.18627092048823815</v>
      </c>
      <c r="U11" s="72">
        <f>AVERAGE(O11:O19)</f>
        <v>7.5794946238581806</v>
      </c>
      <c r="V11" s="59">
        <f>STDEV(O11:O19)</f>
        <v>7.3881996593693641E-2</v>
      </c>
      <c r="W11" s="59">
        <f>SQRT((AVERAGE(T11:T19))^2+V11^2)</f>
        <v>0.20038813647570583</v>
      </c>
      <c r="X11" s="73">
        <f>AVERAGE(P11:P19)</f>
        <v>6.5157464714540911E-2</v>
      </c>
      <c r="Y11" s="74">
        <f>STDEV(P11:P19)</f>
        <v>5.3894618680984949E-4</v>
      </c>
    </row>
    <row r="12" spans="1:30">
      <c r="A12" s="59">
        <v>1</v>
      </c>
      <c r="B12" s="59">
        <v>1</v>
      </c>
      <c r="C12" s="62">
        <v>2</v>
      </c>
      <c r="D12" s="62" t="s">
        <v>187</v>
      </c>
      <c r="E12" s="63"/>
      <c r="F12" s="64"/>
      <c r="G12" s="75"/>
      <c r="H12" s="76"/>
      <c r="I12" s="75"/>
      <c r="J12" s="77"/>
      <c r="K12" s="78"/>
      <c r="L12" s="77"/>
      <c r="M12" s="70"/>
      <c r="N12" s="72"/>
      <c r="O12" s="7"/>
      <c r="P12" s="70"/>
      <c r="Q12" s="7"/>
      <c r="R12" s="7"/>
      <c r="S12" s="7"/>
      <c r="T12" s="27"/>
      <c r="X12" s="74"/>
      <c r="Y12" s="74"/>
    </row>
    <row r="13" spans="1:30">
      <c r="A13" s="59">
        <v>1</v>
      </c>
      <c r="B13" s="59">
        <v>1</v>
      </c>
      <c r="C13" s="62">
        <v>3</v>
      </c>
      <c r="D13" s="62" t="s">
        <v>187</v>
      </c>
      <c r="E13" s="63"/>
      <c r="F13" s="64"/>
      <c r="G13" s="75"/>
      <c r="H13" s="76"/>
      <c r="I13" s="75"/>
      <c r="J13" s="77"/>
      <c r="K13" s="78"/>
      <c r="L13" s="77"/>
      <c r="M13" s="70"/>
      <c r="N13" s="72"/>
      <c r="O13" s="7"/>
      <c r="P13" s="70"/>
      <c r="Q13" s="7"/>
      <c r="R13" s="7"/>
      <c r="S13" s="7"/>
      <c r="T13" s="27"/>
      <c r="X13" s="74"/>
      <c r="Y13" s="74"/>
    </row>
    <row r="14" spans="1:30">
      <c r="A14" s="59">
        <v>1</v>
      </c>
      <c r="B14" s="59">
        <v>2</v>
      </c>
      <c r="C14" s="62">
        <v>1</v>
      </c>
      <c r="D14" s="62" t="s">
        <v>187</v>
      </c>
      <c r="E14" s="63">
        <v>44294</v>
      </c>
      <c r="F14" s="64" t="s">
        <v>186</v>
      </c>
      <c r="G14" s="67">
        <v>2723</v>
      </c>
      <c r="H14" s="79" t="s">
        <v>95</v>
      </c>
      <c r="I14" s="67">
        <v>3871</v>
      </c>
      <c r="J14" s="68">
        <v>279</v>
      </c>
      <c r="K14" s="69">
        <v>2.8370000000000002</v>
      </c>
      <c r="L14" s="68">
        <v>4.81988E-2</v>
      </c>
      <c r="M14" s="70">
        <v>6.4844758106164566E-2</v>
      </c>
      <c r="N14" s="71">
        <v>7.6408376609189039</v>
      </c>
      <c r="O14" s="7">
        <f>AVERAGE(N14:N16)</f>
        <v>7.6408376609189039</v>
      </c>
      <c r="P14" s="70">
        <f>AVERAGE(M14:M16)</f>
        <v>6.4844758106164566E-2</v>
      </c>
      <c r="Q14" s="7">
        <v>0.13137280093011525</v>
      </c>
      <c r="T14" s="27"/>
      <c r="X14" s="74"/>
      <c r="Y14" s="74"/>
    </row>
    <row r="15" spans="1:30">
      <c r="A15" s="59">
        <v>1</v>
      </c>
      <c r="B15" s="59">
        <v>2</v>
      </c>
      <c r="C15" s="62">
        <v>2</v>
      </c>
      <c r="D15" s="62" t="s">
        <v>187</v>
      </c>
      <c r="E15" s="63"/>
      <c r="F15" s="64"/>
      <c r="G15" s="75"/>
      <c r="H15" s="76"/>
      <c r="I15" s="75"/>
      <c r="J15" s="77"/>
      <c r="K15" s="78"/>
      <c r="L15" s="77"/>
      <c r="M15" s="70"/>
      <c r="N15" s="72"/>
      <c r="O15" s="7"/>
      <c r="P15" s="70"/>
      <c r="Q15" s="7"/>
      <c r="T15" s="27"/>
      <c r="X15" s="74"/>
      <c r="Y15" s="74"/>
    </row>
    <row r="16" spans="1:30">
      <c r="A16" s="59">
        <v>1</v>
      </c>
      <c r="B16" s="59">
        <v>2</v>
      </c>
      <c r="C16" s="62">
        <v>3</v>
      </c>
      <c r="D16" s="62" t="s">
        <v>187</v>
      </c>
      <c r="E16" s="63"/>
      <c r="F16" s="64"/>
      <c r="G16" s="75"/>
      <c r="H16" s="76"/>
      <c r="I16" s="75"/>
      <c r="J16" s="77"/>
      <c r="K16" s="78"/>
      <c r="L16" s="77"/>
      <c r="M16" s="70"/>
      <c r="N16" s="72"/>
      <c r="O16" s="7"/>
      <c r="P16" s="70"/>
      <c r="Q16" s="7"/>
      <c r="T16" s="27"/>
      <c r="X16" s="74"/>
      <c r="Y16" s="74"/>
    </row>
    <row r="17" spans="1:25">
      <c r="A17" s="59">
        <v>1</v>
      </c>
      <c r="B17" s="59">
        <v>3</v>
      </c>
      <c r="C17" s="62">
        <v>1</v>
      </c>
      <c r="D17" s="62" t="s">
        <v>187</v>
      </c>
      <c r="E17" s="63">
        <v>44294</v>
      </c>
      <c r="F17" s="64" t="s">
        <v>186</v>
      </c>
      <c r="G17" s="67">
        <v>2724</v>
      </c>
      <c r="H17" s="79" t="s">
        <v>96</v>
      </c>
      <c r="I17" s="67">
        <v>3775</v>
      </c>
      <c r="J17" s="68">
        <v>281</v>
      </c>
      <c r="K17" s="69">
        <v>2.7690000000000001</v>
      </c>
      <c r="L17" s="68">
        <v>4.8201099999999997E-2</v>
      </c>
      <c r="M17" s="70">
        <v>6.4847852435144612E-2</v>
      </c>
      <c r="N17" s="71">
        <v>7.4974779665725713</v>
      </c>
      <c r="O17" s="7">
        <f>AVERAGE(N17:N19)</f>
        <v>7.4974779665725713</v>
      </c>
      <c r="P17" s="70">
        <f>AVERAGE(M17:M19)</f>
        <v>6.4847852435144612E-2</v>
      </c>
      <c r="Q17" s="7">
        <v>0.130718507277338</v>
      </c>
      <c r="T17" s="27"/>
      <c r="X17" s="74"/>
      <c r="Y17" s="74"/>
    </row>
    <row r="18" spans="1:25">
      <c r="A18" s="59">
        <v>1</v>
      </c>
      <c r="B18" s="59">
        <v>3</v>
      </c>
      <c r="C18" s="62">
        <v>2</v>
      </c>
      <c r="D18" s="62" t="s">
        <v>187</v>
      </c>
      <c r="E18" s="63"/>
      <c r="F18" s="64"/>
      <c r="G18" s="75"/>
      <c r="H18" s="76"/>
      <c r="I18" s="75"/>
      <c r="J18" s="77"/>
      <c r="K18" s="78"/>
      <c r="L18" s="77"/>
      <c r="M18" s="70"/>
      <c r="N18" s="72"/>
      <c r="O18" s="7"/>
      <c r="P18" s="70"/>
      <c r="Q18" s="7"/>
      <c r="T18" s="27"/>
      <c r="X18" s="74"/>
      <c r="Y18" s="74"/>
    </row>
    <row r="19" spans="1:25">
      <c r="A19" s="59">
        <v>1</v>
      </c>
      <c r="B19" s="59">
        <v>3</v>
      </c>
      <c r="C19" s="62">
        <v>3</v>
      </c>
      <c r="D19" s="62" t="s">
        <v>187</v>
      </c>
      <c r="E19" s="63"/>
      <c r="F19" s="64"/>
      <c r="G19" s="75"/>
      <c r="H19" s="76"/>
      <c r="I19" s="75"/>
      <c r="J19" s="77"/>
      <c r="K19" s="78"/>
      <c r="L19" s="77"/>
      <c r="M19" s="70"/>
      <c r="N19" s="72"/>
      <c r="O19" s="7"/>
      <c r="P19" s="70"/>
      <c r="Q19" s="7"/>
      <c r="T19" s="27"/>
      <c r="X19" s="74"/>
      <c r="Y19" s="74"/>
    </row>
    <row r="20" spans="1:25">
      <c r="A20" s="59">
        <v>1</v>
      </c>
      <c r="B20" s="59">
        <v>1</v>
      </c>
      <c r="C20" s="62">
        <v>1</v>
      </c>
      <c r="D20" s="62" t="s">
        <v>188</v>
      </c>
      <c r="E20" s="63">
        <v>44294</v>
      </c>
      <c r="F20" s="64" t="s">
        <v>186</v>
      </c>
      <c r="G20" s="67">
        <v>2725</v>
      </c>
      <c r="H20" s="79" t="s">
        <v>97</v>
      </c>
      <c r="I20" s="67">
        <v>3855</v>
      </c>
      <c r="J20" s="68">
        <v>282</v>
      </c>
      <c r="K20" s="69">
        <v>2.8260000000000001</v>
      </c>
      <c r="L20" s="68">
        <v>4.8202599999999998E-2</v>
      </c>
      <c r="M20" s="70">
        <v>6.4849870475783791E-2</v>
      </c>
      <c r="N20" s="71">
        <v>7.1863569277784007</v>
      </c>
      <c r="O20" s="7">
        <f>AVERAGE(N20:N22)</f>
        <v>7.1863569277784007</v>
      </c>
      <c r="P20" s="70">
        <f>AVERAGE(M20:M22)</f>
        <v>6.4849870475783791E-2</v>
      </c>
      <c r="Q20" s="7">
        <v>0.1303943190646</v>
      </c>
      <c r="R20" s="7">
        <v>0.13039496816861815</v>
      </c>
      <c r="S20" s="7">
        <v>0.10266678588638301</v>
      </c>
      <c r="T20" s="27">
        <v>0.18581395748373444</v>
      </c>
      <c r="U20" s="72">
        <f>AVERAGE(O20:O28)</f>
        <v>7.3009091185326804</v>
      </c>
      <c r="V20" s="59">
        <f>STDEV(O20:O28)</f>
        <v>0.10266678588638307</v>
      </c>
      <c r="W20" s="59">
        <f>SQRT((AVERAGE(T20:T28))^2+V20^2)</f>
        <v>0.21229059263190986</v>
      </c>
      <c r="X20" s="73">
        <f>AVERAGE(P20:P28)</f>
        <v>6.5134683277992045E-2</v>
      </c>
      <c r="Y20" s="74">
        <f>STDEV(P20:P28)</f>
        <v>2.7345168011429249E-4</v>
      </c>
    </row>
    <row r="21" spans="1:25">
      <c r="A21" s="59">
        <v>1</v>
      </c>
      <c r="B21" s="59">
        <v>1</v>
      </c>
      <c r="C21" s="62">
        <v>2</v>
      </c>
      <c r="D21" s="62" t="s">
        <v>188</v>
      </c>
      <c r="E21" s="63"/>
      <c r="F21" s="64"/>
      <c r="G21" s="75"/>
      <c r="H21" s="76"/>
      <c r="I21" s="75"/>
      <c r="J21" s="77"/>
      <c r="K21" s="78"/>
      <c r="L21" s="77"/>
      <c r="M21" s="70"/>
      <c r="N21" s="72"/>
      <c r="O21" s="7"/>
      <c r="P21" s="70"/>
      <c r="Q21" s="7"/>
      <c r="R21" s="7"/>
      <c r="S21" s="7"/>
      <c r="T21" s="27"/>
      <c r="X21" s="74"/>
      <c r="Y21" s="74"/>
    </row>
    <row r="22" spans="1:25">
      <c r="A22" s="59">
        <v>1</v>
      </c>
      <c r="B22" s="59">
        <v>1</v>
      </c>
      <c r="C22" s="62">
        <v>3</v>
      </c>
      <c r="D22" s="62" t="s">
        <v>188</v>
      </c>
      <c r="E22" s="63"/>
      <c r="F22" s="64"/>
      <c r="G22" s="75"/>
      <c r="H22" s="76"/>
      <c r="I22" s="75"/>
      <c r="J22" s="77"/>
      <c r="K22" s="78"/>
      <c r="L22" s="77"/>
      <c r="M22" s="70"/>
      <c r="N22" s="72"/>
      <c r="O22" s="7"/>
      <c r="P22" s="70"/>
      <c r="Q22" s="7"/>
      <c r="R22" s="7"/>
      <c r="S22" s="7"/>
      <c r="T22" s="27"/>
      <c r="X22" s="74"/>
      <c r="Y22" s="74"/>
    </row>
    <row r="23" spans="1:25">
      <c r="A23" s="59">
        <v>1</v>
      </c>
      <c r="B23" s="59">
        <v>2</v>
      </c>
      <c r="C23" s="62">
        <v>1</v>
      </c>
      <c r="D23" s="62" t="s">
        <v>188</v>
      </c>
      <c r="E23" s="63">
        <v>44294</v>
      </c>
      <c r="F23" s="64" t="s">
        <v>186</v>
      </c>
      <c r="G23" s="67">
        <v>2726</v>
      </c>
      <c r="H23" s="79" t="s">
        <v>98</v>
      </c>
      <c r="I23" s="67">
        <v>3826</v>
      </c>
      <c r="J23" s="68">
        <v>281</v>
      </c>
      <c r="K23" s="69">
        <v>2.8180000000000001</v>
      </c>
      <c r="L23" s="68">
        <v>4.84324E-2</v>
      </c>
      <c r="M23" s="70">
        <v>6.5159034301704707E-2</v>
      </c>
      <c r="N23" s="71">
        <v>7.3317500929665256</v>
      </c>
      <c r="O23" s="7">
        <f>AVERAGE(N23:N25)</f>
        <v>7.3317500929665256</v>
      </c>
      <c r="P23" s="70">
        <f>AVERAGE(M23:M25)</f>
        <v>6.5159034301704707E-2</v>
      </c>
      <c r="Q23" s="7">
        <v>0.130718507277338</v>
      </c>
      <c r="T23" s="27"/>
      <c r="X23" s="74"/>
      <c r="Y23" s="74"/>
    </row>
    <row r="24" spans="1:25">
      <c r="A24" s="59">
        <v>1</v>
      </c>
      <c r="B24" s="59">
        <v>2</v>
      </c>
      <c r="C24" s="62">
        <v>2</v>
      </c>
      <c r="D24" s="62" t="s">
        <v>188</v>
      </c>
      <c r="E24" s="63"/>
      <c r="F24" s="64"/>
      <c r="G24" s="75"/>
      <c r="H24" s="76"/>
      <c r="I24" s="75"/>
      <c r="J24" s="77"/>
      <c r="K24" s="78"/>
      <c r="L24" s="77"/>
      <c r="M24" s="70"/>
      <c r="N24" s="72"/>
      <c r="O24" s="7"/>
      <c r="P24" s="70"/>
      <c r="Q24" s="7"/>
      <c r="T24" s="27"/>
      <c r="X24" s="74"/>
      <c r="Y24" s="74"/>
    </row>
    <row r="25" spans="1:25">
      <c r="A25" s="59">
        <v>1</v>
      </c>
      <c r="B25" s="59">
        <v>2</v>
      </c>
      <c r="C25" s="62">
        <v>3</v>
      </c>
      <c r="D25" s="62" t="s">
        <v>188</v>
      </c>
      <c r="E25" s="63"/>
      <c r="F25" s="64"/>
      <c r="G25" s="75"/>
      <c r="H25" s="76"/>
      <c r="I25" s="75"/>
      <c r="J25" s="77"/>
      <c r="K25" s="78"/>
      <c r="L25" s="77"/>
      <c r="M25" s="70"/>
      <c r="N25" s="72"/>
      <c r="O25" s="7"/>
      <c r="P25" s="70"/>
      <c r="Q25" s="7"/>
      <c r="T25" s="27"/>
      <c r="X25" s="74"/>
      <c r="Y25" s="74"/>
    </row>
    <row r="26" spans="1:25">
      <c r="A26" s="59">
        <v>1</v>
      </c>
      <c r="B26" s="59">
        <v>3</v>
      </c>
      <c r="C26" s="62">
        <v>1</v>
      </c>
      <c r="D26" s="62" t="s">
        <v>188</v>
      </c>
      <c r="E26" s="63">
        <v>44294</v>
      </c>
      <c r="F26" s="64" t="s">
        <v>186</v>
      </c>
      <c r="G26" s="67">
        <v>2727</v>
      </c>
      <c r="H26" s="79" t="s">
        <v>99</v>
      </c>
      <c r="I26" s="67">
        <v>3782</v>
      </c>
      <c r="J26" s="80">
        <v>283</v>
      </c>
      <c r="K26" s="81">
        <v>2.7970000000000002</v>
      </c>
      <c r="L26" s="82">
        <v>4.8607900000000002E-2</v>
      </c>
      <c r="M26" s="70">
        <v>6.5395145056487636E-2</v>
      </c>
      <c r="N26" s="71">
        <v>7.3846203348531168</v>
      </c>
      <c r="O26" s="7">
        <f>AVERAGE(N26:N28)</f>
        <v>7.3846203348531168</v>
      </c>
      <c r="P26" s="70">
        <f>AVERAGE(M26:M28)</f>
        <v>6.5395145056487636E-2</v>
      </c>
      <c r="Q26" s="7">
        <v>0.13007207816391644</v>
      </c>
      <c r="T26" s="27"/>
      <c r="X26" s="74"/>
      <c r="Y26" s="74"/>
    </row>
    <row r="27" spans="1:25">
      <c r="A27" s="59">
        <v>1</v>
      </c>
      <c r="B27" s="59">
        <v>3</v>
      </c>
      <c r="C27" s="62">
        <v>2</v>
      </c>
      <c r="D27" s="62" t="s">
        <v>188</v>
      </c>
      <c r="E27" s="63"/>
      <c r="F27" s="64"/>
      <c r="G27" s="75"/>
      <c r="H27" s="76"/>
      <c r="I27" s="75"/>
      <c r="J27" s="77"/>
      <c r="K27" s="78"/>
      <c r="L27" s="77"/>
      <c r="M27" s="70"/>
      <c r="N27" s="72"/>
      <c r="O27" s="7"/>
      <c r="P27" s="70"/>
      <c r="Q27" s="7"/>
      <c r="T27" s="27"/>
      <c r="X27" s="74"/>
      <c r="Y27" s="74"/>
    </row>
    <row r="28" spans="1:25">
      <c r="A28" s="59">
        <v>1</v>
      </c>
      <c r="B28" s="59">
        <v>3</v>
      </c>
      <c r="C28" s="62">
        <v>3</v>
      </c>
      <c r="D28" s="62" t="s">
        <v>188</v>
      </c>
      <c r="E28" s="63"/>
      <c r="F28" s="64"/>
      <c r="G28" s="75"/>
      <c r="H28" s="76"/>
      <c r="I28" s="75"/>
      <c r="J28" s="77"/>
      <c r="K28" s="78"/>
      <c r="L28" s="77"/>
      <c r="M28" s="70"/>
      <c r="N28" s="72"/>
      <c r="O28" s="7"/>
      <c r="P28" s="70"/>
      <c r="Q28" s="7"/>
      <c r="T28" s="27"/>
      <c r="X28" s="74"/>
      <c r="Y28" s="74"/>
    </row>
    <row r="29" spans="1:25">
      <c r="A29" s="59" t="s">
        <v>189</v>
      </c>
      <c r="B29" s="59">
        <v>1</v>
      </c>
      <c r="C29" s="62">
        <v>1</v>
      </c>
      <c r="D29" s="62" t="s">
        <v>185</v>
      </c>
      <c r="E29" s="63">
        <v>44294</v>
      </c>
      <c r="F29" s="64" t="s">
        <v>186</v>
      </c>
      <c r="G29" s="83">
        <v>2682</v>
      </c>
      <c r="H29" s="84" t="s">
        <v>60</v>
      </c>
      <c r="I29" s="83">
        <v>1500</v>
      </c>
      <c r="J29" s="85">
        <v>3276</v>
      </c>
      <c r="K29" s="86">
        <v>34.350999999999999</v>
      </c>
      <c r="L29" s="85">
        <v>2.1166583000000001</v>
      </c>
      <c r="M29" s="70">
        <v>2.8476683124249051</v>
      </c>
      <c r="N29" s="71">
        <v>7.5893509152119494</v>
      </c>
      <c r="O29" s="7">
        <f>AVERAGE(N29:N31)</f>
        <v>7.5893509152119494</v>
      </c>
      <c r="P29" s="70">
        <f>AVERAGE(M29:M31)</f>
        <v>2.8476683124249051</v>
      </c>
      <c r="Q29" s="27">
        <v>2.3483207532539924E-2</v>
      </c>
      <c r="T29" s="27">
        <v>0.1344449333671168</v>
      </c>
      <c r="U29" s="72">
        <f>AVERAGE(O29:O37)</f>
        <v>7.1863339368356014</v>
      </c>
      <c r="V29" s="59">
        <f>STDEV(O29:O37)</f>
        <v>0.34943836307547521</v>
      </c>
      <c r="W29" s="59">
        <f t="shared" ref="W29" si="0">SQRT((AVERAGE(T29:T37))^2+V29^2)</f>
        <v>0.37502003044241339</v>
      </c>
      <c r="X29" s="73">
        <f>AVERAGE(P29:P37)</f>
        <v>1.9330278882942074</v>
      </c>
      <c r="Y29" s="74">
        <f>STDEV(P29:P37)</f>
        <v>0.83941235352888643</v>
      </c>
    </row>
    <row r="30" spans="1:25">
      <c r="A30" s="59" t="s">
        <v>189</v>
      </c>
      <c r="B30" s="59">
        <v>1</v>
      </c>
      <c r="C30" s="62">
        <v>2</v>
      </c>
      <c r="D30" s="62" t="s">
        <v>185</v>
      </c>
      <c r="O30" s="7"/>
      <c r="P30" s="70"/>
      <c r="X30" s="74"/>
      <c r="Y30" s="74"/>
    </row>
    <row r="31" spans="1:25">
      <c r="A31" s="59" t="s">
        <v>189</v>
      </c>
      <c r="B31" s="59">
        <v>1</v>
      </c>
      <c r="C31" s="62">
        <v>3</v>
      </c>
      <c r="D31" s="62" t="s">
        <v>185</v>
      </c>
      <c r="O31" s="7"/>
      <c r="P31" s="70"/>
      <c r="X31" s="74"/>
      <c r="Y31" s="74"/>
    </row>
    <row r="32" spans="1:25">
      <c r="A32" s="59" t="s">
        <v>189</v>
      </c>
      <c r="B32" s="59">
        <v>2</v>
      </c>
      <c r="C32" s="62">
        <v>1</v>
      </c>
      <c r="D32" s="62" t="s">
        <v>185</v>
      </c>
      <c r="E32" s="63">
        <v>44295</v>
      </c>
      <c r="F32" s="64" t="s">
        <v>186</v>
      </c>
      <c r="G32" s="87">
        <v>2835</v>
      </c>
      <c r="H32" s="88" t="s">
        <v>61</v>
      </c>
      <c r="I32" s="87">
        <v>1200</v>
      </c>
      <c r="J32" s="86">
        <v>1611</v>
      </c>
      <c r="K32" s="86">
        <v>24.114000000000001</v>
      </c>
      <c r="L32" s="85">
        <v>1.5332177</v>
      </c>
      <c r="M32" s="89">
        <v>1.7535345470790664</v>
      </c>
      <c r="N32" s="71">
        <v>7.0018594120763709</v>
      </c>
      <c r="O32" s="7">
        <f>AVERAGE(N32:N34)</f>
        <v>7.0018594120763709</v>
      </c>
      <c r="P32" s="70">
        <f>AVERAGE(M32:M34)</f>
        <v>1.7535345470790664</v>
      </c>
      <c r="Q32" s="27">
        <v>3.8567635562266625E-2</v>
      </c>
      <c r="R32" s="49"/>
      <c r="S32" s="50"/>
      <c r="T32" s="27">
        <v>0.13788198426529824</v>
      </c>
      <c r="X32" s="74"/>
      <c r="Y32" s="74"/>
    </row>
    <row r="33" spans="1:25">
      <c r="A33" s="59" t="s">
        <v>189</v>
      </c>
      <c r="B33" s="59">
        <v>2</v>
      </c>
      <c r="C33" s="62">
        <v>2</v>
      </c>
      <c r="D33" s="62" t="s">
        <v>185</v>
      </c>
      <c r="O33" s="7"/>
      <c r="P33" s="70"/>
      <c r="X33" s="74"/>
      <c r="Y33" s="74"/>
    </row>
    <row r="34" spans="1:25">
      <c r="A34" s="59" t="s">
        <v>189</v>
      </c>
      <c r="B34" s="59">
        <v>2</v>
      </c>
      <c r="C34" s="62">
        <v>3</v>
      </c>
      <c r="D34" s="62" t="s">
        <v>185</v>
      </c>
      <c r="O34" s="7"/>
      <c r="P34" s="70"/>
      <c r="X34" s="74"/>
      <c r="Y34" s="74"/>
    </row>
    <row r="35" spans="1:25">
      <c r="A35" s="59" t="s">
        <v>189</v>
      </c>
      <c r="B35" s="59">
        <v>3</v>
      </c>
      <c r="C35" s="62">
        <v>1</v>
      </c>
      <c r="D35" s="62" t="s">
        <v>185</v>
      </c>
      <c r="E35" s="63">
        <v>44294</v>
      </c>
      <c r="F35" s="64" t="s">
        <v>186</v>
      </c>
      <c r="G35" s="87">
        <v>2684</v>
      </c>
      <c r="H35" s="88" t="s">
        <v>62</v>
      </c>
      <c r="I35" s="87">
        <v>2000</v>
      </c>
      <c r="J35" s="85">
        <v>2150</v>
      </c>
      <c r="K35" s="86">
        <v>21.773</v>
      </c>
      <c r="L35" s="85">
        <v>0.89037909999999998</v>
      </c>
      <c r="M35" s="70">
        <v>1.1978808053786507</v>
      </c>
      <c r="N35" s="71">
        <v>6.9677914832184848</v>
      </c>
      <c r="O35" s="7">
        <f>AVERAGE(N35:N37)</f>
        <v>6.9677914832184848</v>
      </c>
      <c r="P35" s="70">
        <f>AVERAGE(M35:M37)</f>
        <v>1.1978808053786507</v>
      </c>
      <c r="Q35" s="27">
        <v>3.1521604377941263E-2</v>
      </c>
      <c r="T35" s="27">
        <v>0.13607935410866553</v>
      </c>
      <c r="X35" s="74"/>
      <c r="Y35" s="74"/>
    </row>
    <row r="36" spans="1:25">
      <c r="A36" s="59" t="s">
        <v>189</v>
      </c>
      <c r="B36" s="59">
        <v>3</v>
      </c>
      <c r="C36" s="62">
        <v>2</v>
      </c>
      <c r="D36" s="62" t="s">
        <v>185</v>
      </c>
      <c r="O36" s="7"/>
      <c r="P36" s="70"/>
      <c r="X36" s="74"/>
      <c r="Y36" s="74"/>
    </row>
    <row r="37" spans="1:25">
      <c r="A37" s="59" t="s">
        <v>189</v>
      </c>
      <c r="B37" s="59">
        <v>3</v>
      </c>
      <c r="C37" s="62">
        <v>3</v>
      </c>
      <c r="D37" s="62" t="s">
        <v>185</v>
      </c>
      <c r="O37" s="7"/>
      <c r="P37" s="70"/>
      <c r="X37" s="74"/>
      <c r="Y37" s="74"/>
    </row>
    <row r="38" spans="1:25">
      <c r="A38" s="59" t="s">
        <v>189</v>
      </c>
      <c r="B38" s="59">
        <v>1</v>
      </c>
      <c r="C38" s="62">
        <v>1</v>
      </c>
      <c r="D38" s="62" t="s">
        <v>187</v>
      </c>
      <c r="E38" s="90">
        <v>44250</v>
      </c>
      <c r="F38" t="s">
        <v>186</v>
      </c>
      <c r="G38" s="54">
        <v>1618</v>
      </c>
      <c r="H38" s="55" t="s">
        <v>156</v>
      </c>
      <c r="I38" s="54">
        <v>1600</v>
      </c>
      <c r="J38" s="56">
        <v>349</v>
      </c>
      <c r="K38" s="57">
        <v>107.601376</v>
      </c>
      <c r="L38" s="56">
        <v>0.76151559999999996</v>
      </c>
      <c r="M38" s="28">
        <v>0.57917455987237865</v>
      </c>
      <c r="N38" s="58">
        <v>6.6613043562514598</v>
      </c>
      <c r="O38" s="7">
        <f>AVERAGE(N38:N40)</f>
        <v>6.6613043562514598</v>
      </c>
      <c r="P38" s="70">
        <f>AVERAGE(M38:M40)</f>
        <v>0.57917455987237865</v>
      </c>
      <c r="Q38" s="27">
        <v>0.11234346742199225</v>
      </c>
      <c r="R38" s="27"/>
      <c r="S38" s="27"/>
      <c r="T38" s="27">
        <v>0.17362325231508702</v>
      </c>
      <c r="U38" s="72">
        <f>AVERAGE(O38:O46)</f>
        <v>6.9706790618719729</v>
      </c>
      <c r="V38" s="59">
        <f>STDEV(O38:O46)</f>
        <v>0.42320566126718662</v>
      </c>
      <c r="W38" s="59">
        <f t="shared" ref="W38" si="1">SQRT((AVERAGE(T38:T46))^2+V38^2)</f>
        <v>0.44999437331845588</v>
      </c>
      <c r="X38" s="73">
        <f>AVERAGE(P38:P46)</f>
        <v>0.71746925500151937</v>
      </c>
      <c r="Y38" s="74">
        <f>STDEV(P38:P46)</f>
        <v>0.41773646105640372</v>
      </c>
    </row>
    <row r="39" spans="1:25">
      <c r="A39" s="59" t="s">
        <v>189</v>
      </c>
      <c r="B39" s="59">
        <v>1</v>
      </c>
      <c r="C39" s="62">
        <v>2</v>
      </c>
      <c r="D39" s="62" t="s">
        <v>187</v>
      </c>
      <c r="O39" s="7"/>
      <c r="P39" s="70"/>
      <c r="X39" s="74"/>
      <c r="Y39" s="74"/>
    </row>
    <row r="40" spans="1:25">
      <c r="A40" s="59" t="s">
        <v>189</v>
      </c>
      <c r="B40" s="59">
        <v>1</v>
      </c>
      <c r="C40" s="62">
        <v>3</v>
      </c>
      <c r="D40" s="62" t="s">
        <v>187</v>
      </c>
      <c r="O40" s="7"/>
      <c r="P40" s="70"/>
      <c r="X40" s="74"/>
      <c r="Y40" s="74"/>
    </row>
    <row r="41" spans="1:25">
      <c r="A41" s="59" t="s">
        <v>189</v>
      </c>
      <c r="B41" s="59">
        <v>2</v>
      </c>
      <c r="C41" s="62">
        <v>1</v>
      </c>
      <c r="D41" s="62" t="s">
        <v>187</v>
      </c>
      <c r="E41" s="63">
        <v>44295</v>
      </c>
      <c r="F41" s="64" t="s">
        <v>186</v>
      </c>
      <c r="G41" s="87">
        <v>2836</v>
      </c>
      <c r="H41" s="88" t="s">
        <v>63</v>
      </c>
      <c r="I41" s="87">
        <v>2400</v>
      </c>
      <c r="J41" s="86">
        <v>687</v>
      </c>
      <c r="K41" s="86">
        <v>10.442</v>
      </c>
      <c r="L41" s="85">
        <v>0.33786699999999997</v>
      </c>
      <c r="M41" s="89">
        <v>0.38641704750601491</v>
      </c>
      <c r="N41" s="71">
        <v>6.7977713897348675</v>
      </c>
      <c r="O41" s="7">
        <f>AVERAGE(N41:N43)</f>
        <v>6.7977713897348675</v>
      </c>
      <c r="P41" s="70">
        <f>AVERAGE(M41:M43)</f>
        <v>0.38641704750601491</v>
      </c>
      <c r="Q41" s="27">
        <v>6.9976148999551263E-2</v>
      </c>
      <c r="R41" s="49"/>
      <c r="S41" s="50"/>
      <c r="T41" s="27">
        <v>0.14973523466732719</v>
      </c>
      <c r="X41" s="74"/>
      <c r="Y41" s="74"/>
    </row>
    <row r="42" spans="1:25">
      <c r="A42" s="59" t="s">
        <v>189</v>
      </c>
      <c r="B42" s="59">
        <v>2</v>
      </c>
      <c r="C42" s="62">
        <v>2</v>
      </c>
      <c r="D42" s="62" t="s">
        <v>187</v>
      </c>
      <c r="O42" s="7"/>
      <c r="P42" s="70"/>
      <c r="X42" s="74"/>
      <c r="Y42" s="74"/>
    </row>
    <row r="43" spans="1:25">
      <c r="A43" s="59" t="s">
        <v>189</v>
      </c>
      <c r="B43" s="59">
        <v>2</v>
      </c>
      <c r="C43" s="62">
        <v>3</v>
      </c>
      <c r="D43" s="62" t="s">
        <v>187</v>
      </c>
      <c r="O43" s="7"/>
      <c r="P43" s="70"/>
      <c r="X43" s="74"/>
      <c r="Y43" s="74"/>
    </row>
    <row r="44" spans="1:25">
      <c r="A44" s="59" t="s">
        <v>189</v>
      </c>
      <c r="B44" s="59">
        <v>3</v>
      </c>
      <c r="C44" s="62">
        <v>1</v>
      </c>
      <c r="D44" s="62" t="s">
        <v>187</v>
      </c>
      <c r="E44" s="63">
        <v>44294</v>
      </c>
      <c r="F44" s="64" t="s">
        <v>186</v>
      </c>
      <c r="G44" s="87">
        <v>2686</v>
      </c>
      <c r="H44" s="88" t="s">
        <v>64</v>
      </c>
      <c r="I44" s="87">
        <v>2400</v>
      </c>
      <c r="J44" s="85">
        <v>2447</v>
      </c>
      <c r="K44" s="86">
        <v>25.04</v>
      </c>
      <c r="L44" s="85">
        <v>0.88215480000000002</v>
      </c>
      <c r="M44" s="70">
        <v>1.1868161576261644</v>
      </c>
      <c r="N44" s="71">
        <v>7.4529614396295907</v>
      </c>
      <c r="O44" s="7">
        <f>AVERAGE(N44:N46)</f>
        <v>7.4529614396295907</v>
      </c>
      <c r="P44" s="70">
        <f>AVERAGE(M44:M46)</f>
        <v>1.1868161576261644</v>
      </c>
      <c r="Q44" s="27">
        <v>2.8795700831855463E-2</v>
      </c>
      <c r="T44" s="27">
        <v>0.13547387740250835</v>
      </c>
      <c r="X44" s="74"/>
      <c r="Y44" s="74"/>
    </row>
    <row r="45" spans="1:25">
      <c r="A45" s="59" t="s">
        <v>189</v>
      </c>
      <c r="B45" s="59">
        <v>3</v>
      </c>
      <c r="C45" s="62">
        <v>2</v>
      </c>
      <c r="D45" s="62" t="s">
        <v>187</v>
      </c>
      <c r="O45" s="7"/>
      <c r="P45" s="70"/>
      <c r="X45" s="74"/>
      <c r="Y45" s="74"/>
    </row>
    <row r="46" spans="1:25">
      <c r="A46" s="59" t="s">
        <v>189</v>
      </c>
      <c r="B46" s="59">
        <v>3</v>
      </c>
      <c r="C46" s="62">
        <v>3</v>
      </c>
      <c r="D46" s="62" t="s">
        <v>187</v>
      </c>
      <c r="O46" s="7"/>
      <c r="P46" s="70"/>
      <c r="X46" s="74"/>
      <c r="Y46" s="74"/>
    </row>
    <row r="47" spans="1:25">
      <c r="A47" s="59" t="s">
        <v>189</v>
      </c>
      <c r="B47" s="59">
        <v>1</v>
      </c>
      <c r="C47" s="62">
        <v>1</v>
      </c>
      <c r="D47" s="62" t="s">
        <v>188</v>
      </c>
      <c r="E47" s="63">
        <v>44295</v>
      </c>
      <c r="F47" s="64" t="s">
        <v>186</v>
      </c>
      <c r="G47" s="87">
        <v>2837</v>
      </c>
      <c r="H47" s="88" t="s">
        <v>65</v>
      </c>
      <c r="I47" s="87">
        <v>2300</v>
      </c>
      <c r="J47" s="86">
        <v>702</v>
      </c>
      <c r="K47" s="86">
        <v>10.702999999999999</v>
      </c>
      <c r="L47" s="85">
        <v>0.36126150000000001</v>
      </c>
      <c r="M47" s="89"/>
      <c r="N47" s="71">
        <v>6.7439571350876042</v>
      </c>
      <c r="O47" s="7">
        <f>AVERAGE(N47:N49)</f>
        <v>6.7439571350876042</v>
      </c>
      <c r="P47" s="70"/>
      <c r="Q47" s="27">
        <v>6.8927599855221774E-2</v>
      </c>
      <c r="R47" s="49"/>
      <c r="S47" s="50"/>
      <c r="T47" s="27">
        <v>0.14924809242959761</v>
      </c>
      <c r="U47" s="72">
        <f>AVERAGE(O47:O55)</f>
        <v>7.0488798091899367</v>
      </c>
      <c r="V47" s="59">
        <f>STDEV(O47:O55)</f>
        <v>0.2926453766871015</v>
      </c>
      <c r="W47" s="59">
        <f t="shared" ref="W47" si="2">SQRT((AVERAGE(T47:T55))^2+V47^2)</f>
        <v>0.32512244362193699</v>
      </c>
      <c r="X47" s="73">
        <f>AVERAGE(P47:P55)</f>
        <v>1.3049751546776549</v>
      </c>
      <c r="Y47" s="74">
        <f>STDEV(P47:P55)</f>
        <v>0.16249142023228971</v>
      </c>
    </row>
    <row r="48" spans="1:25">
      <c r="A48" s="59" t="s">
        <v>189</v>
      </c>
      <c r="B48" s="59">
        <v>1</v>
      </c>
      <c r="C48" s="62">
        <v>2</v>
      </c>
      <c r="D48" s="62" t="s">
        <v>188</v>
      </c>
      <c r="O48" s="7"/>
      <c r="P48" s="70"/>
      <c r="X48" s="74"/>
      <c r="Y48" s="74"/>
    </row>
    <row r="49" spans="1:30">
      <c r="A49" s="59" t="s">
        <v>189</v>
      </c>
      <c r="B49" s="59">
        <v>1</v>
      </c>
      <c r="C49" s="62">
        <v>3</v>
      </c>
      <c r="D49" s="62" t="s">
        <v>188</v>
      </c>
      <c r="O49" s="7"/>
      <c r="P49" s="70"/>
      <c r="X49" s="74"/>
      <c r="Y49" s="74"/>
    </row>
    <row r="50" spans="1:30">
      <c r="A50" s="59" t="s">
        <v>189</v>
      </c>
      <c r="B50" s="59">
        <v>2</v>
      </c>
      <c r="C50" s="62">
        <v>1</v>
      </c>
      <c r="D50" s="62" t="s">
        <v>188</v>
      </c>
      <c r="E50" s="63">
        <v>44294</v>
      </c>
      <c r="F50" s="64" t="s">
        <v>186</v>
      </c>
      <c r="G50" s="87">
        <v>2688</v>
      </c>
      <c r="H50" s="88" t="s">
        <v>66</v>
      </c>
      <c r="I50" s="87">
        <v>100</v>
      </c>
      <c r="J50" s="85">
        <v>1341</v>
      </c>
      <c r="K50" s="86">
        <v>14.028</v>
      </c>
      <c r="L50" s="85">
        <v>10.5538554</v>
      </c>
      <c r="M50" s="70">
        <v>1.41987393980854</v>
      </c>
      <c r="N50" s="71">
        <v>7.3274678230785097</v>
      </c>
      <c r="O50" s="7">
        <f>AVERAGE(N50:N52)</f>
        <v>7.3274678230785097</v>
      </c>
      <c r="P50" s="70">
        <f>AVERAGE(M50:M52)</f>
        <v>1.41987393980854</v>
      </c>
      <c r="Q50" s="27">
        <v>4.3843991183253099E-2</v>
      </c>
      <c r="T50" s="27">
        <v>0.13944990008942035</v>
      </c>
      <c r="X50" s="74"/>
      <c r="Y50" s="74"/>
    </row>
    <row r="51" spans="1:30">
      <c r="A51" s="59" t="s">
        <v>189</v>
      </c>
      <c r="B51" s="59">
        <v>2</v>
      </c>
      <c r="C51" s="62">
        <v>2</v>
      </c>
      <c r="D51" s="62" t="s">
        <v>188</v>
      </c>
      <c r="O51" s="7"/>
      <c r="P51" s="70"/>
      <c r="X51" s="74"/>
      <c r="Y51" s="74"/>
    </row>
    <row r="52" spans="1:30">
      <c r="A52" s="59" t="s">
        <v>189</v>
      </c>
      <c r="B52" s="59">
        <v>2</v>
      </c>
      <c r="C52" s="62">
        <v>3</v>
      </c>
      <c r="D52" s="62" t="s">
        <v>188</v>
      </c>
      <c r="O52" s="7"/>
      <c r="P52" s="70"/>
      <c r="X52" s="74"/>
      <c r="Y52" s="74"/>
    </row>
    <row r="53" spans="1:30">
      <c r="A53" s="59" t="s">
        <v>189</v>
      </c>
      <c r="B53" s="59">
        <v>3</v>
      </c>
      <c r="C53" s="62">
        <v>1</v>
      </c>
      <c r="D53" s="62" t="s">
        <v>188</v>
      </c>
      <c r="E53" s="63">
        <v>44294</v>
      </c>
      <c r="F53" s="64" t="s">
        <v>186</v>
      </c>
      <c r="G53" s="87">
        <v>2689</v>
      </c>
      <c r="H53" s="88" t="s">
        <v>67</v>
      </c>
      <c r="I53" s="87">
        <v>200</v>
      </c>
      <c r="J53" s="85">
        <v>2086</v>
      </c>
      <c r="K53" s="86">
        <v>21.657</v>
      </c>
      <c r="L53" s="85">
        <v>8.8457810000000006</v>
      </c>
      <c r="M53" s="70">
        <v>1.19007636954677</v>
      </c>
      <c r="N53" s="71">
        <v>7.0752144694036936</v>
      </c>
      <c r="O53" s="7">
        <f>AVERAGE(N53:N55)</f>
        <v>7.0752144694036936</v>
      </c>
      <c r="P53" s="70">
        <f>AVERAGE(M53:M55)</f>
        <v>1.19007636954677</v>
      </c>
      <c r="Q53" s="27">
        <v>3.2194530710642356E-2</v>
      </c>
      <c r="T53" s="27">
        <v>0.13623680442432079</v>
      </c>
      <c r="X53" s="74"/>
      <c r="Y53" s="74"/>
    </row>
    <row r="54" spans="1:30">
      <c r="A54" s="59" t="s">
        <v>189</v>
      </c>
      <c r="B54" s="59">
        <v>3</v>
      </c>
      <c r="C54" s="62">
        <v>2</v>
      </c>
      <c r="D54" s="62" t="s">
        <v>188</v>
      </c>
      <c r="O54" s="7"/>
      <c r="P54" s="70"/>
      <c r="X54" s="74"/>
      <c r="Y54" s="74"/>
    </row>
    <row r="55" spans="1:30">
      <c r="A55" s="59" t="s">
        <v>189</v>
      </c>
      <c r="B55" s="59">
        <v>3</v>
      </c>
      <c r="C55" s="62">
        <v>3</v>
      </c>
      <c r="D55" s="62" t="s">
        <v>188</v>
      </c>
      <c r="O55" s="7"/>
      <c r="P55" s="70"/>
      <c r="X55" s="74"/>
      <c r="Y55" s="74"/>
    </row>
    <row r="56" spans="1:30">
      <c r="A56" s="25" t="s">
        <v>190</v>
      </c>
      <c r="B56" s="59">
        <v>1</v>
      </c>
      <c r="C56" s="62">
        <v>1</v>
      </c>
      <c r="D56" s="62" t="s">
        <v>185</v>
      </c>
      <c r="E56" s="63">
        <v>44294</v>
      </c>
      <c r="F56" s="64" t="s">
        <v>186</v>
      </c>
      <c r="G56" s="87">
        <v>2728</v>
      </c>
      <c r="H56" s="88" t="s">
        <v>100</v>
      </c>
      <c r="I56" s="87">
        <v>3848</v>
      </c>
      <c r="J56" s="85">
        <v>254</v>
      </c>
      <c r="K56" s="86">
        <v>2.5750000000000002</v>
      </c>
      <c r="L56" s="85">
        <v>4.3862499999999999E-2</v>
      </c>
      <c r="M56" s="70">
        <v>5.9010871690408119E-2</v>
      </c>
      <c r="N56" s="71">
        <v>7.4852771415218182</v>
      </c>
      <c r="O56" s="7">
        <f>AVERAGE(N56:N58)</f>
        <v>7.4641851676396707</v>
      </c>
      <c r="P56" s="70">
        <f>AVERAGE(M56:M58)</f>
        <v>5.9647002945222176E-2</v>
      </c>
      <c r="Q56" s="7">
        <v>0.14028267204463682</v>
      </c>
      <c r="R56" s="91">
        <v>0.13940245947569205</v>
      </c>
      <c r="S56" s="91">
        <v>0.19999687338751126</v>
      </c>
      <c r="T56" s="27">
        <v>0.19224209939538245</v>
      </c>
      <c r="U56" s="72">
        <f>AVERAGE(O56:O64)</f>
        <v>7.4388009502758754</v>
      </c>
      <c r="V56" s="59">
        <f>STDEV(O56:O64)</f>
        <v>5.486053684553284E-2</v>
      </c>
      <c r="W56" s="59">
        <f t="shared" ref="W56" si="3">SQRT((AVERAGE(T56:T64))^2+V56^2)</f>
        <v>0.19780841845406869</v>
      </c>
      <c r="X56" s="73">
        <f>AVERAGE(P56:P64)</f>
        <v>6.0378699635637828E-2</v>
      </c>
      <c r="Y56" s="74">
        <f>STDEV(P56:P64)</f>
        <v>8.5353184395637509E-4</v>
      </c>
      <c r="Z56" s="72">
        <f>AVERAGE(N56:N64,N110:N118)</f>
        <v>7.4935073659192222</v>
      </c>
      <c r="AA56" s="72">
        <f>STDEV(N56:N64,N110:N118)</f>
        <v>0.15783212854258602</v>
      </c>
      <c r="AB56" s="59">
        <f>SQRT((AVERAGE(T56:T64,T110:T118))^2+AA56^2)</f>
        <v>0.25638855123879695</v>
      </c>
      <c r="AC56" s="92">
        <f>AVERAGE(P56:P64,P110:P118)</f>
        <v>6.472638139996037E-2</v>
      </c>
      <c r="AD56" s="92">
        <f>STDEV(P56:P64,P110:P118)</f>
        <v>7.6183331761345693E-3</v>
      </c>
    </row>
    <row r="57" spans="1:30">
      <c r="A57" s="25" t="s">
        <v>190</v>
      </c>
      <c r="B57" s="59">
        <v>1</v>
      </c>
      <c r="C57" s="62">
        <v>2</v>
      </c>
      <c r="D57" s="62" t="s">
        <v>185</v>
      </c>
      <c r="E57" s="63">
        <v>44294</v>
      </c>
      <c r="F57" s="64" t="s">
        <v>186</v>
      </c>
      <c r="G57" s="87">
        <v>2729</v>
      </c>
      <c r="H57" s="88" t="s">
        <v>101</v>
      </c>
      <c r="I57" s="87">
        <v>3686</v>
      </c>
      <c r="J57" s="85">
        <v>254</v>
      </c>
      <c r="K57" s="86">
        <v>2.5550000000000002</v>
      </c>
      <c r="L57" s="85">
        <v>4.5416600000000001E-2</v>
      </c>
      <c r="M57" s="70">
        <v>6.1101696328631286E-2</v>
      </c>
      <c r="N57" s="71">
        <v>7.2544782009784319</v>
      </c>
      <c r="O57" s="7"/>
      <c r="P57" s="70"/>
      <c r="Q57" s="7">
        <v>0.14028267204463682</v>
      </c>
      <c r="T57" s="27"/>
      <c r="X57" s="74"/>
      <c r="Y57" s="74"/>
    </row>
    <row r="58" spans="1:30">
      <c r="A58" s="25" t="s">
        <v>190</v>
      </c>
      <c r="B58" s="59">
        <v>1</v>
      </c>
      <c r="C58" s="62">
        <v>3</v>
      </c>
      <c r="D58" s="62" t="s">
        <v>185</v>
      </c>
      <c r="E58" s="63">
        <v>44294</v>
      </c>
      <c r="F58" s="64" t="s">
        <v>186</v>
      </c>
      <c r="G58" s="87">
        <v>2736</v>
      </c>
      <c r="H58" s="87" t="s">
        <v>39</v>
      </c>
      <c r="I58" s="87">
        <v>3968</v>
      </c>
      <c r="J58" s="85">
        <v>261</v>
      </c>
      <c r="K58" s="86">
        <v>2.645</v>
      </c>
      <c r="L58" s="85">
        <v>4.3726899999999999E-2</v>
      </c>
      <c r="M58" s="70">
        <v>5.8828440816627116E-2</v>
      </c>
      <c r="N58" s="71">
        <v>7.6528001604187637</v>
      </c>
      <c r="O58" s="7"/>
      <c r="P58" s="70"/>
      <c r="Q58" s="7">
        <v>0.13764203433780248</v>
      </c>
      <c r="T58" s="27"/>
      <c r="X58" s="74"/>
      <c r="Y58" s="74"/>
    </row>
    <row r="59" spans="1:30">
      <c r="A59" s="25" t="s">
        <v>190</v>
      </c>
      <c r="B59" s="59">
        <v>2</v>
      </c>
      <c r="C59" s="62">
        <v>1</v>
      </c>
      <c r="D59" s="62" t="s">
        <v>185</v>
      </c>
      <c r="E59" s="63">
        <v>44294</v>
      </c>
      <c r="F59" s="64" t="s">
        <v>186</v>
      </c>
      <c r="G59" s="87">
        <v>2737</v>
      </c>
      <c r="H59" s="87" t="s">
        <v>40</v>
      </c>
      <c r="I59" s="87">
        <v>3998</v>
      </c>
      <c r="J59" s="85">
        <v>280</v>
      </c>
      <c r="K59" s="86">
        <v>2.7989999999999999</v>
      </c>
      <c r="L59" s="85">
        <v>4.6021199999999998E-2</v>
      </c>
      <c r="M59" s="70">
        <v>6.1915101242259567E-2</v>
      </c>
      <c r="N59" s="71">
        <v>7.3825922044981498</v>
      </c>
      <c r="O59" s="7">
        <f>AVERAGE(N59:N61)</f>
        <v>7.4763722441310208</v>
      </c>
      <c r="P59" s="70">
        <f>AVERAGE(M59:M61)</f>
        <v>6.0172724954399841E-2</v>
      </c>
      <c r="Q59" s="7">
        <v>0.13104466156276592</v>
      </c>
      <c r="R59" s="91">
        <v>0.13649230742809476</v>
      </c>
      <c r="S59" s="7">
        <v>0.21621225429529617</v>
      </c>
      <c r="T59" s="27">
        <v>0.19014239153623178</v>
      </c>
      <c r="X59" s="74"/>
      <c r="Y59" s="74"/>
    </row>
    <row r="60" spans="1:30">
      <c r="A60" s="25" t="s">
        <v>190</v>
      </c>
      <c r="B60" s="59">
        <v>2</v>
      </c>
      <c r="C60" s="62">
        <v>2</v>
      </c>
      <c r="D60" s="62" t="s">
        <v>185</v>
      </c>
      <c r="E60" s="63">
        <v>44294</v>
      </c>
      <c r="F60" s="64" t="s">
        <v>186</v>
      </c>
      <c r="G60" s="87">
        <v>2738</v>
      </c>
      <c r="H60" s="87" t="s">
        <v>41</v>
      </c>
      <c r="I60" s="87">
        <v>3938</v>
      </c>
      <c r="J60" s="85">
        <v>249</v>
      </c>
      <c r="K60" s="86">
        <v>2.54</v>
      </c>
      <c r="L60" s="85">
        <v>4.2266100000000001E-2</v>
      </c>
      <c r="M60" s="70">
        <v>5.6863138306160362E-2</v>
      </c>
      <c r="N60" s="71">
        <v>7.7236411975515082</v>
      </c>
      <c r="O60" s="7"/>
      <c r="P60" s="70"/>
      <c r="Q60" s="7">
        <v>0.14224580056296471</v>
      </c>
      <c r="T60" s="27"/>
      <c r="X60" s="74"/>
      <c r="Y60" s="74"/>
    </row>
    <row r="61" spans="1:30">
      <c r="A61" s="25" t="s">
        <v>190</v>
      </c>
      <c r="B61" s="59">
        <v>2</v>
      </c>
      <c r="C61" s="62">
        <v>3</v>
      </c>
      <c r="D61" s="62" t="s">
        <v>185</v>
      </c>
      <c r="E61" s="63">
        <v>44294</v>
      </c>
      <c r="F61" s="64" t="s">
        <v>186</v>
      </c>
      <c r="G61" s="87">
        <v>2739</v>
      </c>
      <c r="H61" s="88" t="s">
        <v>42</v>
      </c>
      <c r="I61" s="87">
        <v>3862</v>
      </c>
      <c r="J61" s="85">
        <v>265</v>
      </c>
      <c r="K61" s="86">
        <v>2.6989999999999998</v>
      </c>
      <c r="L61" s="85">
        <v>4.5891000000000001E-2</v>
      </c>
      <c r="M61" s="70">
        <v>6.173993531477958E-2</v>
      </c>
      <c r="N61" s="71">
        <v>7.3228833303434069</v>
      </c>
      <c r="O61" s="7"/>
      <c r="P61" s="70"/>
      <c r="Q61" s="7">
        <v>0.13618646015855368</v>
      </c>
      <c r="T61" s="27"/>
      <c r="X61" s="74"/>
      <c r="Y61" s="74"/>
    </row>
    <row r="62" spans="1:30">
      <c r="A62" s="25" t="s">
        <v>190</v>
      </c>
      <c r="B62" s="59">
        <v>3</v>
      </c>
      <c r="C62" s="62">
        <v>1</v>
      </c>
      <c r="D62" s="62" t="s">
        <v>185</v>
      </c>
      <c r="E62" s="63">
        <v>44294</v>
      </c>
      <c r="F62" s="64" t="s">
        <v>186</v>
      </c>
      <c r="G62" s="87">
        <v>2740</v>
      </c>
      <c r="H62" s="88" t="s">
        <v>43</v>
      </c>
      <c r="I62" s="87">
        <v>4051</v>
      </c>
      <c r="J62" s="85">
        <v>260</v>
      </c>
      <c r="K62" s="86">
        <v>2.6269999999999998</v>
      </c>
      <c r="L62" s="85">
        <v>4.2535099999999999E-2</v>
      </c>
      <c r="M62" s="70">
        <v>5.7225040260784919E-2</v>
      </c>
      <c r="N62" s="71">
        <v>7.2156097598281077</v>
      </c>
      <c r="O62" s="7">
        <f>AVERAGE(N62:N64)</f>
        <v>7.3758454390569357</v>
      </c>
      <c r="P62" s="70">
        <f>AVERAGE(M62:M64)</f>
        <v>6.1316371007291474E-2</v>
      </c>
      <c r="Q62" s="7">
        <v>0.13801186581037272</v>
      </c>
      <c r="R62" s="91">
        <v>0.13315552550363943</v>
      </c>
      <c r="S62" s="7">
        <v>0.1769560309955589</v>
      </c>
      <c r="T62" s="27">
        <v>0.18776147912770208</v>
      </c>
      <c r="X62" s="74"/>
      <c r="Y62" s="74"/>
    </row>
    <row r="63" spans="1:30">
      <c r="A63" s="25" t="s">
        <v>190</v>
      </c>
      <c r="B63" s="59">
        <v>3</v>
      </c>
      <c r="C63" s="62">
        <v>2</v>
      </c>
      <c r="D63" s="62" t="s">
        <v>185</v>
      </c>
      <c r="E63" s="63">
        <v>44294</v>
      </c>
      <c r="F63" s="64" t="s">
        <v>186</v>
      </c>
      <c r="G63" s="87">
        <v>2741</v>
      </c>
      <c r="H63" s="88" t="s">
        <v>44</v>
      </c>
      <c r="I63" s="87">
        <v>3959</v>
      </c>
      <c r="J63" s="85">
        <v>278</v>
      </c>
      <c r="K63" s="86">
        <v>2.7749999999999999</v>
      </c>
      <c r="L63" s="85">
        <v>4.6066099999999999E-2</v>
      </c>
      <c r="M63" s="70">
        <v>6.1975507925392068E-2</v>
      </c>
      <c r="N63" s="71">
        <v>7.3461596711155952</v>
      </c>
      <c r="O63" s="7"/>
      <c r="P63" s="70"/>
      <c r="Q63" s="7">
        <v>0.13170294464141324</v>
      </c>
      <c r="T63" s="27"/>
      <c r="X63" s="74"/>
      <c r="Y63" s="74"/>
    </row>
    <row r="64" spans="1:30">
      <c r="A64" s="25" t="s">
        <v>190</v>
      </c>
      <c r="B64" s="59">
        <v>3</v>
      </c>
      <c r="C64" s="62">
        <v>3</v>
      </c>
      <c r="D64" s="62" t="s">
        <v>185</v>
      </c>
      <c r="E64" s="63">
        <v>44294</v>
      </c>
      <c r="F64" s="64" t="s">
        <v>186</v>
      </c>
      <c r="G64" s="87">
        <v>2742</v>
      </c>
      <c r="H64" s="88" t="s">
        <v>45</v>
      </c>
      <c r="I64" s="87">
        <v>3854</v>
      </c>
      <c r="J64" s="85">
        <v>284</v>
      </c>
      <c r="K64" s="86">
        <v>2.8210000000000002</v>
      </c>
      <c r="L64" s="85">
        <v>4.8127299999999998E-2</v>
      </c>
      <c r="M64" s="70">
        <v>6.4748564835697436E-2</v>
      </c>
      <c r="N64" s="71">
        <v>7.565766886227105</v>
      </c>
      <c r="O64" s="7"/>
      <c r="P64" s="70"/>
      <c r="Q64" s="7">
        <v>0.12975176605913238</v>
      </c>
      <c r="T64" s="27"/>
      <c r="X64" s="74"/>
      <c r="Y64" s="74"/>
    </row>
    <row r="65" spans="1:30">
      <c r="A65" s="25" t="s">
        <v>190</v>
      </c>
      <c r="B65" s="59">
        <v>1</v>
      </c>
      <c r="C65" s="62">
        <v>1</v>
      </c>
      <c r="D65" s="62" t="s">
        <v>187</v>
      </c>
      <c r="E65" s="63">
        <v>44294</v>
      </c>
      <c r="F65" s="64" t="s">
        <v>186</v>
      </c>
      <c r="G65" s="93">
        <v>2743</v>
      </c>
      <c r="H65" s="94" t="s">
        <v>46</v>
      </c>
      <c r="I65" s="93">
        <v>4055</v>
      </c>
      <c r="J65" s="95">
        <v>268</v>
      </c>
      <c r="K65" s="96">
        <v>2.6520000000000001</v>
      </c>
      <c r="L65" s="95">
        <v>4.29101E-2</v>
      </c>
      <c r="M65" s="70">
        <v>5.7729550420577522E-2</v>
      </c>
      <c r="N65" s="71">
        <v>7.2641864710048472</v>
      </c>
      <c r="O65" s="7">
        <f>AVERAGE(N65:N67)</f>
        <v>7.3222086537992865</v>
      </c>
      <c r="P65" s="70">
        <f>AVERAGE(M65:M67)</f>
        <v>5.7602279324267175E-2</v>
      </c>
      <c r="Q65" s="7">
        <v>0.13511904792042348</v>
      </c>
      <c r="R65" s="91">
        <v>0.13781036784643189</v>
      </c>
      <c r="S65" s="7">
        <v>5.3448691699060323E-2</v>
      </c>
      <c r="T65" s="27">
        <v>0.19109075476862036</v>
      </c>
      <c r="U65" s="72">
        <f>AVERAGE(O65:O73)</f>
        <v>7.3724720563363304</v>
      </c>
      <c r="V65" s="59">
        <f>STDEV(O65:O73)</f>
        <v>0.1007964273165295</v>
      </c>
      <c r="W65" s="59">
        <f t="shared" ref="W65" si="4">SQRT((AVERAGE(T65:T73))^2+V65^2)</f>
        <v>0.21710556175559631</v>
      </c>
      <c r="X65" s="73">
        <f>AVERAGE(P65:P73)</f>
        <v>5.728604488188458E-2</v>
      </c>
      <c r="Y65" s="74">
        <f>STDEV(P65:P73)</f>
        <v>2.7776118000616125E-4</v>
      </c>
      <c r="Z65" s="72">
        <f t="shared" ref="Z65" si="5">AVERAGE(N65:N73,N119:N127)</f>
        <v>7.4977529016602587</v>
      </c>
      <c r="AA65" s="72">
        <f t="shared" ref="AA65" si="6">STDEV(N65:N73,N119:N127)</f>
        <v>0.21156562079426633</v>
      </c>
      <c r="AB65" s="59">
        <f t="shared" ref="AB65" si="7">SQRT((AVERAGE(T65:T73,T119:T127))^2+AA65^2)</f>
        <v>0.29462650227593229</v>
      </c>
      <c r="AC65" s="92">
        <f t="shared" ref="AC65" si="8">AVERAGE(P65:P73,P119:P127)</f>
        <v>5.9791525001817773E-2</v>
      </c>
      <c r="AD65" s="92">
        <f t="shared" ref="AD65" si="9">STDEV(P65:P73,P119:P127)</f>
        <v>2.7924223480406333E-3</v>
      </c>
    </row>
    <row r="66" spans="1:30">
      <c r="A66" s="25" t="s">
        <v>190</v>
      </c>
      <c r="B66" s="59">
        <v>1</v>
      </c>
      <c r="C66" s="62">
        <v>2</v>
      </c>
      <c r="D66" s="62" t="s">
        <v>187</v>
      </c>
      <c r="E66" s="63">
        <v>44294</v>
      </c>
      <c r="F66" s="64" t="s">
        <v>186</v>
      </c>
      <c r="G66" s="87">
        <v>2744</v>
      </c>
      <c r="H66" s="88" t="s">
        <v>47</v>
      </c>
      <c r="I66" s="87">
        <v>4004</v>
      </c>
      <c r="J66" s="85">
        <v>261</v>
      </c>
      <c r="K66" s="86">
        <v>2.6070000000000002</v>
      </c>
      <c r="L66" s="85">
        <v>4.2698E-2</v>
      </c>
      <c r="M66" s="70">
        <v>5.7444199474198827E-2</v>
      </c>
      <c r="N66" s="71">
        <v>7.3694360118877826</v>
      </c>
      <c r="O66" s="7"/>
      <c r="P66" s="70"/>
      <c r="Q66" s="7">
        <v>0.13764203433780248</v>
      </c>
      <c r="T66" s="27"/>
      <c r="X66" s="74"/>
      <c r="Y66" s="74"/>
    </row>
    <row r="67" spans="1:30">
      <c r="A67" s="25" t="s">
        <v>190</v>
      </c>
      <c r="B67" s="59">
        <v>1</v>
      </c>
      <c r="C67" s="62">
        <v>3</v>
      </c>
      <c r="D67" s="62" t="s">
        <v>187</v>
      </c>
      <c r="E67" s="63">
        <v>44294</v>
      </c>
      <c r="F67" s="64" t="s">
        <v>186</v>
      </c>
      <c r="G67" s="87">
        <v>2745</v>
      </c>
      <c r="H67" s="88" t="s">
        <v>48</v>
      </c>
      <c r="I67" s="87">
        <v>3886</v>
      </c>
      <c r="J67" s="85">
        <v>253</v>
      </c>
      <c r="K67" s="86">
        <v>2.5409999999999999</v>
      </c>
      <c r="L67" s="85">
        <v>4.2838399999999999E-2</v>
      </c>
      <c r="M67" s="70">
        <v>5.7633088078025176E-2</v>
      </c>
      <c r="N67" s="71">
        <v>7.3330034785052289</v>
      </c>
      <c r="O67" s="7"/>
      <c r="P67" s="70"/>
      <c r="Q67" s="7">
        <v>0.1406700212810697</v>
      </c>
      <c r="T67" s="27"/>
      <c r="X67" s="74"/>
      <c r="Y67" s="74"/>
    </row>
    <row r="68" spans="1:30">
      <c r="A68" s="25" t="s">
        <v>190</v>
      </c>
      <c r="B68" s="59">
        <v>2</v>
      </c>
      <c r="C68" s="62">
        <v>1</v>
      </c>
      <c r="D68" s="62" t="s">
        <v>187</v>
      </c>
      <c r="E68" s="63">
        <v>44294</v>
      </c>
      <c r="F68" s="64" t="s">
        <v>186</v>
      </c>
      <c r="G68" s="87">
        <v>2746</v>
      </c>
      <c r="H68" s="88" t="s">
        <v>49</v>
      </c>
      <c r="I68" s="87">
        <v>3791</v>
      </c>
      <c r="J68" s="86">
        <v>249</v>
      </c>
      <c r="K68" s="86">
        <v>2.5089999999999999</v>
      </c>
      <c r="L68" s="86">
        <v>4.3348499999999998E-2</v>
      </c>
      <c r="M68" s="70">
        <v>5.8319356431385729E-2</v>
      </c>
      <c r="N68" s="71">
        <v>7.3917003378437887</v>
      </c>
      <c r="O68" s="7">
        <f>AVERAGE(N68:N70)</f>
        <v>7.3066910932844946</v>
      </c>
      <c r="P68" s="70">
        <f>AVERAGE(M68:M70)</f>
        <v>5.7081579994013677E-2</v>
      </c>
      <c r="Q68" s="7">
        <v>0.14224580056296471</v>
      </c>
      <c r="R68" s="91">
        <v>0.138934835304341</v>
      </c>
      <c r="S68" s="7">
        <v>0.19366537021586552</v>
      </c>
      <c r="T68" s="27">
        <v>0.19190327650437991</v>
      </c>
      <c r="X68" s="74"/>
      <c r="Y68" s="74"/>
    </row>
    <row r="69" spans="1:30">
      <c r="A69" s="25" t="s">
        <v>190</v>
      </c>
      <c r="B69" s="59">
        <v>2</v>
      </c>
      <c r="C69" s="62">
        <v>2</v>
      </c>
      <c r="D69" s="62" t="s">
        <v>187</v>
      </c>
      <c r="E69" s="63">
        <v>44294</v>
      </c>
      <c r="F69" s="64" t="s">
        <v>186</v>
      </c>
      <c r="G69" s="87">
        <v>2747</v>
      </c>
      <c r="H69" s="88" t="s">
        <v>50</v>
      </c>
      <c r="I69" s="87">
        <v>4030</v>
      </c>
      <c r="J69" s="85">
        <v>264</v>
      </c>
      <c r="K69" s="86">
        <v>2.6179999999999999</v>
      </c>
      <c r="L69" s="85">
        <v>4.2609500000000002E-2</v>
      </c>
      <c r="M69" s="70">
        <v>5.7325135076487774E-2</v>
      </c>
      <c r="N69" s="71">
        <v>7.443313093469075</v>
      </c>
      <c r="O69" s="7"/>
      <c r="P69" s="70"/>
      <c r="Q69" s="7">
        <v>0.13654683953968558</v>
      </c>
      <c r="T69" s="27"/>
      <c r="X69" s="74"/>
      <c r="Y69" s="74"/>
    </row>
    <row r="70" spans="1:30">
      <c r="A70" s="25" t="s">
        <v>190</v>
      </c>
      <c r="B70" s="59">
        <v>2</v>
      </c>
      <c r="C70" s="62">
        <v>3</v>
      </c>
      <c r="D70" s="62" t="s">
        <v>187</v>
      </c>
      <c r="E70" s="63">
        <v>44294</v>
      </c>
      <c r="F70" s="64" t="s">
        <v>186</v>
      </c>
      <c r="G70" s="87">
        <v>2748</v>
      </c>
      <c r="H70" s="88" t="s">
        <v>51</v>
      </c>
      <c r="I70" s="87">
        <v>4068</v>
      </c>
      <c r="J70" s="85">
        <v>260</v>
      </c>
      <c r="K70" s="86">
        <v>2.5649999999999999</v>
      </c>
      <c r="L70" s="85">
        <v>4.13274E-2</v>
      </c>
      <c r="M70" s="70">
        <v>5.5600248474167516E-2</v>
      </c>
      <c r="N70" s="71">
        <v>7.0850598485406202</v>
      </c>
      <c r="O70" s="7"/>
      <c r="P70" s="70"/>
      <c r="Q70" s="7">
        <v>0.13801186581037272</v>
      </c>
      <c r="T70" s="27"/>
      <c r="X70" s="74"/>
      <c r="Y70" s="74"/>
    </row>
    <row r="71" spans="1:30">
      <c r="A71" s="25" t="s">
        <v>190</v>
      </c>
      <c r="B71" s="59">
        <v>3</v>
      </c>
      <c r="C71" s="62">
        <v>1</v>
      </c>
      <c r="D71" s="62" t="s">
        <v>187</v>
      </c>
      <c r="E71" s="63">
        <v>44294</v>
      </c>
      <c r="F71" s="64" t="s">
        <v>186</v>
      </c>
      <c r="G71" s="87">
        <v>2749</v>
      </c>
      <c r="H71" s="88" t="s">
        <v>52</v>
      </c>
      <c r="I71" s="87">
        <v>3775</v>
      </c>
      <c r="J71" s="86">
        <v>246</v>
      </c>
      <c r="K71" s="86">
        <v>2.456</v>
      </c>
      <c r="L71" s="86">
        <v>4.25742E-2</v>
      </c>
      <c r="M71" s="70">
        <v>5.7277643853445963E-2</v>
      </c>
      <c r="N71" s="71">
        <v>7.3846162341305135</v>
      </c>
      <c r="O71" s="7">
        <f>AVERAGE(N71:N73)</f>
        <v>7.4885164219252074</v>
      </c>
      <c r="P71" s="70">
        <f>AVERAGE(M71:M73)</f>
        <v>5.7174275327372903E-2</v>
      </c>
      <c r="Q71" s="7">
        <v>0.14345614547651098</v>
      </c>
      <c r="R71" s="91">
        <v>0.14164138558779824</v>
      </c>
      <c r="S71" s="7">
        <v>9.4037543594071224E-2</v>
      </c>
      <c r="T71" s="27">
        <v>0.19387176479132665</v>
      </c>
      <c r="X71" s="74"/>
      <c r="Y71" s="74"/>
    </row>
    <row r="72" spans="1:30">
      <c r="A72" s="25" t="s">
        <v>190</v>
      </c>
      <c r="B72" s="59">
        <v>3</v>
      </c>
      <c r="C72" s="62">
        <v>2</v>
      </c>
      <c r="D72" s="62" t="s">
        <v>187</v>
      </c>
      <c r="E72" s="63">
        <v>44294</v>
      </c>
      <c r="F72" s="64" t="s">
        <v>186</v>
      </c>
      <c r="G72" s="87">
        <v>2750</v>
      </c>
      <c r="H72" s="88" t="s">
        <v>53</v>
      </c>
      <c r="I72" s="87">
        <v>3981</v>
      </c>
      <c r="J72" s="85">
        <v>260</v>
      </c>
      <c r="K72" s="86">
        <v>2.581</v>
      </c>
      <c r="L72" s="85">
        <v>4.25057E-2</v>
      </c>
      <c r="M72" s="70">
        <v>5.7185486664257185E-2</v>
      </c>
      <c r="N72" s="71">
        <v>7.5677909158594696</v>
      </c>
      <c r="O72" s="7"/>
      <c r="P72" s="70"/>
      <c r="Q72" s="7">
        <v>0.13801186581037272</v>
      </c>
      <c r="T72" s="27"/>
      <c r="X72" s="74"/>
      <c r="Y72" s="74"/>
    </row>
    <row r="73" spans="1:30">
      <c r="A73" s="25" t="s">
        <v>190</v>
      </c>
      <c r="B73" s="59">
        <v>3</v>
      </c>
      <c r="C73" s="62">
        <v>3</v>
      </c>
      <c r="D73" s="62" t="s">
        <v>187</v>
      </c>
      <c r="E73" s="63">
        <v>44294</v>
      </c>
      <c r="F73" s="64" t="s">
        <v>186</v>
      </c>
      <c r="G73" s="87">
        <v>2751</v>
      </c>
      <c r="H73" s="88" t="s">
        <v>54</v>
      </c>
      <c r="I73" s="87">
        <v>3824</v>
      </c>
      <c r="J73" s="85">
        <v>246</v>
      </c>
      <c r="K73" s="86">
        <v>2.4769999999999999</v>
      </c>
      <c r="L73" s="85">
        <v>4.2412199999999997E-2</v>
      </c>
      <c r="M73" s="70">
        <v>5.7059695464415555E-2</v>
      </c>
      <c r="N73" s="71">
        <v>7.5131421157856382</v>
      </c>
      <c r="O73" s="7"/>
      <c r="P73" s="70"/>
      <c r="Q73" s="7">
        <v>0.14345614547651098</v>
      </c>
      <c r="T73" s="27"/>
      <c r="X73" s="74"/>
      <c r="Y73" s="74"/>
    </row>
    <row r="74" spans="1:30">
      <c r="A74" s="25" t="s">
        <v>190</v>
      </c>
      <c r="B74" s="59">
        <v>1</v>
      </c>
      <c r="C74" s="62">
        <v>1</v>
      </c>
      <c r="D74" s="62" t="s">
        <v>188</v>
      </c>
      <c r="E74" s="63">
        <v>44294</v>
      </c>
      <c r="F74" s="64" t="s">
        <v>186</v>
      </c>
      <c r="G74" s="87">
        <v>2752</v>
      </c>
      <c r="H74" s="88" t="s">
        <v>55</v>
      </c>
      <c r="I74" s="87">
        <v>3810</v>
      </c>
      <c r="J74" s="85">
        <v>245</v>
      </c>
      <c r="K74" s="86">
        <v>2.4830000000000001</v>
      </c>
      <c r="L74" s="85">
        <v>4.2675200000000003E-2</v>
      </c>
      <c r="M74" s="70">
        <v>5.7413525256483439E-2</v>
      </c>
      <c r="N74" s="71">
        <v>7.1376846189820879</v>
      </c>
      <c r="O74" s="7">
        <f>AVERAGE(N74:N76)</f>
        <v>7.2750610927597776</v>
      </c>
      <c r="P74" s="70">
        <f>AVERAGE(M74:M76)</f>
        <v>5.8966145961348859E-2</v>
      </c>
      <c r="Q74" s="7">
        <v>0.14386518366608622</v>
      </c>
      <c r="R74" s="91">
        <v>0.15446448978380256</v>
      </c>
      <c r="S74" s="7">
        <v>0.16412157944768321</v>
      </c>
      <c r="T74" s="27">
        <v>0.20342875331732874</v>
      </c>
      <c r="U74" s="72">
        <f>AVERAGE(O74:O82)</f>
        <v>7.220839471365438</v>
      </c>
      <c r="V74" s="59">
        <f>STDEV(O74:O82)</f>
        <v>7.1731940905327723E-2</v>
      </c>
      <c r="W74" s="59">
        <f t="shared" ref="W74" si="10">SQRT((AVERAGE(T74:T82))^2+V74^2)</f>
        <v>0.22623270916805033</v>
      </c>
      <c r="X74" s="73">
        <f>AVERAGE(P74:P82)</f>
        <v>6.1345175661329077E-2</v>
      </c>
      <c r="Y74" s="74">
        <f>STDEV(P74:P82)</f>
        <v>2.0773595917816697E-3</v>
      </c>
      <c r="Z74" s="72">
        <f t="shared" ref="Z74" si="11">AVERAGE(N74:N82,N128:N136)</f>
        <v>7.2613839210206397</v>
      </c>
      <c r="AA74" s="72">
        <f t="shared" ref="AA74" si="12">STDEV(N74:N82,N128:N136)</f>
        <v>0.17942901907158373</v>
      </c>
      <c r="AB74" s="59">
        <f t="shared" ref="AB74" si="13">SQRT((AVERAGE(T74:T82,T128:T136))^2+AA74^2)</f>
        <v>0.28113872515281552</v>
      </c>
      <c r="AC74" s="92">
        <f t="shared" ref="AC74" si="14">AVERAGE(P74:P82,P128:P136)</f>
        <v>6.1576631781663838E-2</v>
      </c>
      <c r="AD74" s="92">
        <f t="shared" ref="AD74" si="15">STDEV(P74:P82,P128:P136)</f>
        <v>1.3444854766701173E-3</v>
      </c>
    </row>
    <row r="75" spans="1:30">
      <c r="A75" s="25" t="s">
        <v>190</v>
      </c>
      <c r="B75" s="59">
        <v>1</v>
      </c>
      <c r="C75" s="62">
        <v>2</v>
      </c>
      <c r="D75" s="62" t="s">
        <v>188</v>
      </c>
      <c r="E75" s="63">
        <v>44294</v>
      </c>
      <c r="F75" s="64" t="s">
        <v>186</v>
      </c>
      <c r="G75" s="87">
        <v>2753</v>
      </c>
      <c r="H75" s="88" t="s">
        <v>56</v>
      </c>
      <c r="I75" s="87">
        <v>3722</v>
      </c>
      <c r="J75" s="85">
        <v>242</v>
      </c>
      <c r="K75" s="86">
        <v>2.4279999999999999</v>
      </c>
      <c r="L75" s="85">
        <v>4.26811E-2</v>
      </c>
      <c r="M75" s="70">
        <v>5.7421462882997508E-2</v>
      </c>
      <c r="N75" s="71">
        <v>7.2975829599388558</v>
      </c>
      <c r="O75" s="7"/>
      <c r="P75" s="70"/>
      <c r="Q75" s="7">
        <v>0.14510950366475397</v>
      </c>
      <c r="T75" s="27"/>
      <c r="X75" s="74"/>
      <c r="Y75" s="74"/>
    </row>
    <row r="76" spans="1:30">
      <c r="A76" s="25" t="s">
        <v>190</v>
      </c>
      <c r="B76" s="59">
        <v>1</v>
      </c>
      <c r="C76" s="62">
        <v>3</v>
      </c>
      <c r="D76" s="62" t="s">
        <v>188</v>
      </c>
      <c r="E76" s="63">
        <v>44295</v>
      </c>
      <c r="F76" s="64" t="s">
        <v>186</v>
      </c>
      <c r="G76" s="87">
        <v>2778</v>
      </c>
      <c r="H76" s="88" t="s">
        <v>102</v>
      </c>
      <c r="I76" s="87">
        <v>3987</v>
      </c>
      <c r="J76" s="86">
        <v>186</v>
      </c>
      <c r="K76" s="86">
        <v>2.7589999999999999</v>
      </c>
      <c r="L76" s="85">
        <v>5.42657E-2</v>
      </c>
      <c r="M76" s="89">
        <v>6.2063449744565624E-2</v>
      </c>
      <c r="N76" s="71">
        <v>7.3899156993583883</v>
      </c>
      <c r="O76" s="7"/>
      <c r="P76" s="70"/>
      <c r="Q76" s="7">
        <v>0.17441878202056749</v>
      </c>
      <c r="R76" s="49"/>
      <c r="S76" s="50"/>
      <c r="T76" s="27"/>
      <c r="X76" s="74"/>
      <c r="Y76" s="74"/>
    </row>
    <row r="77" spans="1:30">
      <c r="A77" s="25" t="s">
        <v>190</v>
      </c>
      <c r="B77" s="59">
        <v>2</v>
      </c>
      <c r="C77" s="62">
        <v>1</v>
      </c>
      <c r="D77" s="62" t="s">
        <v>188</v>
      </c>
      <c r="E77" s="63">
        <v>44295</v>
      </c>
      <c r="F77" s="64" t="s">
        <v>186</v>
      </c>
      <c r="G77" s="87">
        <v>2779</v>
      </c>
      <c r="H77" s="88" t="s">
        <v>103</v>
      </c>
      <c r="I77" s="87">
        <v>3899</v>
      </c>
      <c r="J77" s="86">
        <v>185</v>
      </c>
      <c r="K77" s="86">
        <v>2.7210000000000001</v>
      </c>
      <c r="L77" s="85">
        <v>5.4737399999999999E-2</v>
      </c>
      <c r="M77" s="89">
        <v>6.2602931023615041E-2</v>
      </c>
      <c r="N77" s="71">
        <v>7.3662859530472646</v>
      </c>
      <c r="O77" s="7">
        <f>AVERAGE(N77:N79)</f>
        <v>7.2479548828866038</v>
      </c>
      <c r="P77" s="70">
        <f>AVERAGE(M77:M79)</f>
        <v>6.2269009991660136E-2</v>
      </c>
      <c r="Q77" s="7">
        <v>0.17507726730638851</v>
      </c>
      <c r="R77" s="7">
        <v>0.17507929240492445</v>
      </c>
      <c r="S77" s="7">
        <v>0.11652118146372265</v>
      </c>
      <c r="T77" s="27">
        <v>0.2194919991732755</v>
      </c>
      <c r="X77" s="74"/>
      <c r="Y77" s="74"/>
    </row>
    <row r="78" spans="1:30">
      <c r="A78" s="25" t="s">
        <v>190</v>
      </c>
      <c r="B78" s="59">
        <v>2</v>
      </c>
      <c r="C78" s="62">
        <v>2</v>
      </c>
      <c r="D78" s="62" t="s">
        <v>188</v>
      </c>
      <c r="E78" s="63">
        <v>44295</v>
      </c>
      <c r="F78" s="64" t="s">
        <v>186</v>
      </c>
      <c r="G78" s="87">
        <v>2780</v>
      </c>
      <c r="H78" s="88" t="s">
        <v>104</v>
      </c>
      <c r="I78" s="87">
        <v>3936</v>
      </c>
      <c r="J78" s="86">
        <v>184</v>
      </c>
      <c r="K78" s="86">
        <v>2.7170000000000001</v>
      </c>
      <c r="L78" s="85">
        <v>5.4125899999999998E-2</v>
      </c>
      <c r="M78" s="89">
        <v>6.1903561080560734E-2</v>
      </c>
      <c r="N78" s="71">
        <v>7.1333321200926889</v>
      </c>
      <c r="O78" s="7"/>
      <c r="P78" s="70"/>
      <c r="Q78" s="7">
        <v>0.17574182788781731</v>
      </c>
      <c r="R78" s="49"/>
      <c r="S78" s="50"/>
      <c r="T78" s="27"/>
      <c r="X78" s="74"/>
      <c r="Y78" s="74"/>
    </row>
    <row r="79" spans="1:30">
      <c r="A79" s="25" t="s">
        <v>190</v>
      </c>
      <c r="B79" s="59">
        <v>2</v>
      </c>
      <c r="C79" s="62">
        <v>3</v>
      </c>
      <c r="D79" s="62" t="s">
        <v>188</v>
      </c>
      <c r="E79" s="63">
        <v>44295</v>
      </c>
      <c r="F79" s="64" t="s">
        <v>186</v>
      </c>
      <c r="G79" s="87">
        <v>2781</v>
      </c>
      <c r="H79" s="88" t="s">
        <v>105</v>
      </c>
      <c r="I79" s="87">
        <v>3948</v>
      </c>
      <c r="J79" s="86">
        <v>186</v>
      </c>
      <c r="K79" s="86">
        <v>2.742</v>
      </c>
      <c r="L79" s="85">
        <v>5.4473000000000001E-2</v>
      </c>
      <c r="M79" s="89">
        <v>6.230053787080464E-2</v>
      </c>
      <c r="N79" s="71">
        <v>7.2442465755198597</v>
      </c>
      <c r="O79" s="7"/>
      <c r="P79" s="70"/>
      <c r="Q79" s="7">
        <v>0.17441878202056749</v>
      </c>
      <c r="R79" s="49"/>
      <c r="S79" s="50"/>
      <c r="T79" s="27"/>
      <c r="X79" s="74"/>
      <c r="Y79" s="74"/>
    </row>
    <row r="80" spans="1:30">
      <c r="A80" s="25" t="s">
        <v>190</v>
      </c>
      <c r="B80" s="59">
        <v>3</v>
      </c>
      <c r="C80" s="62">
        <v>1</v>
      </c>
      <c r="D80" s="62" t="s">
        <v>188</v>
      </c>
      <c r="E80" s="63">
        <v>44295</v>
      </c>
      <c r="F80" s="64" t="s">
        <v>186</v>
      </c>
      <c r="G80" s="87">
        <v>2782</v>
      </c>
      <c r="H80" s="88" t="s">
        <v>106</v>
      </c>
      <c r="I80" s="87">
        <v>3955</v>
      </c>
      <c r="J80" s="86">
        <v>186</v>
      </c>
      <c r="K80" s="86">
        <v>2.8</v>
      </c>
      <c r="L80" s="85">
        <v>5.5523099999999999E-2</v>
      </c>
      <c r="M80" s="89">
        <v>6.3501532764020208E-2</v>
      </c>
      <c r="N80" s="71">
        <v>7.1468858577659358</v>
      </c>
      <c r="O80" s="7">
        <f>AVERAGE(N80:N82)</f>
        <v>7.1395024384499353</v>
      </c>
      <c r="P80" s="70">
        <f>AVERAGE(M80:M82)</f>
        <v>6.2800371030978255E-2</v>
      </c>
      <c r="Q80" s="7">
        <v>0.17441878202056749</v>
      </c>
      <c r="R80" s="7">
        <v>0.17666343123015019</v>
      </c>
      <c r="S80" s="7">
        <v>0.10462074362869653</v>
      </c>
      <c r="T80" s="27">
        <v>0.22075766579233924</v>
      </c>
      <c r="X80" s="74"/>
      <c r="Y80" s="74"/>
    </row>
    <row r="81" spans="1:30">
      <c r="A81" s="25" t="s">
        <v>190</v>
      </c>
      <c r="B81" s="59">
        <v>3</v>
      </c>
      <c r="C81" s="62">
        <v>2</v>
      </c>
      <c r="D81" s="62" t="s">
        <v>188</v>
      </c>
      <c r="E81" s="63">
        <v>44295</v>
      </c>
      <c r="F81" s="64" t="s">
        <v>186</v>
      </c>
      <c r="G81" s="87">
        <v>2783</v>
      </c>
      <c r="H81" s="88" t="s">
        <v>107</v>
      </c>
      <c r="I81" s="87">
        <v>3768</v>
      </c>
      <c r="J81" s="86">
        <v>179</v>
      </c>
      <c r="K81" s="86">
        <v>2.65</v>
      </c>
      <c r="L81" s="85">
        <v>5.5165100000000002E-2</v>
      </c>
      <c r="M81" s="89">
        <v>6.3092089690245171E-2</v>
      </c>
      <c r="N81" s="71">
        <v>7.0313855697696734</v>
      </c>
      <c r="O81" s="7"/>
      <c r="P81" s="70"/>
      <c r="Q81" s="7">
        <v>0.17915895837610135</v>
      </c>
      <c r="R81" s="49"/>
      <c r="S81" s="50"/>
      <c r="T81" s="27"/>
      <c r="X81" s="74"/>
      <c r="Y81" s="74"/>
    </row>
    <row r="82" spans="1:30">
      <c r="A82" s="25" t="s">
        <v>190</v>
      </c>
      <c r="B82" s="59">
        <v>3</v>
      </c>
      <c r="C82" s="62">
        <v>3</v>
      </c>
      <c r="D82" s="62" t="s">
        <v>188</v>
      </c>
      <c r="E82" s="63">
        <v>44295</v>
      </c>
      <c r="F82" s="64" t="s">
        <v>186</v>
      </c>
      <c r="G82" s="87">
        <v>2784</v>
      </c>
      <c r="H82" s="88" t="s">
        <v>108</v>
      </c>
      <c r="I82" s="87">
        <v>3968</v>
      </c>
      <c r="J82" s="86">
        <v>183</v>
      </c>
      <c r="K82" s="86">
        <v>2.734</v>
      </c>
      <c r="L82" s="85">
        <v>5.4041899999999997E-2</v>
      </c>
      <c r="M82" s="89">
        <v>6.1807490638669381E-2</v>
      </c>
      <c r="N82" s="71">
        <v>7.2402358878141957</v>
      </c>
      <c r="O82" s="7"/>
      <c r="P82" s="70"/>
      <c r="Q82" s="7">
        <v>0.17641255329378178</v>
      </c>
      <c r="R82" s="49"/>
      <c r="S82" s="50"/>
      <c r="T82" s="27"/>
      <c r="X82" s="74"/>
      <c r="Y82" s="74"/>
    </row>
    <row r="83" spans="1:30">
      <c r="A83" s="25" t="s">
        <v>191</v>
      </c>
      <c r="B83" s="59">
        <v>1</v>
      </c>
      <c r="C83" s="62">
        <v>1</v>
      </c>
      <c r="D83" s="62" t="s">
        <v>185</v>
      </c>
      <c r="E83" s="63">
        <v>44293</v>
      </c>
      <c r="F83" s="64" t="s">
        <v>186</v>
      </c>
      <c r="G83" s="97">
        <v>2620</v>
      </c>
      <c r="H83" s="98" t="s">
        <v>10</v>
      </c>
      <c r="I83" s="20">
        <v>517</v>
      </c>
      <c r="J83" s="21">
        <v>736</v>
      </c>
      <c r="K83" s="22">
        <v>7.8449999999999998</v>
      </c>
      <c r="L83" s="23">
        <v>1.3587842999999999</v>
      </c>
      <c r="M83" s="89">
        <v>1.3142674091802844</v>
      </c>
      <c r="N83" s="24">
        <v>6.9749772314557665</v>
      </c>
      <c r="O83" s="7">
        <f>AVERAGE(N83:N85)</f>
        <v>6.9054499516943357</v>
      </c>
      <c r="P83" s="70">
        <f>AVERAGE(M83:M85)</f>
        <v>1.2833344702783762</v>
      </c>
      <c r="Q83" s="11">
        <v>6.6686082480245407E-2</v>
      </c>
      <c r="R83" s="11">
        <v>6.8510219586680576E-2</v>
      </c>
      <c r="S83" s="7"/>
      <c r="T83" s="27">
        <v>0.14905579243990261</v>
      </c>
      <c r="U83" s="72">
        <f>AVERAGE(O83:O91)</f>
        <v>6.8956383161075649</v>
      </c>
      <c r="V83" s="59">
        <f>STDEV(O83:O91)</f>
        <v>8.9217774744443645E-2</v>
      </c>
      <c r="W83" s="59">
        <f t="shared" ref="W83" si="16">SQRT((AVERAGE(T83:T91))^2+V83^2)</f>
        <v>0.17980805738639724</v>
      </c>
      <c r="X83" s="73">
        <f>AVERAGE(P83:P91)</f>
        <v>1.2607499212225999</v>
      </c>
      <c r="Y83" s="74">
        <f>STDEV(P83:P91)</f>
        <v>4.7565682761863286E-2</v>
      </c>
      <c r="Z83" s="72">
        <f t="shared" ref="Z83" si="17">AVERAGE(N83:N91,N137:N145)</f>
        <v>6.8912019987989499</v>
      </c>
      <c r="AA83" s="72">
        <f t="shared" ref="AA83" si="18">STDEV(N83:N91,N137:N145)</f>
        <v>7.6261524052848098E-2</v>
      </c>
      <c r="AB83" s="59">
        <f t="shared" ref="AB83" si="19">SQRT((AVERAGE(T83:T91,T137:T145))^2+AA83^2)</f>
        <v>0.1737014558434809</v>
      </c>
      <c r="AC83" s="92">
        <f t="shared" ref="AC83" si="20">AVERAGE(P83:P91,P137:P145)</f>
        <v>1.1529210376823393</v>
      </c>
      <c r="AD83" s="92">
        <f t="shared" ref="AD83" si="21">STDEV(P83:P91,P137:P145)</f>
        <v>0.1680277011163443</v>
      </c>
    </row>
    <row r="84" spans="1:30">
      <c r="A84" s="25" t="s">
        <v>191</v>
      </c>
      <c r="B84" s="59">
        <v>1</v>
      </c>
      <c r="C84" s="62">
        <v>2</v>
      </c>
      <c r="D84" s="62" t="s">
        <v>185</v>
      </c>
      <c r="E84" s="63">
        <v>44293</v>
      </c>
      <c r="F84" s="64" t="s">
        <v>186</v>
      </c>
      <c r="G84" s="97">
        <v>2621</v>
      </c>
      <c r="H84" s="98" t="s">
        <v>11</v>
      </c>
      <c r="I84" s="20">
        <v>500</v>
      </c>
      <c r="J84" s="21">
        <v>682</v>
      </c>
      <c r="K84" s="22">
        <v>7.22</v>
      </c>
      <c r="L84" s="23">
        <v>1.2948229</v>
      </c>
      <c r="M84" s="89">
        <v>1.2524015313764683</v>
      </c>
      <c r="N84" s="24">
        <v>6.8359226719329049</v>
      </c>
      <c r="O84" s="7"/>
      <c r="P84" s="70"/>
      <c r="Q84" s="11">
        <v>7.0334356693115732E-2</v>
      </c>
      <c r="R84" s="27"/>
      <c r="S84" s="7"/>
      <c r="T84" s="27"/>
      <c r="X84" s="74"/>
      <c r="Y84" s="74"/>
    </row>
    <row r="85" spans="1:30">
      <c r="A85" s="25" t="s">
        <v>191</v>
      </c>
      <c r="B85" s="59">
        <v>1</v>
      </c>
      <c r="C85" s="62">
        <v>3</v>
      </c>
      <c r="D85" s="62" t="s">
        <v>185</v>
      </c>
      <c r="O85" s="7"/>
      <c r="P85" s="70"/>
      <c r="X85" s="74"/>
      <c r="Y85" s="74"/>
    </row>
    <row r="86" spans="1:30">
      <c r="A86" s="25" t="s">
        <v>191</v>
      </c>
      <c r="B86" s="59">
        <v>2</v>
      </c>
      <c r="C86" s="62">
        <v>1</v>
      </c>
      <c r="D86" s="62" t="s">
        <v>185</v>
      </c>
      <c r="E86" s="63">
        <v>44293</v>
      </c>
      <c r="F86" s="64" t="s">
        <v>186</v>
      </c>
      <c r="G86" s="97">
        <v>2622</v>
      </c>
      <c r="H86" s="98" t="s">
        <v>12</v>
      </c>
      <c r="I86" s="20">
        <v>337</v>
      </c>
      <c r="J86" s="21">
        <v>453</v>
      </c>
      <c r="K86" s="22">
        <v>4.8029999999999999</v>
      </c>
      <c r="L86" s="23">
        <v>1.2845096</v>
      </c>
      <c r="M86" s="89">
        <v>1.2424261187439416</v>
      </c>
      <c r="N86" s="24">
        <v>6.7506629420064801</v>
      </c>
      <c r="O86" s="7">
        <f>AVERAGE(N86:N88)</f>
        <v>6.8019202796408198</v>
      </c>
      <c r="P86" s="70">
        <f>AVERAGE(M86:M88)</f>
        <v>1.2060992820511665</v>
      </c>
      <c r="Q86" s="11">
        <v>9.3620327117202876E-2</v>
      </c>
      <c r="R86" s="11">
        <v>9.3404848205903751E-2</v>
      </c>
      <c r="S86" s="7"/>
      <c r="T86" s="27">
        <v>0.16201371775389903</v>
      </c>
      <c r="X86" s="74"/>
      <c r="Y86" s="74"/>
    </row>
    <row r="87" spans="1:30">
      <c r="A87" s="25" t="s">
        <v>191</v>
      </c>
      <c r="B87" s="59">
        <v>2</v>
      </c>
      <c r="C87" s="62">
        <v>2</v>
      </c>
      <c r="D87" s="62" t="s">
        <v>185</v>
      </c>
      <c r="E87" s="63">
        <v>44293</v>
      </c>
      <c r="F87" s="64" t="s">
        <v>186</v>
      </c>
      <c r="G87" s="97">
        <v>2623</v>
      </c>
      <c r="H87" s="98" t="s">
        <v>13</v>
      </c>
      <c r="I87" s="20">
        <v>363</v>
      </c>
      <c r="J87" s="21">
        <v>456</v>
      </c>
      <c r="K87" s="22">
        <v>4.8719999999999999</v>
      </c>
      <c r="L87" s="23">
        <v>1.209395</v>
      </c>
      <c r="M87" s="89">
        <v>1.1697724453583913</v>
      </c>
      <c r="N87" s="24">
        <v>6.8531776172751586</v>
      </c>
      <c r="O87" s="7"/>
      <c r="P87" s="70"/>
      <c r="Q87" s="11">
        <v>9.318936929460464E-2</v>
      </c>
      <c r="R87" s="27"/>
      <c r="S87" s="7"/>
      <c r="T87" s="27"/>
      <c r="X87" s="74"/>
      <c r="Y87" s="74"/>
    </row>
    <row r="88" spans="1:30">
      <c r="A88" s="25" t="s">
        <v>191</v>
      </c>
      <c r="B88" s="59">
        <v>2</v>
      </c>
      <c r="C88" s="62">
        <v>3</v>
      </c>
      <c r="D88" s="62" t="s">
        <v>185</v>
      </c>
      <c r="O88" s="7"/>
      <c r="P88" s="70"/>
      <c r="X88" s="74"/>
      <c r="Y88" s="74"/>
    </row>
    <row r="89" spans="1:30">
      <c r="A89" s="25" t="s">
        <v>191</v>
      </c>
      <c r="B89" s="59">
        <v>3</v>
      </c>
      <c r="C89" s="62">
        <v>1</v>
      </c>
      <c r="D89" s="62" t="s">
        <v>185</v>
      </c>
      <c r="E89" s="63">
        <v>44293</v>
      </c>
      <c r="F89" s="64" t="s">
        <v>186</v>
      </c>
      <c r="G89" s="97">
        <v>2624</v>
      </c>
      <c r="H89" s="98" t="s">
        <v>14</v>
      </c>
      <c r="I89" s="20">
        <v>420</v>
      </c>
      <c r="J89" s="21">
        <v>597</v>
      </c>
      <c r="K89" s="22">
        <v>6.3070000000000004</v>
      </c>
      <c r="L89" s="23">
        <v>1.3491112000000001</v>
      </c>
      <c r="M89" s="89">
        <v>1.3049112221270915</v>
      </c>
      <c r="N89" s="24">
        <v>6.958737282898352</v>
      </c>
      <c r="O89" s="7">
        <f>AVERAGE(N89:N91)</f>
        <v>6.9795447169875384</v>
      </c>
      <c r="P89" s="70">
        <f>AVERAGE(M89:M91)</f>
        <v>1.2928160113382572</v>
      </c>
      <c r="Q89" s="11">
        <v>7.7192790349333282E-2</v>
      </c>
      <c r="R89" s="11">
        <v>8.4907493127041114E-2</v>
      </c>
      <c r="S89" s="7"/>
      <c r="T89" s="27">
        <v>0.15726811965935966</v>
      </c>
      <c r="X89" s="74"/>
      <c r="Y89" s="74"/>
    </row>
    <row r="90" spans="1:30">
      <c r="A90" s="25" t="s">
        <v>191</v>
      </c>
      <c r="B90" s="59">
        <v>3</v>
      </c>
      <c r="C90" s="62">
        <v>2</v>
      </c>
      <c r="D90" s="62" t="s">
        <v>185</v>
      </c>
      <c r="E90" s="63">
        <v>44293</v>
      </c>
      <c r="F90" s="64" t="s">
        <v>186</v>
      </c>
      <c r="G90" s="97">
        <v>2625</v>
      </c>
      <c r="H90" s="98" t="s">
        <v>15</v>
      </c>
      <c r="I90" s="20">
        <v>330</v>
      </c>
      <c r="J90" s="21">
        <v>460</v>
      </c>
      <c r="K90" s="22">
        <v>4.8479999999999999</v>
      </c>
      <c r="L90" s="23">
        <v>1.3241014</v>
      </c>
      <c r="M90" s="89">
        <v>1.2807208005494231</v>
      </c>
      <c r="N90" s="24">
        <v>7.0003521510767257</v>
      </c>
      <c r="O90" s="7"/>
      <c r="P90" s="70"/>
      <c r="Q90" s="11">
        <v>9.2622195904748947E-2</v>
      </c>
      <c r="R90" s="27"/>
      <c r="S90" s="7"/>
      <c r="T90" s="27"/>
      <c r="X90" s="74"/>
      <c r="Y90" s="74"/>
    </row>
    <row r="91" spans="1:30">
      <c r="A91" s="25" t="s">
        <v>191</v>
      </c>
      <c r="B91" s="59">
        <v>3</v>
      </c>
      <c r="C91" s="62">
        <v>3</v>
      </c>
      <c r="D91" s="62" t="s">
        <v>185</v>
      </c>
      <c r="O91" s="7"/>
      <c r="P91" s="70"/>
      <c r="X91" s="74"/>
      <c r="Y91" s="74"/>
    </row>
    <row r="92" spans="1:30">
      <c r="A92" s="25" t="s">
        <v>191</v>
      </c>
      <c r="B92" s="59">
        <v>1</v>
      </c>
      <c r="C92" s="62">
        <v>1</v>
      </c>
      <c r="D92" s="62" t="s">
        <v>187</v>
      </c>
      <c r="E92" s="90">
        <v>44250</v>
      </c>
      <c r="F92" t="s">
        <v>186</v>
      </c>
      <c r="G92" s="54">
        <v>1616</v>
      </c>
      <c r="H92" s="55" t="s">
        <v>154</v>
      </c>
      <c r="I92" s="54">
        <v>594</v>
      </c>
      <c r="J92" s="56">
        <v>162</v>
      </c>
      <c r="K92" s="57">
        <v>106.984477</v>
      </c>
      <c r="L92" s="56">
        <v>0.93705510000000003</v>
      </c>
      <c r="M92" s="28">
        <v>0.71268201875137926</v>
      </c>
      <c r="N92" s="58">
        <v>6.5695178668320349</v>
      </c>
      <c r="O92" s="7">
        <f>AVERAGE(N92:N94)</f>
        <v>6.5695178668320349</v>
      </c>
      <c r="P92" s="70">
        <f>AVERAGE(M92:M94)</f>
        <v>0.71268201875137926</v>
      </c>
      <c r="Q92" s="27">
        <f>6.7295*J92^-0.699</f>
        <v>0.19210196280557479</v>
      </c>
      <c r="R92" s="27"/>
      <c r="S92" s="27"/>
      <c r="T92" s="27">
        <f>SQRT(Q92^2+$R$3^2)</f>
        <v>0.19210196280557479</v>
      </c>
      <c r="U92" s="72">
        <f>AVERAGE(O92:O100)</f>
        <v>6.69941622134521</v>
      </c>
      <c r="V92" s="59">
        <f>STDEV(O92:O100)</f>
        <v>0.22898523996534445</v>
      </c>
      <c r="W92" s="59">
        <f t="shared" ref="W92" si="22">SQRT((AVERAGE(T92:T100))^2+V92^2)</f>
        <v>0.31117106517416504</v>
      </c>
      <c r="X92" s="73">
        <f>AVERAGE(P92:P100)</f>
        <v>0.67828098604198506</v>
      </c>
      <c r="Y92" s="74">
        <f>STDEV(P92:P100)</f>
        <v>0.19135639845271699</v>
      </c>
      <c r="Z92" s="72">
        <f t="shared" ref="Z92" si="23">AVERAGE(N92:N100,N146:N154)</f>
        <v>6.6222037990591778</v>
      </c>
      <c r="AA92" s="72">
        <f t="shared" ref="AA92" si="24">STDEV(N92:N100,N146:N154)</f>
        <v>0.23982005747001844</v>
      </c>
      <c r="AB92" s="59">
        <f t="shared" ref="AB92" si="25">SQRT((AVERAGE(T92:T100,T146:T154))^2+AA92^2)</f>
        <v>0.30954702634113895</v>
      </c>
      <c r="AC92" s="92">
        <f t="shared" ref="AC92" si="26">AVERAGE(P92:P100,P146:P154)</f>
        <v>0.76787416856504487</v>
      </c>
      <c r="AD92" s="92">
        <f t="shared" ref="AD92" si="27">STDEV(P92:P100,P146:P154)</f>
        <v>0.15695355072615694</v>
      </c>
    </row>
    <row r="93" spans="1:30">
      <c r="A93" s="25" t="s">
        <v>191</v>
      </c>
      <c r="B93" s="59">
        <v>1</v>
      </c>
      <c r="C93" s="62">
        <v>2</v>
      </c>
      <c r="D93" s="62" t="s">
        <v>187</v>
      </c>
      <c r="O93" s="7"/>
      <c r="P93" s="70"/>
      <c r="X93" s="74"/>
      <c r="Y93" s="74"/>
    </row>
    <row r="94" spans="1:30">
      <c r="A94" s="25" t="s">
        <v>191</v>
      </c>
      <c r="B94" s="59">
        <v>1</v>
      </c>
      <c r="C94" s="62">
        <v>3</v>
      </c>
      <c r="D94" s="62" t="s">
        <v>187</v>
      </c>
      <c r="O94" s="7"/>
      <c r="P94" s="70"/>
      <c r="X94" s="74"/>
      <c r="Y94" s="74"/>
    </row>
    <row r="95" spans="1:30">
      <c r="A95" s="25" t="s">
        <v>191</v>
      </c>
      <c r="B95" s="59">
        <v>2</v>
      </c>
      <c r="C95" s="62">
        <v>1</v>
      </c>
      <c r="D95" s="62" t="s">
        <v>187</v>
      </c>
      <c r="E95" s="63">
        <v>44293</v>
      </c>
      <c r="F95" s="64" t="s">
        <v>186</v>
      </c>
      <c r="G95" s="97">
        <v>2626</v>
      </c>
      <c r="H95" s="98" t="s">
        <v>16</v>
      </c>
      <c r="I95" s="20">
        <v>520</v>
      </c>
      <c r="J95" s="21">
        <v>485</v>
      </c>
      <c r="K95" s="22">
        <v>5.0739999999999998</v>
      </c>
      <c r="L95" s="23">
        <v>0.87889819999999996</v>
      </c>
      <c r="M95" s="89">
        <v>0.85010347871050285</v>
      </c>
      <c r="N95" s="24">
        <v>6.9638122668225435</v>
      </c>
      <c r="O95" s="7">
        <f>AVERAGE(N95:N97)</f>
        <v>6.9638122668225435</v>
      </c>
      <c r="P95" s="70">
        <f>AVERAGE(M95:M97)</f>
        <v>0.85010347871050285</v>
      </c>
      <c r="Q95" s="27">
        <v>8.9258446149322643E-2</v>
      </c>
      <c r="R95" s="27"/>
      <c r="S95" s="7"/>
      <c r="T95" s="27">
        <v>0.15965916597885529</v>
      </c>
      <c r="X95" s="74"/>
      <c r="Y95" s="74"/>
    </row>
    <row r="96" spans="1:30">
      <c r="A96" s="25" t="s">
        <v>191</v>
      </c>
      <c r="B96" s="59">
        <v>2</v>
      </c>
      <c r="C96" s="62">
        <v>2</v>
      </c>
      <c r="D96" s="62" t="s">
        <v>187</v>
      </c>
      <c r="O96" s="7"/>
      <c r="P96" s="70"/>
      <c r="X96" s="74"/>
      <c r="Y96" s="74"/>
    </row>
    <row r="97" spans="1:30">
      <c r="A97" s="25" t="s">
        <v>191</v>
      </c>
      <c r="B97" s="59">
        <v>2</v>
      </c>
      <c r="C97" s="62">
        <v>3</v>
      </c>
      <c r="D97" s="62" t="s">
        <v>187</v>
      </c>
      <c r="O97" s="7"/>
      <c r="P97" s="70"/>
      <c r="X97" s="74"/>
      <c r="Y97" s="74"/>
    </row>
    <row r="98" spans="1:30">
      <c r="A98" s="25" t="s">
        <v>191</v>
      </c>
      <c r="B98" s="59">
        <v>3</v>
      </c>
      <c r="C98" s="62">
        <v>1</v>
      </c>
      <c r="D98" s="62" t="s">
        <v>187</v>
      </c>
      <c r="E98" s="63">
        <v>44293</v>
      </c>
      <c r="F98" s="64" t="s">
        <v>186</v>
      </c>
      <c r="G98" s="97">
        <v>2627</v>
      </c>
      <c r="H98" s="98" t="s">
        <v>17</v>
      </c>
      <c r="I98" s="20">
        <v>220</v>
      </c>
      <c r="J98" s="21">
        <v>113</v>
      </c>
      <c r="K98" s="22">
        <v>1.1819999999999999</v>
      </c>
      <c r="L98" s="23">
        <v>0.48804700000000001</v>
      </c>
      <c r="M98" s="89">
        <v>0.47205746066407323</v>
      </c>
      <c r="N98" s="24">
        <v>6.5649185303810524</v>
      </c>
      <c r="O98" s="7">
        <f>AVERAGE(N98:N100)</f>
        <v>6.5649185303810524</v>
      </c>
      <c r="P98" s="70">
        <f>AVERAGE(M98:M100)</f>
        <v>0.47205746066407323</v>
      </c>
      <c r="Q98" s="27">
        <v>0.24710467700462369</v>
      </c>
      <c r="R98" s="27"/>
      <c r="S98" s="7"/>
      <c r="T98" s="27">
        <v>0.28032962824081142</v>
      </c>
      <c r="X98" s="74"/>
      <c r="Y98" s="74"/>
    </row>
    <row r="99" spans="1:30">
      <c r="A99" s="25" t="s">
        <v>191</v>
      </c>
      <c r="B99" s="59">
        <v>3</v>
      </c>
      <c r="C99" s="62">
        <v>2</v>
      </c>
      <c r="D99" s="62" t="s">
        <v>187</v>
      </c>
      <c r="O99" s="7"/>
      <c r="P99" s="70"/>
      <c r="X99" s="74"/>
      <c r="Y99" s="74"/>
    </row>
    <row r="100" spans="1:30">
      <c r="A100" s="25" t="s">
        <v>191</v>
      </c>
      <c r="B100" s="59">
        <v>3</v>
      </c>
      <c r="C100" s="62">
        <v>3</v>
      </c>
      <c r="D100" s="62" t="s">
        <v>187</v>
      </c>
      <c r="O100" s="7"/>
      <c r="P100" s="70"/>
      <c r="X100" s="74"/>
      <c r="Y100" s="74"/>
    </row>
    <row r="101" spans="1:30">
      <c r="A101" s="25" t="s">
        <v>191</v>
      </c>
      <c r="B101" s="59">
        <v>1</v>
      </c>
      <c r="C101" s="62">
        <v>1</v>
      </c>
      <c r="D101" s="62" t="s">
        <v>188</v>
      </c>
      <c r="E101" s="63">
        <v>44293</v>
      </c>
      <c r="F101" s="64" t="s">
        <v>186</v>
      </c>
      <c r="G101" s="97">
        <v>2628</v>
      </c>
      <c r="H101" s="98" t="s">
        <v>18</v>
      </c>
      <c r="I101" s="20">
        <v>268</v>
      </c>
      <c r="J101" s="21">
        <v>276</v>
      </c>
      <c r="K101" s="22">
        <v>3.0449999999999999</v>
      </c>
      <c r="L101" s="23">
        <v>1.0279320999999999</v>
      </c>
      <c r="M101" s="89">
        <v>0.99425468625170965</v>
      </c>
      <c r="N101" s="24">
        <v>6.3883090898191712</v>
      </c>
      <c r="O101" s="7">
        <f>AVERAGE(N101:N103)</f>
        <v>6.3883090898191712</v>
      </c>
      <c r="P101" s="70">
        <f>AVERAGE(M101:M103)</f>
        <v>0.99425468625170965</v>
      </c>
      <c r="Q101" s="27">
        <v>0.13236932343374747</v>
      </c>
      <c r="R101" s="27"/>
      <c r="S101" s="7"/>
      <c r="T101" s="27">
        <v>0.18720474582226859</v>
      </c>
      <c r="U101" s="72">
        <f>AVERAGE(O101:O109)</f>
        <v>6.5821734757233052</v>
      </c>
      <c r="V101" s="59">
        <f>STDEV(O101:O109)</f>
        <v>0.2447826313725367</v>
      </c>
      <c r="W101" s="59">
        <f t="shared" ref="W101" si="28">SQRT((AVERAGE(T101:T109))^2+V101^2)</f>
        <v>0.29699236022987274</v>
      </c>
      <c r="X101" s="73">
        <f>AVERAGE(P101:P109)</f>
        <v>1.0218011969801433</v>
      </c>
      <c r="Y101" s="74">
        <f>STDEV(P101:P109)</f>
        <v>5.1700630797622667E-2</v>
      </c>
      <c r="Z101" s="72">
        <f>AVERAGE(N101:N109,N155:N163)</f>
        <v>6.5927019810782728</v>
      </c>
      <c r="AA101" s="72">
        <f t="shared" ref="AA101" si="29">STDEV(N101:N109,N155:N163)</f>
        <v>0.15691507777476249</v>
      </c>
      <c r="AB101" s="59">
        <f>SQRT((AVERAGE(T101:T109,T155:T163))^2+AA101^2)</f>
        <v>0.22535370276239211</v>
      </c>
      <c r="AC101" s="92">
        <f t="shared" ref="AC101" si="30">AVERAGE(P101:P109,P155:P163)</f>
        <v>1.098010966669158</v>
      </c>
      <c r="AD101" s="92">
        <f t="shared" ref="AD101" si="31">STDEV(P101:P109,P155:P163)</f>
        <v>0.21358936609725562</v>
      </c>
    </row>
    <row r="102" spans="1:30">
      <c r="A102" s="25" t="s">
        <v>191</v>
      </c>
      <c r="B102" s="59">
        <v>1</v>
      </c>
      <c r="C102" s="62">
        <v>2</v>
      </c>
      <c r="D102" s="62" t="s">
        <v>188</v>
      </c>
      <c r="O102" s="7"/>
      <c r="P102" s="70"/>
      <c r="X102" s="74"/>
      <c r="Y102" s="74"/>
    </row>
    <row r="103" spans="1:30">
      <c r="A103" s="25" t="s">
        <v>191</v>
      </c>
      <c r="B103" s="59">
        <v>1</v>
      </c>
      <c r="C103" s="62">
        <v>3</v>
      </c>
      <c r="D103" s="62" t="s">
        <v>188</v>
      </c>
      <c r="O103" s="7"/>
      <c r="P103" s="70"/>
      <c r="X103" s="74"/>
      <c r="Y103" s="74"/>
    </row>
    <row r="104" spans="1:30">
      <c r="A104" s="25" t="s">
        <v>191</v>
      </c>
      <c r="B104" s="59">
        <v>2</v>
      </c>
      <c r="C104" s="62">
        <v>1</v>
      </c>
      <c r="D104" s="62" t="s">
        <v>188</v>
      </c>
      <c r="E104" s="63">
        <v>44293</v>
      </c>
      <c r="F104" s="64" t="s">
        <v>186</v>
      </c>
      <c r="G104" s="97">
        <v>2629</v>
      </c>
      <c r="H104" s="98" t="s">
        <v>19</v>
      </c>
      <c r="I104" s="20">
        <v>367</v>
      </c>
      <c r="J104" s="21">
        <v>393</v>
      </c>
      <c r="K104" s="22">
        <v>4.1609999999999996</v>
      </c>
      <c r="L104" s="23">
        <v>1.0232300999999999</v>
      </c>
      <c r="M104" s="89">
        <v>0.9897067345584456</v>
      </c>
      <c r="N104" s="24">
        <v>6.5009737329362327</v>
      </c>
      <c r="O104" s="7">
        <f>AVERAGE(N104:N106)</f>
        <v>6.5009737329362327</v>
      </c>
      <c r="P104" s="70">
        <f>AVERAGE(M104:M106)</f>
        <v>0.9897067345584456</v>
      </c>
      <c r="Q104" s="27">
        <v>0.1033956826130895</v>
      </c>
      <c r="R104" s="27"/>
      <c r="S104" s="7"/>
      <c r="T104" s="27">
        <v>0.16797215916662761</v>
      </c>
      <c r="X104" s="74"/>
      <c r="Y104" s="74"/>
    </row>
    <row r="105" spans="1:30">
      <c r="A105" s="25" t="s">
        <v>191</v>
      </c>
      <c r="B105" s="59">
        <v>2</v>
      </c>
      <c r="C105" s="62">
        <v>2</v>
      </c>
      <c r="D105" s="62" t="s">
        <v>188</v>
      </c>
      <c r="O105" s="7"/>
      <c r="P105" s="70"/>
      <c r="X105" s="74"/>
      <c r="Y105" s="74"/>
    </row>
    <row r="106" spans="1:30">
      <c r="A106" s="25" t="s">
        <v>191</v>
      </c>
      <c r="B106" s="59">
        <v>2</v>
      </c>
      <c r="C106" s="62">
        <v>3</v>
      </c>
      <c r="D106" s="62" t="s">
        <v>188</v>
      </c>
      <c r="O106" s="7"/>
      <c r="P106" s="70"/>
      <c r="X106" s="74"/>
      <c r="Y106" s="74"/>
    </row>
    <row r="107" spans="1:30">
      <c r="A107" s="25" t="s">
        <v>191</v>
      </c>
      <c r="B107" s="59">
        <v>3</v>
      </c>
      <c r="C107" s="62">
        <v>1</v>
      </c>
      <c r="D107" s="62" t="s">
        <v>188</v>
      </c>
      <c r="E107" s="63">
        <v>44293</v>
      </c>
      <c r="F107" s="64" t="s">
        <v>186</v>
      </c>
      <c r="G107" s="97">
        <v>2630</v>
      </c>
      <c r="H107" s="98" t="s">
        <v>20</v>
      </c>
      <c r="I107" s="20">
        <v>612</v>
      </c>
      <c r="J107" s="21">
        <v>698</v>
      </c>
      <c r="K107" s="22">
        <v>7.6379999999999999</v>
      </c>
      <c r="L107" s="23">
        <v>1.1180728</v>
      </c>
      <c r="M107" s="89">
        <v>1.0814421701302748</v>
      </c>
      <c r="N107" s="24">
        <v>6.8572376044145118</v>
      </c>
      <c r="O107" s="7">
        <f>AVERAGE(N107:N109)</f>
        <v>6.8572376044145118</v>
      </c>
      <c r="P107" s="70">
        <f>AVERAGE(M107:M109)</f>
        <v>1.0814421701302748</v>
      </c>
      <c r="Q107" s="27">
        <v>6.9203467714055195E-2</v>
      </c>
      <c r="R107" s="27"/>
      <c r="S107" s="7"/>
      <c r="T107" s="27">
        <v>0.14937569754053842</v>
      </c>
      <c r="X107" s="74"/>
      <c r="Y107" s="74"/>
    </row>
    <row r="108" spans="1:30">
      <c r="A108" s="25" t="s">
        <v>191</v>
      </c>
      <c r="B108" s="59">
        <v>3</v>
      </c>
      <c r="C108" s="62">
        <v>2</v>
      </c>
      <c r="D108" s="62" t="s">
        <v>188</v>
      </c>
      <c r="O108" s="7"/>
      <c r="P108" s="70"/>
      <c r="X108" s="74"/>
      <c r="Y108" s="74"/>
    </row>
    <row r="109" spans="1:30">
      <c r="A109" s="25" t="s">
        <v>191</v>
      </c>
      <c r="B109" s="59">
        <v>3</v>
      </c>
      <c r="C109" s="62">
        <v>3</v>
      </c>
      <c r="D109" s="62" t="s">
        <v>188</v>
      </c>
      <c r="O109" s="7"/>
      <c r="P109" s="70"/>
      <c r="X109" s="74"/>
      <c r="Y109" s="74"/>
    </row>
    <row r="110" spans="1:30">
      <c r="A110" s="25" t="s">
        <v>192</v>
      </c>
      <c r="B110" s="59">
        <v>1</v>
      </c>
      <c r="C110" s="62">
        <v>1</v>
      </c>
      <c r="D110" s="62" t="s">
        <v>185</v>
      </c>
      <c r="E110" s="63">
        <v>44295</v>
      </c>
      <c r="F110" s="64" t="s">
        <v>186</v>
      </c>
      <c r="G110" s="87">
        <v>2785</v>
      </c>
      <c r="H110" s="88" t="s">
        <v>109</v>
      </c>
      <c r="I110" s="87">
        <v>4309</v>
      </c>
      <c r="J110" s="86">
        <v>203</v>
      </c>
      <c r="K110" s="86">
        <v>3.0510000000000002</v>
      </c>
      <c r="L110" s="85">
        <v>5.5500300000000002E-2</v>
      </c>
      <c r="M110" s="89">
        <v>6.3475456501221134E-2</v>
      </c>
      <c r="N110" s="71">
        <v>7.541899493158029</v>
      </c>
      <c r="O110" s="7">
        <f>AVERAGE(N110:N112)</f>
        <v>7.5132253080014282</v>
      </c>
      <c r="P110" s="70">
        <f>AVERAGE(M110:M112)</f>
        <v>7.9883258650100847E-2</v>
      </c>
      <c r="Q110" s="7">
        <v>0.16407524709119242</v>
      </c>
      <c r="R110" s="7">
        <v>0.16645498910549988</v>
      </c>
      <c r="S110" s="7">
        <v>4.1396758649557823E-2</v>
      </c>
      <c r="T110" s="27">
        <v>0.21267637967151928</v>
      </c>
      <c r="U110" s="72">
        <f>AVERAGE(O110:O118)</f>
        <v>7.5482137815625689</v>
      </c>
      <c r="V110" s="59">
        <f>STDEV(O110:O118)</f>
        <v>8.6707348681402938E-2</v>
      </c>
      <c r="W110" s="59">
        <f t="shared" ref="W110" si="32">SQRT((AVERAGE(T110:T118))^2+V110^2)</f>
        <v>0.23094575667010581</v>
      </c>
      <c r="X110" s="73">
        <f>AVERAGE(P110:P118)</f>
        <v>6.9074063164282926E-2</v>
      </c>
      <c r="Y110" s="74">
        <f>STDEV(P110:P118)</f>
        <v>9.3627973478210419E-3</v>
      </c>
    </row>
    <row r="111" spans="1:30">
      <c r="A111" s="25" t="s">
        <v>192</v>
      </c>
      <c r="B111" s="59">
        <v>1</v>
      </c>
      <c r="C111" s="62">
        <v>2</v>
      </c>
      <c r="D111" s="62" t="s">
        <v>185</v>
      </c>
      <c r="E111" s="63">
        <v>44295</v>
      </c>
      <c r="F111" s="64" t="s">
        <v>186</v>
      </c>
      <c r="G111" s="87">
        <v>2786</v>
      </c>
      <c r="H111" s="88" t="s">
        <v>110</v>
      </c>
      <c r="I111" s="87">
        <v>3901</v>
      </c>
      <c r="J111" s="86">
        <v>191</v>
      </c>
      <c r="K111" s="86">
        <v>2.8580000000000001</v>
      </c>
      <c r="L111" s="85">
        <v>5.7452400000000001E-2</v>
      </c>
      <c r="M111" s="89">
        <v>6.5708064949031933E-2</v>
      </c>
      <c r="N111" s="71">
        <v>7.4657666974039696</v>
      </c>
      <c r="O111" s="7"/>
      <c r="P111" s="70"/>
      <c r="Q111" s="7">
        <v>0.17121447313411481</v>
      </c>
      <c r="R111" s="49"/>
      <c r="S111" s="50"/>
      <c r="T111" s="27"/>
      <c r="X111" s="74"/>
      <c r="Y111" s="74"/>
    </row>
    <row r="112" spans="1:30">
      <c r="A112" s="25" t="s">
        <v>192</v>
      </c>
      <c r="B112" s="59">
        <v>1</v>
      </c>
      <c r="C112" s="62">
        <v>3</v>
      </c>
      <c r="D112" s="62" t="s">
        <v>185</v>
      </c>
      <c r="E112" s="63">
        <v>44295</v>
      </c>
      <c r="F112" s="64" t="s">
        <v>186</v>
      </c>
      <c r="G112" s="87">
        <v>2787</v>
      </c>
      <c r="H112" s="88" t="s">
        <v>111</v>
      </c>
      <c r="I112" s="87">
        <v>2404</v>
      </c>
      <c r="J112" s="86">
        <v>203</v>
      </c>
      <c r="K112" s="86">
        <v>2.9620000000000002</v>
      </c>
      <c r="L112" s="85">
        <v>9.6587099999999995E-2</v>
      </c>
      <c r="M112" s="89">
        <v>0.11046625450004946</v>
      </c>
      <c r="N112" s="71">
        <v>7.5320097334422886</v>
      </c>
      <c r="O112" s="7"/>
      <c r="P112" s="70"/>
      <c r="Q112" s="7">
        <v>0.16407524709119242</v>
      </c>
      <c r="R112" s="49"/>
      <c r="S112" s="50"/>
      <c r="T112" s="27"/>
      <c r="X112" s="74"/>
      <c r="Y112" s="74"/>
    </row>
    <row r="113" spans="1:25">
      <c r="A113" s="25" t="s">
        <v>192</v>
      </c>
      <c r="B113" s="59">
        <v>2</v>
      </c>
      <c r="C113" s="62">
        <v>1</v>
      </c>
      <c r="D113" s="62" t="s">
        <v>185</v>
      </c>
      <c r="E113" s="63">
        <v>44295</v>
      </c>
      <c r="F113" s="64" t="s">
        <v>186</v>
      </c>
      <c r="G113" s="87">
        <v>2788</v>
      </c>
      <c r="H113" s="88" t="s">
        <v>112</v>
      </c>
      <c r="I113" s="87">
        <v>4229</v>
      </c>
      <c r="J113" s="86">
        <v>200</v>
      </c>
      <c r="K113" s="86">
        <v>2.9750000000000001</v>
      </c>
      <c r="L113" s="85">
        <v>5.5157600000000001E-2</v>
      </c>
      <c r="M113" s="89">
        <v>6.3083511972219161E-2</v>
      </c>
      <c r="N113" s="71">
        <v>7.5306009206153499</v>
      </c>
      <c r="O113" s="7">
        <f>AVERAGE(N113:N115)</f>
        <v>7.4844675151827422</v>
      </c>
      <c r="P113" s="70">
        <f>AVERAGE(M113:M115)</f>
        <v>6.3487960907943508E-2</v>
      </c>
      <c r="Q113" s="7">
        <v>0.16579171746154558</v>
      </c>
      <c r="R113" s="7">
        <v>0.1711100625065749</v>
      </c>
      <c r="S113" s="7">
        <v>4.0053214949438143E-2</v>
      </c>
      <c r="T113" s="27">
        <v>0.2163391609558383</v>
      </c>
      <c r="X113" s="74"/>
      <c r="Y113" s="74"/>
    </row>
    <row r="114" spans="1:25">
      <c r="A114" s="25" t="s">
        <v>192</v>
      </c>
      <c r="B114" s="59">
        <v>2</v>
      </c>
      <c r="C114" s="62">
        <v>2</v>
      </c>
      <c r="D114" s="62" t="s">
        <v>185</v>
      </c>
      <c r="E114" s="63">
        <v>44295</v>
      </c>
      <c r="F114" s="64" t="s">
        <v>186</v>
      </c>
      <c r="G114" s="87">
        <v>2789</v>
      </c>
      <c r="H114" s="88" t="s">
        <v>113</v>
      </c>
      <c r="I114" s="87">
        <v>3872</v>
      </c>
      <c r="J114" s="86">
        <v>188</v>
      </c>
      <c r="K114" s="86">
        <v>2.7629999999999999</v>
      </c>
      <c r="L114" s="85">
        <v>5.5960700000000002E-2</v>
      </c>
      <c r="M114" s="89">
        <v>6.4002014018444686E-2</v>
      </c>
      <c r="N114" s="71">
        <v>7.4585650224215261</v>
      </c>
      <c r="O114" s="7"/>
      <c r="P114" s="70"/>
      <c r="Q114" s="7">
        <v>0.17311968803761163</v>
      </c>
      <c r="R114" s="49"/>
      <c r="S114" s="50"/>
      <c r="T114" s="27"/>
      <c r="X114" s="74"/>
      <c r="Y114" s="74"/>
    </row>
    <row r="115" spans="1:25">
      <c r="A115" s="25" t="s">
        <v>192</v>
      </c>
      <c r="B115" s="59">
        <v>2</v>
      </c>
      <c r="C115" s="62">
        <v>3</v>
      </c>
      <c r="D115" s="62" t="s">
        <v>185</v>
      </c>
      <c r="E115" s="63">
        <v>44295</v>
      </c>
      <c r="F115" s="64" t="s">
        <v>186</v>
      </c>
      <c r="G115" s="87">
        <v>2790</v>
      </c>
      <c r="H115" s="88" t="s">
        <v>114</v>
      </c>
      <c r="I115" s="87">
        <v>3975</v>
      </c>
      <c r="J115" s="86">
        <v>186</v>
      </c>
      <c r="K115" s="86">
        <v>2.8090000000000002</v>
      </c>
      <c r="L115" s="85">
        <v>5.5415399999999997E-2</v>
      </c>
      <c r="M115" s="89">
        <v>6.3378356733166663E-2</v>
      </c>
      <c r="N115" s="71">
        <v>7.464236602511348</v>
      </c>
      <c r="O115" s="7"/>
      <c r="P115" s="70"/>
      <c r="Q115" s="7">
        <v>0.17441878202056749</v>
      </c>
      <c r="R115" s="49"/>
      <c r="S115" s="50"/>
      <c r="T115" s="27"/>
      <c r="X115" s="74"/>
      <c r="Y115" s="74"/>
    </row>
    <row r="116" spans="1:25">
      <c r="A116" s="25" t="s">
        <v>192</v>
      </c>
      <c r="B116" s="59">
        <v>3</v>
      </c>
      <c r="C116" s="62">
        <v>1</v>
      </c>
      <c r="D116" s="62" t="s">
        <v>185</v>
      </c>
      <c r="E116" s="63">
        <v>44295</v>
      </c>
      <c r="F116" s="64" t="s">
        <v>186</v>
      </c>
      <c r="G116" s="87">
        <v>2791</v>
      </c>
      <c r="H116" s="88" t="s">
        <v>115</v>
      </c>
      <c r="I116" s="87">
        <v>4258</v>
      </c>
      <c r="J116" s="86">
        <v>205</v>
      </c>
      <c r="K116" s="86">
        <v>3.0539999999999998</v>
      </c>
      <c r="L116" s="85">
        <v>5.62227E-2</v>
      </c>
      <c r="M116" s="89">
        <v>6.4301662301486762E-2</v>
      </c>
      <c r="N116" s="71">
        <v>7.4638545654633681</v>
      </c>
      <c r="O116" s="7">
        <f>AVERAGE(N116:N118)</f>
        <v>7.6469485215035355</v>
      </c>
      <c r="P116" s="70">
        <f>AVERAGE(M116:M118)</f>
        <v>6.3850969934804394E-2</v>
      </c>
      <c r="Q116" s="7">
        <v>0.16295468406058239</v>
      </c>
      <c r="R116" s="7">
        <v>0.16704323095941975</v>
      </c>
      <c r="S116" s="7">
        <v>0.17845672949513441</v>
      </c>
      <c r="T116" s="27">
        <v>0.21313709222337202</v>
      </c>
      <c r="X116" s="74"/>
      <c r="Y116" s="74"/>
    </row>
    <row r="117" spans="1:25">
      <c r="A117" s="25" t="s">
        <v>192</v>
      </c>
      <c r="B117" s="59">
        <v>3</v>
      </c>
      <c r="C117" s="62">
        <v>2</v>
      </c>
      <c r="D117" s="62" t="s">
        <v>185</v>
      </c>
      <c r="E117" s="63">
        <v>44295</v>
      </c>
      <c r="F117" s="64" t="s">
        <v>186</v>
      </c>
      <c r="G117" s="87">
        <v>2792</v>
      </c>
      <c r="H117" s="88" t="s">
        <v>116</v>
      </c>
      <c r="I117" s="87">
        <v>3976</v>
      </c>
      <c r="J117" s="86">
        <v>191</v>
      </c>
      <c r="K117" s="86">
        <v>2.8170000000000002</v>
      </c>
      <c r="L117" s="85">
        <v>5.55574E-2</v>
      </c>
      <c r="M117" s="89">
        <v>6.3540761527792519E-2</v>
      </c>
      <c r="N117" s="71">
        <v>7.8203750253421687</v>
      </c>
      <c r="O117" s="7"/>
      <c r="P117" s="70"/>
      <c r="Q117" s="7">
        <v>0.17121447313411481</v>
      </c>
      <c r="R117" s="49"/>
      <c r="S117" s="50"/>
      <c r="T117" s="27"/>
      <c r="X117" s="74"/>
      <c r="Y117" s="74"/>
    </row>
    <row r="118" spans="1:25">
      <c r="A118" s="25" t="s">
        <v>192</v>
      </c>
      <c r="B118" s="59">
        <v>3</v>
      </c>
      <c r="C118" s="62">
        <v>3</v>
      </c>
      <c r="D118" s="62" t="s">
        <v>185</v>
      </c>
      <c r="E118" s="63">
        <v>44295</v>
      </c>
      <c r="F118" s="64" t="s">
        <v>186</v>
      </c>
      <c r="G118" s="87">
        <v>2793</v>
      </c>
      <c r="H118" s="88" t="s">
        <v>117</v>
      </c>
      <c r="I118" s="87">
        <v>4062</v>
      </c>
      <c r="J118" s="86">
        <v>198</v>
      </c>
      <c r="K118" s="86">
        <v>2.8860000000000001</v>
      </c>
      <c r="L118" s="85">
        <v>5.57058E-2</v>
      </c>
      <c r="M118" s="89">
        <v>6.3710485975133901E-2</v>
      </c>
      <c r="N118" s="71">
        <v>7.6566159737050699</v>
      </c>
      <c r="O118" s="7"/>
      <c r="P118" s="70"/>
      <c r="Q118" s="7">
        <v>0.16696053568356203</v>
      </c>
      <c r="R118" s="49"/>
      <c r="S118" s="50"/>
      <c r="T118" s="27"/>
      <c r="X118" s="74"/>
      <c r="Y118" s="74"/>
    </row>
    <row r="119" spans="1:25">
      <c r="A119" s="25" t="s">
        <v>192</v>
      </c>
      <c r="B119" s="59">
        <v>1</v>
      </c>
      <c r="C119" s="62">
        <v>1</v>
      </c>
      <c r="D119" s="62" t="s">
        <v>187</v>
      </c>
      <c r="E119" s="63">
        <v>44295</v>
      </c>
      <c r="F119" s="64" t="s">
        <v>186</v>
      </c>
      <c r="G119" s="87">
        <v>2794</v>
      </c>
      <c r="H119" s="88" t="s">
        <v>118</v>
      </c>
      <c r="I119" s="87">
        <v>3990</v>
      </c>
      <c r="J119" s="86">
        <v>190</v>
      </c>
      <c r="K119" s="86">
        <v>2.8130000000000002</v>
      </c>
      <c r="L119" s="85">
        <v>5.5278800000000003E-2</v>
      </c>
      <c r="M119" s="89">
        <v>6.3222127895519536E-2</v>
      </c>
      <c r="N119" s="71">
        <v>7.3448103691944375</v>
      </c>
      <c r="O119" s="7">
        <f>AVERAGE(N119:N121)</f>
        <v>7.610036053886831</v>
      </c>
      <c r="P119" s="70">
        <f>AVERAGE(M119:M121)</f>
        <v>6.3114315510730351E-2</v>
      </c>
      <c r="Q119" s="7">
        <v>0.17184386436643614</v>
      </c>
      <c r="R119" s="7">
        <v>0.17335486707425929</v>
      </c>
      <c r="S119" s="7">
        <v>0.28970720037790398</v>
      </c>
      <c r="T119" s="27">
        <v>0.21811897902384891</v>
      </c>
      <c r="U119" s="72">
        <f>AVERAGE(O119:O127)</f>
        <v>7.6230337469841878</v>
      </c>
      <c r="V119" s="59">
        <f>STDEV(O119:O127)</f>
        <v>0.10571492075661931</v>
      </c>
      <c r="W119" s="59">
        <f t="shared" ref="W119" si="33">SQRT((AVERAGE(T119:T127))^2+V119^2)</f>
        <v>0.2421071704255286</v>
      </c>
      <c r="X119" s="73">
        <f>AVERAGE(P119:P127)</f>
        <v>6.2297005121750959E-2</v>
      </c>
      <c r="Y119" s="74">
        <f>STDEV(P119:P127)</f>
        <v>7.6460006364910123E-4</v>
      </c>
    </row>
    <row r="120" spans="1:25">
      <c r="A120" s="25" t="s">
        <v>192</v>
      </c>
      <c r="B120" s="59">
        <v>1</v>
      </c>
      <c r="C120" s="62">
        <v>2</v>
      </c>
      <c r="D120" s="62" t="s">
        <v>187</v>
      </c>
      <c r="E120" s="63">
        <v>44295</v>
      </c>
      <c r="F120" s="64" t="s">
        <v>186</v>
      </c>
      <c r="G120" s="87">
        <v>2795</v>
      </c>
      <c r="H120" s="88" t="s">
        <v>119</v>
      </c>
      <c r="I120" s="87">
        <v>3853</v>
      </c>
      <c r="J120" s="86">
        <v>184</v>
      </c>
      <c r="K120" s="86">
        <v>2.722</v>
      </c>
      <c r="L120" s="85">
        <v>5.5412900000000001E-2</v>
      </c>
      <c r="M120" s="89">
        <v>6.3375497493824651E-2</v>
      </c>
      <c r="N120" s="71">
        <v>7.5660936241922565</v>
      </c>
      <c r="O120" s="7"/>
      <c r="P120" s="70"/>
      <c r="Q120" s="7">
        <v>0.17574182788781731</v>
      </c>
      <c r="R120" s="49"/>
      <c r="S120" s="50"/>
      <c r="T120" s="27"/>
      <c r="X120" s="74"/>
      <c r="Y120" s="74"/>
    </row>
    <row r="121" spans="1:25">
      <c r="A121" s="25" t="s">
        <v>192</v>
      </c>
      <c r="B121" s="59">
        <v>1</v>
      </c>
      <c r="C121" s="62">
        <v>3</v>
      </c>
      <c r="D121" s="62" t="s">
        <v>187</v>
      </c>
      <c r="E121" s="63">
        <v>44295</v>
      </c>
      <c r="F121" s="64" t="s">
        <v>186</v>
      </c>
      <c r="G121" s="87">
        <v>2796</v>
      </c>
      <c r="H121" s="88" t="s">
        <v>120</v>
      </c>
      <c r="I121" s="87">
        <v>3940</v>
      </c>
      <c r="J121" s="86">
        <v>189</v>
      </c>
      <c r="K121" s="86">
        <v>2.7559999999999998</v>
      </c>
      <c r="L121" s="85">
        <v>5.4861899999999998E-2</v>
      </c>
      <c r="M121" s="89">
        <v>6.2745321142846866E-2</v>
      </c>
      <c r="N121" s="71">
        <v>7.9192041682738008</v>
      </c>
      <c r="O121" s="7"/>
      <c r="P121" s="70"/>
      <c r="Q121" s="7">
        <v>0.17247890896852444</v>
      </c>
      <c r="R121" s="49"/>
      <c r="S121" s="50"/>
      <c r="T121" s="27"/>
      <c r="X121" s="74"/>
      <c r="Y121" s="74"/>
    </row>
    <row r="122" spans="1:25">
      <c r="A122" s="25" t="s">
        <v>192</v>
      </c>
      <c r="B122" s="59">
        <v>2</v>
      </c>
      <c r="C122" s="62">
        <v>1</v>
      </c>
      <c r="D122" s="62" t="s">
        <v>187</v>
      </c>
      <c r="E122" s="63">
        <v>44295</v>
      </c>
      <c r="F122" s="64" t="s">
        <v>186</v>
      </c>
      <c r="G122" s="87">
        <v>2797</v>
      </c>
      <c r="H122" s="88" t="s">
        <v>121</v>
      </c>
      <c r="I122" s="87">
        <v>4001</v>
      </c>
      <c r="J122" s="86">
        <v>188</v>
      </c>
      <c r="K122" s="86">
        <v>2.76</v>
      </c>
      <c r="L122" s="85">
        <v>5.4105199999999999E-2</v>
      </c>
      <c r="M122" s="89">
        <v>6.1879886578808933E-2</v>
      </c>
      <c r="N122" s="71">
        <v>7.7646486911035284</v>
      </c>
      <c r="O122" s="7">
        <f>AVERAGE(N122:N124)</f>
        <v>7.7346465291036957</v>
      </c>
      <c r="P122" s="70">
        <f>AVERAGE(M122:M124)</f>
        <v>6.217751433271599E-2</v>
      </c>
      <c r="Q122" s="7">
        <v>0.17311968803761163</v>
      </c>
      <c r="R122" s="7">
        <v>0.1715235290536109</v>
      </c>
      <c r="S122" s="7">
        <v>3.3337412921964037E-2</v>
      </c>
      <c r="T122" s="27">
        <v>0.21666633354325504</v>
      </c>
      <c r="X122" s="74"/>
      <c r="Y122" s="74"/>
    </row>
    <row r="123" spans="1:25">
      <c r="A123" s="25" t="s">
        <v>192</v>
      </c>
      <c r="B123" s="59">
        <v>2</v>
      </c>
      <c r="C123" s="62">
        <v>2</v>
      </c>
      <c r="D123" s="62" t="s">
        <v>187</v>
      </c>
      <c r="E123" s="63">
        <v>44295</v>
      </c>
      <c r="F123" s="64" t="s">
        <v>186</v>
      </c>
      <c r="G123" s="87">
        <v>2798</v>
      </c>
      <c r="H123" s="88" t="s">
        <v>122</v>
      </c>
      <c r="I123" s="87">
        <v>3897</v>
      </c>
      <c r="J123" s="86">
        <v>185</v>
      </c>
      <c r="K123" s="86">
        <v>2.6960000000000002</v>
      </c>
      <c r="L123" s="85">
        <v>5.4257699999999999E-2</v>
      </c>
      <c r="M123" s="89">
        <v>6.205430017867121E-2</v>
      </c>
      <c r="N123" s="71">
        <v>7.6987579923747687</v>
      </c>
      <c r="O123" s="7"/>
      <c r="P123" s="70"/>
      <c r="Q123" s="7">
        <v>0.17507726730638851</v>
      </c>
      <c r="R123" s="49"/>
      <c r="S123" s="50"/>
      <c r="T123" s="27"/>
      <c r="X123" s="74"/>
      <c r="Y123" s="74"/>
    </row>
    <row r="124" spans="1:25">
      <c r="A124" s="25" t="s">
        <v>192</v>
      </c>
      <c r="B124" s="59">
        <v>2</v>
      </c>
      <c r="C124" s="62">
        <v>3</v>
      </c>
      <c r="D124" s="62" t="s">
        <v>187</v>
      </c>
      <c r="E124" s="63">
        <v>44295</v>
      </c>
      <c r="F124" s="64" t="s">
        <v>186</v>
      </c>
      <c r="G124" s="87">
        <v>2805</v>
      </c>
      <c r="H124" s="88" t="s">
        <v>123</v>
      </c>
      <c r="I124" s="87">
        <v>4147</v>
      </c>
      <c r="J124" s="86">
        <v>199</v>
      </c>
      <c r="K124" s="86">
        <v>2.895</v>
      </c>
      <c r="L124" s="85">
        <v>5.4733400000000001E-2</v>
      </c>
      <c r="M124" s="89">
        <v>6.2598356240667827E-2</v>
      </c>
      <c r="N124" s="71">
        <v>7.7405329038327899</v>
      </c>
      <c r="O124" s="7"/>
      <c r="P124" s="70"/>
      <c r="Q124" s="7">
        <v>0.16637363181683257</v>
      </c>
      <c r="R124" s="49"/>
      <c r="S124" s="50"/>
      <c r="T124" s="27"/>
      <c r="X124" s="74"/>
      <c r="Y124" s="74"/>
    </row>
    <row r="125" spans="1:25">
      <c r="A125" s="25" t="s">
        <v>192</v>
      </c>
      <c r="B125" s="59">
        <v>3</v>
      </c>
      <c r="C125" s="62">
        <v>1</v>
      </c>
      <c r="D125" s="62" t="s">
        <v>187</v>
      </c>
      <c r="E125" s="63">
        <v>44295</v>
      </c>
      <c r="F125" s="64" t="s">
        <v>186</v>
      </c>
      <c r="G125" s="87">
        <v>2806</v>
      </c>
      <c r="H125" s="88" t="s">
        <v>124</v>
      </c>
      <c r="I125" s="87">
        <v>4026</v>
      </c>
      <c r="J125" s="86">
        <v>190</v>
      </c>
      <c r="K125" s="86">
        <v>2.7879999999999998</v>
      </c>
      <c r="L125" s="85">
        <v>5.4304699999999997E-2</v>
      </c>
      <c r="M125" s="89">
        <v>6.2108053878300894E-2</v>
      </c>
      <c r="N125" s="71">
        <v>7.7083171156284545</v>
      </c>
      <c r="O125" s="7">
        <f>AVERAGE(N125:N127)</f>
        <v>7.5244186579620367</v>
      </c>
      <c r="P125" s="70">
        <f>AVERAGE(M125:M127)</f>
        <v>6.159918552180655E-2</v>
      </c>
      <c r="Q125" s="7">
        <v>0.17184386436643614</v>
      </c>
      <c r="R125" s="7">
        <v>0.17400756731134218</v>
      </c>
      <c r="S125" s="7">
        <v>0.20235625443568669</v>
      </c>
      <c r="T125" s="27">
        <v>0.21863808578032193</v>
      </c>
      <c r="X125" s="74"/>
      <c r="Y125" s="74"/>
    </row>
    <row r="126" spans="1:25">
      <c r="A126" s="25" t="s">
        <v>192</v>
      </c>
      <c r="B126" s="59">
        <v>3</v>
      </c>
      <c r="C126" s="62">
        <v>2</v>
      </c>
      <c r="D126" s="62" t="s">
        <v>187</v>
      </c>
      <c r="E126" s="63">
        <v>44295</v>
      </c>
      <c r="F126" s="64" t="s">
        <v>186</v>
      </c>
      <c r="G126" s="87">
        <v>2807</v>
      </c>
      <c r="H126" s="88" t="s">
        <v>125</v>
      </c>
      <c r="I126" s="87">
        <v>3990</v>
      </c>
      <c r="J126" s="86">
        <v>183</v>
      </c>
      <c r="K126" s="86">
        <v>2.7090000000000001</v>
      </c>
      <c r="L126" s="85">
        <v>5.3237600000000003E-2</v>
      </c>
      <c r="M126" s="89">
        <v>6.0887616157559693E-2</v>
      </c>
      <c r="N126" s="71">
        <v>7.3076332498370258</v>
      </c>
      <c r="O126" s="7"/>
      <c r="P126" s="70"/>
      <c r="Q126" s="7">
        <v>0.17641255329378178</v>
      </c>
      <c r="R126" s="49"/>
      <c r="S126" s="50"/>
      <c r="T126" s="27"/>
      <c r="X126" s="74"/>
      <c r="Y126" s="74"/>
    </row>
    <row r="127" spans="1:25">
      <c r="A127" s="25" t="s">
        <v>192</v>
      </c>
      <c r="B127" s="59">
        <v>3</v>
      </c>
      <c r="C127" s="62">
        <v>3</v>
      </c>
      <c r="D127" s="62" t="s">
        <v>187</v>
      </c>
      <c r="E127" s="63">
        <v>44295</v>
      </c>
      <c r="F127" s="64" t="s">
        <v>186</v>
      </c>
      <c r="G127" s="87">
        <v>2808</v>
      </c>
      <c r="H127" s="88" t="s">
        <v>126</v>
      </c>
      <c r="I127" s="87">
        <v>4014</v>
      </c>
      <c r="J127" s="86">
        <v>187</v>
      </c>
      <c r="K127" s="86">
        <v>2.766</v>
      </c>
      <c r="L127" s="85">
        <v>5.4037000000000002E-2</v>
      </c>
      <c r="M127" s="89">
        <v>6.1801886529559057E-2</v>
      </c>
      <c r="N127" s="71">
        <v>7.5573056084206298</v>
      </c>
      <c r="O127" s="7"/>
      <c r="P127" s="70"/>
      <c r="Q127" s="7">
        <v>0.17376628427380861</v>
      </c>
      <c r="R127" s="49"/>
      <c r="S127" s="50"/>
      <c r="T127" s="27"/>
      <c r="X127" s="74"/>
      <c r="Y127" s="74"/>
    </row>
    <row r="128" spans="1:25">
      <c r="A128" s="25" t="s">
        <v>192</v>
      </c>
      <c r="B128" s="59">
        <v>1</v>
      </c>
      <c r="C128" s="62">
        <v>1</v>
      </c>
      <c r="D128" s="62" t="s">
        <v>188</v>
      </c>
      <c r="E128" s="63">
        <v>44295</v>
      </c>
      <c r="F128" s="64" t="s">
        <v>186</v>
      </c>
      <c r="G128" s="87">
        <v>2809</v>
      </c>
      <c r="H128" s="88" t="s">
        <v>127</v>
      </c>
      <c r="I128" s="87">
        <v>3990</v>
      </c>
      <c r="J128" s="86">
        <v>190</v>
      </c>
      <c r="K128" s="86">
        <v>2.7709999999999999</v>
      </c>
      <c r="L128" s="85">
        <v>5.44527E-2</v>
      </c>
      <c r="M128" s="89">
        <v>6.2277320847347564E-2</v>
      </c>
      <c r="N128" s="71">
        <v>7.4666987040959354</v>
      </c>
      <c r="O128" s="7">
        <f>AVERAGE(N128:N130)</f>
        <v>7.4720680021299906</v>
      </c>
      <c r="P128" s="70">
        <f>AVERAGE(M128:M130)</f>
        <v>6.1716261842063823E-2</v>
      </c>
      <c r="Q128" s="7">
        <v>0.17184386436643614</v>
      </c>
      <c r="R128" s="7">
        <v>0.17488965698466655</v>
      </c>
      <c r="S128" s="7">
        <v>0.10681605789542975</v>
      </c>
      <c r="T128" s="27">
        <v>0.21934076500342217</v>
      </c>
      <c r="U128" s="72">
        <f>AVERAGE(O128:O136)</f>
        <v>7.3019283706758413</v>
      </c>
      <c r="V128" s="59">
        <f>STDEV(O128:O136)</f>
        <v>0.15193970579579352</v>
      </c>
      <c r="W128" s="59">
        <f t="shared" ref="W128" si="34">SQRT((AVERAGE(T128:T136))^2+V128^2)</f>
        <v>0.26598000599038951</v>
      </c>
      <c r="X128" s="73">
        <f>AVERAGE(P128:P136)</f>
        <v>6.1808087901998598E-2</v>
      </c>
      <c r="Y128" s="74">
        <f>STDEV(P128:P136)</f>
        <v>2.0727834415013941E-4</v>
      </c>
    </row>
    <row r="129" spans="1:25">
      <c r="A129" s="25" t="s">
        <v>192</v>
      </c>
      <c r="B129" s="59">
        <v>1</v>
      </c>
      <c r="C129" s="62">
        <v>2</v>
      </c>
      <c r="D129" s="62" t="s">
        <v>188</v>
      </c>
      <c r="E129" s="63">
        <v>44295</v>
      </c>
      <c r="F129" s="64" t="s">
        <v>186</v>
      </c>
      <c r="G129" s="87">
        <v>2810</v>
      </c>
      <c r="H129" s="88" t="s">
        <v>128</v>
      </c>
      <c r="I129" s="87">
        <v>3948</v>
      </c>
      <c r="J129" s="86">
        <v>183</v>
      </c>
      <c r="K129" s="86">
        <v>2.7170000000000001</v>
      </c>
      <c r="L129" s="85">
        <v>5.3965899999999997E-2</v>
      </c>
      <c r="M129" s="89">
        <v>6.1720569762672442E-2</v>
      </c>
      <c r="N129" s="71">
        <v>7.368037852720156</v>
      </c>
      <c r="O129" s="7"/>
      <c r="P129" s="70"/>
      <c r="Q129" s="7">
        <v>0.17641255329378178</v>
      </c>
      <c r="R129" s="49"/>
      <c r="S129" s="50"/>
      <c r="T129" s="27"/>
      <c r="X129" s="74"/>
      <c r="Y129" s="74"/>
    </row>
    <row r="130" spans="1:25">
      <c r="A130" s="25" t="s">
        <v>192</v>
      </c>
      <c r="B130" s="59">
        <v>1</v>
      </c>
      <c r="C130" s="62">
        <v>3</v>
      </c>
      <c r="D130" s="62" t="s">
        <v>188</v>
      </c>
      <c r="E130" s="63">
        <v>44295</v>
      </c>
      <c r="F130" s="64" t="s">
        <v>186</v>
      </c>
      <c r="G130" s="87">
        <v>2811</v>
      </c>
      <c r="H130" s="88" t="s">
        <v>129</v>
      </c>
      <c r="I130" s="87">
        <v>3954</v>
      </c>
      <c r="J130" s="86">
        <v>183</v>
      </c>
      <c r="K130" s="86">
        <v>2.6960000000000002</v>
      </c>
      <c r="L130" s="85">
        <v>5.3467800000000003E-2</v>
      </c>
      <c r="M130" s="89">
        <v>6.1150894916171469E-2</v>
      </c>
      <c r="N130" s="71">
        <v>7.5814674495738812</v>
      </c>
      <c r="O130" s="7"/>
      <c r="P130" s="70"/>
      <c r="Q130" s="7">
        <v>0.17641255329378178</v>
      </c>
      <c r="R130" s="49"/>
      <c r="S130" s="50"/>
      <c r="T130" s="27"/>
      <c r="X130" s="74"/>
      <c r="Y130" s="74"/>
    </row>
    <row r="131" spans="1:25">
      <c r="A131" s="25" t="s">
        <v>192</v>
      </c>
      <c r="B131" s="59">
        <v>2</v>
      </c>
      <c r="C131" s="62">
        <v>1</v>
      </c>
      <c r="D131" s="62" t="s">
        <v>188</v>
      </c>
      <c r="E131" s="63">
        <v>44295</v>
      </c>
      <c r="F131" s="64" t="s">
        <v>186</v>
      </c>
      <c r="G131" s="87">
        <v>2812</v>
      </c>
      <c r="H131" s="88" t="s">
        <v>130</v>
      </c>
      <c r="I131" s="87">
        <v>4034</v>
      </c>
      <c r="J131" s="86">
        <v>187</v>
      </c>
      <c r="K131" s="86">
        <v>2.7370000000000001</v>
      </c>
      <c r="L131" s="85">
        <v>5.3204300000000003E-2</v>
      </c>
      <c r="M131" s="89">
        <v>6.0849531089524199E-2</v>
      </c>
      <c r="N131" s="71">
        <v>7.0499069442023385</v>
      </c>
      <c r="O131" s="7">
        <f>AVERAGE(N131:N133)</f>
        <v>7.1797768404010682</v>
      </c>
      <c r="P131" s="70">
        <f>AVERAGE(M131:M133)</f>
        <v>6.1662584388816589E-2</v>
      </c>
      <c r="Q131" s="7">
        <v>0.17376628427380861</v>
      </c>
      <c r="R131" s="7">
        <v>0.17420327861800189</v>
      </c>
      <c r="S131" s="7">
        <v>0.34170151757818085</v>
      </c>
      <c r="T131" s="27">
        <v>0.21879387869255695</v>
      </c>
      <c r="X131" s="74"/>
      <c r="Y131" s="74"/>
    </row>
    <row r="132" spans="1:25">
      <c r="A132" s="25" t="s">
        <v>192</v>
      </c>
      <c r="B132" s="59">
        <v>2</v>
      </c>
      <c r="C132" s="62">
        <v>2</v>
      </c>
      <c r="D132" s="62" t="s">
        <v>188</v>
      </c>
      <c r="E132" s="63">
        <v>44295</v>
      </c>
      <c r="F132" s="64" t="s">
        <v>186</v>
      </c>
      <c r="G132" s="87">
        <v>2813</v>
      </c>
      <c r="H132" s="88" t="s">
        <v>131</v>
      </c>
      <c r="I132" s="87">
        <v>3948</v>
      </c>
      <c r="J132" s="86">
        <v>187</v>
      </c>
      <c r="K132" s="86">
        <v>2.7389999999999999</v>
      </c>
      <c r="L132" s="86">
        <v>5.4409399999999997E-2</v>
      </c>
      <c r="M132" s="89">
        <v>6.2227798821944041E-2</v>
      </c>
      <c r="N132" s="71">
        <v>6.9220505347663801</v>
      </c>
      <c r="O132" s="7"/>
      <c r="P132" s="70"/>
      <c r="Q132" s="7">
        <v>0.17376628427380861</v>
      </c>
      <c r="R132" s="49"/>
      <c r="S132" s="50"/>
      <c r="T132" s="27"/>
      <c r="X132" s="74"/>
      <c r="Y132" s="74"/>
    </row>
    <row r="133" spans="1:25">
      <c r="A133" s="25" t="s">
        <v>192</v>
      </c>
      <c r="B133" s="59">
        <v>2</v>
      </c>
      <c r="C133" s="62">
        <v>3</v>
      </c>
      <c r="D133" s="62" t="s">
        <v>188</v>
      </c>
      <c r="E133" s="63">
        <v>44295</v>
      </c>
      <c r="F133" s="64" t="s">
        <v>186</v>
      </c>
      <c r="G133" s="87">
        <v>2814</v>
      </c>
      <c r="H133" s="88" t="s">
        <v>132</v>
      </c>
      <c r="I133" s="87">
        <v>3955</v>
      </c>
      <c r="J133" s="86">
        <v>185</v>
      </c>
      <c r="K133" s="86">
        <v>2.73</v>
      </c>
      <c r="L133" s="86">
        <v>5.4131899999999997E-2</v>
      </c>
      <c r="M133" s="89">
        <v>6.1910423254981542E-2</v>
      </c>
      <c r="N133" s="71">
        <v>7.5673730422344843</v>
      </c>
      <c r="O133" s="7"/>
      <c r="P133" s="70"/>
      <c r="Q133" s="7">
        <v>0.17507726730638851</v>
      </c>
      <c r="R133" s="49"/>
      <c r="S133" s="50"/>
      <c r="T133" s="27"/>
      <c r="X133" s="74"/>
      <c r="Y133" s="74"/>
    </row>
    <row r="134" spans="1:25">
      <c r="A134" s="25" t="s">
        <v>192</v>
      </c>
      <c r="B134" s="59">
        <v>3</v>
      </c>
      <c r="C134" s="62">
        <v>1</v>
      </c>
      <c r="D134" s="62" t="s">
        <v>188</v>
      </c>
      <c r="E134" s="63">
        <v>44295</v>
      </c>
      <c r="F134" s="64" t="s">
        <v>186</v>
      </c>
      <c r="G134" s="87">
        <v>2815</v>
      </c>
      <c r="H134" s="88" t="s">
        <v>133</v>
      </c>
      <c r="I134" s="87">
        <v>3974</v>
      </c>
      <c r="J134" s="86">
        <v>185</v>
      </c>
      <c r="K134" s="86">
        <v>2.71</v>
      </c>
      <c r="L134" s="85">
        <v>5.3489799999999997E-2</v>
      </c>
      <c r="M134" s="89">
        <v>6.1176056222381106E-2</v>
      </c>
      <c r="N134" s="71">
        <v>7.1938712477404652</v>
      </c>
      <c r="O134" s="7">
        <f>AVERAGE(N134:N136)</f>
        <v>7.2539402694964652</v>
      </c>
      <c r="P134" s="70">
        <f>AVERAGE(M134:M136)</f>
        <v>6.2045417475115383E-2</v>
      </c>
      <c r="Q134" s="7">
        <v>0.17507726730638851</v>
      </c>
      <c r="R134" s="7">
        <v>0.17169023937985886</v>
      </c>
      <c r="S134" s="7">
        <v>7.2039037279878454E-2</v>
      </c>
      <c r="T134" s="27">
        <v>0.21679833341237978</v>
      </c>
      <c r="X134" s="74"/>
      <c r="Y134" s="74"/>
    </row>
    <row r="135" spans="1:25">
      <c r="A135" s="25" t="s">
        <v>192</v>
      </c>
      <c r="B135" s="59">
        <v>3</v>
      </c>
      <c r="C135" s="62">
        <v>2</v>
      </c>
      <c r="D135" s="62" t="s">
        <v>188</v>
      </c>
      <c r="E135" s="63">
        <v>44295</v>
      </c>
      <c r="F135" s="64" t="s">
        <v>186</v>
      </c>
      <c r="G135" s="87">
        <v>2816</v>
      </c>
      <c r="H135" s="88" t="s">
        <v>134</v>
      </c>
      <c r="I135" s="87">
        <v>3996</v>
      </c>
      <c r="J135" s="86">
        <v>190</v>
      </c>
      <c r="K135" s="86">
        <v>2.794</v>
      </c>
      <c r="L135" s="85">
        <v>5.4830200000000003E-2</v>
      </c>
      <c r="M135" s="89">
        <v>6.2709065987990253E-2</v>
      </c>
      <c r="N135" s="71">
        <v>7.2341409829958856</v>
      </c>
      <c r="O135" s="7"/>
      <c r="P135" s="70"/>
      <c r="Q135" s="7">
        <v>0.17184386436643614</v>
      </c>
      <c r="R135" s="49"/>
      <c r="S135" s="50"/>
      <c r="T135" s="27"/>
      <c r="X135" s="74"/>
      <c r="Y135" s="74"/>
    </row>
    <row r="136" spans="1:25">
      <c r="A136" s="25" t="s">
        <v>192</v>
      </c>
      <c r="B136" s="59">
        <v>3</v>
      </c>
      <c r="C136" s="62">
        <v>3</v>
      </c>
      <c r="D136" s="62" t="s">
        <v>188</v>
      </c>
      <c r="E136" s="63">
        <v>44295</v>
      </c>
      <c r="F136" s="64" t="s">
        <v>186</v>
      </c>
      <c r="G136" s="87">
        <v>2817</v>
      </c>
      <c r="H136" s="88" t="s">
        <v>135</v>
      </c>
      <c r="I136" s="87">
        <v>4198</v>
      </c>
      <c r="J136" s="86">
        <v>196</v>
      </c>
      <c r="K136" s="86">
        <v>2.9140000000000001</v>
      </c>
      <c r="L136" s="85">
        <v>5.44298E-2</v>
      </c>
      <c r="M136" s="89">
        <v>6.2251130214974804E-2</v>
      </c>
      <c r="N136" s="71">
        <v>7.3338085777530484</v>
      </c>
      <c r="O136" s="7"/>
      <c r="P136" s="70"/>
      <c r="Q136" s="7">
        <v>0.16814958646675188</v>
      </c>
      <c r="R136" s="49"/>
      <c r="S136" s="50"/>
      <c r="T136" s="27"/>
      <c r="X136" s="74"/>
      <c r="Y136" s="74"/>
    </row>
    <row r="137" spans="1:25">
      <c r="A137" s="59" t="s">
        <v>193</v>
      </c>
      <c r="B137" s="59">
        <v>1</v>
      </c>
      <c r="C137" s="62">
        <v>1</v>
      </c>
      <c r="D137" s="62" t="s">
        <v>185</v>
      </c>
      <c r="E137" s="63">
        <v>44294</v>
      </c>
      <c r="F137" s="64" t="s">
        <v>186</v>
      </c>
      <c r="G137" s="87">
        <v>2690</v>
      </c>
      <c r="H137" s="88" t="s">
        <v>68</v>
      </c>
      <c r="I137" s="87">
        <v>226</v>
      </c>
      <c r="J137" s="85">
        <v>622</v>
      </c>
      <c r="K137" s="86">
        <v>6.9619999999999997</v>
      </c>
      <c r="L137" s="85">
        <v>2.1336298</v>
      </c>
      <c r="M137" s="70"/>
      <c r="N137" s="71">
        <v>6.8720121492738206</v>
      </c>
      <c r="O137" s="7">
        <f>AVERAGE(N137:N139)</f>
        <v>6.8720121492738206</v>
      </c>
      <c r="P137" s="70"/>
      <c r="Q137" s="27">
        <v>7.5010717314123884E-2</v>
      </c>
      <c r="T137" s="27">
        <v>0.15215316882684876</v>
      </c>
      <c r="U137" s="72">
        <f>AVERAGE(O137:O145)</f>
        <v>6.8743598953404002</v>
      </c>
      <c r="V137" s="59">
        <f>STDEV(O137:O145)</f>
        <v>3.9628829479372844E-2</v>
      </c>
      <c r="W137" s="59">
        <f t="shared" ref="W137" si="35">SQRT((AVERAGE(T137:T145))^2+V137^2)</f>
        <v>0.16097227662833158</v>
      </c>
      <c r="X137" s="73">
        <f>AVERAGE(P137:P145)</f>
        <v>0.99117771237194874</v>
      </c>
      <c r="Y137" s="74">
        <f>STDEV(P137:P145)</f>
        <v>0.14562017056378004</v>
      </c>
    </row>
    <row r="138" spans="1:25">
      <c r="A138" s="59" t="s">
        <v>193</v>
      </c>
      <c r="B138" s="59">
        <v>1</v>
      </c>
      <c r="C138" s="62">
        <v>2</v>
      </c>
      <c r="D138" s="62" t="s">
        <v>185</v>
      </c>
      <c r="O138" s="7"/>
      <c r="P138" s="70"/>
      <c r="X138" s="74"/>
      <c r="Y138" s="74"/>
    </row>
    <row r="139" spans="1:25">
      <c r="A139" s="59" t="s">
        <v>193</v>
      </c>
      <c r="B139" s="59">
        <v>1</v>
      </c>
      <c r="C139" s="62">
        <v>3</v>
      </c>
      <c r="D139" s="62" t="s">
        <v>185</v>
      </c>
      <c r="O139" s="7"/>
      <c r="P139" s="70"/>
      <c r="X139" s="74"/>
      <c r="Y139" s="74"/>
    </row>
    <row r="140" spans="1:25">
      <c r="A140" s="59" t="s">
        <v>193</v>
      </c>
      <c r="B140" s="59">
        <v>2</v>
      </c>
      <c r="C140" s="62">
        <v>1</v>
      </c>
      <c r="D140" s="62" t="s">
        <v>185</v>
      </c>
      <c r="E140" s="63">
        <v>44294</v>
      </c>
      <c r="F140" s="64" t="s">
        <v>186</v>
      </c>
      <c r="G140" s="87">
        <v>2691</v>
      </c>
      <c r="H140" s="88" t="s">
        <v>69</v>
      </c>
      <c r="I140" s="87">
        <v>332</v>
      </c>
      <c r="J140" s="85">
        <v>372</v>
      </c>
      <c r="K140" s="86">
        <v>3.9809999999999999</v>
      </c>
      <c r="L140" s="85">
        <v>0.80017349999999998</v>
      </c>
      <c r="M140" s="70">
        <v>1.076521760924817</v>
      </c>
      <c r="N140" s="71">
        <v>6.9110504203341394</v>
      </c>
      <c r="O140" s="7">
        <f>AVERAGE(N140:N142)</f>
        <v>6.9151104053229098</v>
      </c>
      <c r="P140" s="70">
        <f>AVERAGE(M140:M142)</f>
        <v>1.0941467224551396</v>
      </c>
      <c r="Q140" s="11">
        <v>0.10744180171104722</v>
      </c>
      <c r="R140" s="99">
        <v>8.8924167937127555E-2</v>
      </c>
      <c r="T140" s="27">
        <v>0.15947252652222765</v>
      </c>
      <c r="X140" s="74"/>
      <c r="Y140" s="74"/>
    </row>
    <row r="141" spans="1:25">
      <c r="A141" s="59" t="s">
        <v>193</v>
      </c>
      <c r="B141" s="59">
        <v>2</v>
      </c>
      <c r="C141" s="62">
        <v>2</v>
      </c>
      <c r="D141" s="62" t="s">
        <v>185</v>
      </c>
      <c r="E141" s="63">
        <v>44294</v>
      </c>
      <c r="F141" s="64" t="s">
        <v>186</v>
      </c>
      <c r="G141" s="87">
        <v>2692</v>
      </c>
      <c r="H141" s="88" t="s">
        <v>70</v>
      </c>
      <c r="I141" s="87">
        <v>630</v>
      </c>
      <c r="J141" s="85">
        <v>681</v>
      </c>
      <c r="K141" s="86">
        <v>7.4710000000000001</v>
      </c>
      <c r="L141" s="85">
        <v>0.82637459999999996</v>
      </c>
      <c r="M141" s="70">
        <v>1.1117716839854621</v>
      </c>
      <c r="N141" s="71">
        <v>6.9191703903116792</v>
      </c>
      <c r="O141" s="7"/>
      <c r="P141" s="70"/>
      <c r="Q141" s="11">
        <v>7.0406534163207884E-2</v>
      </c>
      <c r="T141" s="27"/>
      <c r="X141" s="74"/>
      <c r="Y141" s="74"/>
    </row>
    <row r="142" spans="1:25">
      <c r="A142" s="59" t="s">
        <v>193</v>
      </c>
      <c r="B142" s="59">
        <v>2</v>
      </c>
      <c r="C142" s="62">
        <v>3</v>
      </c>
      <c r="D142" s="62" t="s">
        <v>185</v>
      </c>
      <c r="O142" s="7"/>
      <c r="P142" s="70"/>
      <c r="X142" s="74"/>
      <c r="Y142" s="74"/>
    </row>
    <row r="143" spans="1:25">
      <c r="A143" s="59" t="s">
        <v>193</v>
      </c>
      <c r="B143" s="59">
        <v>3</v>
      </c>
      <c r="C143" s="62">
        <v>1</v>
      </c>
      <c r="D143" s="62" t="s">
        <v>185</v>
      </c>
      <c r="E143" s="63">
        <v>44294</v>
      </c>
      <c r="F143" s="64" t="s">
        <v>186</v>
      </c>
      <c r="G143" s="87">
        <v>2693</v>
      </c>
      <c r="H143" s="88" t="s">
        <v>71</v>
      </c>
      <c r="I143" s="87">
        <v>610</v>
      </c>
      <c r="J143" s="85">
        <v>535</v>
      </c>
      <c r="K143" s="86">
        <v>5.8920000000000003</v>
      </c>
      <c r="L143" s="85">
        <v>0.66020129999999999</v>
      </c>
      <c r="M143" s="70">
        <v>0.88820870228875781</v>
      </c>
      <c r="N143" s="71">
        <v>6.83595713142447</v>
      </c>
      <c r="O143" s="7">
        <f>AVERAGE(N143:N145)</f>
        <v>6.83595713142447</v>
      </c>
      <c r="P143" s="70">
        <f>AVERAGE(M143:M145)</f>
        <v>0.88820870228875781</v>
      </c>
      <c r="Q143" s="27">
        <v>8.3341920475680786E-2</v>
      </c>
      <c r="T143" s="27">
        <v>0.15642843341492249</v>
      </c>
      <c r="X143" s="74"/>
      <c r="Y143" s="74"/>
    </row>
    <row r="144" spans="1:25">
      <c r="A144" s="59" t="s">
        <v>193</v>
      </c>
      <c r="B144" s="59">
        <v>3</v>
      </c>
      <c r="C144" s="62">
        <v>2</v>
      </c>
      <c r="D144" s="62" t="s">
        <v>185</v>
      </c>
      <c r="O144" s="7"/>
      <c r="P144" s="70"/>
      <c r="X144" s="74"/>
      <c r="Y144" s="74"/>
    </row>
    <row r="145" spans="1:25">
      <c r="A145" s="59" t="s">
        <v>193</v>
      </c>
      <c r="B145" s="59">
        <v>3</v>
      </c>
      <c r="C145" s="62">
        <v>3</v>
      </c>
      <c r="D145" s="62" t="s">
        <v>185</v>
      </c>
      <c r="O145" s="7"/>
      <c r="P145" s="70"/>
      <c r="X145" s="74"/>
      <c r="Y145" s="74"/>
    </row>
    <row r="146" spans="1:25">
      <c r="A146" s="59" t="s">
        <v>193</v>
      </c>
      <c r="B146" s="59">
        <v>1</v>
      </c>
      <c r="C146" s="62">
        <v>1</v>
      </c>
      <c r="D146" s="62" t="s">
        <v>187</v>
      </c>
      <c r="E146" s="63">
        <v>44294</v>
      </c>
      <c r="F146" s="64" t="s">
        <v>186</v>
      </c>
      <c r="G146" s="87">
        <v>2694</v>
      </c>
      <c r="H146" s="88" t="s">
        <v>72</v>
      </c>
      <c r="I146" s="87">
        <v>469</v>
      </c>
      <c r="J146" s="85">
        <v>435</v>
      </c>
      <c r="K146" s="86">
        <v>4.5709999999999997</v>
      </c>
      <c r="L146" s="85">
        <v>0.65529380000000004</v>
      </c>
      <c r="M146" s="70">
        <v>0.88160634599760535</v>
      </c>
      <c r="N146" s="71">
        <v>6.7242645148081417</v>
      </c>
      <c r="O146" s="7">
        <f>AVERAGE(N146:N148)</f>
        <v>6.7242645148081417</v>
      </c>
      <c r="P146" s="70">
        <f>AVERAGE(M146:M148)</f>
        <v>0.88160634599760535</v>
      </c>
      <c r="Q146" s="27">
        <v>9.6311646372847184E-2</v>
      </c>
      <c r="T146" s="27">
        <v>0.16370678757803694</v>
      </c>
      <c r="U146" s="72">
        <f>AVERAGE(O146:O154)</f>
        <v>6.5449913767731474</v>
      </c>
      <c r="V146" s="59">
        <f>STDEV(O146:O154)</f>
        <v>0.27104360410179662</v>
      </c>
      <c r="W146" s="59">
        <f t="shared" ref="W146" si="36">SQRT((AVERAGE(T146:T154))^2+V146^2)</f>
        <v>0.32577838689014388</v>
      </c>
      <c r="X146" s="73">
        <f>AVERAGE(P146:P154)</f>
        <v>0.85746735108810457</v>
      </c>
      <c r="Y146" s="74">
        <f>STDEV(P146:P154)</f>
        <v>2.9798597638900422E-2</v>
      </c>
    </row>
    <row r="147" spans="1:25">
      <c r="A147" s="59" t="s">
        <v>193</v>
      </c>
      <c r="B147" s="59">
        <v>1</v>
      </c>
      <c r="C147" s="62">
        <v>2</v>
      </c>
      <c r="D147" s="62" t="s">
        <v>187</v>
      </c>
      <c r="O147" s="7"/>
      <c r="P147" s="70"/>
      <c r="X147" s="74"/>
      <c r="Y147" s="74"/>
    </row>
    <row r="148" spans="1:25">
      <c r="A148" s="59" t="s">
        <v>193</v>
      </c>
      <c r="B148" s="59">
        <v>1</v>
      </c>
      <c r="C148" s="62">
        <v>3</v>
      </c>
      <c r="D148" s="62" t="s">
        <v>187</v>
      </c>
      <c r="O148" s="7"/>
      <c r="P148" s="70"/>
      <c r="X148" s="74"/>
      <c r="Y148" s="74"/>
    </row>
    <row r="149" spans="1:25">
      <c r="A149" s="59" t="s">
        <v>193</v>
      </c>
      <c r="B149" s="59">
        <v>2</v>
      </c>
      <c r="C149" s="62">
        <v>1</v>
      </c>
      <c r="D149" s="62" t="s">
        <v>187</v>
      </c>
      <c r="E149" s="63">
        <v>44294</v>
      </c>
      <c r="F149" s="64" t="s">
        <v>186</v>
      </c>
      <c r="G149" s="87">
        <v>2695</v>
      </c>
      <c r="H149" s="88" t="s">
        <v>73</v>
      </c>
      <c r="I149" s="87">
        <v>200</v>
      </c>
      <c r="J149" s="85">
        <v>180</v>
      </c>
      <c r="K149" s="86">
        <v>1.8859999999999999</v>
      </c>
      <c r="L149" s="85">
        <v>0.61259609999999998</v>
      </c>
      <c r="M149" s="70">
        <v>0.82416255013153428</v>
      </c>
      <c r="N149" s="71">
        <v>6.2331825957020133</v>
      </c>
      <c r="O149" s="7">
        <f>AVERAGE(N149:N151)</f>
        <v>6.2331825957020133</v>
      </c>
      <c r="P149" s="70">
        <f>AVERAGE(M149:M151)</f>
        <v>0.82416255013153428</v>
      </c>
      <c r="Q149" s="27">
        <v>0.17846264130419617</v>
      </c>
      <c r="T149" s="27">
        <v>0.22220012019200691</v>
      </c>
      <c r="X149" s="74"/>
      <c r="Y149" s="74"/>
    </row>
    <row r="150" spans="1:25">
      <c r="A150" s="59" t="s">
        <v>193</v>
      </c>
      <c r="B150" s="59">
        <v>2</v>
      </c>
      <c r="C150" s="62">
        <v>2</v>
      </c>
      <c r="D150" s="62" t="s">
        <v>187</v>
      </c>
      <c r="O150" s="7"/>
      <c r="P150" s="70"/>
      <c r="X150" s="74"/>
      <c r="Y150" s="74"/>
    </row>
    <row r="151" spans="1:25">
      <c r="A151" s="59" t="s">
        <v>193</v>
      </c>
      <c r="B151" s="59">
        <v>2</v>
      </c>
      <c r="C151" s="62">
        <v>3</v>
      </c>
      <c r="D151" s="62" t="s">
        <v>187</v>
      </c>
      <c r="O151" s="7"/>
      <c r="P151" s="70"/>
      <c r="X151" s="74"/>
      <c r="Y151" s="74"/>
    </row>
    <row r="152" spans="1:25">
      <c r="A152" s="59" t="s">
        <v>193</v>
      </c>
      <c r="B152" s="59">
        <v>3</v>
      </c>
      <c r="C152" s="62">
        <v>1</v>
      </c>
      <c r="D152" s="62" t="s">
        <v>187</v>
      </c>
      <c r="E152" s="63">
        <v>44294</v>
      </c>
      <c r="F152" s="64" t="s">
        <v>186</v>
      </c>
      <c r="G152" s="87">
        <v>2696</v>
      </c>
      <c r="H152" s="88" t="s">
        <v>74</v>
      </c>
      <c r="I152" s="87">
        <v>597</v>
      </c>
      <c r="J152" s="85">
        <v>537</v>
      </c>
      <c r="K152" s="86">
        <v>5.6429999999999998</v>
      </c>
      <c r="L152" s="85">
        <v>0.64416430000000002</v>
      </c>
      <c r="M152" s="70">
        <v>0.86663315713517397</v>
      </c>
      <c r="N152" s="71">
        <v>6.6775270198092844</v>
      </c>
      <c r="O152" s="7">
        <f>AVERAGE(N152:N154)</f>
        <v>6.6775270198092844</v>
      </c>
      <c r="P152" s="70">
        <f>AVERAGE(M152:M154)</f>
        <v>0.86663315713517397</v>
      </c>
      <c r="Q152" s="27">
        <v>8.3124830311795364E-2</v>
      </c>
      <c r="T152" s="27">
        <v>0.15631288010409414</v>
      </c>
      <c r="X152" s="74"/>
      <c r="Y152" s="74"/>
    </row>
    <row r="153" spans="1:25">
      <c r="A153" s="59" t="s">
        <v>193</v>
      </c>
      <c r="B153" s="59">
        <v>3</v>
      </c>
      <c r="C153" s="62">
        <v>2</v>
      </c>
      <c r="D153" s="62" t="s">
        <v>187</v>
      </c>
      <c r="O153" s="7"/>
      <c r="P153" s="70"/>
      <c r="X153" s="74"/>
      <c r="Y153" s="74"/>
    </row>
    <row r="154" spans="1:25">
      <c r="A154" s="59" t="s">
        <v>193</v>
      </c>
      <c r="B154" s="59">
        <v>3</v>
      </c>
      <c r="C154" s="62">
        <v>3</v>
      </c>
      <c r="D154" s="62" t="s">
        <v>187</v>
      </c>
      <c r="O154" s="7"/>
      <c r="P154" s="70"/>
      <c r="X154" s="74"/>
      <c r="Y154" s="74"/>
    </row>
    <row r="155" spans="1:25">
      <c r="A155" s="59" t="s">
        <v>193</v>
      </c>
      <c r="B155" s="59">
        <v>1</v>
      </c>
      <c r="C155" s="62">
        <v>1</v>
      </c>
      <c r="D155" s="62" t="s">
        <v>188</v>
      </c>
      <c r="E155" s="63">
        <v>44294</v>
      </c>
      <c r="F155" s="64" t="s">
        <v>186</v>
      </c>
      <c r="G155" s="87">
        <v>2697</v>
      </c>
      <c r="H155" s="88" t="s">
        <v>75</v>
      </c>
      <c r="I155" s="87">
        <v>509</v>
      </c>
      <c r="J155" s="85">
        <v>546</v>
      </c>
      <c r="K155" s="86">
        <v>5.7149999999999999</v>
      </c>
      <c r="L155" s="85">
        <v>0.76573420000000003</v>
      </c>
      <c r="M155" s="70">
        <v>1.0301884896017626</v>
      </c>
      <c r="N155" s="71">
        <v>6.6154572839486834</v>
      </c>
      <c r="O155" s="7">
        <f>AVERAGE(N155:N157)</f>
        <v>6.6154572839486834</v>
      </c>
      <c r="P155" s="70">
        <f>AVERAGE(M155:M157)</f>
        <v>1.0301884896017626</v>
      </c>
      <c r="Q155" s="27">
        <v>8.2164674708984003E-2</v>
      </c>
      <c r="T155" s="27">
        <v>0.15580440572110049</v>
      </c>
      <c r="U155" s="72">
        <f>AVERAGE(O155:O163)</f>
        <v>6.6197003845552684</v>
      </c>
      <c r="V155" s="59">
        <f>STDEV(O155:O163)</f>
        <v>7.8615574570568753E-2</v>
      </c>
      <c r="W155" s="59">
        <f t="shared" ref="W155" si="37">SQRT((AVERAGE(T155:T163))^2+V155^2)</f>
        <v>0.17407259697866559</v>
      </c>
      <c r="X155" s="73">
        <f>AVERAGE(P155:P163)</f>
        <v>1.1742207363581727</v>
      </c>
      <c r="Y155" s="74">
        <f>STDEV(P155:P163)</f>
        <v>0.30651965852378543</v>
      </c>
    </row>
    <row r="156" spans="1:25">
      <c r="A156" s="59" t="s">
        <v>193</v>
      </c>
      <c r="B156" s="59">
        <v>1</v>
      </c>
      <c r="C156" s="62">
        <v>2</v>
      </c>
      <c r="D156" s="62" t="s">
        <v>188</v>
      </c>
      <c r="O156" s="7"/>
      <c r="P156" s="70"/>
      <c r="X156" s="74"/>
      <c r="Y156" s="74"/>
    </row>
    <row r="157" spans="1:25">
      <c r="A157" s="59" t="s">
        <v>193</v>
      </c>
      <c r="B157" s="59">
        <v>1</v>
      </c>
      <c r="C157" s="62">
        <v>3</v>
      </c>
      <c r="D157" s="62" t="s">
        <v>188</v>
      </c>
      <c r="O157" s="7"/>
      <c r="P157" s="70"/>
      <c r="X157" s="74"/>
      <c r="Y157" s="74"/>
    </row>
    <row r="158" spans="1:25">
      <c r="A158" s="59" t="s">
        <v>193</v>
      </c>
      <c r="B158" s="59">
        <v>2</v>
      </c>
      <c r="C158" s="62">
        <v>1</v>
      </c>
      <c r="D158" s="62" t="s">
        <v>188</v>
      </c>
      <c r="E158" s="63">
        <v>44294</v>
      </c>
      <c r="F158" s="64" t="s">
        <v>186</v>
      </c>
      <c r="G158" s="93">
        <v>2698</v>
      </c>
      <c r="H158" s="94" t="s">
        <v>76</v>
      </c>
      <c r="I158" s="93">
        <v>675</v>
      </c>
      <c r="J158" s="95">
        <v>1014</v>
      </c>
      <c r="K158" s="96">
        <v>10.587</v>
      </c>
      <c r="L158" s="95">
        <v>1.1344384000000001</v>
      </c>
      <c r="M158" s="70">
        <v>1.5262285292236395</v>
      </c>
      <c r="N158" s="71">
        <v>6.7003515830049283</v>
      </c>
      <c r="O158" s="7">
        <f>AVERAGE(N158:N160)</f>
        <v>6.7003515830049283</v>
      </c>
      <c r="P158" s="70">
        <f>AVERAGE(M158:M160)</f>
        <v>1.5262285292236395</v>
      </c>
      <c r="Q158" s="27">
        <v>5.3304302751156565E-2</v>
      </c>
      <c r="T158" s="27">
        <v>0.14270713984891961</v>
      </c>
      <c r="X158" s="74"/>
      <c r="Y158" s="74"/>
    </row>
    <row r="159" spans="1:25">
      <c r="A159" s="59" t="s">
        <v>193</v>
      </c>
      <c r="B159" s="59">
        <v>2</v>
      </c>
      <c r="C159" s="62">
        <v>2</v>
      </c>
      <c r="D159" s="62" t="s">
        <v>188</v>
      </c>
      <c r="O159" s="7"/>
      <c r="P159" s="70"/>
      <c r="X159" s="74"/>
      <c r="Y159" s="74"/>
    </row>
    <row r="160" spans="1:25">
      <c r="A160" s="59" t="s">
        <v>193</v>
      </c>
      <c r="B160" s="59">
        <v>2</v>
      </c>
      <c r="C160" s="62">
        <v>3</v>
      </c>
      <c r="D160" s="62" t="s">
        <v>188</v>
      </c>
      <c r="O160" s="7"/>
      <c r="P160" s="70"/>
      <c r="X160" s="74"/>
      <c r="Y160" s="74"/>
    </row>
    <row r="161" spans="1:25">
      <c r="A161" s="59" t="s">
        <v>193</v>
      </c>
      <c r="B161" s="59">
        <v>3</v>
      </c>
      <c r="C161" s="62">
        <v>1</v>
      </c>
      <c r="D161" s="62" t="s">
        <v>188</v>
      </c>
      <c r="E161" s="63">
        <v>44294</v>
      </c>
      <c r="F161" s="64" t="s">
        <v>186</v>
      </c>
      <c r="G161" s="83">
        <v>2699</v>
      </c>
      <c r="H161" s="84" t="s">
        <v>77</v>
      </c>
      <c r="I161" s="83">
        <v>450</v>
      </c>
      <c r="J161" s="100">
        <v>486</v>
      </c>
      <c r="K161" s="101">
        <v>5.1070000000000002</v>
      </c>
      <c r="L161" s="100">
        <v>0.76813070000000006</v>
      </c>
      <c r="M161" s="70">
        <v>1.033412645862944</v>
      </c>
      <c r="N161" s="102">
        <v>6.6160093819567498</v>
      </c>
      <c r="O161" s="7">
        <f>AVERAGE(N161:N163)</f>
        <v>6.543292286712191</v>
      </c>
      <c r="P161" s="70">
        <f>AVERAGE(M161:M163)</f>
        <v>0.96624519024911559</v>
      </c>
      <c r="Q161" s="11">
        <v>8.913002847032804E-2</v>
      </c>
      <c r="R161" s="99">
        <v>0.10248841093417133</v>
      </c>
      <c r="T161" s="27">
        <v>0.16741521271343207</v>
      </c>
      <c r="X161" s="74"/>
      <c r="Y161" s="74"/>
    </row>
    <row r="162" spans="1:25">
      <c r="A162" s="59" t="s">
        <v>193</v>
      </c>
      <c r="B162" s="59">
        <v>3</v>
      </c>
      <c r="C162" s="62">
        <v>2</v>
      </c>
      <c r="D162" s="62" t="s">
        <v>188</v>
      </c>
      <c r="E162" s="63">
        <v>44294</v>
      </c>
      <c r="F162" s="64" t="s">
        <v>186</v>
      </c>
      <c r="G162" s="87">
        <v>2706</v>
      </c>
      <c r="H162" s="88" t="s">
        <v>78</v>
      </c>
      <c r="I162" s="87">
        <v>350</v>
      </c>
      <c r="J162" s="103">
        <v>334</v>
      </c>
      <c r="K162" s="104">
        <v>3.5249999999999999</v>
      </c>
      <c r="L162" s="103">
        <v>0.66828019999999999</v>
      </c>
      <c r="M162" s="70">
        <v>0.89907773463528706</v>
      </c>
      <c r="N162" s="105">
        <v>6.4705751914676313</v>
      </c>
      <c r="O162" s="7"/>
      <c r="P162" s="70"/>
      <c r="Q162" s="11">
        <v>0.1158467933980146</v>
      </c>
      <c r="T162" s="27"/>
      <c r="X162" s="74"/>
      <c r="Y162" s="74"/>
    </row>
    <row r="163" spans="1:25">
      <c r="A163" s="59" t="s">
        <v>193</v>
      </c>
      <c r="B163" s="59">
        <v>3</v>
      </c>
      <c r="C163" s="62">
        <v>3</v>
      </c>
      <c r="D163" s="62" t="s">
        <v>188</v>
      </c>
      <c r="O163" s="7"/>
      <c r="P163" s="70"/>
      <c r="X163" s="74"/>
      <c r="Y163" s="74"/>
    </row>
    <row r="164" spans="1:25">
      <c r="A164" s="59" t="s">
        <v>194</v>
      </c>
      <c r="B164" s="59">
        <v>1</v>
      </c>
      <c r="C164" s="62">
        <v>1</v>
      </c>
      <c r="D164" s="62" t="s">
        <v>185</v>
      </c>
      <c r="E164" s="63">
        <v>44322</v>
      </c>
      <c r="F164" s="106" t="s">
        <v>186</v>
      </c>
      <c r="G164" s="107">
        <v>3673</v>
      </c>
      <c r="H164" s="108" t="s">
        <v>146</v>
      </c>
      <c r="I164" s="107">
        <v>16167</v>
      </c>
      <c r="J164" s="109">
        <v>306</v>
      </c>
      <c r="K164" s="110">
        <v>2.879</v>
      </c>
      <c r="L164" s="109">
        <v>1.9892799999999999E-2</v>
      </c>
      <c r="M164" s="89">
        <v>1.5129570142265311E-2</v>
      </c>
      <c r="N164" s="111">
        <v>8.3320852543569011</v>
      </c>
      <c r="O164" s="7">
        <f>AVERAGE(N164:N166)</f>
        <v>8.3320852543569011</v>
      </c>
      <c r="P164" s="70">
        <f>AVERAGE(M164:M166)</f>
        <v>1.5129570142265311E-2</v>
      </c>
      <c r="Q164" s="27">
        <v>0.12315825315439387</v>
      </c>
      <c r="R164" s="49"/>
      <c r="S164" s="50"/>
      <c r="T164" s="27">
        <v>0.18080911036812802</v>
      </c>
      <c r="U164" s="72">
        <f>AVERAGE(O164:O172)</f>
        <v>8.3285496908423706</v>
      </c>
      <c r="V164" s="59">
        <f>STDEV(O164:O172)</f>
        <v>8.7769082915573601E-2</v>
      </c>
      <c r="W164" s="59">
        <f t="shared" ref="W164" si="38">SQRT((AVERAGE(T164:T172))^2+V164^2)</f>
        <v>0.19959787971468049</v>
      </c>
      <c r="X164" s="73">
        <f>AVERAGE(P164:P172)</f>
        <v>1.5088373408637766E-2</v>
      </c>
      <c r="Y164" s="74">
        <f>STDEV(P164:P172)</f>
        <v>1.5035872625538028E-4</v>
      </c>
    </row>
    <row r="165" spans="1:25">
      <c r="A165" s="59" t="s">
        <v>194</v>
      </c>
      <c r="B165" s="59">
        <v>1</v>
      </c>
      <c r="C165" s="62">
        <v>2</v>
      </c>
      <c r="D165" s="62" t="s">
        <v>185</v>
      </c>
      <c r="O165" s="7"/>
      <c r="P165" s="70"/>
      <c r="X165" s="74"/>
      <c r="Y165" s="74"/>
    </row>
    <row r="166" spans="1:25">
      <c r="A166" s="59" t="s">
        <v>194</v>
      </c>
      <c r="B166" s="59">
        <v>1</v>
      </c>
      <c r="C166" s="62">
        <v>3</v>
      </c>
      <c r="D166" s="62" t="s">
        <v>185</v>
      </c>
      <c r="O166" s="7"/>
      <c r="P166" s="70"/>
      <c r="X166" s="74"/>
      <c r="Y166" s="74"/>
    </row>
    <row r="167" spans="1:25">
      <c r="A167" s="59" t="s">
        <v>194</v>
      </c>
      <c r="B167" s="59">
        <v>2</v>
      </c>
      <c r="C167" s="62">
        <v>1</v>
      </c>
      <c r="D167" s="62" t="s">
        <v>185</v>
      </c>
      <c r="E167" s="63">
        <v>44322</v>
      </c>
      <c r="F167" s="106" t="s">
        <v>186</v>
      </c>
      <c r="G167" s="107">
        <v>3674</v>
      </c>
      <c r="H167" s="108" t="s">
        <v>136</v>
      </c>
      <c r="I167" s="107">
        <v>16762</v>
      </c>
      <c r="J167" s="109">
        <v>308</v>
      </c>
      <c r="K167" s="110">
        <v>2.9460000000000002</v>
      </c>
      <c r="L167" s="109">
        <v>1.9619500000000002E-2</v>
      </c>
      <c r="M167" s="89">
        <v>1.4921710438257777E-2</v>
      </c>
      <c r="N167" s="111">
        <v>8.2390662505125505</v>
      </c>
      <c r="O167" s="7">
        <f>AVERAGE(N167:N169)</f>
        <v>8.2390662505125505</v>
      </c>
      <c r="P167" s="70">
        <f>AVERAGE(M167:M169)</f>
        <v>1.4921710438257777E-2</v>
      </c>
      <c r="Q167" s="27">
        <v>0.12259869479179357</v>
      </c>
      <c r="R167" s="49"/>
      <c r="S167" s="50"/>
      <c r="T167" s="27">
        <v>0.18042843189675925</v>
      </c>
      <c r="X167" s="74"/>
      <c r="Y167" s="74"/>
    </row>
    <row r="168" spans="1:25">
      <c r="A168" s="59" t="s">
        <v>194</v>
      </c>
      <c r="B168" s="59">
        <v>2</v>
      </c>
      <c r="C168" s="62">
        <v>2</v>
      </c>
      <c r="D168" s="62" t="s">
        <v>185</v>
      </c>
      <c r="O168" s="7"/>
      <c r="P168" s="70"/>
      <c r="X168" s="74"/>
      <c r="Y168" s="74"/>
    </row>
    <row r="169" spans="1:25">
      <c r="A169" s="59" t="s">
        <v>194</v>
      </c>
      <c r="B169" s="59">
        <v>2</v>
      </c>
      <c r="C169" s="62">
        <v>3</v>
      </c>
      <c r="D169" s="62" t="s">
        <v>185</v>
      </c>
      <c r="O169" s="7"/>
      <c r="P169" s="70"/>
      <c r="X169" s="74"/>
      <c r="Y169" s="74"/>
    </row>
    <row r="170" spans="1:25">
      <c r="A170" s="59" t="s">
        <v>194</v>
      </c>
      <c r="B170" s="59">
        <v>3</v>
      </c>
      <c r="C170" s="62">
        <v>1</v>
      </c>
      <c r="D170" s="62" t="s">
        <v>185</v>
      </c>
      <c r="E170" s="63">
        <v>44322</v>
      </c>
      <c r="F170" s="106" t="s">
        <v>186</v>
      </c>
      <c r="G170" s="107">
        <v>3675</v>
      </c>
      <c r="H170" s="108" t="s">
        <v>147</v>
      </c>
      <c r="I170" s="107">
        <v>17510</v>
      </c>
      <c r="J170" s="109">
        <v>330</v>
      </c>
      <c r="K170" s="110">
        <v>3.1469999999999998</v>
      </c>
      <c r="L170" s="109">
        <v>2.00036E-2</v>
      </c>
      <c r="M170" s="89">
        <v>1.5213839645390212E-2</v>
      </c>
      <c r="N170" s="111">
        <v>8.4144975676576585</v>
      </c>
      <c r="O170" s="7">
        <f>AVERAGE(N170:N172)</f>
        <v>8.4144975676576585</v>
      </c>
      <c r="P170" s="70">
        <f>AVERAGE(M170:M172)</f>
        <v>1.5213839645390212E-2</v>
      </c>
      <c r="Q170" s="27">
        <v>0.1168265504672218</v>
      </c>
      <c r="R170" s="49"/>
      <c r="S170" s="50"/>
      <c r="T170" s="27">
        <v>0.17655713513234877</v>
      </c>
      <c r="X170" s="74"/>
      <c r="Y170" s="74"/>
    </row>
    <row r="171" spans="1:25">
      <c r="A171" s="59" t="s">
        <v>194</v>
      </c>
      <c r="B171" s="59">
        <v>3</v>
      </c>
      <c r="C171" s="62">
        <v>2</v>
      </c>
      <c r="D171" s="62" t="s">
        <v>185</v>
      </c>
      <c r="O171" s="7"/>
      <c r="P171" s="70"/>
      <c r="X171" s="74"/>
      <c r="Y171" s="74"/>
    </row>
    <row r="172" spans="1:25">
      <c r="A172" s="59" t="s">
        <v>194</v>
      </c>
      <c r="B172" s="59">
        <v>3</v>
      </c>
      <c r="C172" s="62">
        <v>3</v>
      </c>
      <c r="D172" s="62" t="s">
        <v>185</v>
      </c>
      <c r="O172" s="7"/>
      <c r="P172" s="70"/>
      <c r="X172" s="74"/>
      <c r="Y172" s="74"/>
    </row>
    <row r="173" spans="1:25">
      <c r="A173" s="59" t="s">
        <v>194</v>
      </c>
      <c r="B173" s="59">
        <v>1</v>
      </c>
      <c r="C173" s="62">
        <v>1</v>
      </c>
      <c r="D173" s="62" t="s">
        <v>187</v>
      </c>
      <c r="E173" s="63">
        <v>44322</v>
      </c>
      <c r="F173" s="106" t="s">
        <v>186</v>
      </c>
      <c r="G173" s="107">
        <v>3676</v>
      </c>
      <c r="H173" s="108" t="s">
        <v>148</v>
      </c>
      <c r="I173" s="107">
        <v>18194</v>
      </c>
      <c r="J173" s="109">
        <v>330</v>
      </c>
      <c r="K173" s="110">
        <v>3.1560000000000001</v>
      </c>
      <c r="L173" s="109">
        <v>1.9300500000000002E-2</v>
      </c>
      <c r="M173" s="89">
        <v>1.4679093366986633E-2</v>
      </c>
      <c r="N173" s="111">
        <v>8.2798453763643529</v>
      </c>
      <c r="O173" s="7">
        <f>AVERAGE(N173:N175)</f>
        <v>8.2798453763643529</v>
      </c>
      <c r="P173" s="70">
        <f>AVERAGE(M173:M175)</f>
        <v>1.4679093366986633E-2</v>
      </c>
      <c r="Q173" s="27">
        <v>0.1168265504672218</v>
      </c>
      <c r="R173" s="49"/>
      <c r="S173" s="50"/>
      <c r="T173" s="27">
        <v>0.17655713513234877</v>
      </c>
      <c r="U173" s="72">
        <f>AVERAGE(O173:O181)</f>
        <v>8.2201432767700791</v>
      </c>
      <c r="V173" s="59">
        <f>STDEV(O173:O181)</f>
        <v>9.7786604203853336E-2</v>
      </c>
      <c r="W173" s="59">
        <f t="shared" ref="W173" si="39">SQRT((AVERAGE(T173:T181))^2+V173^2)</f>
        <v>0.20528539692946074</v>
      </c>
      <c r="X173" s="73">
        <f>AVERAGE(P173:P181)</f>
        <v>1.4623978475351995E-2</v>
      </c>
      <c r="Y173" s="74">
        <f>STDEV(P173:P181)</f>
        <v>6.9764807458927674E-5</v>
      </c>
    </row>
    <row r="174" spans="1:25">
      <c r="A174" s="59" t="s">
        <v>194</v>
      </c>
      <c r="B174" s="59">
        <v>1</v>
      </c>
      <c r="C174" s="62">
        <v>2</v>
      </c>
      <c r="D174" s="62" t="s">
        <v>187</v>
      </c>
      <c r="O174" s="7"/>
      <c r="P174" s="70"/>
      <c r="X174" s="74"/>
      <c r="Y174" s="74"/>
    </row>
    <row r="175" spans="1:25">
      <c r="A175" s="59" t="s">
        <v>194</v>
      </c>
      <c r="B175" s="59">
        <v>1</v>
      </c>
      <c r="C175" s="62">
        <v>3</v>
      </c>
      <c r="D175" s="62" t="s">
        <v>187</v>
      </c>
      <c r="O175" s="7"/>
      <c r="P175" s="70"/>
      <c r="X175" s="74"/>
      <c r="Y175" s="74"/>
    </row>
    <row r="176" spans="1:25">
      <c r="A176" s="59" t="s">
        <v>194</v>
      </c>
      <c r="B176" s="59">
        <v>2</v>
      </c>
      <c r="C176" s="62">
        <v>1</v>
      </c>
      <c r="D176" s="62" t="s">
        <v>187</v>
      </c>
      <c r="E176" s="63">
        <v>44322</v>
      </c>
      <c r="F176" s="106" t="s">
        <v>186</v>
      </c>
      <c r="G176" s="107">
        <v>3677</v>
      </c>
      <c r="H176" s="108" t="s">
        <v>149</v>
      </c>
      <c r="I176" s="107">
        <v>16496</v>
      </c>
      <c r="J176" s="109">
        <v>287</v>
      </c>
      <c r="K176" s="110">
        <v>2.8220000000000001</v>
      </c>
      <c r="L176" s="109">
        <v>1.91249E-2</v>
      </c>
      <c r="M176" s="89">
        <v>1.4545539894525148E-2</v>
      </c>
      <c r="N176" s="111">
        <v>8.2732920127542791</v>
      </c>
      <c r="O176" s="7">
        <f>AVERAGE(N176:N178)</f>
        <v>8.2732920127542791</v>
      </c>
      <c r="P176" s="70">
        <f>AVERAGE(M176:M178)</f>
        <v>1.4545539894525148E-2</v>
      </c>
      <c r="Q176" s="27">
        <v>0.1288022209417034</v>
      </c>
      <c r="R176" s="49"/>
      <c r="S176" s="50"/>
      <c r="T176" s="27">
        <v>0.1846997325162858</v>
      </c>
      <c r="X176" s="74"/>
      <c r="Y176" s="74"/>
    </row>
    <row r="177" spans="1:25">
      <c r="A177" s="59" t="s">
        <v>194</v>
      </c>
      <c r="B177" s="59">
        <v>2</v>
      </c>
      <c r="C177" s="62">
        <v>2</v>
      </c>
      <c r="D177" s="62" t="s">
        <v>187</v>
      </c>
      <c r="O177" s="7"/>
      <c r="P177" s="70"/>
      <c r="X177" s="74"/>
      <c r="Y177" s="74"/>
    </row>
    <row r="178" spans="1:25">
      <c r="A178" s="59" t="s">
        <v>194</v>
      </c>
      <c r="B178" s="59">
        <v>2</v>
      </c>
      <c r="C178" s="62">
        <v>3</v>
      </c>
      <c r="D178" s="62" t="s">
        <v>187</v>
      </c>
      <c r="O178" s="7"/>
      <c r="P178" s="70"/>
      <c r="X178" s="74"/>
      <c r="Y178" s="74"/>
    </row>
    <row r="179" spans="1:25">
      <c r="A179" s="59" t="s">
        <v>194</v>
      </c>
      <c r="B179" s="59">
        <v>3</v>
      </c>
      <c r="C179" s="62">
        <v>1</v>
      </c>
      <c r="D179" s="62" t="s">
        <v>187</v>
      </c>
      <c r="E179" s="63">
        <v>44322</v>
      </c>
      <c r="F179" s="106" t="s">
        <v>186</v>
      </c>
      <c r="G179" s="107">
        <v>3678</v>
      </c>
      <c r="H179" s="108" t="s">
        <v>150</v>
      </c>
      <c r="I179" s="107">
        <v>17366</v>
      </c>
      <c r="J179" s="109">
        <v>309</v>
      </c>
      <c r="K179" s="110">
        <v>2.9990000000000001</v>
      </c>
      <c r="L179" s="109">
        <v>1.92587E-2</v>
      </c>
      <c r="M179" s="89">
        <v>1.4647302164544206E-2</v>
      </c>
      <c r="N179" s="111">
        <v>8.107292441191607</v>
      </c>
      <c r="O179" s="7">
        <f>AVERAGE(N179:N181)</f>
        <v>8.107292441191607</v>
      </c>
      <c r="P179" s="70">
        <f>AVERAGE(M179:M181)</f>
        <v>1.4647302164544206E-2</v>
      </c>
      <c r="Q179" s="27">
        <v>0.12232122461298611</v>
      </c>
      <c r="R179" s="49"/>
      <c r="S179" s="50"/>
      <c r="T179" s="27">
        <v>0.18024000960633779</v>
      </c>
      <c r="X179" s="74"/>
      <c r="Y179" s="74"/>
    </row>
    <row r="180" spans="1:25">
      <c r="A180" s="59" t="s">
        <v>194</v>
      </c>
      <c r="B180" s="59">
        <v>3</v>
      </c>
      <c r="C180" s="62">
        <v>2</v>
      </c>
      <c r="D180" s="62" t="s">
        <v>187</v>
      </c>
      <c r="O180" s="7"/>
      <c r="P180" s="70"/>
      <c r="X180" s="74"/>
      <c r="Y180" s="74"/>
    </row>
    <row r="181" spans="1:25">
      <c r="A181" s="59" t="s">
        <v>194</v>
      </c>
      <c r="B181" s="59">
        <v>3</v>
      </c>
      <c r="C181" s="62">
        <v>3</v>
      </c>
      <c r="D181" s="62" t="s">
        <v>187</v>
      </c>
      <c r="O181" s="7"/>
      <c r="P181" s="70"/>
      <c r="X181" s="74"/>
      <c r="Y181" s="74"/>
    </row>
    <row r="182" spans="1:25">
      <c r="A182" s="59" t="s">
        <v>194</v>
      </c>
      <c r="B182" s="59">
        <v>1</v>
      </c>
      <c r="C182" s="62">
        <v>1</v>
      </c>
      <c r="D182" s="62" t="s">
        <v>188</v>
      </c>
      <c r="E182" s="63">
        <v>44322</v>
      </c>
      <c r="F182" s="106" t="s">
        <v>186</v>
      </c>
      <c r="G182" s="107">
        <v>3679</v>
      </c>
      <c r="H182" s="108" t="s">
        <v>151</v>
      </c>
      <c r="I182" s="107">
        <v>17458</v>
      </c>
      <c r="J182" s="109">
        <v>324</v>
      </c>
      <c r="K182" s="110">
        <v>3.1509999999999998</v>
      </c>
      <c r="L182" s="109">
        <v>2.0089099999999999E-2</v>
      </c>
      <c r="M182" s="89">
        <v>1.5278867104931535E-2</v>
      </c>
      <c r="N182" s="111">
        <v>7.8084026998995073</v>
      </c>
      <c r="O182" s="7">
        <f>AVERAGE(N182:N184)</f>
        <v>7.8084026998995073</v>
      </c>
      <c r="P182" s="70">
        <f>AVERAGE(M182:M184)</f>
        <v>1.5278867104931535E-2</v>
      </c>
      <c r="Q182" s="27">
        <v>0.11833462404080823</v>
      </c>
      <c r="R182" s="49"/>
      <c r="S182" s="50"/>
      <c r="T182" s="27">
        <v>0.17755861657196917</v>
      </c>
      <c r="U182" s="72">
        <f>AVERAGE(O182:O190)</f>
        <v>7.8287413048240753</v>
      </c>
      <c r="V182" s="59">
        <f>STDEV(O182:O190)</f>
        <v>5.3376160632790402E-2</v>
      </c>
      <c r="W182" s="59">
        <f t="shared" ref="W182" si="40">SQRT((AVERAGE(T182:T190))^2+V182^2)</f>
        <v>0.18699921402105804</v>
      </c>
      <c r="X182" s="73">
        <f>AVERAGE(P182:P190)</f>
        <v>1.5044971065271391E-2</v>
      </c>
      <c r="Y182" s="74">
        <f>STDEV(P182:P190)</f>
        <v>2.291598950845776E-4</v>
      </c>
    </row>
    <row r="183" spans="1:25">
      <c r="A183" s="59" t="s">
        <v>194</v>
      </c>
      <c r="B183" s="59">
        <v>1</v>
      </c>
      <c r="C183" s="62">
        <v>2</v>
      </c>
      <c r="D183" s="62" t="s">
        <v>188</v>
      </c>
      <c r="O183" s="7"/>
      <c r="P183" s="70"/>
      <c r="X183" s="74"/>
      <c r="Y183" s="74"/>
    </row>
    <row r="184" spans="1:25">
      <c r="A184" s="59" t="s">
        <v>194</v>
      </c>
      <c r="B184" s="59">
        <v>1</v>
      </c>
      <c r="C184" s="62">
        <v>3</v>
      </c>
      <c r="D184" s="62" t="s">
        <v>188</v>
      </c>
      <c r="O184" s="7"/>
      <c r="P184" s="70"/>
      <c r="X184" s="74"/>
      <c r="Y184" s="74"/>
    </row>
    <row r="185" spans="1:25">
      <c r="A185" s="59" t="s">
        <v>194</v>
      </c>
      <c r="B185" s="59">
        <v>2</v>
      </c>
      <c r="C185" s="62">
        <v>1</v>
      </c>
      <c r="D185" s="62" t="s">
        <v>188</v>
      </c>
      <c r="E185" s="63">
        <v>44322</v>
      </c>
      <c r="F185" s="106" t="s">
        <v>186</v>
      </c>
      <c r="G185" s="107">
        <v>3680</v>
      </c>
      <c r="H185" s="108" t="s">
        <v>152</v>
      </c>
      <c r="I185" s="107">
        <v>16891</v>
      </c>
      <c r="J185" s="109">
        <v>283</v>
      </c>
      <c r="K185" s="110">
        <v>2.9940000000000002</v>
      </c>
      <c r="L185" s="109">
        <v>1.97687E-2</v>
      </c>
      <c r="M185" s="89">
        <v>1.5035185256545095E-2</v>
      </c>
      <c r="N185" s="111">
        <v>7.8892968195491324</v>
      </c>
      <c r="O185" s="7">
        <f>AVERAGE(N185:N187)</f>
        <v>7.8892968195491324</v>
      </c>
      <c r="P185" s="70">
        <f>AVERAGE(M185:M187)</f>
        <v>1.5035185256545095E-2</v>
      </c>
      <c r="Q185" s="27">
        <v>0.13007207816391644</v>
      </c>
      <c r="R185" s="49"/>
      <c r="S185" s="50"/>
      <c r="T185" s="27">
        <v>0.18558751194504475</v>
      </c>
      <c r="X185" s="74"/>
      <c r="Y185" s="74"/>
    </row>
    <row r="186" spans="1:25">
      <c r="A186" s="59" t="s">
        <v>194</v>
      </c>
      <c r="B186" s="59">
        <v>2</v>
      </c>
      <c r="C186" s="62">
        <v>2</v>
      </c>
      <c r="D186" s="62" t="s">
        <v>188</v>
      </c>
      <c r="O186" s="7"/>
      <c r="P186" s="70"/>
      <c r="X186" s="74"/>
      <c r="Y186" s="74"/>
    </row>
    <row r="187" spans="1:25">
      <c r="A187" s="59" t="s">
        <v>194</v>
      </c>
      <c r="B187" s="59">
        <v>2</v>
      </c>
      <c r="C187" s="62">
        <v>3</v>
      </c>
      <c r="D187" s="62" t="s">
        <v>188</v>
      </c>
      <c r="O187" s="7"/>
      <c r="P187" s="70"/>
      <c r="X187" s="74"/>
      <c r="Y187" s="74"/>
    </row>
    <row r="188" spans="1:25">
      <c r="A188" s="59" t="s">
        <v>194</v>
      </c>
      <c r="B188" s="59">
        <v>3</v>
      </c>
      <c r="C188" s="62">
        <v>1</v>
      </c>
      <c r="D188" s="62" t="s">
        <v>188</v>
      </c>
      <c r="E188" s="63">
        <v>44322</v>
      </c>
      <c r="F188" s="106" t="s">
        <v>186</v>
      </c>
      <c r="G188" s="107">
        <v>3681</v>
      </c>
      <c r="H188" s="108" t="s">
        <v>153</v>
      </c>
      <c r="I188" s="107">
        <v>18078</v>
      </c>
      <c r="J188" s="109">
        <v>343</v>
      </c>
      <c r="K188" s="110">
        <v>3.1659999999999999</v>
      </c>
      <c r="L188" s="109">
        <v>1.9486900000000001E-2</v>
      </c>
      <c r="M188" s="89">
        <v>1.4820860834337545E-2</v>
      </c>
      <c r="N188" s="111">
        <v>7.788524395023587</v>
      </c>
      <c r="O188" s="7">
        <f>AVERAGE(N188:N190)</f>
        <v>7.788524395023587</v>
      </c>
      <c r="P188" s="70">
        <f>AVERAGE(M188:M190)</f>
        <v>1.4820860834337545E-2</v>
      </c>
      <c r="Q188" s="27">
        <v>0.11371354729201245</v>
      </c>
      <c r="R188" s="49"/>
      <c r="S188" s="50"/>
      <c r="T188" s="27">
        <v>0.17451289324804883</v>
      </c>
      <c r="X188" s="74"/>
      <c r="Y188" s="74"/>
    </row>
    <row r="189" spans="1:25">
      <c r="A189" s="59" t="s">
        <v>194</v>
      </c>
      <c r="B189" s="59">
        <v>3</v>
      </c>
      <c r="C189" s="62">
        <v>2</v>
      </c>
      <c r="D189" s="62" t="s">
        <v>188</v>
      </c>
      <c r="O189" s="7"/>
      <c r="P189" s="70"/>
      <c r="X189" s="74"/>
      <c r="Y189" s="74"/>
    </row>
    <row r="190" spans="1:25">
      <c r="A190" s="59" t="s">
        <v>194</v>
      </c>
      <c r="B190" s="59">
        <v>3</v>
      </c>
      <c r="C190" s="62">
        <v>3</v>
      </c>
      <c r="D190" s="62" t="s">
        <v>188</v>
      </c>
      <c r="O190" s="7"/>
      <c r="P190" s="70"/>
      <c r="X190" s="74"/>
      <c r="Y190" s="74"/>
    </row>
    <row r="191" spans="1:25">
      <c r="A191" s="59" t="s">
        <v>195</v>
      </c>
      <c r="B191" s="59">
        <v>1</v>
      </c>
      <c r="C191" s="62">
        <v>1</v>
      </c>
      <c r="D191" s="62" t="s">
        <v>185</v>
      </c>
      <c r="E191" s="63">
        <v>44322</v>
      </c>
      <c r="F191" s="106" t="s">
        <v>186</v>
      </c>
      <c r="G191" s="107">
        <v>3664</v>
      </c>
      <c r="H191" s="108" t="s">
        <v>137</v>
      </c>
      <c r="I191" s="107">
        <v>18343</v>
      </c>
      <c r="J191" s="109">
        <v>1321</v>
      </c>
      <c r="K191" s="110">
        <v>12.07</v>
      </c>
      <c r="L191" s="109">
        <v>6.3861899999999999E-2</v>
      </c>
      <c r="M191" s="89">
        <v>4.8570492613826767E-2</v>
      </c>
      <c r="N191" s="111">
        <v>7.8833402773022128</v>
      </c>
      <c r="O191" s="7">
        <f>AVERAGE(N191:N193)</f>
        <v>7.8833402773022128</v>
      </c>
      <c r="P191" s="70">
        <f>AVERAGE(M191:M193)</f>
        <v>4.8570492613826767E-2</v>
      </c>
      <c r="Q191" s="27">
        <v>4.430693702652258E-2</v>
      </c>
      <c r="R191" s="49"/>
      <c r="S191" s="50"/>
      <c r="T191" s="27">
        <v>0.13959614515001614</v>
      </c>
      <c r="U191" s="72">
        <f>AVERAGE(O191:O199)</f>
        <v>7.8140057820934672</v>
      </c>
      <c r="V191" s="59">
        <f>STDEV(O191:O199)</f>
        <v>6.3299153656061258E-2</v>
      </c>
      <c r="W191" s="59">
        <f t="shared" ref="W191" si="41">SQRT((AVERAGE(T191:T199))^2+V191^2)</f>
        <v>0.15332273928034157</v>
      </c>
      <c r="X191" s="73">
        <f>AVERAGE(P191:P199)</f>
        <v>4.8920145137021288E-2</v>
      </c>
      <c r="Y191" s="74">
        <f>STDEV(P191:P199)</f>
        <v>3.1271981421099803E-4</v>
      </c>
    </row>
    <row r="192" spans="1:25">
      <c r="A192" s="59" t="s">
        <v>195</v>
      </c>
      <c r="B192" s="59">
        <v>1</v>
      </c>
      <c r="C192" s="62">
        <v>2</v>
      </c>
      <c r="D192" s="62" t="s">
        <v>185</v>
      </c>
      <c r="O192" s="7"/>
      <c r="P192" s="70"/>
      <c r="X192" s="74"/>
      <c r="Y192" s="74"/>
    </row>
    <row r="193" spans="1:25">
      <c r="A193" s="59" t="s">
        <v>195</v>
      </c>
      <c r="B193" s="59">
        <v>1</v>
      </c>
      <c r="C193" s="62">
        <v>3</v>
      </c>
      <c r="D193" s="62" t="s">
        <v>185</v>
      </c>
      <c r="O193" s="7"/>
      <c r="P193" s="70"/>
      <c r="X193" s="74"/>
      <c r="Y193" s="74"/>
    </row>
    <row r="194" spans="1:25">
      <c r="A194" s="59" t="s">
        <v>195</v>
      </c>
      <c r="B194" s="59">
        <v>2</v>
      </c>
      <c r="C194" s="62">
        <v>1</v>
      </c>
      <c r="D194" s="62" t="s">
        <v>185</v>
      </c>
      <c r="E194" s="63">
        <v>44322</v>
      </c>
      <c r="F194" s="106" t="s">
        <v>186</v>
      </c>
      <c r="G194" s="107">
        <v>3665</v>
      </c>
      <c r="H194" s="108" t="s">
        <v>138</v>
      </c>
      <c r="I194" s="107">
        <v>18288</v>
      </c>
      <c r="J194" s="109">
        <v>1315</v>
      </c>
      <c r="K194" s="110">
        <v>12.212</v>
      </c>
      <c r="L194" s="109">
        <v>6.4654199999999995E-2</v>
      </c>
      <c r="M194" s="89">
        <v>4.9173080405576379E-2</v>
      </c>
      <c r="N194" s="111">
        <v>7.799371724055038</v>
      </c>
      <c r="O194" s="7">
        <f>AVERAGE(N194:N196)</f>
        <v>7.799371724055038</v>
      </c>
      <c r="P194" s="70">
        <f>AVERAGE(M194:M196)</f>
        <v>4.9173080405576379E-2</v>
      </c>
      <c r="Q194" s="27">
        <v>4.4448150670892216E-2</v>
      </c>
      <c r="R194" s="49"/>
      <c r="S194" s="50"/>
      <c r="T194" s="27">
        <v>0.13964102968015696</v>
      </c>
      <c r="X194" s="74"/>
      <c r="Y194" s="74"/>
    </row>
    <row r="195" spans="1:25">
      <c r="A195" s="59" t="s">
        <v>195</v>
      </c>
      <c r="B195" s="59">
        <v>2</v>
      </c>
      <c r="C195" s="62">
        <v>2</v>
      </c>
      <c r="D195" s="62" t="s">
        <v>185</v>
      </c>
      <c r="O195" s="7"/>
      <c r="P195" s="70"/>
      <c r="X195" s="74"/>
      <c r="Y195" s="74"/>
    </row>
    <row r="196" spans="1:25">
      <c r="A196" s="59" t="s">
        <v>195</v>
      </c>
      <c r="B196" s="59">
        <v>2</v>
      </c>
      <c r="C196" s="62">
        <v>3</v>
      </c>
      <c r="D196" s="62" t="s">
        <v>185</v>
      </c>
      <c r="O196" s="7"/>
      <c r="P196" s="70"/>
      <c r="X196" s="74"/>
      <c r="Y196" s="74"/>
    </row>
    <row r="197" spans="1:25">
      <c r="A197" s="59" t="s">
        <v>195</v>
      </c>
      <c r="B197" s="59">
        <v>3</v>
      </c>
      <c r="C197" s="62">
        <v>1</v>
      </c>
      <c r="D197" s="62" t="s">
        <v>185</v>
      </c>
      <c r="E197" s="63">
        <v>44322</v>
      </c>
      <c r="F197" s="106" t="s">
        <v>186</v>
      </c>
      <c r="G197" s="107">
        <v>3666</v>
      </c>
      <c r="H197" s="108" t="s">
        <v>139</v>
      </c>
      <c r="I197" s="107">
        <v>17874</v>
      </c>
      <c r="J197" s="109">
        <v>1307</v>
      </c>
      <c r="K197" s="110">
        <v>11.821</v>
      </c>
      <c r="L197" s="109">
        <v>6.4448800000000001E-2</v>
      </c>
      <c r="M197" s="89">
        <v>4.9016862391660733E-2</v>
      </c>
      <c r="N197" s="111">
        <v>7.7593053449231517</v>
      </c>
      <c r="O197" s="7">
        <f>AVERAGE(N197:N199)</f>
        <v>7.7593053449231517</v>
      </c>
      <c r="P197" s="70">
        <f>AVERAGE(M197:M199)</f>
        <v>4.9016862391660733E-2</v>
      </c>
      <c r="Q197" s="27">
        <v>4.4638147379226618E-2</v>
      </c>
      <c r="R197" s="49"/>
      <c r="S197" s="50"/>
      <c r="T197" s="27">
        <v>0.13970162230096578</v>
      </c>
      <c r="X197" s="74"/>
      <c r="Y197" s="74"/>
    </row>
    <row r="198" spans="1:25">
      <c r="A198" s="59" t="s">
        <v>195</v>
      </c>
      <c r="B198" s="59">
        <v>3</v>
      </c>
      <c r="C198" s="62">
        <v>2</v>
      </c>
      <c r="D198" s="62" t="s">
        <v>185</v>
      </c>
      <c r="O198" s="7"/>
      <c r="P198" s="70"/>
      <c r="X198" s="74"/>
      <c r="Y198" s="74"/>
    </row>
    <row r="199" spans="1:25">
      <c r="A199" s="59" t="s">
        <v>195</v>
      </c>
      <c r="B199" s="59">
        <v>3</v>
      </c>
      <c r="C199" s="62">
        <v>3</v>
      </c>
      <c r="D199" s="62" t="s">
        <v>185</v>
      </c>
      <c r="O199" s="7"/>
      <c r="P199" s="70"/>
      <c r="X199" s="74"/>
      <c r="Y199" s="74"/>
    </row>
    <row r="200" spans="1:25">
      <c r="A200" s="59" t="s">
        <v>195</v>
      </c>
      <c r="B200" s="59">
        <v>1</v>
      </c>
      <c r="C200" s="62">
        <v>1</v>
      </c>
      <c r="D200" s="62" t="s">
        <v>187</v>
      </c>
      <c r="E200" s="63">
        <v>44322</v>
      </c>
      <c r="F200" s="106" t="s">
        <v>186</v>
      </c>
      <c r="G200" s="107">
        <v>3667</v>
      </c>
      <c r="H200" s="108" t="s">
        <v>140</v>
      </c>
      <c r="I200" s="107">
        <v>18200</v>
      </c>
      <c r="J200" s="109">
        <v>1275</v>
      </c>
      <c r="K200" s="110">
        <v>11.913</v>
      </c>
      <c r="L200" s="109">
        <v>6.3687999999999995E-2</v>
      </c>
      <c r="M200" s="89">
        <v>4.8438232085005285E-2</v>
      </c>
      <c r="N200" s="111">
        <v>7.9119203586916571</v>
      </c>
      <c r="O200" s="7">
        <f>AVERAGE(N200:N202)</f>
        <v>7.9119203586916571</v>
      </c>
      <c r="P200" s="70">
        <f>AVERAGE(M200:M202)</f>
        <v>4.8438232085005285E-2</v>
      </c>
      <c r="Q200" s="27">
        <v>4.541833176035897E-2</v>
      </c>
      <c r="R200" s="49"/>
      <c r="S200" s="50"/>
      <c r="T200" s="27">
        <v>0.13995286325033215</v>
      </c>
      <c r="U200" s="72">
        <f>AVERAGE(O200:O208)</f>
        <v>7.8317801463590131</v>
      </c>
      <c r="V200" s="59">
        <f>STDEV(O200:O208)</f>
        <v>7.8808388268269455E-2</v>
      </c>
      <c r="W200" s="59">
        <f t="shared" ref="W200" si="42">SQRT((AVERAGE(T200:T208))^2+V200^2)</f>
        <v>0.16033891368913494</v>
      </c>
      <c r="X200" s="73">
        <f>AVERAGE(P200:P208)</f>
        <v>4.8135429754883802E-2</v>
      </c>
      <c r="Y200" s="74">
        <f>STDEV(P200:P208)</f>
        <v>3.447221706871498E-4</v>
      </c>
    </row>
    <row r="201" spans="1:25">
      <c r="A201" s="59" t="s">
        <v>195</v>
      </c>
      <c r="B201" s="59">
        <v>1</v>
      </c>
      <c r="C201" s="62">
        <v>2</v>
      </c>
      <c r="D201" s="62" t="s">
        <v>187</v>
      </c>
      <c r="O201" s="7"/>
      <c r="P201" s="70"/>
      <c r="X201" s="74"/>
      <c r="Y201" s="74"/>
    </row>
    <row r="202" spans="1:25">
      <c r="A202" s="59" t="s">
        <v>195</v>
      </c>
      <c r="B202" s="59">
        <v>1</v>
      </c>
      <c r="C202" s="62">
        <v>3</v>
      </c>
      <c r="D202" s="62" t="s">
        <v>187</v>
      </c>
      <c r="O202" s="7"/>
      <c r="P202" s="70"/>
      <c r="X202" s="74"/>
      <c r="Y202" s="74"/>
    </row>
    <row r="203" spans="1:25">
      <c r="A203" s="59" t="s">
        <v>195</v>
      </c>
      <c r="B203" s="59">
        <v>2</v>
      </c>
      <c r="C203" s="62">
        <v>1</v>
      </c>
      <c r="D203" s="62" t="s">
        <v>187</v>
      </c>
      <c r="E203" s="63">
        <v>44322</v>
      </c>
      <c r="F203" s="106" t="s">
        <v>186</v>
      </c>
      <c r="G203" s="107">
        <v>3668</v>
      </c>
      <c r="H203" s="108" t="s">
        <v>141</v>
      </c>
      <c r="I203" s="107">
        <v>18781</v>
      </c>
      <c r="J203" s="109">
        <v>1373</v>
      </c>
      <c r="K203" s="110">
        <v>12.173</v>
      </c>
      <c r="L203" s="109">
        <v>6.2796599999999994E-2</v>
      </c>
      <c r="M203" s="89">
        <v>4.7760273284594312E-2</v>
      </c>
      <c r="N203" s="111">
        <v>7.8290453028394351</v>
      </c>
      <c r="O203" s="7">
        <f>AVERAGE(N203:N205)</f>
        <v>7.8290453028394351</v>
      </c>
      <c r="P203" s="70">
        <f>AVERAGE(M203:M205)</f>
        <v>4.7760273284594312E-2</v>
      </c>
      <c r="Q203" s="27">
        <v>4.3127183029401675E-2</v>
      </c>
      <c r="R203" s="49"/>
      <c r="S203" s="50"/>
      <c r="T203" s="27">
        <v>0.13922619361357133</v>
      </c>
      <c r="X203" s="74"/>
      <c r="Y203" s="74"/>
    </row>
    <row r="204" spans="1:25">
      <c r="A204" s="59" t="s">
        <v>195</v>
      </c>
      <c r="B204" s="59">
        <v>2</v>
      </c>
      <c r="C204" s="62">
        <v>2</v>
      </c>
      <c r="D204" s="62" t="s">
        <v>187</v>
      </c>
      <c r="O204" s="7"/>
      <c r="P204" s="70"/>
      <c r="X204" s="74"/>
      <c r="Y204" s="74"/>
    </row>
    <row r="205" spans="1:25">
      <c r="A205" s="59" t="s">
        <v>195</v>
      </c>
      <c r="B205" s="59">
        <v>2</v>
      </c>
      <c r="C205" s="62">
        <v>3</v>
      </c>
      <c r="D205" s="62" t="s">
        <v>187</v>
      </c>
      <c r="O205" s="7"/>
      <c r="P205" s="70"/>
      <c r="X205" s="74"/>
      <c r="Y205" s="74"/>
    </row>
    <row r="206" spans="1:25">
      <c r="A206" s="59" t="s">
        <v>195</v>
      </c>
      <c r="B206" s="59">
        <v>3</v>
      </c>
      <c r="C206" s="62">
        <v>1</v>
      </c>
      <c r="D206" s="62" t="s">
        <v>187</v>
      </c>
      <c r="E206" s="63">
        <v>44322</v>
      </c>
      <c r="F206" s="106" t="s">
        <v>186</v>
      </c>
      <c r="G206" s="107">
        <v>3669</v>
      </c>
      <c r="H206" s="108" t="s">
        <v>142</v>
      </c>
      <c r="I206" s="107">
        <v>17968</v>
      </c>
      <c r="J206" s="109">
        <v>1304</v>
      </c>
      <c r="K206" s="110">
        <v>11.656000000000001</v>
      </c>
      <c r="L206" s="109">
        <v>6.3384999999999997E-2</v>
      </c>
      <c r="M206" s="89">
        <v>4.8207783895051814E-2</v>
      </c>
      <c r="N206" s="111">
        <v>7.7543747775459471</v>
      </c>
      <c r="O206" s="7">
        <f>AVERAGE(N206:N208)</f>
        <v>7.7543747775459471</v>
      </c>
      <c r="P206" s="70">
        <f>AVERAGE(M206:M208)</f>
        <v>4.8207783895051814E-2</v>
      </c>
      <c r="Q206" s="27">
        <v>4.4709906441281977E-2</v>
      </c>
      <c r="R206" s="49"/>
      <c r="S206" s="50"/>
      <c r="T206" s="27">
        <v>0.13972456765386795</v>
      </c>
      <c r="X206" s="74"/>
      <c r="Y206" s="74"/>
    </row>
    <row r="207" spans="1:25">
      <c r="A207" s="59" t="s">
        <v>195</v>
      </c>
      <c r="B207" s="59">
        <v>3</v>
      </c>
      <c r="C207" s="62">
        <v>2</v>
      </c>
      <c r="D207" s="62" t="s">
        <v>187</v>
      </c>
      <c r="O207" s="7"/>
      <c r="P207" s="70"/>
      <c r="X207" s="74"/>
      <c r="Y207" s="74"/>
    </row>
    <row r="208" spans="1:25">
      <c r="A208" s="59" t="s">
        <v>195</v>
      </c>
      <c r="B208" s="59">
        <v>3</v>
      </c>
      <c r="C208" s="62">
        <v>3</v>
      </c>
      <c r="D208" s="62" t="s">
        <v>187</v>
      </c>
      <c r="O208" s="7"/>
      <c r="P208" s="70"/>
      <c r="X208" s="74"/>
      <c r="Y208" s="74"/>
    </row>
    <row r="209" spans="1:25">
      <c r="A209" s="59" t="s">
        <v>195</v>
      </c>
      <c r="B209" s="59">
        <v>1</v>
      </c>
      <c r="C209" s="62">
        <v>1</v>
      </c>
      <c r="D209" s="62" t="s">
        <v>188</v>
      </c>
      <c r="E209" s="63">
        <v>44322</v>
      </c>
      <c r="F209" s="106" t="s">
        <v>186</v>
      </c>
      <c r="G209" s="107">
        <v>3670</v>
      </c>
      <c r="H209" s="108" t="s">
        <v>143</v>
      </c>
      <c r="I209" s="107">
        <v>18520</v>
      </c>
      <c r="J209" s="109">
        <v>1322</v>
      </c>
      <c r="K209" s="110">
        <v>11.962999999999999</v>
      </c>
      <c r="L209" s="109">
        <v>6.2799199999999999E-2</v>
      </c>
      <c r="M209" s="89">
        <v>4.7762250727808445E-2</v>
      </c>
      <c r="N209" s="111">
        <v>7.583013893200266</v>
      </c>
      <c r="O209" s="7">
        <f>AVERAGE(N209:N211)</f>
        <v>7.583013893200266</v>
      </c>
      <c r="P209" s="70">
        <f>AVERAGE(M209:M211)</f>
        <v>4.7762250727808445E-2</v>
      </c>
      <c r="Q209" s="27">
        <v>4.4283507317060863E-2</v>
      </c>
      <c r="R209" s="49"/>
      <c r="S209" s="50"/>
      <c r="T209" s="27">
        <v>0.13958871047607083</v>
      </c>
      <c r="U209" s="72">
        <f>AVERAGE(O209:O217)</f>
        <v>7.6499637164374503</v>
      </c>
      <c r="V209" s="59">
        <f>STDEV(O209:O217)</f>
        <v>5.8432334497574408E-2</v>
      </c>
      <c r="W209" s="59">
        <f t="shared" ref="W209" si="43">SQRT((AVERAGE(T209:T217))^2+V209^2)</f>
        <v>0.15142931746787702</v>
      </c>
      <c r="X209" s="73">
        <f>AVERAGE(P209:P217)</f>
        <v>4.7685561423671009E-2</v>
      </c>
      <c r="Y209" s="74">
        <f>STDEV(P209:P217)</f>
        <v>1.5596817754416568E-4</v>
      </c>
    </row>
    <row r="210" spans="1:25">
      <c r="A210" s="59" t="s">
        <v>195</v>
      </c>
      <c r="B210" s="59">
        <v>1</v>
      </c>
      <c r="C210" s="62">
        <v>2</v>
      </c>
      <c r="D210" s="62" t="s">
        <v>188</v>
      </c>
      <c r="O210" s="7"/>
      <c r="P210" s="70"/>
      <c r="X210" s="74"/>
      <c r="Y210" s="74"/>
    </row>
    <row r="211" spans="1:25">
      <c r="A211" s="59" t="s">
        <v>195</v>
      </c>
      <c r="B211" s="59">
        <v>1</v>
      </c>
      <c r="C211" s="62">
        <v>3</v>
      </c>
      <c r="D211" s="62" t="s">
        <v>188</v>
      </c>
      <c r="O211" s="7"/>
      <c r="P211" s="70"/>
      <c r="X211" s="74"/>
      <c r="Y211" s="74"/>
    </row>
    <row r="212" spans="1:25">
      <c r="A212" s="59" t="s">
        <v>195</v>
      </c>
      <c r="B212" s="59">
        <v>2</v>
      </c>
      <c r="C212" s="62">
        <v>1</v>
      </c>
      <c r="D212" s="62" t="s">
        <v>188</v>
      </c>
      <c r="E212" s="63">
        <v>44322</v>
      </c>
      <c r="F212" s="106" t="s">
        <v>186</v>
      </c>
      <c r="G212" s="107">
        <v>3671</v>
      </c>
      <c r="H212" s="108" t="s">
        <v>144</v>
      </c>
      <c r="I212" s="107">
        <v>18531</v>
      </c>
      <c r="J212" s="109">
        <v>1319</v>
      </c>
      <c r="K212" s="110">
        <v>11.98</v>
      </c>
      <c r="L212" s="109">
        <v>6.28335E-2</v>
      </c>
      <c r="M212" s="89">
        <v>4.7788337767133211E-2</v>
      </c>
      <c r="N212" s="111">
        <v>7.6906931846392341</v>
      </c>
      <c r="O212" s="7">
        <f>AVERAGE(N212:N214)</f>
        <v>7.6906931846392341</v>
      </c>
      <c r="P212" s="70">
        <f>AVERAGE(M212:M214)</f>
        <v>4.7788337767133211E-2</v>
      </c>
      <c r="Q212" s="27">
        <v>4.4353886967458164E-2</v>
      </c>
      <c r="R212" s="49"/>
      <c r="S212" s="50"/>
      <c r="T212" s="27">
        <v>0.13961105386463563</v>
      </c>
      <c r="X212" s="74"/>
      <c r="Y212" s="74"/>
    </row>
    <row r="213" spans="1:25">
      <c r="A213" s="59" t="s">
        <v>195</v>
      </c>
      <c r="B213" s="59">
        <v>2</v>
      </c>
      <c r="C213" s="62">
        <v>2</v>
      </c>
      <c r="D213" s="62" t="s">
        <v>188</v>
      </c>
      <c r="O213" s="7"/>
      <c r="P213" s="70"/>
      <c r="X213" s="74"/>
      <c r="Y213" s="74"/>
    </row>
    <row r="214" spans="1:25">
      <c r="A214" s="59" t="s">
        <v>195</v>
      </c>
      <c r="B214" s="59">
        <v>2</v>
      </c>
      <c r="C214" s="62">
        <v>3</v>
      </c>
      <c r="D214" s="62" t="s">
        <v>188</v>
      </c>
      <c r="O214" s="7"/>
      <c r="P214" s="70"/>
      <c r="X214" s="74"/>
      <c r="Y214" s="74"/>
    </row>
    <row r="215" spans="1:25">
      <c r="A215" s="59" t="s">
        <v>195</v>
      </c>
      <c r="B215" s="59">
        <v>3</v>
      </c>
      <c r="C215" s="62">
        <v>1</v>
      </c>
      <c r="D215" s="62" t="s">
        <v>188</v>
      </c>
      <c r="E215" s="63">
        <v>44322</v>
      </c>
      <c r="F215" s="106" t="s">
        <v>186</v>
      </c>
      <c r="G215" s="107">
        <v>3672</v>
      </c>
      <c r="H215" s="108" t="s">
        <v>145</v>
      </c>
      <c r="I215" s="107">
        <v>18401</v>
      </c>
      <c r="J215" s="109">
        <v>1281</v>
      </c>
      <c r="K215" s="110">
        <v>11.788</v>
      </c>
      <c r="L215" s="109">
        <v>6.2462400000000001E-2</v>
      </c>
      <c r="M215" s="89">
        <v>4.7506095776071386E-2</v>
      </c>
      <c r="N215" s="111">
        <v>7.6761840714728518</v>
      </c>
      <c r="O215" s="7">
        <f>AVERAGE(N215:N217)</f>
        <v>7.6761840714728518</v>
      </c>
      <c r="P215" s="70">
        <f>AVERAGE(M215:M217)</f>
        <v>4.7506095776071386E-2</v>
      </c>
      <c r="Q215" s="27">
        <v>4.5269526894760097E-2</v>
      </c>
      <c r="R215" s="49"/>
      <c r="S215" s="50"/>
      <c r="T215" s="27">
        <v>0.13990464301568961</v>
      </c>
      <c r="X215" s="74"/>
      <c r="Y215" s="74"/>
    </row>
    <row r="216" spans="1:25">
      <c r="A216" s="59" t="s">
        <v>195</v>
      </c>
      <c r="B216" s="59">
        <v>3</v>
      </c>
      <c r="C216" s="62">
        <v>2</v>
      </c>
      <c r="D216" s="62" t="s">
        <v>188</v>
      </c>
      <c r="O216" s="7"/>
      <c r="P216" s="70"/>
      <c r="X216" s="74"/>
      <c r="Y216" s="74"/>
    </row>
    <row r="217" spans="1:25">
      <c r="A217" s="59" t="s">
        <v>195</v>
      </c>
      <c r="B217" s="59">
        <v>3</v>
      </c>
      <c r="C217" s="62">
        <v>3</v>
      </c>
      <c r="D217" s="62" t="s">
        <v>188</v>
      </c>
      <c r="O217" s="7"/>
      <c r="P217" s="70"/>
      <c r="X217" s="74"/>
      <c r="Y217" s="74"/>
    </row>
    <row r="218" spans="1:25">
      <c r="A218" s="59" t="s">
        <v>196</v>
      </c>
      <c r="B218" s="59">
        <v>1</v>
      </c>
      <c r="C218" s="62">
        <v>1</v>
      </c>
      <c r="D218" s="62" t="s">
        <v>185</v>
      </c>
      <c r="E218" s="63">
        <v>44294</v>
      </c>
      <c r="F218" s="64" t="s">
        <v>186</v>
      </c>
      <c r="G218" s="87">
        <v>2707</v>
      </c>
      <c r="H218" s="88" t="s">
        <v>79</v>
      </c>
      <c r="I218" s="87">
        <v>70</v>
      </c>
      <c r="J218" s="103">
        <v>173</v>
      </c>
      <c r="K218" s="104">
        <v>1.784</v>
      </c>
      <c r="L218" s="103">
        <v>1.6534553000000001</v>
      </c>
      <c r="M218" s="70">
        <v>2.2244933269678033</v>
      </c>
      <c r="N218" s="105">
        <v>7.8909545744593146</v>
      </c>
      <c r="O218" s="7">
        <f>AVERAGE(N218:N220)</f>
        <v>7.8909545744593146</v>
      </c>
      <c r="P218" s="70">
        <f>AVERAGE(M218:M220)</f>
        <v>2.2244933269678033</v>
      </c>
      <c r="Q218" s="27">
        <v>0.18347993236760596</v>
      </c>
      <c r="T218" s="27">
        <v>0.22624956277017066</v>
      </c>
      <c r="U218" s="72">
        <f>AVERAGE(O218:O226)</f>
        <v>7.9888503102171979</v>
      </c>
      <c r="V218" s="59">
        <f>STDEV(O218:O226)</f>
        <v>8.4787218752998786E-2</v>
      </c>
      <c r="W218" s="59">
        <f t="shared" ref="W218" si="44">SQRT((AVERAGE(T218:T226))^2+V218^2)</f>
        <v>0.22044367907011089</v>
      </c>
      <c r="X218" s="73">
        <f>AVERAGE(P218:P226)</f>
        <v>1.9493746167978239</v>
      </c>
      <c r="Y218" s="74">
        <f>STDEV(P218:P226)</f>
        <v>0.56763054004062896</v>
      </c>
    </row>
    <row r="219" spans="1:25">
      <c r="A219" s="59" t="s">
        <v>196</v>
      </c>
      <c r="B219" s="59">
        <v>1</v>
      </c>
      <c r="C219" s="62">
        <v>2</v>
      </c>
      <c r="D219" s="62" t="s">
        <v>185</v>
      </c>
      <c r="O219" s="7"/>
      <c r="P219" s="70"/>
      <c r="X219" s="74"/>
      <c r="Y219" s="74"/>
    </row>
    <row r="220" spans="1:25">
      <c r="A220" s="59" t="s">
        <v>196</v>
      </c>
      <c r="B220" s="59">
        <v>1</v>
      </c>
      <c r="C220" s="62">
        <v>3</v>
      </c>
      <c r="D220" s="62" t="s">
        <v>185</v>
      </c>
      <c r="O220" s="7"/>
      <c r="P220" s="70"/>
      <c r="X220" s="74"/>
      <c r="Y220" s="74"/>
    </row>
    <row r="221" spans="1:25">
      <c r="A221" s="59" t="s">
        <v>196</v>
      </c>
      <c r="B221" s="59">
        <v>2</v>
      </c>
      <c r="C221" s="62">
        <v>1</v>
      </c>
      <c r="D221" s="62" t="s">
        <v>185</v>
      </c>
      <c r="E221" s="63">
        <v>44294</v>
      </c>
      <c r="F221" s="64" t="s">
        <v>186</v>
      </c>
      <c r="G221" s="87">
        <v>2708</v>
      </c>
      <c r="H221" s="88" t="s">
        <v>80</v>
      </c>
      <c r="I221" s="87">
        <v>201</v>
      </c>
      <c r="J221" s="103">
        <v>604</v>
      </c>
      <c r="K221" s="104">
        <v>6.19</v>
      </c>
      <c r="L221" s="103">
        <v>2.1126426999999999</v>
      </c>
      <c r="M221" s="70">
        <v>2.8422658830978027</v>
      </c>
      <c r="N221" s="105">
        <v>8.0536322418026707</v>
      </c>
      <c r="O221" s="7">
        <f>AVERAGE(N221:N223)</f>
        <v>8.0388895781996794</v>
      </c>
      <c r="P221" s="70">
        <f>AVERAGE(M221:M223)</f>
        <v>2.3270207561251328</v>
      </c>
      <c r="Q221" s="11">
        <v>7.6566355828865312E-2</v>
      </c>
      <c r="R221" s="99">
        <v>0.12060447307379081</v>
      </c>
      <c r="T221" s="27">
        <v>0.17907936228800592</v>
      </c>
      <c r="X221" s="74"/>
      <c r="Y221" s="74"/>
    </row>
    <row r="222" spans="1:25">
      <c r="A222" s="59" t="s">
        <v>196</v>
      </c>
      <c r="B222" s="59">
        <v>2</v>
      </c>
      <c r="C222" s="62">
        <v>2</v>
      </c>
      <c r="D222" s="62" t="s">
        <v>185</v>
      </c>
      <c r="E222" s="63">
        <v>44294</v>
      </c>
      <c r="F222" s="64" t="s">
        <v>186</v>
      </c>
      <c r="G222" s="87">
        <v>2709</v>
      </c>
      <c r="H222" s="88" t="s">
        <v>81</v>
      </c>
      <c r="I222" s="87">
        <v>100</v>
      </c>
      <c r="J222" s="103">
        <v>202</v>
      </c>
      <c r="K222" s="104">
        <v>2.0680000000000001</v>
      </c>
      <c r="L222" s="103">
        <v>1.3466842000000001</v>
      </c>
      <c r="M222" s="70">
        <v>1.8117756291524632</v>
      </c>
      <c r="N222" s="105">
        <v>8.0241469145966882</v>
      </c>
      <c r="O222" s="7"/>
      <c r="P222" s="70"/>
      <c r="Q222" s="11">
        <v>0.16464259031871631</v>
      </c>
      <c r="T222" s="27"/>
      <c r="X222" s="74"/>
      <c r="Y222" s="74"/>
    </row>
    <row r="223" spans="1:25">
      <c r="A223" s="59" t="s">
        <v>196</v>
      </c>
      <c r="B223" s="59">
        <v>2</v>
      </c>
      <c r="C223" s="62">
        <v>3</v>
      </c>
      <c r="D223" s="62" t="s">
        <v>185</v>
      </c>
      <c r="O223" s="7"/>
      <c r="P223" s="70"/>
      <c r="X223" s="74"/>
      <c r="Y223" s="74"/>
    </row>
    <row r="224" spans="1:25">
      <c r="A224" s="59" t="s">
        <v>196</v>
      </c>
      <c r="B224" s="59">
        <v>3</v>
      </c>
      <c r="C224" s="62">
        <v>1</v>
      </c>
      <c r="D224" s="62" t="s">
        <v>185</v>
      </c>
      <c r="E224" s="63">
        <v>44294</v>
      </c>
      <c r="F224" s="64" t="s">
        <v>186</v>
      </c>
      <c r="G224" s="87">
        <v>2710</v>
      </c>
      <c r="H224" s="88" t="s">
        <v>82</v>
      </c>
      <c r="I224" s="87">
        <v>207</v>
      </c>
      <c r="J224" s="103">
        <v>344</v>
      </c>
      <c r="K224" s="104">
        <v>3.532</v>
      </c>
      <c r="L224" s="103">
        <v>1.1321794000000001</v>
      </c>
      <c r="M224" s="70">
        <v>1.5231893600210489</v>
      </c>
      <c r="N224" s="105">
        <v>7.9448415517668014</v>
      </c>
      <c r="O224" s="7">
        <f>AVERAGE(N224:N226)</f>
        <v>8.0367067779925971</v>
      </c>
      <c r="P224" s="70">
        <f>AVERAGE(M224:M226)</f>
        <v>1.2966097673005355</v>
      </c>
      <c r="Q224" s="11">
        <v>0.1134823827905759</v>
      </c>
      <c r="R224" s="99">
        <v>0.100988497905937</v>
      </c>
      <c r="T224" s="27">
        <v>0.16650121855821229</v>
      </c>
      <c r="X224" s="74"/>
      <c r="Y224" s="74"/>
    </row>
    <row r="225" spans="1:25">
      <c r="A225" s="59" t="s">
        <v>196</v>
      </c>
      <c r="B225" s="59">
        <v>3</v>
      </c>
      <c r="C225" s="62">
        <v>2</v>
      </c>
      <c r="D225" s="62" t="s">
        <v>185</v>
      </c>
      <c r="E225" s="63">
        <v>44294</v>
      </c>
      <c r="F225" s="64" t="s">
        <v>186</v>
      </c>
      <c r="G225" s="87">
        <v>2711</v>
      </c>
      <c r="H225" s="88" t="s">
        <v>83</v>
      </c>
      <c r="I225" s="87">
        <v>377</v>
      </c>
      <c r="J225" s="103">
        <v>491</v>
      </c>
      <c r="K225" s="104">
        <v>5.0510000000000002</v>
      </c>
      <c r="L225" s="103">
        <v>0.90629519999999997</v>
      </c>
      <c r="M225" s="70">
        <v>1.2192936964567174</v>
      </c>
      <c r="N225" s="105">
        <v>8.169540079784813</v>
      </c>
      <c r="O225" s="7"/>
      <c r="P225" s="70"/>
      <c r="Q225" s="11">
        <v>8.8494613021298088E-2</v>
      </c>
      <c r="T225" s="27"/>
      <c r="X225" s="74"/>
      <c r="Y225" s="74"/>
    </row>
    <row r="226" spans="1:25">
      <c r="A226" s="59" t="s">
        <v>196</v>
      </c>
      <c r="B226" s="59">
        <v>3</v>
      </c>
      <c r="C226" s="62">
        <v>3</v>
      </c>
      <c r="D226" s="62" t="s">
        <v>185</v>
      </c>
      <c r="E226" s="90">
        <v>44250</v>
      </c>
      <c r="F226" t="s">
        <v>186</v>
      </c>
      <c r="G226" s="54">
        <v>1617</v>
      </c>
      <c r="H226" s="55" t="s">
        <v>155</v>
      </c>
      <c r="I226" s="54">
        <v>340</v>
      </c>
      <c r="J226" s="56">
        <v>150</v>
      </c>
      <c r="K226" s="57">
        <v>106.943495</v>
      </c>
      <c r="L226" s="56">
        <v>1.5085643</v>
      </c>
      <c r="M226" s="28">
        <v>1.1473462454238403</v>
      </c>
      <c r="N226" s="58">
        <v>7.9957387024261743</v>
      </c>
      <c r="O226" s="7"/>
      <c r="P226" s="70"/>
      <c r="Q226" s="27">
        <v>0.20271925774768593</v>
      </c>
      <c r="R226" s="27"/>
      <c r="S226" s="27"/>
      <c r="T226" s="27">
        <v>0.24211376774947116</v>
      </c>
      <c r="X226" s="74"/>
      <c r="Y226" s="74"/>
    </row>
    <row r="227" spans="1:25">
      <c r="A227" s="59" t="s">
        <v>196</v>
      </c>
      <c r="B227" s="59">
        <v>1</v>
      </c>
      <c r="C227" s="62">
        <v>1</v>
      </c>
      <c r="D227" s="62" t="s">
        <v>187</v>
      </c>
      <c r="O227" s="7"/>
      <c r="P227" s="70"/>
      <c r="U227" s="72">
        <f>AVERAGE(O227:O235)</f>
        <v>8.1817409048355643</v>
      </c>
      <c r="V227" s="59">
        <f>STDEV(O227:O235)</f>
        <v>0.25738070286214132</v>
      </c>
      <c r="W227" s="59">
        <f t="shared" ref="W227" si="45">SQRT((AVERAGE(T227:T235))^2+V227^2)</f>
        <v>0.31535301903433355</v>
      </c>
      <c r="X227" s="73">
        <f>AVERAGE(P227:P235)</f>
        <v>1.6420909691205434</v>
      </c>
      <c r="Y227" s="74">
        <f>STDEV(P227:P235)</f>
        <v>0.21891911206043443</v>
      </c>
    </row>
    <row r="228" spans="1:25">
      <c r="A228" s="59" t="s">
        <v>196</v>
      </c>
      <c r="B228" s="59">
        <v>1</v>
      </c>
      <c r="C228" s="62">
        <v>2</v>
      </c>
      <c r="D228" s="62" t="s">
        <v>187</v>
      </c>
      <c r="O228" s="7"/>
      <c r="P228" s="70"/>
      <c r="X228" s="74"/>
      <c r="Y228" s="74"/>
    </row>
    <row r="229" spans="1:25">
      <c r="A229" s="59" t="s">
        <v>196</v>
      </c>
      <c r="B229" s="59">
        <v>1</v>
      </c>
      <c r="C229" s="62">
        <v>3</v>
      </c>
      <c r="D229" s="62" t="s">
        <v>187</v>
      </c>
      <c r="O229" s="7"/>
      <c r="P229" s="70"/>
      <c r="X229" s="74"/>
      <c r="Y229" s="74"/>
    </row>
    <row r="230" spans="1:25">
      <c r="A230" s="59" t="s">
        <v>196</v>
      </c>
      <c r="B230" s="59">
        <v>2</v>
      </c>
      <c r="C230" s="62">
        <v>1</v>
      </c>
      <c r="D230" s="62" t="s">
        <v>187</v>
      </c>
      <c r="E230" s="63">
        <v>44294</v>
      </c>
      <c r="F230" s="64" t="s">
        <v>186</v>
      </c>
      <c r="G230" s="87">
        <v>2712</v>
      </c>
      <c r="H230" s="88" t="s">
        <v>84</v>
      </c>
      <c r="I230" s="87">
        <v>196</v>
      </c>
      <c r="J230" s="103">
        <v>322</v>
      </c>
      <c r="K230" s="104">
        <v>3.3450000000000002</v>
      </c>
      <c r="L230" s="103">
        <v>1.1296765</v>
      </c>
      <c r="M230" s="70">
        <v>1.519822057410529</v>
      </c>
      <c r="N230" s="105">
        <v>7.9112892828772345</v>
      </c>
      <c r="O230" s="7">
        <f>AVERAGE(N230:N232)</f>
        <v>7.9997452644951847</v>
      </c>
      <c r="P230" s="70">
        <f>AVERAGE(M230:M232)</f>
        <v>1.4872917804512724</v>
      </c>
      <c r="Q230" s="11">
        <v>0.11884790844048551</v>
      </c>
      <c r="R230" s="99">
        <v>0.12157206749993164</v>
      </c>
      <c r="T230" s="27">
        <v>0.17973243076384429</v>
      </c>
      <c r="X230" s="74"/>
      <c r="Y230" s="74"/>
    </row>
    <row r="231" spans="1:25">
      <c r="A231" s="59" t="s">
        <v>196</v>
      </c>
      <c r="B231" s="59">
        <v>2</v>
      </c>
      <c r="C231" s="62">
        <v>2</v>
      </c>
      <c r="D231" s="62" t="s">
        <v>187</v>
      </c>
      <c r="E231" s="63">
        <v>44294</v>
      </c>
      <c r="F231" s="64" t="s">
        <v>186</v>
      </c>
      <c r="G231" s="87">
        <v>2713</v>
      </c>
      <c r="H231" s="88" t="s">
        <v>85</v>
      </c>
      <c r="I231" s="87">
        <v>190</v>
      </c>
      <c r="J231" s="103">
        <v>302</v>
      </c>
      <c r="K231" s="104">
        <v>3.113</v>
      </c>
      <c r="L231" s="103">
        <v>1.0813173</v>
      </c>
      <c r="M231" s="70">
        <v>1.4547615034920161</v>
      </c>
      <c r="N231" s="105">
        <v>8.088201246113135</v>
      </c>
      <c r="O231" s="7"/>
      <c r="P231" s="70"/>
      <c r="Q231" s="11">
        <v>0.12429622655937778</v>
      </c>
      <c r="T231" s="27"/>
      <c r="X231" s="74"/>
      <c r="Y231" s="74"/>
    </row>
    <row r="232" spans="1:25">
      <c r="A232" s="59" t="s">
        <v>196</v>
      </c>
      <c r="B232" s="59">
        <v>2</v>
      </c>
      <c r="C232" s="62">
        <v>3</v>
      </c>
      <c r="D232" s="62" t="s">
        <v>187</v>
      </c>
      <c r="O232" s="7"/>
      <c r="P232" s="70"/>
      <c r="X232" s="74"/>
      <c r="Y232" s="74"/>
    </row>
    <row r="233" spans="1:25">
      <c r="A233" s="59" t="s">
        <v>196</v>
      </c>
      <c r="B233" s="59">
        <v>3</v>
      </c>
      <c r="C233" s="62">
        <v>1</v>
      </c>
      <c r="D233" s="62" t="s">
        <v>187</v>
      </c>
      <c r="E233" s="63">
        <v>44294</v>
      </c>
      <c r="F233" s="64" t="s">
        <v>186</v>
      </c>
      <c r="G233" s="87">
        <v>2714</v>
      </c>
      <c r="H233" s="88" t="s">
        <v>86</v>
      </c>
      <c r="I233" s="87">
        <v>205</v>
      </c>
      <c r="J233" s="104">
        <v>287</v>
      </c>
      <c r="K233" s="104">
        <v>2.96</v>
      </c>
      <c r="L233" s="104">
        <v>1.3356199</v>
      </c>
      <c r="M233" s="70">
        <v>1.7968901577898142</v>
      </c>
      <c r="N233" s="105">
        <v>8.3637365451759447</v>
      </c>
      <c r="O233" s="7">
        <f>AVERAGE(N233:N235)</f>
        <v>8.3637365451759447</v>
      </c>
      <c r="P233" s="70">
        <f>AVERAGE(M233:M235)</f>
        <v>1.7968901577898142</v>
      </c>
      <c r="Q233" s="11">
        <v>0.1288022209417034</v>
      </c>
      <c r="R233" s="99">
        <v>0.1288022209417034</v>
      </c>
      <c r="T233" s="27">
        <v>0.1846997325162858</v>
      </c>
      <c r="X233" s="74"/>
      <c r="Y233" s="74"/>
    </row>
    <row r="234" spans="1:25">
      <c r="A234" s="59" t="s">
        <v>196</v>
      </c>
      <c r="B234" s="59">
        <v>3</v>
      </c>
      <c r="C234" s="62">
        <v>2</v>
      </c>
      <c r="D234" s="62" t="s">
        <v>187</v>
      </c>
      <c r="E234" s="63">
        <v>44294</v>
      </c>
      <c r="F234" s="64" t="s">
        <v>186</v>
      </c>
      <c r="G234" s="87">
        <v>2715</v>
      </c>
      <c r="H234" s="88" t="s">
        <v>87</v>
      </c>
      <c r="I234" s="87">
        <v>146</v>
      </c>
      <c r="J234" s="104">
        <v>287</v>
      </c>
      <c r="K234" s="104">
        <v>2.96</v>
      </c>
      <c r="L234" s="104">
        <v>1.3356199</v>
      </c>
      <c r="M234" s="70">
        <v>1.7968901577898142</v>
      </c>
      <c r="N234" s="105">
        <v>8.3637365451759447</v>
      </c>
      <c r="O234" s="7"/>
      <c r="P234" s="70"/>
      <c r="Q234" s="11">
        <v>0.1288022209417034</v>
      </c>
      <c r="T234" s="27"/>
      <c r="X234" s="74"/>
      <c r="Y234" s="74"/>
    </row>
    <row r="235" spans="1:25">
      <c r="A235" s="59" t="s">
        <v>196</v>
      </c>
      <c r="B235" s="59">
        <v>3</v>
      </c>
      <c r="C235" s="62">
        <v>3</v>
      </c>
      <c r="D235" s="62" t="s">
        <v>187</v>
      </c>
      <c r="O235" s="7"/>
      <c r="P235" s="70"/>
      <c r="X235" s="74"/>
      <c r="Y235" s="74"/>
    </row>
    <row r="236" spans="1:25">
      <c r="A236" s="59" t="s">
        <v>196</v>
      </c>
      <c r="B236" s="59">
        <v>1</v>
      </c>
      <c r="C236" s="62">
        <v>1</v>
      </c>
      <c r="D236" s="62" t="s">
        <v>188</v>
      </c>
      <c r="E236" s="63">
        <v>44294</v>
      </c>
      <c r="F236" s="64" t="s">
        <v>186</v>
      </c>
      <c r="G236" s="87">
        <v>2716</v>
      </c>
      <c r="H236" s="88" t="s">
        <v>88</v>
      </c>
      <c r="I236" s="87">
        <v>234</v>
      </c>
      <c r="J236" s="103">
        <v>584</v>
      </c>
      <c r="K236" s="104">
        <v>6.0010000000000003</v>
      </c>
      <c r="L236" s="103">
        <v>1.7552475000000001</v>
      </c>
      <c r="M236" s="70">
        <v>2.3614405245348449</v>
      </c>
      <c r="N236" s="105">
        <v>7.9478917580294892</v>
      </c>
      <c r="O236" s="7">
        <f>AVERAGE(N236:N238)</f>
        <v>7.9478917580294892</v>
      </c>
      <c r="P236" s="70">
        <f>AVERAGE(M236:M238)</f>
        <v>2.3614405245348449</v>
      </c>
      <c r="Q236" s="27">
        <v>7.8389919295671545E-2</v>
      </c>
      <c r="T236" s="27">
        <v>0.15384719210714909</v>
      </c>
      <c r="U236" s="72">
        <f>AVERAGE(O236:O244)</f>
        <v>7.9187453426304719</v>
      </c>
      <c r="V236" s="59">
        <f>STDEV(O236:O244)</f>
        <v>0.12857717228957183</v>
      </c>
      <c r="W236" s="59">
        <f t="shared" ref="W236" si="46">SQRT((AVERAGE(T236:T244))^2+V236^2)</f>
        <v>0.21586662888549377</v>
      </c>
      <c r="X236" s="73">
        <f>AVERAGE(P236:P244)</f>
        <v>1.5965339707633566</v>
      </c>
      <c r="Y236" s="74">
        <f>STDEV(P236:P244)</f>
        <v>0.85141008649584582</v>
      </c>
    </row>
    <row r="237" spans="1:25">
      <c r="A237" s="59" t="s">
        <v>196</v>
      </c>
      <c r="B237" s="59">
        <v>1</v>
      </c>
      <c r="C237" s="62">
        <v>2</v>
      </c>
      <c r="D237" s="62" t="s">
        <v>188</v>
      </c>
      <c r="O237" s="7"/>
      <c r="P237" s="70"/>
      <c r="X237" s="74"/>
      <c r="Y237" s="74"/>
    </row>
    <row r="238" spans="1:25">
      <c r="A238" s="59" t="s">
        <v>196</v>
      </c>
      <c r="B238" s="59">
        <v>1</v>
      </c>
      <c r="C238" s="62">
        <v>3</v>
      </c>
      <c r="D238" s="62" t="s">
        <v>188</v>
      </c>
      <c r="O238" s="7"/>
      <c r="P238" s="70"/>
      <c r="X238" s="74"/>
      <c r="Y238" s="74"/>
    </row>
    <row r="239" spans="1:25">
      <c r="A239" s="59" t="s">
        <v>196</v>
      </c>
      <c r="B239" s="59">
        <v>2</v>
      </c>
      <c r="C239" s="62">
        <v>1</v>
      </c>
      <c r="D239" s="62" t="s">
        <v>188</v>
      </c>
      <c r="E239" s="63">
        <v>44294</v>
      </c>
      <c r="F239" s="64" t="s">
        <v>186</v>
      </c>
      <c r="G239" s="87">
        <v>2717</v>
      </c>
      <c r="H239" s="88" t="s">
        <v>89</v>
      </c>
      <c r="I239" s="87">
        <v>296</v>
      </c>
      <c r="J239" s="103">
        <v>222</v>
      </c>
      <c r="K239" s="104">
        <v>2.2879999999999998</v>
      </c>
      <c r="L239" s="103">
        <v>0.50485290000000005</v>
      </c>
      <c r="M239" s="70">
        <v>0.67920911266869066</v>
      </c>
      <c r="N239" s="105">
        <v>8.0302473271220638</v>
      </c>
      <c r="O239" s="7">
        <f>AVERAGE(N239:N241)</f>
        <v>8.0302473271220638</v>
      </c>
      <c r="P239" s="70">
        <f>AVERAGE(M239:M241)</f>
        <v>0.67920911266869066</v>
      </c>
      <c r="Q239" s="27">
        <v>0.15412818645334425</v>
      </c>
      <c r="T239" s="27">
        <v>0.203173514345421</v>
      </c>
      <c r="X239" s="74"/>
      <c r="Y239" s="74"/>
    </row>
    <row r="240" spans="1:25">
      <c r="A240" s="59" t="s">
        <v>196</v>
      </c>
      <c r="B240" s="59">
        <v>2</v>
      </c>
      <c r="C240" s="62">
        <v>2</v>
      </c>
      <c r="D240" s="62" t="s">
        <v>188</v>
      </c>
      <c r="O240" s="7"/>
      <c r="P240" s="70"/>
      <c r="X240" s="74"/>
      <c r="Y240" s="74"/>
    </row>
    <row r="241" spans="1:25">
      <c r="A241" s="59" t="s">
        <v>196</v>
      </c>
      <c r="B241" s="59">
        <v>2</v>
      </c>
      <c r="C241" s="62">
        <v>3</v>
      </c>
      <c r="D241" s="62" t="s">
        <v>188</v>
      </c>
      <c r="O241" s="7"/>
      <c r="P241" s="70"/>
      <c r="X241" s="74"/>
      <c r="Y241" s="74"/>
    </row>
    <row r="242" spans="1:25">
      <c r="A242" s="59" t="s">
        <v>196</v>
      </c>
      <c r="B242" s="59">
        <v>3</v>
      </c>
      <c r="C242" s="62">
        <v>1</v>
      </c>
      <c r="D242" s="62" t="s">
        <v>188</v>
      </c>
      <c r="E242" s="63">
        <v>44294</v>
      </c>
      <c r="F242" s="64" t="s">
        <v>186</v>
      </c>
      <c r="G242" s="87">
        <v>2718</v>
      </c>
      <c r="H242" s="88" t="s">
        <v>90</v>
      </c>
      <c r="I242" s="87">
        <v>236</v>
      </c>
      <c r="J242" s="103">
        <v>441</v>
      </c>
      <c r="K242" s="104">
        <v>4.5629999999999997</v>
      </c>
      <c r="L242" s="103">
        <v>1.2999879000000001</v>
      </c>
      <c r="M242" s="70">
        <v>1.7489522750865343</v>
      </c>
      <c r="N242" s="105">
        <v>7.778096942739861</v>
      </c>
      <c r="O242" s="7">
        <f>AVERAGE(N242:N244)</f>
        <v>7.778096942739861</v>
      </c>
      <c r="P242" s="70">
        <f>AVERAGE(M242:M244)</f>
        <v>1.7489522750865343</v>
      </c>
      <c r="Q242" s="27">
        <v>9.5393816303938381E-2</v>
      </c>
      <c r="T242" s="27">
        <v>0.16316849959811996</v>
      </c>
      <c r="X242" s="74"/>
      <c r="Y242" s="74"/>
    </row>
    <row r="243" spans="1:25">
      <c r="A243" s="59" t="s">
        <v>196</v>
      </c>
      <c r="B243" s="59">
        <v>3</v>
      </c>
      <c r="C243" s="62">
        <v>2</v>
      </c>
      <c r="D243" s="62" t="s">
        <v>188</v>
      </c>
      <c r="O243" s="7"/>
      <c r="P243" s="70"/>
      <c r="X243" s="74"/>
      <c r="Y243" s="74"/>
    </row>
    <row r="244" spans="1:25">
      <c r="A244" s="59" t="s">
        <v>196</v>
      </c>
      <c r="B244" s="59">
        <v>3</v>
      </c>
      <c r="C244" s="62">
        <v>3</v>
      </c>
      <c r="D244" s="62" t="s">
        <v>188</v>
      </c>
      <c r="O244" s="7"/>
      <c r="P244" s="70"/>
      <c r="X244" s="74"/>
      <c r="Y244" s="74"/>
    </row>
    <row r="245" spans="1:25">
      <c r="A245" s="25" t="s">
        <v>197</v>
      </c>
      <c r="B245" s="59">
        <v>1</v>
      </c>
      <c r="C245" s="62">
        <v>1</v>
      </c>
      <c r="D245" s="62" t="s">
        <v>185</v>
      </c>
      <c r="E245" s="63">
        <v>44293</v>
      </c>
      <c r="F245" s="64" t="s">
        <v>186</v>
      </c>
      <c r="G245" s="97">
        <v>2637</v>
      </c>
      <c r="H245" s="98" t="s">
        <v>21</v>
      </c>
      <c r="I245" s="20">
        <v>339</v>
      </c>
      <c r="J245" s="31">
        <v>3641</v>
      </c>
      <c r="K245" s="32">
        <v>37.652999999999999</v>
      </c>
      <c r="L245" s="112">
        <v>9.3060747999999993</v>
      </c>
      <c r="M245" s="89">
        <v>9.0011864407278868</v>
      </c>
      <c r="N245" s="113">
        <v>6.9914326386581322</v>
      </c>
      <c r="O245" s="7">
        <f>AVERAGE(N245:N247)</f>
        <v>6.9914326386581322</v>
      </c>
      <c r="P245" s="70">
        <f>AVERAGE(M245:M247)</f>
        <v>9.0011864407278868</v>
      </c>
      <c r="Q245" s="27">
        <v>2.1811701363816948E-2</v>
      </c>
      <c r="R245" s="27"/>
      <c r="S245" s="7"/>
      <c r="T245" s="27">
        <v>0.13416307013651885</v>
      </c>
      <c r="U245" s="72">
        <f>AVERAGE(O245:O253)</f>
        <v>7.0480965076850453</v>
      </c>
      <c r="V245" s="59">
        <f>STDEV(O245:O253)</f>
        <v>4.9137507092112766E-2</v>
      </c>
      <c r="W245" s="59">
        <f t="shared" ref="W245" si="47">SQRT((AVERAGE(T245:T253))^2+V245^2)</f>
        <v>0.14337239266855881</v>
      </c>
      <c r="X245" s="73">
        <f>AVERAGE(P245:P253)</f>
        <v>9.2972011256585017</v>
      </c>
      <c r="Y245" s="74">
        <f>STDEV(P245:P253)</f>
        <v>0.29554002557502429</v>
      </c>
    </row>
    <row r="246" spans="1:25">
      <c r="A246" s="25" t="s">
        <v>197</v>
      </c>
      <c r="B246" s="59">
        <v>1</v>
      </c>
      <c r="C246" s="62">
        <v>2</v>
      </c>
      <c r="D246" s="62" t="s">
        <v>185</v>
      </c>
      <c r="O246" s="7"/>
      <c r="P246" s="70"/>
      <c r="X246" s="74"/>
      <c r="Y246" s="74"/>
    </row>
    <row r="247" spans="1:25">
      <c r="A247" s="25" t="s">
        <v>197</v>
      </c>
      <c r="B247" s="59">
        <v>1</v>
      </c>
      <c r="C247" s="62">
        <v>3</v>
      </c>
      <c r="D247" s="62" t="s">
        <v>185</v>
      </c>
      <c r="O247" s="7"/>
      <c r="P247" s="70"/>
      <c r="X247" s="74"/>
      <c r="Y247" s="74"/>
    </row>
    <row r="248" spans="1:25">
      <c r="A248" s="25" t="s">
        <v>197</v>
      </c>
      <c r="B248" s="59">
        <v>2</v>
      </c>
      <c r="C248" s="62">
        <v>1</v>
      </c>
      <c r="D248" s="62" t="s">
        <v>185</v>
      </c>
      <c r="E248" s="63">
        <v>44293</v>
      </c>
      <c r="F248" s="64" t="s">
        <v>186</v>
      </c>
      <c r="G248" s="97">
        <v>2638</v>
      </c>
      <c r="H248" s="98" t="s">
        <v>22</v>
      </c>
      <c r="I248" s="20">
        <v>330</v>
      </c>
      <c r="J248" s="31">
        <v>3705</v>
      </c>
      <c r="K248" s="32">
        <v>38.319000000000003</v>
      </c>
      <c r="L248" s="112">
        <v>9.7139866000000001</v>
      </c>
      <c r="M248" s="89">
        <v>9.3957341143800388</v>
      </c>
      <c r="N248" s="113">
        <v>7.0541676365093577</v>
      </c>
      <c r="O248" s="7">
        <f>AVERAGE(N248:N250)</f>
        <v>7.0789580792086326</v>
      </c>
      <c r="P248" s="70">
        <f>AVERAGE(M248:M250)</f>
        <v>9.2981527424754784</v>
      </c>
      <c r="Q248" s="11">
        <v>2.1547646249001701E-2</v>
      </c>
      <c r="R248" s="11">
        <v>2.6908954793046079E-2</v>
      </c>
      <c r="S248" s="7"/>
      <c r="T248" s="27">
        <v>0.13508542082743916</v>
      </c>
      <c r="X248" s="74"/>
      <c r="Y248" s="74"/>
    </row>
    <row r="249" spans="1:25">
      <c r="A249" s="25" t="s">
        <v>197</v>
      </c>
      <c r="B249" s="59">
        <v>2</v>
      </c>
      <c r="C249" s="62">
        <v>2</v>
      </c>
      <c r="D249" s="62" t="s">
        <v>185</v>
      </c>
      <c r="E249" s="63">
        <v>44293</v>
      </c>
      <c r="F249" s="64" t="s">
        <v>186</v>
      </c>
      <c r="G249" s="97">
        <v>2639</v>
      </c>
      <c r="H249" s="98" t="s">
        <v>23</v>
      </c>
      <c r="I249" s="20">
        <v>198</v>
      </c>
      <c r="J249" s="31">
        <v>2079</v>
      </c>
      <c r="K249" s="32">
        <v>21.681000000000001</v>
      </c>
      <c r="L249" s="112">
        <v>9.5122133000000009</v>
      </c>
      <c r="M249" s="89">
        <v>9.200571370570918</v>
      </c>
      <c r="N249" s="113">
        <v>7.1037485219079075</v>
      </c>
      <c r="O249" s="7"/>
      <c r="P249" s="70"/>
      <c r="Q249" s="11">
        <v>3.227026333709046E-2</v>
      </c>
      <c r="R249" s="27"/>
      <c r="S249" s="7"/>
      <c r="T249" s="27"/>
      <c r="X249" s="74"/>
      <c r="Y249" s="74"/>
    </row>
    <row r="250" spans="1:25">
      <c r="A250" s="25" t="s">
        <v>197</v>
      </c>
      <c r="B250" s="59">
        <v>2</v>
      </c>
      <c r="C250" s="62">
        <v>3</v>
      </c>
      <c r="D250" s="62" t="s">
        <v>185</v>
      </c>
      <c r="O250" s="7"/>
      <c r="P250" s="70"/>
      <c r="X250" s="74"/>
      <c r="Y250" s="74"/>
    </row>
    <row r="251" spans="1:25">
      <c r="A251" s="25" t="s">
        <v>197</v>
      </c>
      <c r="B251" s="59">
        <v>3</v>
      </c>
      <c r="C251" s="62">
        <v>1</v>
      </c>
      <c r="D251" s="62" t="s">
        <v>185</v>
      </c>
      <c r="E251" s="63">
        <v>44293</v>
      </c>
      <c r="F251" s="64" t="s">
        <v>186</v>
      </c>
      <c r="G251" s="97">
        <v>2640</v>
      </c>
      <c r="H251" s="98" t="s">
        <v>24</v>
      </c>
      <c r="I251" s="20">
        <v>210</v>
      </c>
      <c r="J251" s="31">
        <v>2354</v>
      </c>
      <c r="K251" s="32">
        <v>24.539000000000001</v>
      </c>
      <c r="L251" s="112">
        <v>10.086625</v>
      </c>
      <c r="M251" s="89">
        <v>9.7561640255359787</v>
      </c>
      <c r="N251" s="113">
        <v>7.1118433603403233</v>
      </c>
      <c r="O251" s="7">
        <f>AVERAGE(N251:N253)</f>
        <v>7.0738988051883727</v>
      </c>
      <c r="P251" s="70">
        <f>AVERAGE(M251:M253)</f>
        <v>9.5922641937721416</v>
      </c>
      <c r="Q251" s="11">
        <v>2.9586260920599083E-2</v>
      </c>
      <c r="R251" s="11">
        <v>2.5536568582627817E-2</v>
      </c>
      <c r="S251" s="7"/>
      <c r="T251" s="27">
        <v>0.13481875020577588</v>
      </c>
      <c r="X251" s="74"/>
      <c r="Y251" s="74"/>
    </row>
    <row r="252" spans="1:25">
      <c r="A252" s="25" t="s">
        <v>197</v>
      </c>
      <c r="B252" s="59">
        <v>3</v>
      </c>
      <c r="C252" s="62">
        <v>2</v>
      </c>
      <c r="D252" s="62" t="s">
        <v>185</v>
      </c>
      <c r="E252" s="63">
        <v>44293</v>
      </c>
      <c r="F252" s="64" t="s">
        <v>186</v>
      </c>
      <c r="G252" s="97">
        <v>2641</v>
      </c>
      <c r="H252" s="98" t="s">
        <v>25</v>
      </c>
      <c r="I252" s="20">
        <v>330</v>
      </c>
      <c r="J252" s="31">
        <v>3720</v>
      </c>
      <c r="K252" s="32">
        <v>38.465000000000003</v>
      </c>
      <c r="L252" s="112">
        <v>9.7477221000000007</v>
      </c>
      <c r="M252" s="89">
        <v>9.4283643620083062</v>
      </c>
      <c r="N252" s="113">
        <v>7.0359542500364212</v>
      </c>
      <c r="O252" s="7"/>
      <c r="P252" s="70"/>
      <c r="Q252" s="11">
        <v>2.1486876244656554E-2</v>
      </c>
      <c r="R252" s="27"/>
      <c r="S252" s="7"/>
      <c r="T252" s="27"/>
      <c r="X252" s="74"/>
      <c r="Y252" s="74"/>
    </row>
    <row r="253" spans="1:25">
      <c r="A253" s="25" t="s">
        <v>197</v>
      </c>
      <c r="B253" s="59">
        <v>3</v>
      </c>
      <c r="C253" s="62">
        <v>3</v>
      </c>
      <c r="D253" s="62" t="s">
        <v>185</v>
      </c>
      <c r="O253" s="7"/>
      <c r="P253" s="70"/>
      <c r="X253" s="74"/>
      <c r="Y253" s="74"/>
    </row>
    <row r="254" spans="1:25">
      <c r="A254" s="25" t="s">
        <v>197</v>
      </c>
      <c r="B254" s="59">
        <v>1</v>
      </c>
      <c r="C254" s="62">
        <v>1</v>
      </c>
      <c r="D254" s="62" t="s">
        <v>187</v>
      </c>
      <c r="E254" s="63">
        <v>44293</v>
      </c>
      <c r="F254" s="64" t="s">
        <v>186</v>
      </c>
      <c r="G254" s="114">
        <v>2642</v>
      </c>
      <c r="H254" s="115" t="s">
        <v>26</v>
      </c>
      <c r="I254" s="116">
        <v>167</v>
      </c>
      <c r="J254" s="117">
        <v>2058</v>
      </c>
      <c r="K254" s="118">
        <v>21.457999999999998</v>
      </c>
      <c r="L254" s="119">
        <v>11.1676942</v>
      </c>
      <c r="M254" s="89">
        <v>10.80181491849125</v>
      </c>
      <c r="N254" s="24">
        <v>7.0723810229822934</v>
      </c>
      <c r="O254" s="7">
        <f>AVERAGE(N254:N256)</f>
        <v>7.1293821769438912</v>
      </c>
      <c r="P254" s="70">
        <f>AVERAGE(M254:M256)</f>
        <v>10.579561249033814</v>
      </c>
      <c r="Q254" s="7">
        <v>3.2500084005415562E-2</v>
      </c>
      <c r="R254" s="7">
        <v>4.0304009280663702E-2</v>
      </c>
      <c r="S254" s="7">
        <v>4.9387775081901023E-2</v>
      </c>
      <c r="T254" s="27">
        <v>0.1383777158221943</v>
      </c>
      <c r="U254" s="72">
        <f>AVERAGE(O254:O262)</f>
        <v>7.0937424021789477</v>
      </c>
      <c r="V254" s="59">
        <f>STDEV(O254:O262)</f>
        <v>4.5843876184482844E-2</v>
      </c>
      <c r="W254" s="59">
        <f t="shared" ref="W254" si="48">SQRT((AVERAGE(T254:T262))^2+V254^2)</f>
        <v>0.14458855703961648</v>
      </c>
      <c r="X254" s="73">
        <f>AVERAGE(P254:P262)</f>
        <v>10.699136504794856</v>
      </c>
      <c r="Y254" s="74">
        <f>STDEV(P254:P262)</f>
        <v>0.15747101515337769</v>
      </c>
    </row>
    <row r="255" spans="1:25">
      <c r="A255" s="25" t="s">
        <v>197</v>
      </c>
      <c r="B255" s="59">
        <v>1</v>
      </c>
      <c r="C255" s="62">
        <v>2</v>
      </c>
      <c r="D255" s="62" t="s">
        <v>187</v>
      </c>
      <c r="E255" s="63">
        <v>44293</v>
      </c>
      <c r="F255" s="64" t="s">
        <v>186</v>
      </c>
      <c r="G255" s="97">
        <v>2643</v>
      </c>
      <c r="H255" s="98" t="s">
        <v>27</v>
      </c>
      <c r="I255" s="20">
        <v>225</v>
      </c>
      <c r="J255" s="21">
        <v>2706</v>
      </c>
      <c r="K255" s="22">
        <v>28.138999999999999</v>
      </c>
      <c r="L255" s="23">
        <v>10.708130499999999</v>
      </c>
      <c r="M255" s="89">
        <v>10.357307579576378</v>
      </c>
      <c r="N255" s="24">
        <v>7.1563649717186122</v>
      </c>
      <c r="O255" s="7"/>
      <c r="P255" s="70"/>
      <c r="Q255" s="7">
        <v>2.6840195242050016E-2</v>
      </c>
      <c r="R255" s="27"/>
      <c r="S255" s="7"/>
      <c r="T255" s="27"/>
      <c r="X255" s="74"/>
      <c r="Y255" s="74"/>
    </row>
    <row r="256" spans="1:25">
      <c r="A256" s="25" t="s">
        <v>197</v>
      </c>
      <c r="B256" s="59">
        <v>1</v>
      </c>
      <c r="C256" s="62">
        <v>3</v>
      </c>
      <c r="D256" s="62" t="s">
        <v>187</v>
      </c>
      <c r="E256" s="63">
        <v>44293</v>
      </c>
      <c r="F256" s="64" t="s">
        <v>186</v>
      </c>
      <c r="G256" s="97">
        <v>2644</v>
      </c>
      <c r="H256" s="98" t="s">
        <v>28</v>
      </c>
      <c r="I256" s="20">
        <v>131</v>
      </c>
      <c r="J256" s="21">
        <v>825</v>
      </c>
      <c r="K256" s="22">
        <v>8.6210000000000004</v>
      </c>
      <c r="L256" s="23">
        <v>5.8832177000000003</v>
      </c>
      <c r="M256" s="89"/>
      <c r="N256" s="24">
        <v>7.1594005361307689</v>
      </c>
      <c r="O256" s="7"/>
      <c r="P256" s="70"/>
      <c r="Q256" s="7">
        <v>6.1571748594525529E-2</v>
      </c>
      <c r="R256" s="27"/>
      <c r="S256" s="7"/>
      <c r="T256" s="27"/>
      <c r="X256" s="74"/>
      <c r="Y256" s="74"/>
    </row>
    <row r="257" spans="1:25">
      <c r="A257" s="25" t="s">
        <v>197</v>
      </c>
      <c r="B257" s="59">
        <v>2</v>
      </c>
      <c r="C257" s="62">
        <v>1</v>
      </c>
      <c r="D257" s="62" t="s">
        <v>187</v>
      </c>
      <c r="E257" s="63">
        <v>44293</v>
      </c>
      <c r="F257" s="64" t="s">
        <v>186</v>
      </c>
      <c r="G257" s="97">
        <v>2645</v>
      </c>
      <c r="H257" s="98" t="s">
        <v>29</v>
      </c>
      <c r="I257" s="20">
        <v>173</v>
      </c>
      <c r="J257" s="21">
        <v>2182</v>
      </c>
      <c r="K257" s="22">
        <v>22.794</v>
      </c>
      <c r="L257" s="23">
        <v>11.4175448</v>
      </c>
      <c r="M257" s="89">
        <v>11.043479839659488</v>
      </c>
      <c r="N257" s="24">
        <v>7.1199381987727399</v>
      </c>
      <c r="O257" s="7">
        <f>AVERAGE(N257:N259)</f>
        <v>7.0420253788607328</v>
      </c>
      <c r="P257" s="70">
        <f>AVERAGE(M257:M259)</f>
        <v>10.87755565998029</v>
      </c>
      <c r="Q257" s="7">
        <v>3.1197754041190531E-2</v>
      </c>
      <c r="R257" s="7">
        <v>3.512365946320771E-2</v>
      </c>
      <c r="S257" s="7">
        <v>7.378218767573301E-2</v>
      </c>
      <c r="T257" s="27">
        <v>0.13695857229892372</v>
      </c>
      <c r="X257" s="74"/>
      <c r="Y257" s="74"/>
    </row>
    <row r="258" spans="1:25">
      <c r="A258" s="25" t="s">
        <v>197</v>
      </c>
      <c r="B258" s="59">
        <v>2</v>
      </c>
      <c r="C258" s="62">
        <v>2</v>
      </c>
      <c r="D258" s="62" t="s">
        <v>187</v>
      </c>
      <c r="E258" s="63">
        <v>44293</v>
      </c>
      <c r="F258" s="64" t="s">
        <v>186</v>
      </c>
      <c r="G258" s="97">
        <v>2646</v>
      </c>
      <c r="H258" s="98" t="s">
        <v>30</v>
      </c>
      <c r="I258" s="20">
        <v>165</v>
      </c>
      <c r="J258" s="21">
        <v>1941</v>
      </c>
      <c r="K258" s="22">
        <v>20.280999999999999</v>
      </c>
      <c r="L258" s="23">
        <v>10.710880299999999</v>
      </c>
      <c r="M258" s="89">
        <v>10.359967289820133</v>
      </c>
      <c r="N258" s="24">
        <v>6.9732192521851948</v>
      </c>
      <c r="O258" s="7"/>
      <c r="P258" s="70"/>
      <c r="Q258" s="7">
        <v>3.3857348843232202E-2</v>
      </c>
      <c r="R258" s="27"/>
      <c r="S258" s="7"/>
      <c r="T258" s="27"/>
      <c r="X258" s="74"/>
      <c r="Y258" s="74"/>
    </row>
    <row r="259" spans="1:25">
      <c r="A259" s="25" t="s">
        <v>197</v>
      </c>
      <c r="B259" s="59">
        <v>2</v>
      </c>
      <c r="C259" s="62">
        <v>3</v>
      </c>
      <c r="D259" s="62" t="s">
        <v>187</v>
      </c>
      <c r="E259" s="63">
        <v>44293</v>
      </c>
      <c r="F259" s="64" t="s">
        <v>186</v>
      </c>
      <c r="G259" s="97">
        <v>2647</v>
      </c>
      <c r="H259" s="98" t="s">
        <v>31</v>
      </c>
      <c r="I259" s="20">
        <v>120</v>
      </c>
      <c r="J259" s="21">
        <v>1512</v>
      </c>
      <c r="K259" s="22">
        <v>15.831</v>
      </c>
      <c r="L259" s="23">
        <v>11.609576199999999</v>
      </c>
      <c r="M259" s="89">
        <v>11.229219850461249</v>
      </c>
      <c r="N259" s="24">
        <v>7.0329186856242645</v>
      </c>
      <c r="O259" s="7"/>
      <c r="P259" s="70"/>
      <c r="Q259" s="7">
        <v>4.0315875505200396E-2</v>
      </c>
      <c r="R259" s="27"/>
      <c r="S259" s="7"/>
      <c r="T259" s="27"/>
      <c r="X259" s="74"/>
      <c r="Y259" s="74"/>
    </row>
    <row r="260" spans="1:25">
      <c r="A260" s="25" t="s">
        <v>197</v>
      </c>
      <c r="B260" s="59">
        <v>3</v>
      </c>
      <c r="C260" s="62">
        <v>1</v>
      </c>
      <c r="D260" s="62" t="s">
        <v>187</v>
      </c>
      <c r="E260" s="63">
        <v>44293</v>
      </c>
      <c r="F260" s="64" t="s">
        <v>186</v>
      </c>
      <c r="G260" s="97">
        <v>2648</v>
      </c>
      <c r="H260" s="98" t="s">
        <v>32</v>
      </c>
      <c r="I260" s="20">
        <v>180</v>
      </c>
      <c r="J260" s="21">
        <v>2059</v>
      </c>
      <c r="K260" s="22">
        <v>21.423999999999999</v>
      </c>
      <c r="L260" s="23">
        <v>10.3455336</v>
      </c>
      <c r="M260" s="89">
        <v>10.006590185844495</v>
      </c>
      <c r="N260" s="24">
        <v>7.139163440049729</v>
      </c>
      <c r="O260" s="7">
        <f>AVERAGE(N260:N262)</f>
        <v>7.10981965073222</v>
      </c>
      <c r="P260" s="70">
        <f>AVERAGE(M260:M262)</f>
        <v>10.640292605370464</v>
      </c>
      <c r="Q260" s="7">
        <v>3.2489049901685184E-2</v>
      </c>
      <c r="R260" s="7">
        <v>3.1389533540654525E-2</v>
      </c>
      <c r="S260" s="7">
        <v>2.6521407377059669E-2</v>
      </c>
      <c r="T260" s="27">
        <v>0.13604882170740037</v>
      </c>
      <c r="X260" s="74"/>
      <c r="Y260" s="74"/>
    </row>
    <row r="261" spans="1:25">
      <c r="A261" s="25" t="s">
        <v>197</v>
      </c>
      <c r="B261" s="59">
        <v>3</v>
      </c>
      <c r="C261" s="62">
        <v>2</v>
      </c>
      <c r="D261" s="62" t="s">
        <v>187</v>
      </c>
      <c r="E261" s="63">
        <v>44293</v>
      </c>
      <c r="F261" s="64" t="s">
        <v>186</v>
      </c>
      <c r="G261" s="97">
        <v>2649</v>
      </c>
      <c r="H261" s="98" t="s">
        <v>33</v>
      </c>
      <c r="I261" s="20">
        <v>166</v>
      </c>
      <c r="J261" s="21">
        <v>2118</v>
      </c>
      <c r="K261" s="22">
        <v>22.12</v>
      </c>
      <c r="L261" s="23">
        <v>11.564416700000001</v>
      </c>
      <c r="M261" s="89">
        <v>11.185539879280483</v>
      </c>
      <c r="N261" s="24">
        <v>7.0875588450430751</v>
      </c>
      <c r="O261" s="7"/>
      <c r="P261" s="70"/>
      <c r="Q261" s="7">
        <v>3.185374905700477E-2</v>
      </c>
      <c r="R261" s="27"/>
      <c r="S261" s="7"/>
      <c r="T261" s="27"/>
      <c r="X261" s="74"/>
      <c r="Y261" s="74"/>
    </row>
    <row r="262" spans="1:25">
      <c r="A262" s="25" t="s">
        <v>197</v>
      </c>
      <c r="B262" s="59">
        <v>3</v>
      </c>
      <c r="C262" s="62">
        <v>3</v>
      </c>
      <c r="D262" s="62" t="s">
        <v>187</v>
      </c>
      <c r="E262" s="63">
        <v>44293</v>
      </c>
      <c r="F262" s="64" t="s">
        <v>186</v>
      </c>
      <c r="G262" s="97">
        <v>2650</v>
      </c>
      <c r="H262" s="98" t="s">
        <v>34</v>
      </c>
      <c r="I262" s="20">
        <v>189</v>
      </c>
      <c r="J262" s="21">
        <v>2327</v>
      </c>
      <c r="K262" s="22">
        <v>24.273</v>
      </c>
      <c r="L262" s="23">
        <v>11.0921521</v>
      </c>
      <c r="M262" s="89">
        <v>10.728747750986416</v>
      </c>
      <c r="N262" s="24">
        <v>7.102736667103855</v>
      </c>
      <c r="O262" s="7"/>
      <c r="P262" s="70"/>
      <c r="Q262" s="7">
        <v>2.9825801663273623E-2</v>
      </c>
      <c r="S262" s="7"/>
      <c r="T262" s="27"/>
      <c r="X262" s="74"/>
      <c r="Y262" s="74"/>
    </row>
    <row r="263" spans="1:25">
      <c r="A263" s="25" t="s">
        <v>197</v>
      </c>
      <c r="B263" s="59">
        <v>1</v>
      </c>
      <c r="C263" s="62">
        <v>1</v>
      </c>
      <c r="D263" s="62" t="s">
        <v>188</v>
      </c>
      <c r="E263" s="63">
        <v>44293</v>
      </c>
      <c r="F263" s="64" t="s">
        <v>186</v>
      </c>
      <c r="G263" s="97">
        <v>2651</v>
      </c>
      <c r="H263" s="98" t="s">
        <v>35</v>
      </c>
      <c r="I263" s="20">
        <v>303</v>
      </c>
      <c r="J263" s="21">
        <v>2666</v>
      </c>
      <c r="K263" s="22">
        <v>27.728999999999999</v>
      </c>
      <c r="L263" s="23">
        <v>7.8431395000000004</v>
      </c>
      <c r="M263" s="89"/>
      <c r="N263" s="24">
        <v>6.8507848208948987</v>
      </c>
      <c r="O263" s="7">
        <f>AVERAGE(N263:N265)</f>
        <v>6.8821523198205119</v>
      </c>
      <c r="P263" s="70">
        <f>AVERAGE(M263:M265)</f>
        <v>11.441626798262931</v>
      </c>
      <c r="Q263" s="11">
        <v>2.712105353985526E-2</v>
      </c>
      <c r="R263" s="11">
        <v>3.2695152145184307E-2</v>
      </c>
      <c r="S263" s="7"/>
      <c r="T263" s="27">
        <v>0.13635597546814326</v>
      </c>
      <c r="U263" s="72">
        <f>AVERAGE(O263:O271)</f>
        <v>7.1392756217502695</v>
      </c>
      <c r="V263" s="59">
        <f>STDEV(O263:O271)</f>
        <v>0.25404986673422736</v>
      </c>
      <c r="W263" s="59">
        <f t="shared" ref="W263" si="49">SQRT((AVERAGE(T263:T271))^2+V263^2)</f>
        <v>0.28812837331754609</v>
      </c>
      <c r="X263" s="73">
        <f>AVERAGE(P263:P271)</f>
        <v>12.19911433174307</v>
      </c>
      <c r="Y263" s="74">
        <f>STDEV(P263:P271)</f>
        <v>1.8054471736121644</v>
      </c>
    </row>
    <row r="264" spans="1:25">
      <c r="A264" s="25" t="s">
        <v>197</v>
      </c>
      <c r="B264" s="59">
        <v>1</v>
      </c>
      <c r="C264" s="62">
        <v>2</v>
      </c>
      <c r="D264" s="62" t="s">
        <v>188</v>
      </c>
      <c r="E264" s="63">
        <v>44293</v>
      </c>
      <c r="F264" s="64" t="s">
        <v>186</v>
      </c>
      <c r="G264" s="97">
        <v>2652</v>
      </c>
      <c r="H264" s="98" t="s">
        <v>36</v>
      </c>
      <c r="I264" s="20">
        <v>126</v>
      </c>
      <c r="J264" s="21">
        <v>1629</v>
      </c>
      <c r="K264" s="22">
        <v>16.98</v>
      </c>
      <c r="L264" s="23">
        <v>11.8291778</v>
      </c>
      <c r="M264" s="89">
        <v>11.441626798262931</v>
      </c>
      <c r="N264" s="24">
        <v>6.9135198187461251</v>
      </c>
      <c r="O264" s="7"/>
      <c r="P264" s="70"/>
      <c r="Q264" s="11">
        <v>3.8269250750513351E-2</v>
      </c>
      <c r="S264" s="7"/>
      <c r="T264" s="27"/>
      <c r="X264" s="74"/>
      <c r="Y264" s="74"/>
    </row>
    <row r="265" spans="1:25">
      <c r="A265" s="25" t="s">
        <v>197</v>
      </c>
      <c r="B265" s="59">
        <v>1</v>
      </c>
      <c r="C265" s="62">
        <v>3</v>
      </c>
      <c r="D265" s="62" t="s">
        <v>188</v>
      </c>
      <c r="O265" s="7"/>
      <c r="P265" s="70"/>
      <c r="X265" s="74"/>
      <c r="Y265" s="74"/>
    </row>
    <row r="266" spans="1:25">
      <c r="A266" s="25" t="s">
        <v>197</v>
      </c>
      <c r="B266" s="59">
        <v>2</v>
      </c>
      <c r="C266" s="62">
        <v>1</v>
      </c>
      <c r="D266" s="62" t="s">
        <v>188</v>
      </c>
      <c r="E266" s="63">
        <v>44293</v>
      </c>
      <c r="F266" s="64" t="s">
        <v>186</v>
      </c>
      <c r="G266" s="97">
        <v>2653</v>
      </c>
      <c r="H266" s="98" t="s">
        <v>37</v>
      </c>
      <c r="I266" s="20">
        <v>242</v>
      </c>
      <c r="J266" s="21">
        <v>2394</v>
      </c>
      <c r="K266" s="22">
        <v>24.917999999999999</v>
      </c>
      <c r="L266" s="23">
        <v>8.8803177000000009</v>
      </c>
      <c r="M266" s="89">
        <v>8.5893781200421753</v>
      </c>
      <c r="N266" s="24">
        <v>6.9782785262054547</v>
      </c>
      <c r="O266" s="7">
        <f>AVERAGE(N266:N268)</f>
        <v>7.1455382927879532</v>
      </c>
      <c r="P266" s="70">
        <f>AVERAGE(M266:M268)</f>
        <v>10.895806085562393</v>
      </c>
      <c r="Q266" s="7">
        <v>2.923984185283994E-2</v>
      </c>
      <c r="R266" s="7">
        <v>3.1527898491730877E-2</v>
      </c>
      <c r="S266" s="7">
        <v>0.27752472691579511</v>
      </c>
      <c r="T266" s="27">
        <v>0.13608081222338814</v>
      </c>
      <c r="X266" s="74"/>
      <c r="Y266" s="74"/>
    </row>
    <row r="267" spans="1:25">
      <c r="A267" s="25" t="s">
        <v>197</v>
      </c>
      <c r="B267" s="59">
        <v>2</v>
      </c>
      <c r="C267" s="62">
        <v>2</v>
      </c>
      <c r="D267" s="62" t="s">
        <v>188</v>
      </c>
      <c r="E267" s="63">
        <v>44293</v>
      </c>
      <c r="F267" s="64" t="s">
        <v>186</v>
      </c>
      <c r="G267" s="97">
        <v>2654</v>
      </c>
      <c r="H267" s="98" t="s">
        <v>38</v>
      </c>
      <c r="I267" s="20">
        <v>247</v>
      </c>
      <c r="J267" s="21">
        <v>3126</v>
      </c>
      <c r="K267" s="22">
        <v>32.710999999999999</v>
      </c>
      <c r="L267" s="23">
        <v>11.2223237</v>
      </c>
      <c r="M267" s="89">
        <v>10.854654630747135</v>
      </c>
      <c r="N267" s="24">
        <v>6.992444493462183</v>
      </c>
      <c r="O267" s="7"/>
      <c r="P267" s="70"/>
      <c r="Q267" s="7">
        <v>2.4265291051699129E-2</v>
      </c>
      <c r="R267" s="27"/>
      <c r="S267" s="7"/>
      <c r="T267" s="27"/>
      <c r="X267" s="74"/>
      <c r="Y267" s="74"/>
    </row>
    <row r="268" spans="1:25">
      <c r="A268" s="25" t="s">
        <v>197</v>
      </c>
      <c r="B268" s="59">
        <v>2</v>
      </c>
      <c r="C268" s="62">
        <v>3</v>
      </c>
      <c r="D268" s="62" t="s">
        <v>188</v>
      </c>
      <c r="E268" s="63">
        <v>44294</v>
      </c>
      <c r="F268" s="64" t="s">
        <v>186</v>
      </c>
      <c r="G268" s="87">
        <v>2679</v>
      </c>
      <c r="H268" s="88" t="s">
        <v>57</v>
      </c>
      <c r="I268" s="87">
        <v>119</v>
      </c>
      <c r="J268" s="85">
        <v>1472</v>
      </c>
      <c r="K268" s="86">
        <v>15.343</v>
      </c>
      <c r="L268" s="85">
        <v>9.8437453999999995</v>
      </c>
      <c r="M268" s="70">
        <v>13.243385505897866</v>
      </c>
      <c r="N268" s="71">
        <v>7.46589185869622</v>
      </c>
      <c r="O268" s="7"/>
      <c r="P268" s="70"/>
      <c r="Q268" s="7">
        <v>4.1078562570653565E-2</v>
      </c>
      <c r="T268" s="27"/>
      <c r="X268" s="74"/>
      <c r="Y268" s="74"/>
    </row>
    <row r="269" spans="1:25">
      <c r="A269" s="25" t="s">
        <v>197</v>
      </c>
      <c r="B269" s="59">
        <v>3</v>
      </c>
      <c r="C269" s="62">
        <v>1</v>
      </c>
      <c r="D269" s="62" t="s">
        <v>188</v>
      </c>
      <c r="E269" s="63">
        <v>44294</v>
      </c>
      <c r="F269" s="64" t="s">
        <v>186</v>
      </c>
      <c r="G269" s="87">
        <v>2680</v>
      </c>
      <c r="H269" s="88" t="s">
        <v>58</v>
      </c>
      <c r="I269" s="87">
        <v>164</v>
      </c>
      <c r="J269" s="85">
        <v>2049</v>
      </c>
      <c r="K269" s="86">
        <v>21.347999999999999</v>
      </c>
      <c r="L269" s="85">
        <v>10.5993233</v>
      </c>
      <c r="M269" s="70">
        <v>14.259910111403892</v>
      </c>
      <c r="N269" s="71">
        <v>7.4139541409444423</v>
      </c>
      <c r="O269" s="7">
        <f>AVERAGE(N269:N271)</f>
        <v>7.3901362526423444</v>
      </c>
      <c r="P269" s="70">
        <f>AVERAGE(M269:M271)</f>
        <v>14.259910111403892</v>
      </c>
      <c r="Q269" s="11">
        <v>3.2599802466835491E-2</v>
      </c>
      <c r="R269" s="99">
        <v>2.8204553156585443E-2</v>
      </c>
      <c r="T269" s="27">
        <v>0.13534945840613768</v>
      </c>
      <c r="X269" s="74"/>
      <c r="Y269" s="74"/>
    </row>
    <row r="270" spans="1:25">
      <c r="A270" s="25" t="s">
        <v>197</v>
      </c>
      <c r="B270" s="59">
        <v>3</v>
      </c>
      <c r="C270" s="62">
        <v>2</v>
      </c>
      <c r="D270" s="62" t="s">
        <v>188</v>
      </c>
      <c r="E270" s="63">
        <v>44294</v>
      </c>
      <c r="F270" s="64" t="s">
        <v>186</v>
      </c>
      <c r="G270" s="87">
        <v>2681</v>
      </c>
      <c r="H270" s="88" t="s">
        <v>59</v>
      </c>
      <c r="I270" s="87">
        <v>238</v>
      </c>
      <c r="J270" s="85">
        <v>3212</v>
      </c>
      <c r="K270" s="86">
        <v>33.198999999999998</v>
      </c>
      <c r="L270" s="85">
        <v>12.7568082</v>
      </c>
      <c r="M270" s="70"/>
      <c r="N270" s="71">
        <v>7.3663183643402457</v>
      </c>
      <c r="O270" s="7"/>
      <c r="P270" s="70"/>
      <c r="Q270" s="11">
        <v>2.3809303846335395E-2</v>
      </c>
      <c r="T270" s="27"/>
      <c r="X270" s="74"/>
      <c r="Y270" s="74"/>
    </row>
    <row r="271" spans="1:25">
      <c r="A271" s="25" t="s">
        <v>197</v>
      </c>
      <c r="B271" s="59">
        <v>3</v>
      </c>
      <c r="C271" s="62">
        <v>3</v>
      </c>
      <c r="D271" s="62" t="s">
        <v>188</v>
      </c>
      <c r="O271" s="7"/>
      <c r="P271" s="70"/>
      <c r="Y271" s="74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EA-IRMS_raw</vt:lpstr>
      <vt:lpstr>EA-IRMS_QC</vt:lpstr>
      <vt:lpstr>EA-IRMS_errorPropagate1</vt:lpstr>
      <vt:lpstr>EA-IRMS_errorPropagate2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Huang, Qian</dc:creator>
  <cp:lastModifiedBy>Huang, Qian</cp:lastModifiedBy>
  <dcterms:created xsi:type="dcterms:W3CDTF">2015-06-05T18:19:34Z</dcterms:created>
  <dcterms:modified xsi:type="dcterms:W3CDTF">2023-10-10T09:23:37Z</dcterms:modified>
</cp:coreProperties>
</file>