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0" documentId="13_ncr:1_{553C6D8C-5DA9-4F53-A3C2-92F8423BA0FA}" xr6:coauthVersionLast="36" xr6:coauthVersionMax="36" xr10:uidLastSave="{00000000-0000-0000-0000-000000000000}"/>
  <bookViews>
    <workbookView xWindow="0" yWindow="0" windowWidth="22260" windowHeight="12648" activeTab="2" xr2:uid="{00000000-000D-0000-FFFF-FFFF00000000}"/>
  </bookViews>
  <sheets>
    <sheet name="Dateneingabe" sheetId="1" r:id="rId1"/>
    <sheet name="Ergebnisrose" sheetId="3" r:id="rId2"/>
    <sheet name="Details" sheetId="5" r:id="rId3"/>
    <sheet name="Umrechnungsfunktionen" sheetId="2" r:id="rId4"/>
    <sheet name="Rose" sheetId="7" state="hidden" r:id="rId5"/>
  </sheets>
  <definedNames>
    <definedName name="_Hlk103584091" localSheetId="3">Umrechnungsfunktionen!$B$4</definedName>
    <definedName name="_Hlk103584553" localSheetId="3">Umrechnungsfunktionen!#REF!</definedName>
    <definedName name="_Hlk103584844" localSheetId="3">Umrechnungsfunktionen!$AC$4</definedName>
    <definedName name="_Hlk103584862" localSheetId="3">Umrechnungsfunktionen!$AC$11</definedName>
    <definedName name="_Hlk103584889" localSheetId="3">Umrechnungsfunktionen!$AC$42</definedName>
    <definedName name="_Hlk85632301" localSheetId="3">Umrechnungsfunktionen!$AR$4</definedName>
    <definedName name="_Hlk85632529" localSheetId="3">Umrechnungsfunktionen!$AW$30</definedName>
    <definedName name="_Hlk85632541" localSheetId="3">Umrechnungsfunktionen!$AW$24</definedName>
    <definedName name="_Hlk85632553" localSheetId="3">Umrechnungsfunktionen!$AW$18</definedName>
    <definedName name="_Hlk85632568" localSheetId="3">Umrechnungsfunktionen!$AW$9</definedName>
    <definedName name="_Hlk85632598" localSheetId="3">Umrechnungsfunktionen!$AW$15</definedName>
    <definedName name="_Hlk86408169" localSheetId="3">Umrechnungsfunktionen!$AW$4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8" i="5" l="1"/>
  <c r="O28" i="5"/>
  <c r="U9" i="5"/>
  <c r="C8" i="5"/>
  <c r="C7" i="5"/>
  <c r="C6" i="5"/>
  <c r="R9" i="5" l="1"/>
  <c r="B2" i="5" l="1"/>
  <c r="A1" i="3"/>
  <c r="L24" i="5"/>
  <c r="U5" i="5"/>
  <c r="R7" i="5"/>
  <c r="F5" i="5"/>
  <c r="R27" i="5" l="1"/>
  <c r="U8" i="5" l="1"/>
  <c r="O9" i="5" l="1"/>
  <c r="O7" i="5"/>
  <c r="R26" i="5"/>
  <c r="R25" i="5"/>
  <c r="O27" i="5"/>
  <c r="O25" i="5"/>
  <c r="O24" i="5"/>
  <c r="L27" i="5"/>
  <c r="I26" i="5"/>
  <c r="C9" i="5"/>
  <c r="C32" i="5"/>
  <c r="L28" i="5"/>
  <c r="C27" i="5"/>
  <c r="R30" i="5"/>
  <c r="C34" i="5"/>
  <c r="F29" i="5"/>
  <c r="U17" i="5"/>
  <c r="L37" i="5"/>
  <c r="F28" i="5"/>
  <c r="U16" i="5"/>
  <c r="O32" i="5"/>
  <c r="L36" i="5"/>
  <c r="F27" i="5"/>
  <c r="C33" i="5"/>
  <c r="U15" i="5"/>
  <c r="O29" i="5"/>
  <c r="L31" i="5"/>
  <c r="U12" i="5"/>
  <c r="I7" i="5"/>
  <c r="L30" i="5"/>
  <c r="F24" i="5"/>
  <c r="U11" i="5"/>
  <c r="R24" i="5"/>
  <c r="I24" i="5"/>
  <c r="U6" i="5"/>
  <c r="L34" i="5"/>
  <c r="I28" i="5"/>
  <c r="O11" i="5"/>
  <c r="I9" i="5"/>
  <c r="I27" i="5"/>
  <c r="C29" i="5"/>
  <c r="O10" i="5"/>
  <c r="F8" i="5"/>
  <c r="C24" i="5"/>
  <c r="F6" i="5"/>
  <c r="L11" i="5"/>
  <c r="L35" i="5"/>
  <c r="I29" i="5"/>
  <c r="O12" i="5"/>
  <c r="L10" i="5"/>
  <c r="I10" i="5"/>
  <c r="L26" i="5"/>
  <c r="C26" i="5"/>
  <c r="L8" i="5"/>
  <c r="O26" i="5"/>
  <c r="L25" i="5"/>
  <c r="L39" i="5" s="1"/>
  <c r="I25" i="5"/>
  <c r="C25" i="5"/>
  <c r="U7" i="5"/>
  <c r="O8" i="5"/>
  <c r="L7" i="5"/>
  <c r="O6" i="5"/>
  <c r="L6" i="5"/>
  <c r="R6" i="5"/>
  <c r="O5" i="5"/>
  <c r="R5" i="5"/>
  <c r="L5" i="5"/>
  <c r="O30" i="5"/>
  <c r="L32" i="5"/>
  <c r="F25" i="5"/>
  <c r="C30" i="5"/>
  <c r="U13" i="5"/>
  <c r="O31" i="5"/>
  <c r="L33" i="5"/>
  <c r="F26" i="5"/>
  <c r="C31" i="5"/>
  <c r="U14" i="5"/>
  <c r="I8" i="5"/>
  <c r="U19" i="5" l="1"/>
  <c r="L40" i="5"/>
  <c r="L13" i="5"/>
  <c r="R12" i="5"/>
  <c r="O33" i="5"/>
  <c r="F30" i="5"/>
  <c r="F31" i="5"/>
  <c r="C36" i="5"/>
  <c r="I31" i="5"/>
  <c r="I30" i="5"/>
  <c r="C37" i="5"/>
  <c r="U20" i="5"/>
  <c r="L12" i="5"/>
  <c r="O13" i="5"/>
  <c r="O14" i="5" s="1"/>
  <c r="L9" i="5"/>
  <c r="O15" i="5" l="1"/>
  <c r="B7" i="3" s="1"/>
  <c r="L14" i="5"/>
  <c r="B6" i="3" s="1"/>
  <c r="I32" i="5"/>
  <c r="E5" i="3" s="1"/>
  <c r="F32" i="5"/>
  <c r="E4" i="3" s="1"/>
  <c r="R11" i="5"/>
  <c r="R10" i="5"/>
  <c r="I11" i="5" l="1"/>
  <c r="I6" i="5"/>
  <c r="U10" i="5"/>
  <c r="U18" i="5" s="1"/>
  <c r="R8" i="5"/>
  <c r="R29" i="5"/>
  <c r="L29" i="5"/>
  <c r="L38" i="5" s="1"/>
  <c r="C28" i="5"/>
  <c r="C35" i="5" s="1"/>
  <c r="C5" i="5"/>
  <c r="U21" i="5"/>
  <c r="O34" i="5"/>
  <c r="O35" i="5" s="1"/>
  <c r="E7" i="3" s="1"/>
  <c r="I5" i="5"/>
  <c r="R13" i="5" l="1"/>
  <c r="B8" i="3" s="1"/>
  <c r="C38" i="5"/>
  <c r="E3" i="3" s="1"/>
  <c r="L41" i="5"/>
  <c r="E6" i="3" s="1"/>
  <c r="K12" i="7" s="1"/>
  <c r="U22" i="5"/>
  <c r="B9" i="3" s="1"/>
  <c r="R31" i="5"/>
  <c r="E8" i="3" s="1"/>
  <c r="K14" i="7" s="1"/>
  <c r="K10" i="7"/>
  <c r="K11" i="7"/>
  <c r="K13" i="7"/>
  <c r="K9" i="7" l="1"/>
  <c r="E203" i="7" l="1"/>
  <c r="F260" i="7"/>
  <c r="F284" i="7"/>
  <c r="G310" i="7"/>
  <c r="G344" i="7"/>
  <c r="F234" i="7"/>
  <c r="K5" i="7"/>
  <c r="E87" i="7" s="1"/>
  <c r="K6" i="7"/>
  <c r="E118" i="7" s="1"/>
  <c r="K7" i="7"/>
  <c r="E146" i="7" s="1"/>
  <c r="K8" i="7"/>
  <c r="E174" i="7" s="1"/>
  <c r="G339" i="7"/>
  <c r="G343" i="7"/>
  <c r="G345" i="7"/>
  <c r="G347" i="7"/>
  <c r="G349" i="7"/>
  <c r="G350" i="7"/>
  <c r="G351" i="7"/>
  <c r="G353" i="7"/>
  <c r="G355" i="7"/>
  <c r="G357" i="7"/>
  <c r="G358" i="7"/>
  <c r="G359" i="7"/>
  <c r="G361" i="7"/>
  <c r="F293" i="7"/>
  <c r="F297" i="7"/>
  <c r="F283" i="7"/>
  <c r="F256" i="7"/>
  <c r="F257" i="7"/>
  <c r="F261" i="7"/>
  <c r="F263" i="7"/>
  <c r="F265" i="7"/>
  <c r="F266" i="7"/>
  <c r="F267" i="7"/>
  <c r="F270" i="7"/>
  <c r="F271" i="7"/>
  <c r="F273" i="7"/>
  <c r="F274" i="7"/>
  <c r="F275" i="7"/>
  <c r="F278" i="7"/>
  <c r="F279" i="7"/>
  <c r="F255" i="7"/>
  <c r="F308" i="7"/>
  <c r="F307" i="7"/>
  <c r="E117" i="7" l="1"/>
  <c r="E125" i="7"/>
  <c r="E133" i="7"/>
  <c r="E115" i="7"/>
  <c r="E143" i="7"/>
  <c r="E161" i="7"/>
  <c r="E153" i="7"/>
  <c r="E145" i="7"/>
  <c r="E168" i="7"/>
  <c r="E160" i="7"/>
  <c r="E152" i="7"/>
  <c r="E144" i="7"/>
  <c r="E159" i="7"/>
  <c r="E150" i="7"/>
  <c r="E165" i="7"/>
  <c r="E157" i="7"/>
  <c r="E149" i="7"/>
  <c r="E167" i="7"/>
  <c r="E158" i="7"/>
  <c r="E164" i="7"/>
  <c r="E156" i="7"/>
  <c r="E148" i="7"/>
  <c r="E151" i="7"/>
  <c r="E166" i="7"/>
  <c r="E163" i="7"/>
  <c r="E155" i="7"/>
  <c r="E147" i="7"/>
  <c r="E162" i="7"/>
  <c r="E154" i="7"/>
  <c r="E107" i="7"/>
  <c r="E99" i="7"/>
  <c r="E91" i="7"/>
  <c r="G333" i="7"/>
  <c r="F249" i="7"/>
  <c r="G341" i="7"/>
  <c r="F241" i="7"/>
  <c r="F248" i="7"/>
  <c r="G325" i="7"/>
  <c r="E171" i="7"/>
  <c r="F240" i="7"/>
  <c r="E196" i="7"/>
  <c r="F233" i="7"/>
  <c r="E186" i="7"/>
  <c r="F232" i="7"/>
  <c r="G317" i="7"/>
  <c r="E184" i="7"/>
  <c r="E172" i="7"/>
  <c r="E210" i="7"/>
  <c r="E199" i="7"/>
  <c r="E217" i="7"/>
  <c r="E209" i="7"/>
  <c r="E201" i="7"/>
  <c r="E224" i="7"/>
  <c r="E216" i="7"/>
  <c r="E208" i="7"/>
  <c r="E200" i="7"/>
  <c r="E202" i="7"/>
  <c r="E215" i="7"/>
  <c r="E222" i="7"/>
  <c r="E214" i="7"/>
  <c r="E206" i="7"/>
  <c r="E223" i="7"/>
  <c r="E207" i="7"/>
  <c r="E221" i="7"/>
  <c r="E213" i="7"/>
  <c r="E205" i="7"/>
  <c r="E218" i="7"/>
  <c r="E220" i="7"/>
  <c r="E212" i="7"/>
  <c r="E204" i="7"/>
  <c r="E219" i="7"/>
  <c r="E211" i="7"/>
  <c r="F239" i="7"/>
  <c r="F246" i="7"/>
  <c r="F230" i="7"/>
  <c r="F245" i="7"/>
  <c r="F229" i="7"/>
  <c r="F244" i="7"/>
  <c r="F236" i="7"/>
  <c r="F251" i="7"/>
  <c r="F243" i="7"/>
  <c r="F235" i="7"/>
  <c r="F247" i="7"/>
  <c r="F231" i="7"/>
  <c r="F238" i="7"/>
  <c r="F227" i="7"/>
  <c r="F237" i="7"/>
  <c r="F252" i="7"/>
  <c r="F228" i="7"/>
  <c r="F250" i="7"/>
  <c r="F242" i="7"/>
  <c r="F280" i="7"/>
  <c r="F272" i="7"/>
  <c r="F264" i="7"/>
  <c r="F277" i="7"/>
  <c r="F269" i="7"/>
  <c r="F259" i="7"/>
  <c r="F276" i="7"/>
  <c r="F268" i="7"/>
  <c r="F258" i="7"/>
  <c r="F291" i="7"/>
  <c r="F289" i="7"/>
  <c r="F285" i="7"/>
  <c r="F305" i="7"/>
  <c r="F301" i="7"/>
  <c r="F299" i="7"/>
  <c r="G332" i="7"/>
  <c r="G324" i="7"/>
  <c r="G316" i="7"/>
  <c r="G331" i="7"/>
  <c r="G323" i="7"/>
  <c r="G315" i="7"/>
  <c r="G330" i="7"/>
  <c r="G322" i="7"/>
  <c r="G314" i="7"/>
  <c r="G329" i="7"/>
  <c r="G321" i="7"/>
  <c r="G313" i="7"/>
  <c r="G309" i="7"/>
  <c r="G328" i="7"/>
  <c r="G320" i="7"/>
  <c r="G312" i="7"/>
  <c r="G335" i="7"/>
  <c r="G327" i="7"/>
  <c r="G319" i="7"/>
  <c r="G311" i="7"/>
  <c r="G334" i="7"/>
  <c r="G326" i="7"/>
  <c r="G318" i="7"/>
  <c r="G342" i="7"/>
  <c r="E195" i="7"/>
  <c r="E181" i="7"/>
  <c r="E194" i="7"/>
  <c r="E192" i="7"/>
  <c r="E179" i="7"/>
  <c r="E189" i="7"/>
  <c r="E178" i="7"/>
  <c r="E180" i="7"/>
  <c r="E188" i="7"/>
  <c r="E176" i="7"/>
  <c r="E187" i="7"/>
  <c r="E173" i="7"/>
  <c r="E140" i="7"/>
  <c r="E132" i="7"/>
  <c r="E124" i="7"/>
  <c r="E116" i="7"/>
  <c r="E139" i="7"/>
  <c r="E131" i="7"/>
  <c r="E123" i="7"/>
  <c r="E138" i="7"/>
  <c r="E130" i="7"/>
  <c r="E122" i="7"/>
  <c r="E137" i="7"/>
  <c r="E129" i="7"/>
  <c r="E121" i="7"/>
  <c r="E136" i="7"/>
  <c r="E128" i="7"/>
  <c r="E120" i="7"/>
  <c r="E135" i="7"/>
  <c r="E127" i="7"/>
  <c r="E119" i="7"/>
  <c r="E134" i="7"/>
  <c r="E126" i="7"/>
  <c r="F262" i="7"/>
  <c r="F306" i="7"/>
  <c r="F298" i="7"/>
  <c r="F290" i="7"/>
  <c r="G356" i="7"/>
  <c r="G348" i="7"/>
  <c r="G340" i="7"/>
  <c r="F304" i="7"/>
  <c r="F296" i="7"/>
  <c r="F288" i="7"/>
  <c r="G338" i="7"/>
  <c r="G354" i="7"/>
  <c r="G346" i="7"/>
  <c r="F303" i="7"/>
  <c r="F295" i="7"/>
  <c r="F287" i="7"/>
  <c r="F302" i="7"/>
  <c r="F294" i="7"/>
  <c r="F286" i="7"/>
  <c r="G360" i="7"/>
  <c r="G352" i="7"/>
  <c r="F300" i="7"/>
  <c r="F292" i="7"/>
  <c r="E106" i="7"/>
  <c r="E90" i="7"/>
  <c r="E105" i="7"/>
  <c r="E89" i="7"/>
  <c r="E112" i="7"/>
  <c r="E104" i="7"/>
  <c r="E96" i="7"/>
  <c r="E88" i="7"/>
  <c r="E111" i="7"/>
  <c r="E103" i="7"/>
  <c r="E95" i="7"/>
  <c r="E193" i="7"/>
  <c r="E185" i="7"/>
  <c r="E177" i="7"/>
  <c r="E98" i="7"/>
  <c r="E97" i="7"/>
  <c r="E110" i="7"/>
  <c r="E102" i="7"/>
  <c r="E94" i="7"/>
  <c r="E109" i="7"/>
  <c r="E101" i="7"/>
  <c r="E93" i="7"/>
  <c r="E191" i="7"/>
  <c r="E183" i="7"/>
  <c r="E175" i="7"/>
  <c r="E108" i="7"/>
  <c r="E100" i="7"/>
  <c r="E92" i="7"/>
  <c r="E190" i="7"/>
  <c r="E182" i="7"/>
  <c r="I12" i="5"/>
  <c r="B5" i="3" s="1"/>
  <c r="K4" i="7" s="1"/>
  <c r="E62" i="7" s="1"/>
  <c r="E73" i="7" l="1"/>
  <c r="E69" i="7"/>
  <c r="E77" i="7"/>
  <c r="E84" i="7"/>
  <c r="E82" i="7"/>
  <c r="E75" i="7"/>
  <c r="E79" i="7"/>
  <c r="E81" i="7"/>
  <c r="E76" i="7"/>
  <c r="E68" i="7"/>
  <c r="E70" i="7"/>
  <c r="E72" i="7"/>
  <c r="E78" i="7"/>
  <c r="E80" i="7"/>
  <c r="E59" i="7"/>
  <c r="E64" i="7"/>
  <c r="E63" i="7"/>
  <c r="E66" i="7"/>
  <c r="E60" i="7"/>
  <c r="E83" i="7"/>
  <c r="E71" i="7"/>
  <c r="E67" i="7"/>
  <c r="E65" i="7"/>
  <c r="E74" i="7"/>
  <c r="E61" i="7"/>
  <c r="F9" i="5"/>
  <c r="F7" i="5"/>
  <c r="F10" i="5" l="1"/>
  <c r="B4" i="3" s="1"/>
  <c r="K3" i="7" s="1"/>
  <c r="C10" i="5"/>
  <c r="B3" i="3" l="1"/>
  <c r="K2" i="7" s="1"/>
  <c r="D32" i="7"/>
  <c r="D54" i="7"/>
  <c r="D44" i="7"/>
  <c r="D50" i="7"/>
  <c r="D49" i="7"/>
  <c r="D48" i="7"/>
  <c r="D47" i="7"/>
  <c r="D36" i="7"/>
  <c r="D51" i="7"/>
  <c r="D42" i="7"/>
  <c r="D41" i="7"/>
  <c r="D40" i="7"/>
  <c r="D33" i="7"/>
  <c r="D55" i="7"/>
  <c r="D53" i="7"/>
  <c r="D35" i="7"/>
  <c r="D38" i="7"/>
  <c r="D52" i="7"/>
  <c r="D56" i="7"/>
  <c r="D39" i="7"/>
  <c r="D46" i="7"/>
  <c r="D45" i="7"/>
  <c r="D34" i="7"/>
  <c r="D37" i="7"/>
  <c r="D31" i="7"/>
  <c r="D43" i="7"/>
  <c r="D24" i="7" l="1"/>
  <c r="D7" i="7"/>
  <c r="D25" i="7"/>
  <c r="D12" i="7"/>
  <c r="D27" i="7"/>
  <c r="D6" i="7"/>
  <c r="D14" i="7"/>
  <c r="D8" i="7"/>
  <c r="D4" i="7"/>
  <c r="D18" i="7"/>
  <c r="D15" i="7"/>
  <c r="D17" i="7"/>
  <c r="D10" i="7"/>
  <c r="D26" i="7"/>
  <c r="K16" i="7"/>
  <c r="D16" i="7"/>
  <c r="D22" i="7"/>
  <c r="D11" i="7"/>
  <c r="D20" i="7"/>
  <c r="D21" i="7"/>
  <c r="D13" i="7"/>
  <c r="D23" i="7"/>
  <c r="D19" i="7"/>
  <c r="D9" i="7"/>
  <c r="D5" i="7"/>
  <c r="D28" i="7"/>
</calcChain>
</file>

<file path=xl/sharedStrings.xml><?xml version="1.0" encoding="utf-8"?>
<sst xmlns="http://schemas.openxmlformats.org/spreadsheetml/2006/main" count="1387" uniqueCount="286">
  <si>
    <t>Position zum Hang</t>
  </si>
  <si>
    <t>Nachbarflächen</t>
  </si>
  <si>
    <t>Netzwerk</t>
  </si>
  <si>
    <t>Erschließung</t>
  </si>
  <si>
    <t>Nutzungsspuren</t>
  </si>
  <si>
    <t>Zusatzstrukturen</t>
  </si>
  <si>
    <t>Management</t>
  </si>
  <si>
    <t>horizontale Schichtung</t>
  </si>
  <si>
    <t>vertikale Schichtung</t>
  </si>
  <si>
    <t>Strukturvielfalt</t>
  </si>
  <si>
    <t>Sonderform</t>
  </si>
  <si>
    <t>Lücken</t>
  </si>
  <si>
    <t>Totholz</t>
  </si>
  <si>
    <t>Alterszusammensetzung</t>
  </si>
  <si>
    <t>Breite</t>
  </si>
  <si>
    <t>Höhe</t>
  </si>
  <si>
    <t>Saum</t>
  </si>
  <si>
    <t>Baumanteil</t>
  </si>
  <si>
    <t>Anzahl Gehölzarten</t>
  </si>
  <si>
    <t>Dominanzen</t>
  </si>
  <si>
    <t>Neophyten</t>
  </si>
  <si>
    <t>Heckendichte</t>
  </si>
  <si>
    <t>Schutzgebiet</t>
  </si>
  <si>
    <t>Naturdenkmal</t>
  </si>
  <si>
    <t>klimatische Wasserbilanz</t>
  </si>
  <si>
    <t>traditionelle Heckenregion</t>
  </si>
  <si>
    <t>in Wildtierkorridor</t>
  </si>
  <si>
    <t>Bevölkerungsdichte</t>
  </si>
  <si>
    <t>Franziszeischer Kataster</t>
  </si>
  <si>
    <t>nutzbare Feldkapazität</t>
  </si>
  <si>
    <t>Humusbilanz</t>
  </si>
  <si>
    <t>Gelände</t>
  </si>
  <si>
    <t>Ausrichtung Himmelsrichtung</t>
  </si>
  <si>
    <t>a</t>
  </si>
  <si>
    <t>b</t>
  </si>
  <si>
    <t>c</t>
  </si>
  <si>
    <t>d</t>
  </si>
  <si>
    <t>e</t>
  </si>
  <si>
    <t>Rohstoffe aus der Hecke</t>
  </si>
  <si>
    <t>keine ersichtlich</t>
  </si>
  <si>
    <t>Bienenstöcke</t>
  </si>
  <si>
    <t>Obst</t>
  </si>
  <si>
    <t>gelagerte Holzstapel</t>
  </si>
  <si>
    <t>andere Nutzung</t>
  </si>
  <si>
    <t>Jagd, z.B. Hochstand</t>
  </si>
  <si>
    <t>Erholung, z.B. Bank</t>
  </si>
  <si>
    <t>Bildung, z.B. Schautafel</t>
  </si>
  <si>
    <t>Kulturdenkmal</t>
  </si>
  <si>
    <t>nichts</t>
  </si>
  <si>
    <t>Baum/Strauch nachgepflanzt</t>
  </si>
  <si>
    <t>Seitenschnitt sichtbar</t>
  </si>
  <si>
    <t>auf Stock gesetzt</t>
  </si>
  <si>
    <t>Einzelbaum/-strauch Rückschnitte</t>
  </si>
  <si>
    <t>f</t>
  </si>
  <si>
    <t xml:space="preserve">Einzelstamm Entnahme </t>
  </si>
  <si>
    <t>kein Totholz</t>
  </si>
  <si>
    <t>kein Merkmal</t>
  </si>
  <si>
    <t>1 Merkmal</t>
  </si>
  <si>
    <t>2 Merkmale</t>
  </si>
  <si>
    <t>3 Merkmale</t>
  </si>
  <si>
    <t>1-2/ 100m</t>
  </si>
  <si>
    <t>3-9/ 100m</t>
  </si>
  <si>
    <t>10-20/ 100m</t>
  </si>
  <si>
    <t>&gt;20/ 100m</t>
  </si>
  <si>
    <t>Siedlung/Straße</t>
  </si>
  <si>
    <t>Grünland ext.</t>
  </si>
  <si>
    <t>Grünland int.</t>
  </si>
  <si>
    <t>Acker</t>
  </si>
  <si>
    <t>unbefestigter Weg</t>
  </si>
  <si>
    <t>Brache</t>
  </si>
  <si>
    <t>S – N</t>
  </si>
  <si>
    <t>SO – NW</t>
  </si>
  <si>
    <t>W – O</t>
  </si>
  <si>
    <t>SW – NO</t>
  </si>
  <si>
    <t>violett</t>
  </si>
  <si>
    <t>blau</t>
  </si>
  <si>
    <t>weißblau-hellblau</t>
  </si>
  <si>
    <t>hellgelb-weiß</t>
  </si>
  <si>
    <t>rot, orange</t>
  </si>
  <si>
    <t>nur Baumschicht</t>
  </si>
  <si>
    <t>nur Strauchschicht</t>
  </si>
  <si>
    <t>Baum- und Strauchschicht</t>
  </si>
  <si>
    <t>min. 1 Lücke &gt;5m</t>
  </si>
  <si>
    <t>&gt;10% Lücken</t>
  </si>
  <si>
    <t>5-10% Lücken</t>
  </si>
  <si>
    <t>&lt;5% Lücken</t>
  </si>
  <si>
    <t>keine Lücken</t>
  </si>
  <si>
    <t>&lt;2 m</t>
  </si>
  <si>
    <t>2-5 m</t>
  </si>
  <si>
    <t>5-10 m</t>
  </si>
  <si>
    <t>10-15 m</t>
  </si>
  <si>
    <t>&gt;15 m</t>
  </si>
  <si>
    <t>Ertragssteigerung auf Nachbarflächen</t>
  </si>
  <si>
    <t>Klimaschutz</t>
  </si>
  <si>
    <t>&lt;250m/25 ha</t>
  </si>
  <si>
    <t>250-800m/25 ha</t>
  </si>
  <si>
    <t>800-1500m/25 ha</t>
  </si>
  <si>
    <t>1500-2200m/25 ha</t>
  </si>
  <si>
    <t>&gt;2200m/25 ha</t>
  </si>
  <si>
    <t>&lt;6 Jahre</t>
  </si>
  <si>
    <t>6-20 Jahre</t>
  </si>
  <si>
    <t>20-50 Jahre</t>
  </si>
  <si>
    <t>&gt;50 Jahre</t>
  </si>
  <si>
    <t>gemischtes Alter</t>
  </si>
  <si>
    <t>S</t>
  </si>
  <si>
    <t>M</t>
  </si>
  <si>
    <t>Mähstreifen</t>
  </si>
  <si>
    <t>G</t>
  </si>
  <si>
    <t>Grünland</t>
  </si>
  <si>
    <t>nichts davon</t>
  </si>
  <si>
    <t>kein Saum</t>
  </si>
  <si>
    <t>&lt; 2 m</t>
  </si>
  <si>
    <t>2-3 m</t>
  </si>
  <si>
    <t>3-4 m</t>
  </si>
  <si>
    <t>&gt; 4 m</t>
  </si>
  <si>
    <t>2-4 m</t>
  </si>
  <si>
    <t>4-6 m</t>
  </si>
  <si>
    <t>6-8 m</t>
  </si>
  <si>
    <t>8-12 m</t>
  </si>
  <si>
    <t>Standortgruppe 1, 2</t>
  </si>
  <si>
    <t>Standortgruppe 3, 4</t>
  </si>
  <si>
    <t>Standortgruppe 5, 6</t>
  </si>
  <si>
    <t>in Hangrichtung</t>
  </si>
  <si>
    <t>Oberhang</t>
  </si>
  <si>
    <t>diagonal zur Falllinie</t>
  </si>
  <si>
    <t>Unterhang / Hangfuß</t>
  </si>
  <si>
    <t>im Hang, quer</t>
  </si>
  <si>
    <t>(keine Hangneigung)</t>
  </si>
  <si>
    <t>annähernd eben</t>
  </si>
  <si>
    <t>Neigung merkbar</t>
  </si>
  <si>
    <t>deutlich steigend</t>
  </si>
  <si>
    <t>durchschn. Bergstraße</t>
  </si>
  <si>
    <t>steilste Abschnitte v. Bergstraße</t>
  </si>
  <si>
    <t>8-12 m  </t>
  </si>
  <si>
    <t>sehr gering (&lt;60mm)</t>
  </si>
  <si>
    <t>gering (60-140mm)</t>
  </si>
  <si>
    <t>mittel (140-220mm)</t>
  </si>
  <si>
    <t>hoch (220-300mm)</t>
  </si>
  <si>
    <t>Wasserschutz</t>
  </si>
  <si>
    <t>Bodenschutz</t>
  </si>
  <si>
    <t>steilste Abschnitte v. Bergstraßen</t>
  </si>
  <si>
    <t xml:space="preserve">S – N </t>
  </si>
  <si>
    <t xml:space="preserve">SO – NW </t>
  </si>
  <si>
    <t xml:space="preserve">W – O </t>
  </si>
  <si>
    <t xml:space="preserve">SW – NO </t>
  </si>
  <si>
    <t>Nähr- und Schadstoffkreisläufe</t>
  </si>
  <si>
    <t>Oberhang / Kuppe</t>
  </si>
  <si>
    <t>steilste Abschn. v. Bergstr.</t>
  </si>
  <si>
    <t>nicht versiegelter Weg</t>
  </si>
  <si>
    <t>keine Sonderform</t>
  </si>
  <si>
    <t>Lesesteinhecke</t>
  </si>
  <si>
    <t>auf Hochrain</t>
  </si>
  <si>
    <t>Böschungshecke</t>
  </si>
  <si>
    <t>Grabenhecke</t>
  </si>
  <si>
    <t>Bestäubung</t>
  </si>
  <si>
    <t>solitär, keine Verbindungen zu (semi‑) natürlichen LR</t>
  </si>
  <si>
    <t xml:space="preserve">1 Verbindung </t>
  </si>
  <si>
    <t xml:space="preserve">&gt;1 Verbindung </t>
  </si>
  <si>
    <t>Teil von Rainnetzwerk</t>
  </si>
  <si>
    <t>Nachpflanzung(en)</t>
  </si>
  <si>
    <t>Seitenschnitt</t>
  </si>
  <si>
    <t>Einzelstammentnahme</t>
  </si>
  <si>
    <t>(quasi) keine</t>
  </si>
  <si>
    <t>leichte Dominanz</t>
  </si>
  <si>
    <t>starke Dominanz</t>
  </si>
  <si>
    <t>&gt;50%</t>
  </si>
  <si>
    <t>25-50%</t>
  </si>
  <si>
    <t>10-25%</t>
  </si>
  <si>
    <t>5-10%</t>
  </si>
  <si>
    <t>0-5%</t>
  </si>
  <si>
    <t>Schädlings- &amp; Krankheitskontrolle</t>
  </si>
  <si>
    <t>+/- gleich hoch, gleich breit</t>
  </si>
  <si>
    <t>1 Dimension variabel</t>
  </si>
  <si>
    <t>2 Dimensionen variabel</t>
  </si>
  <si>
    <t>0 Merkmale erfüllt</t>
  </si>
  <si>
    <t>1 Merkmal erfüllt</t>
  </si>
  <si>
    <t>2 Merkmale erfüllt</t>
  </si>
  <si>
    <t>3 Merkmale erfüllt</t>
  </si>
  <si>
    <t>1-3 Arten in 30m</t>
  </si>
  <si>
    <t>4-5 Arten in 30m</t>
  </si>
  <si>
    <t>6-7 Arten in 30m</t>
  </si>
  <si>
    <t>8-9 Arten in 30m</t>
  </si>
  <si>
    <t>10+ Arten in 30m</t>
  </si>
  <si>
    <t>Nahrungsquelle</t>
  </si>
  <si>
    <t>Korridor</t>
  </si>
  <si>
    <t>ja</t>
  </si>
  <si>
    <t>nein</t>
  </si>
  <si>
    <t>Fortpflanzungs- und Ruhestätte</t>
  </si>
  <si>
    <t>Wiese ext.</t>
  </si>
  <si>
    <t>Wiese int.</t>
  </si>
  <si>
    <t>nur Kernzone</t>
  </si>
  <si>
    <t>nur Mantelzone</t>
  </si>
  <si>
    <t>Kern- und Mantelzone</t>
  </si>
  <si>
    <t>3 Merkmale:</t>
  </si>
  <si>
    <t>&lt; 6 Jahre</t>
  </si>
  <si>
    <t>2-20 Jahre</t>
  </si>
  <si>
    <t>&gt; 50 Jahre</t>
  </si>
  <si>
    <t>Hecke auf Hochrain</t>
  </si>
  <si>
    <t>&gt; 15 m</t>
  </si>
  <si>
    <t>Weg an/in Hecke</t>
  </si>
  <si>
    <t>Sichtbeziehung zu Hecke</t>
  </si>
  <si>
    <t>Kein Weg</t>
  </si>
  <si>
    <t>Kein Schutzgebiet</t>
  </si>
  <si>
    <t>0-15</t>
  </si>
  <si>
    <t>16-30</t>
  </si>
  <si>
    <t>31-75</t>
  </si>
  <si>
    <t>76-200</t>
  </si>
  <si>
    <t>&gt;200</t>
  </si>
  <si>
    <t>keine Verbindungen zu (semi‑) natürlichen LR</t>
  </si>
  <si>
    <t>&gt;1 Verbindung</t>
  </si>
  <si>
    <t>Naturdenkmal in/nahe der Hecke</t>
  </si>
  <si>
    <t>Kein Naturdenkmal in/nahe der Hecke</t>
  </si>
  <si>
    <t>Heckenregion</t>
  </si>
  <si>
    <t>Keine Heckenregion</t>
  </si>
  <si>
    <t>Im Kataster erkennbar</t>
  </si>
  <si>
    <t>Nicht im Kataster erkennbar</t>
  </si>
  <si>
    <t>Erholung</t>
  </si>
  <si>
    <t>Kulturerbe</t>
  </si>
  <si>
    <t>Rohstoffe</t>
  </si>
  <si>
    <t>Ertragssteigerung</t>
  </si>
  <si>
    <t>Nähr- &amp; Schadstoffkreisläufe</t>
  </si>
  <si>
    <t>Erholung &amp; Tourismus</t>
  </si>
  <si>
    <t>Ausrichtung</t>
  </si>
  <si>
    <t>klima. Wasserbilanz</t>
  </si>
  <si>
    <t>hori.Schichtung</t>
  </si>
  <si>
    <t>Bereitstellend</t>
  </si>
  <si>
    <t>Regulierend</t>
  </si>
  <si>
    <t>Habitat</t>
  </si>
  <si>
    <t>Kulturell</t>
  </si>
  <si>
    <t>Bereitstellung Holz</t>
  </si>
  <si>
    <t>Bereitstellung Nahrungsmittel</t>
  </si>
  <si>
    <t>Schädlings- und Krankheitskontrolle</t>
  </si>
  <si>
    <t>Erholung und Tourismus</t>
  </si>
  <si>
    <t>Kulturelles Erbe</t>
  </si>
  <si>
    <t>Æ</t>
  </si>
  <si>
    <t>Schädlings-&amp;Krankheitskontrolle</t>
  </si>
  <si>
    <t>Nähr-&amp;Schadstoffkreisläufe</t>
  </si>
  <si>
    <t>ÖSL Ergebnisse</t>
  </si>
  <si>
    <t>Segmente</t>
  </si>
  <si>
    <t>Ausrichtung zur Himmelsrichtung</t>
  </si>
  <si>
    <t>klimamatische Wasserbilanz</t>
  </si>
  <si>
    <t xml:space="preserve">Lücken </t>
  </si>
  <si>
    <t xml:space="preserve">Breite </t>
  </si>
  <si>
    <t xml:space="preserve">Totholz </t>
  </si>
  <si>
    <t xml:space="preserve">Alterszusammensetzung </t>
  </si>
  <si>
    <t>Dominanz</t>
  </si>
  <si>
    <t xml:space="preserve">Anzahl Gehölzarten </t>
  </si>
  <si>
    <t xml:space="preserve">Höhe </t>
  </si>
  <si>
    <t>Saumart</t>
  </si>
  <si>
    <t>Saumbreite</t>
  </si>
  <si>
    <t>Anzahl GH Arten</t>
  </si>
  <si>
    <t>Hang</t>
  </si>
  <si>
    <t>Fläche</t>
  </si>
  <si>
    <t>Lage</t>
  </si>
  <si>
    <t>Struktur</t>
  </si>
  <si>
    <t>Pflanzen</t>
  </si>
  <si>
    <t>Nutzung</t>
  </si>
  <si>
    <t>landsch. Gegebenheiten</t>
  </si>
  <si>
    <t>menschl. Nutzung</t>
  </si>
  <si>
    <t>Heckenname</t>
  </si>
  <si>
    <t>Ort</t>
  </si>
  <si>
    <t>Datum</t>
  </si>
  <si>
    <t>GPS</t>
  </si>
  <si>
    <t>Uhrzeit</t>
  </si>
  <si>
    <t>Name Guta.</t>
  </si>
  <si>
    <t>Anmerkungen</t>
  </si>
  <si>
    <t>Länge</t>
  </si>
  <si>
    <t>m</t>
  </si>
  <si>
    <t>Beispielhecke 1</t>
  </si>
  <si>
    <t>Heckenhausen</t>
  </si>
  <si>
    <t>N</t>
  </si>
  <si>
    <t>Neigung des Hangs</t>
  </si>
  <si>
    <t>kein Management sichtbar</t>
  </si>
  <si>
    <t>-400 bis -200 mm</t>
  </si>
  <si>
    <t>unter -400 mm</t>
  </si>
  <si>
    <t>-200 bis +100 mm</t>
  </si>
  <si>
    <t>+100 bis +300 mm</t>
  </si>
  <si>
    <t>über +300 mm</t>
  </si>
  <si>
    <t>Anleitung:</t>
  </si>
  <si>
    <t>Die Auswertung von Heck.in erfolgt über dieses Excel-Sheet folgendermaßen:</t>
  </si>
  <si>
    <t>Computer</t>
  </si>
  <si>
    <t>Die Felder, dich nicht zur normalen Anwendung zu bearbeiten sind, wurden mit einem Schreibschutz versehen. Sollte dieser aufgehoben werden wollen: die Kennwörter sind die jeweiligen Tab-Namen.</t>
  </si>
  <si>
    <r>
      <t>Im Tab "</t>
    </r>
    <r>
      <rPr>
        <b/>
        <sz val="11"/>
        <color theme="1"/>
        <rFont val="Segoe UI Light"/>
        <family val="2"/>
      </rPr>
      <t>Dateneingabe</t>
    </r>
    <r>
      <rPr>
        <sz val="11"/>
        <color theme="1"/>
        <rFont val="Segoe UI Light"/>
        <family val="2"/>
      </rPr>
      <t xml:space="preserve">" werden die am Computer sowie die im Feld aufgenommenen Indikatorenwerte (i.d.R. a-e) in die dafür vorgesehenen grauen Kästchen eingegeben. </t>
    </r>
  </si>
  <si>
    <r>
      <t>Im Tab "</t>
    </r>
    <r>
      <rPr>
        <b/>
        <sz val="11"/>
        <color theme="1"/>
        <rFont val="Segoe UI Light"/>
        <family val="2"/>
      </rPr>
      <t>Ergebnisrose</t>
    </r>
    <r>
      <rPr>
        <sz val="11"/>
        <color theme="1"/>
        <rFont val="Segoe UI Light"/>
        <family val="2"/>
      </rPr>
      <t>" findet sich das Ergebnis der mit Heck.in berechnetete Ökosystemleistungen in Zahlenwerten sowie als Diagramm (="Ergnebnisrose"). Zur Interpretation siehe Handbuch</t>
    </r>
  </si>
  <si>
    <r>
      <t>Der Tab "</t>
    </r>
    <r>
      <rPr>
        <b/>
        <sz val="11"/>
        <color theme="1"/>
        <rFont val="Segoe UI Light"/>
        <family val="2"/>
      </rPr>
      <t>Details</t>
    </r>
    <r>
      <rPr>
        <sz val="11"/>
        <color theme="1"/>
        <rFont val="Segoe UI Light"/>
        <family val="2"/>
      </rPr>
      <t>" zeigt die Bewertungen der Indikatoren für jede Ökosystemleistung und somit den Rechenweg zum Endergebnis.</t>
    </r>
  </si>
  <si>
    <r>
      <t>Der Tab "</t>
    </r>
    <r>
      <rPr>
        <b/>
        <sz val="11"/>
        <color theme="1"/>
        <rFont val="Segoe UI Light"/>
        <family val="2"/>
      </rPr>
      <t>Umrechnungsfunktionen</t>
    </r>
    <r>
      <rPr>
        <sz val="11"/>
        <color theme="1"/>
        <rFont val="Segoe UI Light"/>
        <family val="2"/>
      </rPr>
      <t>" zeigt die Umrechnungsfunktionen der Indikatoren von der hin zu numerischen Werten.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</si>
</sst>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hh:mm&quot; Uhr&quot;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Segoe UI Light"/>
      <family val="2"/>
    </font>
    <font>
      <sz val="8"/>
      <color theme="1"/>
      <name val="Segoe UI Light"/>
      <family val="2"/>
    </font>
    <font>
      <b/>
      <sz val="8"/>
      <color theme="1"/>
      <name val="Segoe UI Light"/>
      <family val="2"/>
    </font>
    <font>
      <sz val="11"/>
      <color theme="1"/>
      <name val="Segoe UI Light"/>
      <family val="2"/>
    </font>
    <font>
      <b/>
      <sz val="11"/>
      <color theme="1"/>
      <name val="Segoe UI Light"/>
      <family val="2"/>
    </font>
    <font>
      <b/>
      <sz val="12"/>
      <color theme="1"/>
      <name val="Segoe UI Light"/>
      <family val="2"/>
    </font>
    <font>
      <sz val="11"/>
      <color theme="1"/>
      <name val="Symbol"/>
      <family val="1"/>
      <charset val="2"/>
    </font>
    <font>
      <sz val="18"/>
      <color theme="1"/>
      <name val="Segoe UI Light"/>
      <family val="2"/>
    </font>
    <font>
      <sz val="11"/>
      <color theme="0" tint="-0.499984740745262"/>
      <name val="Calibri"/>
      <family val="2"/>
      <scheme val="minor"/>
    </font>
    <font>
      <sz val="12"/>
      <color theme="1"/>
      <name val="Segoe UI"/>
      <family val="2"/>
    </font>
    <font>
      <sz val="14"/>
      <color theme="1"/>
      <name val="Segoe UI"/>
      <family val="2"/>
    </font>
    <font>
      <sz val="9"/>
      <color theme="1"/>
      <name val="Segoe UI Light"/>
      <family val="2"/>
    </font>
    <font>
      <b/>
      <sz val="9"/>
      <color theme="1"/>
      <name val="Segoe UI Light"/>
      <family val="2"/>
    </font>
    <font>
      <sz val="10"/>
      <color theme="1"/>
      <name val="Segoe UI Light"/>
      <family val="2"/>
    </font>
    <font>
      <i/>
      <sz val="10"/>
      <color theme="1" tint="0.499984740745262"/>
      <name val="Segoe UI Light"/>
      <family val="2"/>
    </font>
    <font>
      <i/>
      <sz val="9"/>
      <color theme="1"/>
      <name val="Segoe UI Light"/>
      <family val="2"/>
    </font>
    <font>
      <b/>
      <sz val="11"/>
      <color theme="1"/>
      <name val="Symbol"/>
      <family val="1"/>
      <charset val="2"/>
    </font>
    <font>
      <b/>
      <sz val="12"/>
      <color theme="1"/>
      <name val="Segoe UI"/>
      <family val="2"/>
    </font>
    <font>
      <b/>
      <sz val="14"/>
      <color theme="1"/>
      <name val="Segoe U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8E8CA"/>
        <bgColor indexed="64"/>
      </patternFill>
    </fill>
    <fill>
      <patternFill patternType="solid">
        <fgColor rgb="FFDDA3A3"/>
        <bgColor indexed="64"/>
      </patternFill>
    </fill>
    <fill>
      <patternFill patternType="solid">
        <fgColor rgb="FFA9C2C3"/>
        <bgColor indexed="64"/>
      </patternFill>
    </fill>
    <fill>
      <patternFill patternType="solid">
        <fgColor rgb="FFE6C2A4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2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Border="1"/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0" fillId="0" borderId="0" xfId="0" applyFill="1"/>
    <xf numFmtId="0" fontId="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0" fillId="0" borderId="0" xfId="0" applyFont="1" applyAlignment="1">
      <alignment horizontal="left"/>
    </xf>
    <xf numFmtId="0" fontId="8" fillId="0" borderId="9" xfId="0" applyFont="1" applyBorder="1" applyAlignment="1">
      <alignment horizontal="right"/>
    </xf>
    <xf numFmtId="2" fontId="0" fillId="0" borderId="9" xfId="0" applyNumberFormat="1" applyBorder="1"/>
    <xf numFmtId="0" fontId="1" fillId="0" borderId="0" xfId="0" applyFont="1" applyAlignment="1">
      <alignment wrapText="1"/>
    </xf>
    <xf numFmtId="0" fontId="3" fillId="0" borderId="10" xfId="0" applyFont="1" applyBorder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3" fillId="0" borderId="4" xfId="0" applyFont="1" applyBorder="1" applyAlignment="1">
      <alignment vertical="top"/>
    </xf>
    <xf numFmtId="0" fontId="4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vertical="top"/>
    </xf>
    <xf numFmtId="0" fontId="0" fillId="0" borderId="0" xfId="0" applyFont="1"/>
    <xf numFmtId="0" fontId="5" fillId="7" borderId="0" xfId="0" applyFont="1" applyFill="1"/>
    <xf numFmtId="0" fontId="5" fillId="7" borderId="0" xfId="0" applyFont="1" applyFill="1" applyBorder="1"/>
    <xf numFmtId="0" fontId="13" fillId="7" borderId="1" xfId="0" applyFont="1" applyFill="1" applyBorder="1" applyAlignment="1"/>
    <xf numFmtId="0" fontId="13" fillId="7" borderId="14" xfId="0" applyFont="1" applyFill="1" applyBorder="1" applyAlignment="1"/>
    <xf numFmtId="0" fontId="13" fillId="7" borderId="12" xfId="0" applyFont="1" applyFill="1" applyBorder="1" applyAlignment="1"/>
    <xf numFmtId="0" fontId="5" fillId="7" borderId="0" xfId="0" applyFont="1" applyFill="1" applyAlignment="1">
      <alignment vertical="center"/>
    </xf>
    <xf numFmtId="0" fontId="5" fillId="7" borderId="5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5" fillId="7" borderId="13" xfId="0" applyFont="1" applyFill="1" applyBorder="1" applyAlignment="1">
      <alignment vertical="center"/>
    </xf>
    <xf numFmtId="49" fontId="14" fillId="2" borderId="22" xfId="0" applyNumberFormat="1" applyFont="1" applyFill="1" applyBorder="1" applyAlignment="1" applyProtection="1">
      <alignment vertical="center"/>
      <protection locked="0"/>
    </xf>
    <xf numFmtId="0" fontId="5" fillId="7" borderId="39" xfId="0" applyFont="1" applyFill="1" applyBorder="1" applyAlignment="1">
      <alignment vertical="center"/>
    </xf>
    <xf numFmtId="49" fontId="5" fillId="2" borderId="10" xfId="0" applyNumberFormat="1" applyFont="1" applyFill="1" applyBorder="1" applyAlignment="1" applyProtection="1">
      <alignment horizontal="center" vertical="center"/>
      <protection locked="0"/>
    </xf>
    <xf numFmtId="49" fontId="5" fillId="2" borderId="34" xfId="0" applyNumberFormat="1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5" fillId="7" borderId="3" xfId="0" applyNumberFormat="1" applyFont="1" applyFill="1" applyBorder="1" applyAlignment="1" applyProtection="1">
      <alignment vertical="center"/>
    </xf>
    <xf numFmtId="49" fontId="5" fillId="7" borderId="35" xfId="0" applyNumberFormat="1" applyFont="1" applyFill="1" applyBorder="1" applyAlignment="1" applyProtection="1">
      <alignment vertical="center"/>
    </xf>
    <xf numFmtId="49" fontId="5" fillId="7" borderId="0" xfId="0" applyNumberFormat="1" applyFont="1" applyFill="1" applyBorder="1" applyAlignment="1" applyProtection="1">
      <alignment vertical="center"/>
    </xf>
    <xf numFmtId="49" fontId="5" fillId="7" borderId="36" xfId="0" applyNumberFormat="1" applyFont="1" applyFill="1" applyBorder="1" applyAlignment="1" applyProtection="1">
      <alignment vertical="center"/>
    </xf>
    <xf numFmtId="49" fontId="5" fillId="2" borderId="25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49" fontId="5" fillId="7" borderId="2" xfId="0" applyNumberFormat="1" applyFont="1" applyFill="1" applyBorder="1" applyAlignment="1" applyProtection="1">
      <alignment vertical="center"/>
    </xf>
    <xf numFmtId="49" fontId="5" fillId="7" borderId="37" xfId="0" applyNumberFormat="1" applyFont="1" applyFill="1" applyBorder="1" applyAlignment="1" applyProtection="1">
      <alignment vertical="center"/>
    </xf>
    <xf numFmtId="49" fontId="13" fillId="2" borderId="1" xfId="0" applyNumberFormat="1" applyFont="1" applyFill="1" applyBorder="1" applyAlignment="1" applyProtection="1">
      <alignment horizontal="left"/>
      <protection locked="0"/>
    </xf>
    <xf numFmtId="49" fontId="13" fillId="2" borderId="12" xfId="0" applyNumberFormat="1" applyFont="1" applyFill="1" applyBorder="1" applyAlignment="1" applyProtection="1">
      <alignment horizontal="left"/>
      <protection locked="0"/>
    </xf>
    <xf numFmtId="1" fontId="9" fillId="4" borderId="1" xfId="0" applyNumberFormat="1" applyFont="1" applyFill="1" applyBorder="1" applyAlignment="1">
      <alignment horizontal="center" vertical="center"/>
    </xf>
    <xf numFmtId="1" fontId="5" fillId="0" borderId="0" xfId="0" applyNumberFormat="1" applyFont="1" applyBorder="1"/>
    <xf numFmtId="1" fontId="5" fillId="0" borderId="0" xfId="0" applyNumberFormat="1" applyFont="1" applyAlignment="1">
      <alignment horizontal="left" vertical="center" wrapText="1"/>
    </xf>
    <xf numFmtId="1" fontId="9" fillId="5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1" fontId="5" fillId="0" borderId="0" xfId="0" applyNumberFormat="1" applyFont="1"/>
    <xf numFmtId="0" fontId="15" fillId="7" borderId="15" xfId="0" applyFont="1" applyFill="1" applyBorder="1"/>
    <xf numFmtId="0" fontId="5" fillId="7" borderId="51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13" fillId="0" borderId="0" xfId="0" applyFont="1" applyProtection="1"/>
    <xf numFmtId="0" fontId="13" fillId="0" borderId="0" xfId="0" applyFont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left" vertical="top" wrapText="1"/>
    </xf>
    <xf numFmtId="0" fontId="13" fillId="0" borderId="0" xfId="0" applyFont="1" applyAlignment="1" applyProtection="1">
      <alignment wrapText="1"/>
    </xf>
    <xf numFmtId="0" fontId="13" fillId="0" borderId="1" xfId="0" applyFont="1" applyFill="1" applyBorder="1" applyAlignment="1" applyProtection="1">
      <alignment horizontal="left"/>
    </xf>
    <xf numFmtId="0" fontId="13" fillId="0" borderId="1" xfId="0" applyFont="1" applyBorder="1" applyAlignment="1" applyProtection="1">
      <alignment horizontal="center"/>
    </xf>
    <xf numFmtId="0" fontId="13" fillId="0" borderId="0" xfId="0" applyFont="1" applyAlignment="1" applyProtection="1">
      <alignment horizontal="left"/>
    </xf>
    <xf numFmtId="164" fontId="13" fillId="0" borderId="1" xfId="0" applyNumberFormat="1" applyFont="1" applyBorder="1" applyAlignment="1" applyProtection="1">
      <alignment horizontal="center"/>
    </xf>
    <xf numFmtId="0" fontId="17" fillId="0" borderId="0" xfId="0" applyFont="1" applyAlignment="1" applyProtection="1">
      <alignment horizontal="left"/>
    </xf>
    <xf numFmtId="164" fontId="17" fillId="0" borderId="0" xfId="0" applyNumberFormat="1" applyFont="1" applyAlignment="1" applyProtection="1">
      <alignment horizontal="center"/>
    </xf>
    <xf numFmtId="0" fontId="17" fillId="0" borderId="0" xfId="0" applyFont="1" applyProtection="1"/>
    <xf numFmtId="0" fontId="13" fillId="0" borderId="1" xfId="0" applyFont="1" applyFill="1" applyBorder="1" applyAlignment="1" applyProtection="1">
      <alignment horizontal="left" vertical="top"/>
    </xf>
    <xf numFmtId="0" fontId="13" fillId="0" borderId="1" xfId="0" applyFont="1" applyFill="1" applyBorder="1" applyProtection="1"/>
    <xf numFmtId="164" fontId="13" fillId="0" borderId="0" xfId="0" applyNumberFormat="1" applyFont="1" applyAlignment="1" applyProtection="1">
      <alignment horizontal="center"/>
    </xf>
    <xf numFmtId="0" fontId="18" fillId="2" borderId="3" xfId="0" applyFont="1" applyFill="1" applyBorder="1" applyAlignment="1" applyProtection="1">
      <alignment horizontal="left"/>
    </xf>
    <xf numFmtId="1" fontId="6" fillId="2" borderId="3" xfId="0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6" fillId="0" borderId="0" xfId="0" applyFont="1" applyProtection="1"/>
    <xf numFmtId="0" fontId="5" fillId="7" borderId="46" xfId="0" applyFont="1" applyFill="1" applyBorder="1"/>
    <xf numFmtId="0" fontId="5" fillId="7" borderId="15" xfId="0" applyFont="1" applyFill="1" applyBorder="1"/>
    <xf numFmtId="0" fontId="5" fillId="7" borderId="47" xfId="0" applyFont="1" applyFill="1" applyBorder="1" applyAlignment="1">
      <alignment vertical="center"/>
    </xf>
    <xf numFmtId="0" fontId="5" fillId="7" borderId="49" xfId="0" applyFont="1" applyFill="1" applyBorder="1" applyAlignment="1">
      <alignment vertical="center"/>
    </xf>
    <xf numFmtId="0" fontId="16" fillId="2" borderId="27" xfId="0" applyFont="1" applyFill="1" applyBorder="1" applyAlignment="1">
      <alignment vertical="center"/>
    </xf>
    <xf numFmtId="0" fontId="3" fillId="0" borderId="0" xfId="0" quotePrefix="1" applyFont="1" applyBorder="1" applyAlignment="1">
      <alignment horizontal="left" vertical="top"/>
    </xf>
    <xf numFmtId="0" fontId="20" fillId="7" borderId="25" xfId="0" applyFont="1" applyFill="1" applyBorder="1"/>
    <xf numFmtId="0" fontId="5" fillId="7" borderId="10" xfId="0" applyFont="1" applyFill="1" applyBorder="1" applyAlignment="1">
      <alignment vertical="top"/>
    </xf>
    <xf numFmtId="165" fontId="13" fillId="2" borderId="16" xfId="0" applyNumberFormat="1" applyFont="1" applyFill="1" applyBorder="1" applyAlignment="1" applyProtection="1">
      <alignment horizontal="left"/>
      <protection locked="0"/>
    </xf>
    <xf numFmtId="165" fontId="13" fillId="2" borderId="17" xfId="0" applyNumberFormat="1" applyFont="1" applyFill="1" applyBorder="1" applyAlignment="1" applyProtection="1">
      <alignment horizontal="left"/>
      <protection locked="0"/>
    </xf>
    <xf numFmtId="165" fontId="13" fillId="2" borderId="29" xfId="0" applyNumberFormat="1" applyFont="1" applyFill="1" applyBorder="1" applyAlignment="1" applyProtection="1">
      <alignment horizontal="left"/>
      <protection locked="0"/>
    </xf>
    <xf numFmtId="14" fontId="13" fillId="2" borderId="22" xfId="0" applyNumberFormat="1" applyFont="1" applyFill="1" applyBorder="1" applyAlignment="1" applyProtection="1">
      <alignment horizontal="left" vertical="center"/>
      <protection locked="0"/>
    </xf>
    <xf numFmtId="14" fontId="13" fillId="2" borderId="23" xfId="0" applyNumberFormat="1" applyFont="1" applyFill="1" applyBorder="1" applyAlignment="1" applyProtection="1">
      <alignment horizontal="left" vertical="center"/>
      <protection locked="0"/>
    </xf>
    <xf numFmtId="14" fontId="13" fillId="2" borderId="27" xfId="0" applyNumberFormat="1" applyFont="1" applyFill="1" applyBorder="1" applyAlignment="1" applyProtection="1">
      <alignment horizontal="left" vertical="center"/>
      <protection locked="0"/>
    </xf>
    <xf numFmtId="0" fontId="13" fillId="7" borderId="26" xfId="0" applyFont="1" applyFill="1" applyBorder="1" applyAlignment="1">
      <alignment horizontal="left"/>
    </xf>
    <xf numFmtId="0" fontId="13" fillId="7" borderId="24" xfId="0" applyFont="1" applyFill="1" applyBorder="1" applyAlignment="1">
      <alignment horizontal="left"/>
    </xf>
    <xf numFmtId="0" fontId="13" fillId="7" borderId="28" xfId="0" applyFont="1" applyFill="1" applyBorder="1" applyAlignment="1">
      <alignment horizontal="left"/>
    </xf>
    <xf numFmtId="0" fontId="13" fillId="7" borderId="18" xfId="0" applyFont="1" applyFill="1" applyBorder="1" applyAlignment="1">
      <alignment horizontal="left"/>
    </xf>
    <xf numFmtId="0" fontId="13" fillId="7" borderId="30" xfId="0" applyFont="1" applyFill="1" applyBorder="1" applyAlignment="1">
      <alignment horizontal="left"/>
    </xf>
    <xf numFmtId="0" fontId="13" fillId="7" borderId="21" xfId="0" applyFont="1" applyFill="1" applyBorder="1" applyAlignment="1">
      <alignment horizontal="left"/>
    </xf>
    <xf numFmtId="0" fontId="13" fillId="2" borderId="19" xfId="0" applyFont="1" applyFill="1" applyBorder="1" applyAlignment="1" applyProtection="1">
      <alignment horizontal="left"/>
      <protection locked="0"/>
    </xf>
    <xf numFmtId="0" fontId="13" fillId="2" borderId="20" xfId="0" applyFont="1" applyFill="1" applyBorder="1" applyAlignment="1" applyProtection="1">
      <alignment horizontal="left"/>
      <protection locked="0"/>
    </xf>
    <xf numFmtId="0" fontId="13" fillId="2" borderId="31" xfId="0" applyFont="1" applyFill="1" applyBorder="1" applyAlignment="1" applyProtection="1">
      <alignment horizontal="left"/>
      <protection locked="0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5" fillId="2" borderId="32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49" fontId="5" fillId="2" borderId="33" xfId="0" applyNumberFormat="1" applyFont="1" applyFill="1" applyBorder="1" applyAlignment="1" applyProtection="1">
      <alignment horizontal="center" vertical="center"/>
      <protection locked="0"/>
    </xf>
    <xf numFmtId="49" fontId="5" fillId="2" borderId="12" xfId="0" applyNumberFormat="1" applyFont="1" applyFill="1" applyBorder="1" applyAlignment="1" applyProtection="1">
      <alignment horizontal="center" vertical="center"/>
      <protection locked="0"/>
    </xf>
    <xf numFmtId="49" fontId="5" fillId="2" borderId="38" xfId="0" applyNumberFormat="1" applyFont="1" applyFill="1" applyBorder="1" applyAlignment="1" applyProtection="1">
      <alignment horizontal="center" vertical="center"/>
      <protection locked="0"/>
    </xf>
    <xf numFmtId="0" fontId="11" fillId="0" borderId="43" xfId="0" applyFont="1" applyFill="1" applyBorder="1" applyAlignment="1">
      <alignment horizontal="center" vertical="center" textRotation="90"/>
    </xf>
    <xf numFmtId="0" fontId="11" fillId="0" borderId="44" xfId="0" applyFont="1" applyFill="1" applyBorder="1" applyAlignment="1">
      <alignment horizontal="center" vertical="center" textRotation="90"/>
    </xf>
    <xf numFmtId="0" fontId="11" fillId="0" borderId="45" xfId="0" applyFont="1" applyFill="1" applyBorder="1" applyAlignment="1">
      <alignment horizontal="center" vertical="center" textRotation="90"/>
    </xf>
    <xf numFmtId="0" fontId="13" fillId="2" borderId="46" xfId="0" applyFont="1" applyFill="1" applyBorder="1" applyAlignment="1" applyProtection="1">
      <alignment horizontal="left" vertical="top"/>
      <protection locked="0"/>
    </xf>
    <xf numFmtId="0" fontId="13" fillId="2" borderId="15" xfId="0" applyFont="1" applyFill="1" applyBorder="1" applyAlignment="1" applyProtection="1">
      <alignment horizontal="left" vertical="top"/>
      <protection locked="0"/>
    </xf>
    <xf numFmtId="0" fontId="13" fillId="2" borderId="48" xfId="0" applyFont="1" applyFill="1" applyBorder="1" applyAlignment="1" applyProtection="1">
      <alignment horizontal="left" vertical="top"/>
      <protection locked="0"/>
    </xf>
    <xf numFmtId="0" fontId="13" fillId="2" borderId="47" xfId="0" applyFont="1" applyFill="1" applyBorder="1" applyAlignment="1" applyProtection="1">
      <alignment horizontal="left" vertical="top"/>
      <protection locked="0"/>
    </xf>
    <xf numFmtId="0" fontId="13" fillId="2" borderId="0" xfId="0" applyFont="1" applyFill="1" applyBorder="1" applyAlignment="1" applyProtection="1">
      <alignment horizontal="left" vertical="top"/>
      <protection locked="0"/>
    </xf>
    <xf numFmtId="0" fontId="13" fillId="2" borderId="36" xfId="0" applyFont="1" applyFill="1" applyBorder="1" applyAlignment="1" applyProtection="1">
      <alignment horizontal="left" vertical="top"/>
      <protection locked="0"/>
    </xf>
    <xf numFmtId="0" fontId="13" fillId="2" borderId="49" xfId="0" applyFont="1" applyFill="1" applyBorder="1" applyAlignment="1" applyProtection="1">
      <alignment horizontal="left" vertical="top"/>
      <protection locked="0"/>
    </xf>
    <xf numFmtId="0" fontId="13" fillId="2" borderId="13" xfId="0" applyFont="1" applyFill="1" applyBorder="1" applyAlignment="1" applyProtection="1">
      <alignment horizontal="left" vertical="top"/>
      <protection locked="0"/>
    </xf>
    <xf numFmtId="0" fontId="13" fillId="2" borderId="50" xfId="0" applyFont="1" applyFill="1" applyBorder="1" applyAlignment="1" applyProtection="1">
      <alignment horizontal="left" vertical="top"/>
      <protection locked="0"/>
    </xf>
    <xf numFmtId="0" fontId="11" fillId="0" borderId="46" xfId="0" applyFont="1" applyFill="1" applyBorder="1" applyAlignment="1">
      <alignment horizontal="center" vertical="center" textRotation="90"/>
    </xf>
    <xf numFmtId="0" fontId="11" fillId="0" borderId="47" xfId="0" applyFont="1" applyFill="1" applyBorder="1" applyAlignment="1">
      <alignment horizontal="center" vertical="center" textRotation="90"/>
    </xf>
    <xf numFmtId="0" fontId="11" fillId="0" borderId="49" xfId="0" applyFont="1" applyFill="1" applyBorder="1" applyAlignment="1">
      <alignment horizontal="center" vertical="center" textRotation="90"/>
    </xf>
    <xf numFmtId="0" fontId="16" fillId="2" borderId="22" xfId="0" applyFont="1" applyFill="1" applyBorder="1" applyAlignment="1" applyProtection="1">
      <alignment horizontal="center" vertical="center"/>
      <protection locked="0"/>
    </xf>
    <xf numFmtId="0" fontId="16" fillId="2" borderId="23" xfId="0" applyFont="1" applyFill="1" applyBorder="1" applyAlignment="1" applyProtection="1">
      <alignment horizontal="center" vertical="center"/>
      <protection locked="0"/>
    </xf>
    <xf numFmtId="0" fontId="11" fillId="0" borderId="42" xfId="0" applyFont="1" applyFill="1" applyBorder="1" applyAlignment="1">
      <alignment horizontal="center" vertical="center" textRotation="90"/>
    </xf>
    <xf numFmtId="0" fontId="11" fillId="0" borderId="40" xfId="0" applyFont="1" applyFill="1" applyBorder="1" applyAlignment="1">
      <alignment horizontal="center" vertical="center" textRotation="90"/>
    </xf>
    <xf numFmtId="0" fontId="11" fillId="0" borderId="41" xfId="0" applyFont="1" applyFill="1" applyBorder="1" applyAlignment="1">
      <alignment horizontal="center" vertical="center" textRotation="90"/>
    </xf>
    <xf numFmtId="49" fontId="5" fillId="2" borderId="18" xfId="0" applyNumberFormat="1" applyFont="1" applyFill="1" applyBorder="1" applyAlignment="1" applyProtection="1">
      <alignment horizontal="center" vertical="center"/>
      <protection locked="0"/>
    </xf>
    <xf numFmtId="49" fontId="5" fillId="2" borderId="21" xfId="0" applyNumberFormat="1" applyFont="1" applyFill="1" applyBorder="1" applyAlignment="1" applyProtection="1">
      <alignment horizontal="center" vertical="center"/>
      <protection locked="0"/>
    </xf>
    <xf numFmtId="49" fontId="5" fillId="2" borderId="7" xfId="0" applyNumberFormat="1" applyFont="1" applyFill="1" applyBorder="1" applyAlignment="1" applyProtection="1">
      <alignment horizontal="center" vertical="center"/>
      <protection locked="0"/>
    </xf>
    <xf numFmtId="0" fontId="5" fillId="7" borderId="10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12" fillId="0" borderId="16" xfId="0" applyNumberFormat="1" applyFont="1" applyFill="1" applyBorder="1" applyAlignment="1" applyProtection="1">
      <alignment horizontal="left" vertical="center"/>
    </xf>
    <xf numFmtId="49" fontId="12" fillId="0" borderId="17" xfId="0" applyNumberFormat="1" applyFont="1" applyFill="1" applyBorder="1" applyAlignment="1" applyProtection="1">
      <alignment horizontal="left" vertical="center"/>
    </xf>
    <xf numFmtId="49" fontId="12" fillId="0" borderId="18" xfId="0" applyNumberFormat="1" applyFont="1" applyFill="1" applyBorder="1" applyAlignment="1" applyProtection="1">
      <alignment horizontal="left" vertical="center"/>
    </xf>
    <xf numFmtId="0" fontId="14" fillId="6" borderId="1" xfId="0" applyFont="1" applyFill="1" applyBorder="1" applyAlignment="1" applyProtection="1">
      <alignment horizontal="center" vertical="center" wrapText="1"/>
    </xf>
    <xf numFmtId="0" fontId="14" fillId="5" borderId="1" xfId="0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49" fontId="19" fillId="0" borderId="0" xfId="0" applyNumberFormat="1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6C2A4"/>
      <color rgb="FFC8E8CA"/>
      <color rgb="FFA9C2C3"/>
      <color rgb="FFDDA3A3"/>
      <color rgb="FF90B0B2"/>
      <color rgb="FFB0DEB2"/>
      <color rgb="FFDCA97D"/>
      <color rgb="FFD89595"/>
      <color rgb="FFC96D6D"/>
      <color rgb="FF94CC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879033263362779"/>
          <c:y val="0.24871516979208108"/>
          <c:w val="0.46827279225963675"/>
          <c:h val="0.51849851603087793"/>
        </c:manualLayout>
      </c:layout>
      <c:radarChart>
        <c:radarStyle val="filled"/>
        <c:varyColors val="0"/>
        <c:ser>
          <c:idx val="0"/>
          <c:order val="0"/>
          <c:tx>
            <c:strRef>
              <c:f>Rose!$D$1</c:f>
              <c:strCache>
                <c:ptCount val="1"/>
                <c:pt idx="0">
                  <c:v>Bereitstellend</c:v>
                </c:pt>
              </c:strCache>
            </c:strRef>
          </c:tx>
          <c:spPr>
            <a:solidFill>
              <a:srgbClr val="DDA3A3"/>
            </a:solidFill>
            <a:ln>
              <a:noFill/>
            </a:ln>
            <a:effectLst/>
          </c:spPr>
          <c:cat>
            <c:strRef>
              <c:f>Rose!$A$2:$C$361</c:f>
              <c:strCache>
                <c:ptCount val="720"/>
                <c:pt idx="12">
                  <c:v>Rohstoffe</c:v>
                </c:pt>
                <c:pt idx="39">
                  <c:v>Ertragssteigerung</c:v>
                </c:pt>
                <c:pt idx="67">
                  <c:v>Klimaschutz</c:v>
                </c:pt>
                <c:pt idx="95">
                  <c:v>Wasserschutz</c:v>
                </c:pt>
                <c:pt idx="123">
                  <c:v>Bodenschutz</c:v>
                </c:pt>
                <c:pt idx="151">
                  <c:v>Nähr- und Schadstoffkreisläufe</c:v>
                </c:pt>
                <c:pt idx="179">
                  <c:v>Bestäubung</c:v>
                </c:pt>
                <c:pt idx="207">
                  <c:v>Schädlings- und Krankheitskontrolle</c:v>
                </c:pt>
                <c:pt idx="235">
                  <c:v>Nahrungsquelle</c:v>
                </c:pt>
                <c:pt idx="263">
                  <c:v>Korridor</c:v>
                </c:pt>
                <c:pt idx="291">
                  <c:v>Fortpflanzungs- und Ruhestätte</c:v>
                </c:pt>
                <c:pt idx="319">
                  <c:v>Erholung und Tourismus</c:v>
                </c:pt>
                <c:pt idx="347">
                  <c:v>Kulturelles Erbe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11</c:v>
                </c:pt>
                <c:pt idx="371">
                  <c:v>12</c:v>
                </c:pt>
                <c:pt idx="372">
                  <c:v>13</c:v>
                </c:pt>
                <c:pt idx="373">
                  <c:v>14</c:v>
                </c:pt>
                <c:pt idx="374">
                  <c:v>15</c:v>
                </c:pt>
                <c:pt idx="375">
                  <c:v>16</c:v>
                </c:pt>
                <c:pt idx="376">
                  <c:v>17</c:v>
                </c:pt>
                <c:pt idx="377">
                  <c:v>18</c:v>
                </c:pt>
                <c:pt idx="378">
                  <c:v>19</c:v>
                </c:pt>
                <c:pt idx="379">
                  <c:v>20</c:v>
                </c:pt>
                <c:pt idx="380">
                  <c:v>21</c:v>
                </c:pt>
                <c:pt idx="381">
                  <c:v>22</c:v>
                </c:pt>
                <c:pt idx="382">
                  <c:v>23</c:v>
                </c:pt>
                <c:pt idx="383">
                  <c:v>24</c:v>
                </c:pt>
                <c:pt idx="384">
                  <c:v>25</c:v>
                </c:pt>
                <c:pt idx="385">
                  <c:v>26</c:v>
                </c:pt>
                <c:pt idx="386">
                  <c:v>27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10</c:v>
                </c:pt>
                <c:pt idx="397">
                  <c:v>11</c:v>
                </c:pt>
                <c:pt idx="398">
                  <c:v>12</c:v>
                </c:pt>
                <c:pt idx="399">
                  <c:v>13</c:v>
                </c:pt>
                <c:pt idx="400">
                  <c:v>14</c:v>
                </c:pt>
                <c:pt idx="401">
                  <c:v>15</c:v>
                </c:pt>
                <c:pt idx="402">
                  <c:v>16</c:v>
                </c:pt>
                <c:pt idx="403">
                  <c:v>17</c:v>
                </c:pt>
                <c:pt idx="404">
                  <c:v>18</c:v>
                </c:pt>
                <c:pt idx="405">
                  <c:v>19</c:v>
                </c:pt>
                <c:pt idx="406">
                  <c:v>20</c:v>
                </c:pt>
                <c:pt idx="407">
                  <c:v>21</c:v>
                </c:pt>
                <c:pt idx="408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28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12</c:v>
                </c:pt>
                <c:pt idx="427">
                  <c:v>13</c:v>
                </c:pt>
                <c:pt idx="428">
                  <c:v>14</c:v>
                </c:pt>
                <c:pt idx="429">
                  <c:v>15</c:v>
                </c:pt>
                <c:pt idx="430">
                  <c:v>16</c:v>
                </c:pt>
                <c:pt idx="431">
                  <c:v>17</c:v>
                </c:pt>
                <c:pt idx="432">
                  <c:v>18</c:v>
                </c:pt>
                <c:pt idx="433">
                  <c:v>19</c:v>
                </c:pt>
                <c:pt idx="434">
                  <c:v>20</c:v>
                </c:pt>
                <c:pt idx="435">
                  <c:v>21</c:v>
                </c:pt>
                <c:pt idx="436">
                  <c:v>22</c:v>
                </c:pt>
                <c:pt idx="437">
                  <c:v>23</c:v>
                </c:pt>
                <c:pt idx="438">
                  <c:v>24</c:v>
                </c:pt>
                <c:pt idx="439">
                  <c:v>25</c:v>
                </c:pt>
                <c:pt idx="440">
                  <c:v>26</c:v>
                </c:pt>
                <c:pt idx="441">
                  <c:v>27</c:v>
                </c:pt>
                <c:pt idx="442">
                  <c:v>28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12</c:v>
                </c:pt>
                <c:pt idx="455">
                  <c:v>13</c:v>
                </c:pt>
                <c:pt idx="456">
                  <c:v>14</c:v>
                </c:pt>
                <c:pt idx="457">
                  <c:v>15</c:v>
                </c:pt>
                <c:pt idx="458">
                  <c:v>16</c:v>
                </c:pt>
                <c:pt idx="459">
                  <c:v>17</c:v>
                </c:pt>
                <c:pt idx="460">
                  <c:v>18</c:v>
                </c:pt>
                <c:pt idx="461">
                  <c:v>19</c:v>
                </c:pt>
                <c:pt idx="462">
                  <c:v>20</c:v>
                </c:pt>
                <c:pt idx="463">
                  <c:v>21</c:v>
                </c:pt>
                <c:pt idx="464">
                  <c:v>22</c:v>
                </c:pt>
                <c:pt idx="465">
                  <c:v>23</c:v>
                </c:pt>
                <c:pt idx="466">
                  <c:v>24</c:v>
                </c:pt>
                <c:pt idx="467">
                  <c:v>25</c:v>
                </c:pt>
                <c:pt idx="468">
                  <c:v>26</c:v>
                </c:pt>
                <c:pt idx="469">
                  <c:v>27</c:v>
                </c:pt>
                <c:pt idx="470">
                  <c:v>28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19</c:v>
                </c:pt>
                <c:pt idx="490">
                  <c:v>20</c:v>
                </c:pt>
                <c:pt idx="491">
                  <c:v>21</c:v>
                </c:pt>
                <c:pt idx="492">
                  <c:v>22</c:v>
                </c:pt>
                <c:pt idx="493">
                  <c:v>23</c:v>
                </c:pt>
                <c:pt idx="494">
                  <c:v>24</c:v>
                </c:pt>
                <c:pt idx="495">
                  <c:v>25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1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16</c:v>
                </c:pt>
                <c:pt idx="515">
                  <c:v>17</c:v>
                </c:pt>
                <c:pt idx="516">
                  <c:v>18</c:v>
                </c:pt>
                <c:pt idx="517">
                  <c:v>19</c:v>
                </c:pt>
                <c:pt idx="518">
                  <c:v>20</c:v>
                </c:pt>
                <c:pt idx="519">
                  <c:v>21</c:v>
                </c:pt>
                <c:pt idx="520">
                  <c:v>22</c:v>
                </c:pt>
                <c:pt idx="521">
                  <c:v>23</c:v>
                </c:pt>
                <c:pt idx="522">
                  <c:v>24</c:v>
                </c:pt>
                <c:pt idx="523">
                  <c:v>25</c:v>
                </c:pt>
                <c:pt idx="524">
                  <c:v>26</c:v>
                </c:pt>
                <c:pt idx="525">
                  <c:v>27</c:v>
                </c:pt>
                <c:pt idx="526">
                  <c:v>28</c:v>
                </c:pt>
                <c:pt idx="527">
                  <c:v>1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11</c:v>
                </c:pt>
                <c:pt idx="538">
                  <c:v>12</c:v>
                </c:pt>
                <c:pt idx="539">
                  <c:v>13</c:v>
                </c:pt>
                <c:pt idx="540">
                  <c:v>14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19</c:v>
                </c:pt>
                <c:pt idx="546">
                  <c:v>20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24</c:v>
                </c:pt>
                <c:pt idx="551">
                  <c:v>25</c:v>
                </c:pt>
                <c:pt idx="552">
                  <c:v>26</c:v>
                </c:pt>
                <c:pt idx="553">
                  <c:v>27</c:v>
                </c:pt>
                <c:pt idx="554">
                  <c:v>28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11</c:v>
                </c:pt>
                <c:pt idx="566">
                  <c:v>12</c:v>
                </c:pt>
                <c:pt idx="567">
                  <c:v>13</c:v>
                </c:pt>
                <c:pt idx="568">
                  <c:v>14</c:v>
                </c:pt>
                <c:pt idx="569">
                  <c:v>15</c:v>
                </c:pt>
                <c:pt idx="570">
                  <c:v>16</c:v>
                </c:pt>
                <c:pt idx="571">
                  <c:v>17</c:v>
                </c:pt>
                <c:pt idx="572">
                  <c:v>18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6">
                  <c:v>22</c:v>
                </c:pt>
                <c:pt idx="577">
                  <c:v>23</c:v>
                </c:pt>
                <c:pt idx="578">
                  <c:v>24</c:v>
                </c:pt>
                <c:pt idx="579">
                  <c:v>25</c:v>
                </c:pt>
                <c:pt idx="580">
                  <c:v>26</c:v>
                </c:pt>
                <c:pt idx="581">
                  <c:v>27</c:v>
                </c:pt>
                <c:pt idx="582">
                  <c:v>28</c:v>
                </c:pt>
                <c:pt idx="583">
                  <c:v>1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15</c:v>
                </c:pt>
                <c:pt idx="598">
                  <c:v>16</c:v>
                </c:pt>
                <c:pt idx="599">
                  <c:v>17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21</c:v>
                </c:pt>
                <c:pt idx="604">
                  <c:v>22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26</c:v>
                </c:pt>
                <c:pt idx="609">
                  <c:v>27</c:v>
                </c:pt>
                <c:pt idx="610">
                  <c:v>28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10</c:v>
                </c:pt>
                <c:pt idx="621">
                  <c:v>11</c:v>
                </c:pt>
                <c:pt idx="622">
                  <c:v>12</c:v>
                </c:pt>
                <c:pt idx="623">
                  <c:v>13</c:v>
                </c:pt>
                <c:pt idx="624">
                  <c:v>14</c:v>
                </c:pt>
                <c:pt idx="625">
                  <c:v>15</c:v>
                </c:pt>
                <c:pt idx="626">
                  <c:v>16</c:v>
                </c:pt>
                <c:pt idx="627">
                  <c:v>17</c:v>
                </c:pt>
                <c:pt idx="628">
                  <c:v>18</c:v>
                </c:pt>
                <c:pt idx="629">
                  <c:v>19</c:v>
                </c:pt>
                <c:pt idx="630">
                  <c:v>20</c:v>
                </c:pt>
                <c:pt idx="631">
                  <c:v>21</c:v>
                </c:pt>
                <c:pt idx="632">
                  <c:v>22</c:v>
                </c:pt>
                <c:pt idx="633">
                  <c:v>23</c:v>
                </c:pt>
                <c:pt idx="634">
                  <c:v>24</c:v>
                </c:pt>
                <c:pt idx="635">
                  <c:v>25</c:v>
                </c:pt>
                <c:pt idx="636">
                  <c:v>26</c:v>
                </c:pt>
                <c:pt idx="637">
                  <c:v>27</c:v>
                </c:pt>
                <c:pt idx="638">
                  <c:v>28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19</c:v>
                </c:pt>
                <c:pt idx="658">
                  <c:v>20</c:v>
                </c:pt>
                <c:pt idx="659">
                  <c:v>21</c:v>
                </c:pt>
                <c:pt idx="660">
                  <c:v>22</c:v>
                </c:pt>
                <c:pt idx="661">
                  <c:v>23</c:v>
                </c:pt>
                <c:pt idx="662">
                  <c:v>24</c:v>
                </c:pt>
                <c:pt idx="663">
                  <c:v>25</c:v>
                </c:pt>
                <c:pt idx="664">
                  <c:v>26</c:v>
                </c:pt>
                <c:pt idx="665">
                  <c:v>27</c:v>
                </c:pt>
                <c:pt idx="666">
                  <c:v>28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14</c:v>
                </c:pt>
                <c:pt idx="681">
                  <c:v>15</c:v>
                </c:pt>
                <c:pt idx="682">
                  <c:v>16</c:v>
                </c:pt>
                <c:pt idx="683">
                  <c:v>17</c:v>
                </c:pt>
                <c:pt idx="684">
                  <c:v>18</c:v>
                </c:pt>
                <c:pt idx="685">
                  <c:v>19</c:v>
                </c:pt>
                <c:pt idx="686">
                  <c:v>20</c:v>
                </c:pt>
                <c:pt idx="687">
                  <c:v>21</c:v>
                </c:pt>
                <c:pt idx="688">
                  <c:v>22</c:v>
                </c:pt>
                <c:pt idx="689">
                  <c:v>23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27</c:v>
                </c:pt>
                <c:pt idx="694">
                  <c:v>28</c:v>
                </c:pt>
                <c:pt idx="695">
                  <c:v>1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12</c:v>
                </c:pt>
                <c:pt idx="707">
                  <c:v>13</c:v>
                </c:pt>
                <c:pt idx="708">
                  <c:v>14</c:v>
                </c:pt>
                <c:pt idx="709">
                  <c:v>15</c:v>
                </c:pt>
                <c:pt idx="710">
                  <c:v>16</c:v>
                </c:pt>
                <c:pt idx="711">
                  <c:v>17</c:v>
                </c:pt>
                <c:pt idx="712">
                  <c:v>18</c:v>
                </c:pt>
                <c:pt idx="713">
                  <c:v>19</c:v>
                </c:pt>
                <c:pt idx="714">
                  <c:v>20</c:v>
                </c:pt>
                <c:pt idx="715">
                  <c:v>21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strCache>
            </c:strRef>
          </c:cat>
          <c:val>
            <c:numRef>
              <c:f>Rose!$D$2:$D$361</c:f>
              <c:numCache>
                <c:formatCode>General</c:formatCode>
                <c:ptCount val="360"/>
                <c:pt idx="0">
                  <c:v>5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A1-4ACE-A541-485E7CF48E28}"/>
            </c:ext>
          </c:extLst>
        </c:ser>
        <c:ser>
          <c:idx val="1"/>
          <c:order val="1"/>
          <c:tx>
            <c:strRef>
              <c:f>Rose!$E$1</c:f>
              <c:strCache>
                <c:ptCount val="1"/>
                <c:pt idx="0">
                  <c:v>Regulierend</c:v>
                </c:pt>
              </c:strCache>
            </c:strRef>
          </c:tx>
          <c:spPr>
            <a:solidFill>
              <a:srgbClr val="A9C2C3"/>
            </a:solidFill>
            <a:ln>
              <a:noFill/>
            </a:ln>
            <a:effectLst/>
          </c:spPr>
          <c:cat>
            <c:strRef>
              <c:f>Rose!$A$2:$C$361</c:f>
              <c:strCache>
                <c:ptCount val="720"/>
                <c:pt idx="12">
                  <c:v>Rohstoffe</c:v>
                </c:pt>
                <c:pt idx="39">
                  <c:v>Ertragssteigerung</c:v>
                </c:pt>
                <c:pt idx="67">
                  <c:v>Klimaschutz</c:v>
                </c:pt>
                <c:pt idx="95">
                  <c:v>Wasserschutz</c:v>
                </c:pt>
                <c:pt idx="123">
                  <c:v>Bodenschutz</c:v>
                </c:pt>
                <c:pt idx="151">
                  <c:v>Nähr- und Schadstoffkreisläufe</c:v>
                </c:pt>
                <c:pt idx="179">
                  <c:v>Bestäubung</c:v>
                </c:pt>
                <c:pt idx="207">
                  <c:v>Schädlings- und Krankheitskontrolle</c:v>
                </c:pt>
                <c:pt idx="235">
                  <c:v>Nahrungsquelle</c:v>
                </c:pt>
                <c:pt idx="263">
                  <c:v>Korridor</c:v>
                </c:pt>
                <c:pt idx="291">
                  <c:v>Fortpflanzungs- und Ruhestätte</c:v>
                </c:pt>
                <c:pt idx="319">
                  <c:v>Erholung und Tourismus</c:v>
                </c:pt>
                <c:pt idx="347">
                  <c:v>Kulturelles Erbe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11</c:v>
                </c:pt>
                <c:pt idx="371">
                  <c:v>12</c:v>
                </c:pt>
                <c:pt idx="372">
                  <c:v>13</c:v>
                </c:pt>
                <c:pt idx="373">
                  <c:v>14</c:v>
                </c:pt>
                <c:pt idx="374">
                  <c:v>15</c:v>
                </c:pt>
                <c:pt idx="375">
                  <c:v>16</c:v>
                </c:pt>
                <c:pt idx="376">
                  <c:v>17</c:v>
                </c:pt>
                <c:pt idx="377">
                  <c:v>18</c:v>
                </c:pt>
                <c:pt idx="378">
                  <c:v>19</c:v>
                </c:pt>
                <c:pt idx="379">
                  <c:v>20</c:v>
                </c:pt>
                <c:pt idx="380">
                  <c:v>21</c:v>
                </c:pt>
                <c:pt idx="381">
                  <c:v>22</c:v>
                </c:pt>
                <c:pt idx="382">
                  <c:v>23</c:v>
                </c:pt>
                <c:pt idx="383">
                  <c:v>24</c:v>
                </c:pt>
                <c:pt idx="384">
                  <c:v>25</c:v>
                </c:pt>
                <c:pt idx="385">
                  <c:v>26</c:v>
                </c:pt>
                <c:pt idx="386">
                  <c:v>27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10</c:v>
                </c:pt>
                <c:pt idx="397">
                  <c:v>11</c:v>
                </c:pt>
                <c:pt idx="398">
                  <c:v>12</c:v>
                </c:pt>
                <c:pt idx="399">
                  <c:v>13</c:v>
                </c:pt>
                <c:pt idx="400">
                  <c:v>14</c:v>
                </c:pt>
                <c:pt idx="401">
                  <c:v>15</c:v>
                </c:pt>
                <c:pt idx="402">
                  <c:v>16</c:v>
                </c:pt>
                <c:pt idx="403">
                  <c:v>17</c:v>
                </c:pt>
                <c:pt idx="404">
                  <c:v>18</c:v>
                </c:pt>
                <c:pt idx="405">
                  <c:v>19</c:v>
                </c:pt>
                <c:pt idx="406">
                  <c:v>20</c:v>
                </c:pt>
                <c:pt idx="407">
                  <c:v>21</c:v>
                </c:pt>
                <c:pt idx="408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28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12</c:v>
                </c:pt>
                <c:pt idx="427">
                  <c:v>13</c:v>
                </c:pt>
                <c:pt idx="428">
                  <c:v>14</c:v>
                </c:pt>
                <c:pt idx="429">
                  <c:v>15</c:v>
                </c:pt>
                <c:pt idx="430">
                  <c:v>16</c:v>
                </c:pt>
                <c:pt idx="431">
                  <c:v>17</c:v>
                </c:pt>
                <c:pt idx="432">
                  <c:v>18</c:v>
                </c:pt>
                <c:pt idx="433">
                  <c:v>19</c:v>
                </c:pt>
                <c:pt idx="434">
                  <c:v>20</c:v>
                </c:pt>
                <c:pt idx="435">
                  <c:v>21</c:v>
                </c:pt>
                <c:pt idx="436">
                  <c:v>22</c:v>
                </c:pt>
                <c:pt idx="437">
                  <c:v>23</c:v>
                </c:pt>
                <c:pt idx="438">
                  <c:v>24</c:v>
                </c:pt>
                <c:pt idx="439">
                  <c:v>25</c:v>
                </c:pt>
                <c:pt idx="440">
                  <c:v>26</c:v>
                </c:pt>
                <c:pt idx="441">
                  <c:v>27</c:v>
                </c:pt>
                <c:pt idx="442">
                  <c:v>28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12</c:v>
                </c:pt>
                <c:pt idx="455">
                  <c:v>13</c:v>
                </c:pt>
                <c:pt idx="456">
                  <c:v>14</c:v>
                </c:pt>
                <c:pt idx="457">
                  <c:v>15</c:v>
                </c:pt>
                <c:pt idx="458">
                  <c:v>16</c:v>
                </c:pt>
                <c:pt idx="459">
                  <c:v>17</c:v>
                </c:pt>
                <c:pt idx="460">
                  <c:v>18</c:v>
                </c:pt>
                <c:pt idx="461">
                  <c:v>19</c:v>
                </c:pt>
                <c:pt idx="462">
                  <c:v>20</c:v>
                </c:pt>
                <c:pt idx="463">
                  <c:v>21</c:v>
                </c:pt>
                <c:pt idx="464">
                  <c:v>22</c:v>
                </c:pt>
                <c:pt idx="465">
                  <c:v>23</c:v>
                </c:pt>
                <c:pt idx="466">
                  <c:v>24</c:v>
                </c:pt>
                <c:pt idx="467">
                  <c:v>25</c:v>
                </c:pt>
                <c:pt idx="468">
                  <c:v>26</c:v>
                </c:pt>
                <c:pt idx="469">
                  <c:v>27</c:v>
                </c:pt>
                <c:pt idx="470">
                  <c:v>28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19</c:v>
                </c:pt>
                <c:pt idx="490">
                  <c:v>20</c:v>
                </c:pt>
                <c:pt idx="491">
                  <c:v>21</c:v>
                </c:pt>
                <c:pt idx="492">
                  <c:v>22</c:v>
                </c:pt>
                <c:pt idx="493">
                  <c:v>23</c:v>
                </c:pt>
                <c:pt idx="494">
                  <c:v>24</c:v>
                </c:pt>
                <c:pt idx="495">
                  <c:v>25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1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16</c:v>
                </c:pt>
                <c:pt idx="515">
                  <c:v>17</c:v>
                </c:pt>
                <c:pt idx="516">
                  <c:v>18</c:v>
                </c:pt>
                <c:pt idx="517">
                  <c:v>19</c:v>
                </c:pt>
                <c:pt idx="518">
                  <c:v>20</c:v>
                </c:pt>
                <c:pt idx="519">
                  <c:v>21</c:v>
                </c:pt>
                <c:pt idx="520">
                  <c:v>22</c:v>
                </c:pt>
                <c:pt idx="521">
                  <c:v>23</c:v>
                </c:pt>
                <c:pt idx="522">
                  <c:v>24</c:v>
                </c:pt>
                <c:pt idx="523">
                  <c:v>25</c:v>
                </c:pt>
                <c:pt idx="524">
                  <c:v>26</c:v>
                </c:pt>
                <c:pt idx="525">
                  <c:v>27</c:v>
                </c:pt>
                <c:pt idx="526">
                  <c:v>28</c:v>
                </c:pt>
                <c:pt idx="527">
                  <c:v>1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11</c:v>
                </c:pt>
                <c:pt idx="538">
                  <c:v>12</c:v>
                </c:pt>
                <c:pt idx="539">
                  <c:v>13</c:v>
                </c:pt>
                <c:pt idx="540">
                  <c:v>14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19</c:v>
                </c:pt>
                <c:pt idx="546">
                  <c:v>20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24</c:v>
                </c:pt>
                <c:pt idx="551">
                  <c:v>25</c:v>
                </c:pt>
                <c:pt idx="552">
                  <c:v>26</c:v>
                </c:pt>
                <c:pt idx="553">
                  <c:v>27</c:v>
                </c:pt>
                <c:pt idx="554">
                  <c:v>28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11</c:v>
                </c:pt>
                <c:pt idx="566">
                  <c:v>12</c:v>
                </c:pt>
                <c:pt idx="567">
                  <c:v>13</c:v>
                </c:pt>
                <c:pt idx="568">
                  <c:v>14</c:v>
                </c:pt>
                <c:pt idx="569">
                  <c:v>15</c:v>
                </c:pt>
                <c:pt idx="570">
                  <c:v>16</c:v>
                </c:pt>
                <c:pt idx="571">
                  <c:v>17</c:v>
                </c:pt>
                <c:pt idx="572">
                  <c:v>18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6">
                  <c:v>22</c:v>
                </c:pt>
                <c:pt idx="577">
                  <c:v>23</c:v>
                </c:pt>
                <c:pt idx="578">
                  <c:v>24</c:v>
                </c:pt>
                <c:pt idx="579">
                  <c:v>25</c:v>
                </c:pt>
                <c:pt idx="580">
                  <c:v>26</c:v>
                </c:pt>
                <c:pt idx="581">
                  <c:v>27</c:v>
                </c:pt>
                <c:pt idx="582">
                  <c:v>28</c:v>
                </c:pt>
                <c:pt idx="583">
                  <c:v>1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15</c:v>
                </c:pt>
                <c:pt idx="598">
                  <c:v>16</c:v>
                </c:pt>
                <c:pt idx="599">
                  <c:v>17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21</c:v>
                </c:pt>
                <c:pt idx="604">
                  <c:v>22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26</c:v>
                </c:pt>
                <c:pt idx="609">
                  <c:v>27</c:v>
                </c:pt>
                <c:pt idx="610">
                  <c:v>28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10</c:v>
                </c:pt>
                <c:pt idx="621">
                  <c:v>11</c:v>
                </c:pt>
                <c:pt idx="622">
                  <c:v>12</c:v>
                </c:pt>
                <c:pt idx="623">
                  <c:v>13</c:v>
                </c:pt>
                <c:pt idx="624">
                  <c:v>14</c:v>
                </c:pt>
                <c:pt idx="625">
                  <c:v>15</c:v>
                </c:pt>
                <c:pt idx="626">
                  <c:v>16</c:v>
                </c:pt>
                <c:pt idx="627">
                  <c:v>17</c:v>
                </c:pt>
                <c:pt idx="628">
                  <c:v>18</c:v>
                </c:pt>
                <c:pt idx="629">
                  <c:v>19</c:v>
                </c:pt>
                <c:pt idx="630">
                  <c:v>20</c:v>
                </c:pt>
                <c:pt idx="631">
                  <c:v>21</c:v>
                </c:pt>
                <c:pt idx="632">
                  <c:v>22</c:v>
                </c:pt>
                <c:pt idx="633">
                  <c:v>23</c:v>
                </c:pt>
                <c:pt idx="634">
                  <c:v>24</c:v>
                </c:pt>
                <c:pt idx="635">
                  <c:v>25</c:v>
                </c:pt>
                <c:pt idx="636">
                  <c:v>26</c:v>
                </c:pt>
                <c:pt idx="637">
                  <c:v>27</c:v>
                </c:pt>
                <c:pt idx="638">
                  <c:v>28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19</c:v>
                </c:pt>
                <c:pt idx="658">
                  <c:v>20</c:v>
                </c:pt>
                <c:pt idx="659">
                  <c:v>21</c:v>
                </c:pt>
                <c:pt idx="660">
                  <c:v>22</c:v>
                </c:pt>
                <c:pt idx="661">
                  <c:v>23</c:v>
                </c:pt>
                <c:pt idx="662">
                  <c:v>24</c:v>
                </c:pt>
                <c:pt idx="663">
                  <c:v>25</c:v>
                </c:pt>
                <c:pt idx="664">
                  <c:v>26</c:v>
                </c:pt>
                <c:pt idx="665">
                  <c:v>27</c:v>
                </c:pt>
                <c:pt idx="666">
                  <c:v>28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14</c:v>
                </c:pt>
                <c:pt idx="681">
                  <c:v>15</c:v>
                </c:pt>
                <c:pt idx="682">
                  <c:v>16</c:v>
                </c:pt>
                <c:pt idx="683">
                  <c:v>17</c:v>
                </c:pt>
                <c:pt idx="684">
                  <c:v>18</c:v>
                </c:pt>
                <c:pt idx="685">
                  <c:v>19</c:v>
                </c:pt>
                <c:pt idx="686">
                  <c:v>20</c:v>
                </c:pt>
                <c:pt idx="687">
                  <c:v>21</c:v>
                </c:pt>
                <c:pt idx="688">
                  <c:v>22</c:v>
                </c:pt>
                <c:pt idx="689">
                  <c:v>23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27</c:v>
                </c:pt>
                <c:pt idx="694">
                  <c:v>28</c:v>
                </c:pt>
                <c:pt idx="695">
                  <c:v>1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12</c:v>
                </c:pt>
                <c:pt idx="707">
                  <c:v>13</c:v>
                </c:pt>
                <c:pt idx="708">
                  <c:v>14</c:v>
                </c:pt>
                <c:pt idx="709">
                  <c:v>15</c:v>
                </c:pt>
                <c:pt idx="710">
                  <c:v>16</c:v>
                </c:pt>
                <c:pt idx="711">
                  <c:v>17</c:v>
                </c:pt>
                <c:pt idx="712">
                  <c:v>18</c:v>
                </c:pt>
                <c:pt idx="713">
                  <c:v>19</c:v>
                </c:pt>
                <c:pt idx="714">
                  <c:v>20</c:v>
                </c:pt>
                <c:pt idx="715">
                  <c:v>21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strCache>
            </c:strRef>
          </c:cat>
          <c:val>
            <c:numRef>
              <c:f>Rose!$E$2:$E$361</c:f>
              <c:numCache>
                <c:formatCode>General</c:formatCode>
                <c:ptCount val="360"/>
                <c:pt idx="55">
                  <c:v>0</c:v>
                </c:pt>
                <c:pt idx="56">
                  <c:v>0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0</c:v>
                </c:pt>
                <c:pt idx="84">
                  <c:v>0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0</c:v>
                </c:pt>
                <c:pt idx="140">
                  <c:v>0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0</c:v>
                </c:pt>
                <c:pt idx="168">
                  <c:v>0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A1-4ACE-A541-485E7CF48E28}"/>
            </c:ext>
          </c:extLst>
        </c:ser>
        <c:ser>
          <c:idx val="2"/>
          <c:order val="2"/>
          <c:tx>
            <c:strRef>
              <c:f>Rose!$F$1</c:f>
              <c:strCache>
                <c:ptCount val="1"/>
                <c:pt idx="0">
                  <c:v>Habitat</c:v>
                </c:pt>
              </c:strCache>
            </c:strRef>
          </c:tx>
          <c:spPr>
            <a:solidFill>
              <a:srgbClr val="C8E8CA"/>
            </a:solidFill>
            <a:ln>
              <a:noFill/>
            </a:ln>
            <a:effectLst/>
          </c:spPr>
          <c:cat>
            <c:strRef>
              <c:f>Rose!$A$2:$C$361</c:f>
              <c:strCache>
                <c:ptCount val="720"/>
                <c:pt idx="12">
                  <c:v>Rohstoffe</c:v>
                </c:pt>
                <c:pt idx="39">
                  <c:v>Ertragssteigerung</c:v>
                </c:pt>
                <c:pt idx="67">
                  <c:v>Klimaschutz</c:v>
                </c:pt>
                <c:pt idx="95">
                  <c:v>Wasserschutz</c:v>
                </c:pt>
                <c:pt idx="123">
                  <c:v>Bodenschutz</c:v>
                </c:pt>
                <c:pt idx="151">
                  <c:v>Nähr- und Schadstoffkreisläufe</c:v>
                </c:pt>
                <c:pt idx="179">
                  <c:v>Bestäubung</c:v>
                </c:pt>
                <c:pt idx="207">
                  <c:v>Schädlings- und Krankheitskontrolle</c:v>
                </c:pt>
                <c:pt idx="235">
                  <c:v>Nahrungsquelle</c:v>
                </c:pt>
                <c:pt idx="263">
                  <c:v>Korridor</c:v>
                </c:pt>
                <c:pt idx="291">
                  <c:v>Fortpflanzungs- und Ruhestätte</c:v>
                </c:pt>
                <c:pt idx="319">
                  <c:v>Erholung und Tourismus</c:v>
                </c:pt>
                <c:pt idx="347">
                  <c:v>Kulturelles Erbe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11</c:v>
                </c:pt>
                <c:pt idx="371">
                  <c:v>12</c:v>
                </c:pt>
                <c:pt idx="372">
                  <c:v>13</c:v>
                </c:pt>
                <c:pt idx="373">
                  <c:v>14</c:v>
                </c:pt>
                <c:pt idx="374">
                  <c:v>15</c:v>
                </c:pt>
                <c:pt idx="375">
                  <c:v>16</c:v>
                </c:pt>
                <c:pt idx="376">
                  <c:v>17</c:v>
                </c:pt>
                <c:pt idx="377">
                  <c:v>18</c:v>
                </c:pt>
                <c:pt idx="378">
                  <c:v>19</c:v>
                </c:pt>
                <c:pt idx="379">
                  <c:v>20</c:v>
                </c:pt>
                <c:pt idx="380">
                  <c:v>21</c:v>
                </c:pt>
                <c:pt idx="381">
                  <c:v>22</c:v>
                </c:pt>
                <c:pt idx="382">
                  <c:v>23</c:v>
                </c:pt>
                <c:pt idx="383">
                  <c:v>24</c:v>
                </c:pt>
                <c:pt idx="384">
                  <c:v>25</c:v>
                </c:pt>
                <c:pt idx="385">
                  <c:v>26</c:v>
                </c:pt>
                <c:pt idx="386">
                  <c:v>27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10</c:v>
                </c:pt>
                <c:pt idx="397">
                  <c:v>11</c:v>
                </c:pt>
                <c:pt idx="398">
                  <c:v>12</c:v>
                </c:pt>
                <c:pt idx="399">
                  <c:v>13</c:v>
                </c:pt>
                <c:pt idx="400">
                  <c:v>14</c:v>
                </c:pt>
                <c:pt idx="401">
                  <c:v>15</c:v>
                </c:pt>
                <c:pt idx="402">
                  <c:v>16</c:v>
                </c:pt>
                <c:pt idx="403">
                  <c:v>17</c:v>
                </c:pt>
                <c:pt idx="404">
                  <c:v>18</c:v>
                </c:pt>
                <c:pt idx="405">
                  <c:v>19</c:v>
                </c:pt>
                <c:pt idx="406">
                  <c:v>20</c:v>
                </c:pt>
                <c:pt idx="407">
                  <c:v>21</c:v>
                </c:pt>
                <c:pt idx="408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28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12</c:v>
                </c:pt>
                <c:pt idx="427">
                  <c:v>13</c:v>
                </c:pt>
                <c:pt idx="428">
                  <c:v>14</c:v>
                </c:pt>
                <c:pt idx="429">
                  <c:v>15</c:v>
                </c:pt>
                <c:pt idx="430">
                  <c:v>16</c:v>
                </c:pt>
                <c:pt idx="431">
                  <c:v>17</c:v>
                </c:pt>
                <c:pt idx="432">
                  <c:v>18</c:v>
                </c:pt>
                <c:pt idx="433">
                  <c:v>19</c:v>
                </c:pt>
                <c:pt idx="434">
                  <c:v>20</c:v>
                </c:pt>
                <c:pt idx="435">
                  <c:v>21</c:v>
                </c:pt>
                <c:pt idx="436">
                  <c:v>22</c:v>
                </c:pt>
                <c:pt idx="437">
                  <c:v>23</c:v>
                </c:pt>
                <c:pt idx="438">
                  <c:v>24</c:v>
                </c:pt>
                <c:pt idx="439">
                  <c:v>25</c:v>
                </c:pt>
                <c:pt idx="440">
                  <c:v>26</c:v>
                </c:pt>
                <c:pt idx="441">
                  <c:v>27</c:v>
                </c:pt>
                <c:pt idx="442">
                  <c:v>28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12</c:v>
                </c:pt>
                <c:pt idx="455">
                  <c:v>13</c:v>
                </c:pt>
                <c:pt idx="456">
                  <c:v>14</c:v>
                </c:pt>
                <c:pt idx="457">
                  <c:v>15</c:v>
                </c:pt>
                <c:pt idx="458">
                  <c:v>16</c:v>
                </c:pt>
                <c:pt idx="459">
                  <c:v>17</c:v>
                </c:pt>
                <c:pt idx="460">
                  <c:v>18</c:v>
                </c:pt>
                <c:pt idx="461">
                  <c:v>19</c:v>
                </c:pt>
                <c:pt idx="462">
                  <c:v>20</c:v>
                </c:pt>
                <c:pt idx="463">
                  <c:v>21</c:v>
                </c:pt>
                <c:pt idx="464">
                  <c:v>22</c:v>
                </c:pt>
                <c:pt idx="465">
                  <c:v>23</c:v>
                </c:pt>
                <c:pt idx="466">
                  <c:v>24</c:v>
                </c:pt>
                <c:pt idx="467">
                  <c:v>25</c:v>
                </c:pt>
                <c:pt idx="468">
                  <c:v>26</c:v>
                </c:pt>
                <c:pt idx="469">
                  <c:v>27</c:v>
                </c:pt>
                <c:pt idx="470">
                  <c:v>28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19</c:v>
                </c:pt>
                <c:pt idx="490">
                  <c:v>20</c:v>
                </c:pt>
                <c:pt idx="491">
                  <c:v>21</c:v>
                </c:pt>
                <c:pt idx="492">
                  <c:v>22</c:v>
                </c:pt>
                <c:pt idx="493">
                  <c:v>23</c:v>
                </c:pt>
                <c:pt idx="494">
                  <c:v>24</c:v>
                </c:pt>
                <c:pt idx="495">
                  <c:v>25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1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16</c:v>
                </c:pt>
                <c:pt idx="515">
                  <c:v>17</c:v>
                </c:pt>
                <c:pt idx="516">
                  <c:v>18</c:v>
                </c:pt>
                <c:pt idx="517">
                  <c:v>19</c:v>
                </c:pt>
                <c:pt idx="518">
                  <c:v>20</c:v>
                </c:pt>
                <c:pt idx="519">
                  <c:v>21</c:v>
                </c:pt>
                <c:pt idx="520">
                  <c:v>22</c:v>
                </c:pt>
                <c:pt idx="521">
                  <c:v>23</c:v>
                </c:pt>
                <c:pt idx="522">
                  <c:v>24</c:v>
                </c:pt>
                <c:pt idx="523">
                  <c:v>25</c:v>
                </c:pt>
                <c:pt idx="524">
                  <c:v>26</c:v>
                </c:pt>
                <c:pt idx="525">
                  <c:v>27</c:v>
                </c:pt>
                <c:pt idx="526">
                  <c:v>28</c:v>
                </c:pt>
                <c:pt idx="527">
                  <c:v>1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11</c:v>
                </c:pt>
                <c:pt idx="538">
                  <c:v>12</c:v>
                </c:pt>
                <c:pt idx="539">
                  <c:v>13</c:v>
                </c:pt>
                <c:pt idx="540">
                  <c:v>14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19</c:v>
                </c:pt>
                <c:pt idx="546">
                  <c:v>20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24</c:v>
                </c:pt>
                <c:pt idx="551">
                  <c:v>25</c:v>
                </c:pt>
                <c:pt idx="552">
                  <c:v>26</c:v>
                </c:pt>
                <c:pt idx="553">
                  <c:v>27</c:v>
                </c:pt>
                <c:pt idx="554">
                  <c:v>28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11</c:v>
                </c:pt>
                <c:pt idx="566">
                  <c:v>12</c:v>
                </c:pt>
                <c:pt idx="567">
                  <c:v>13</c:v>
                </c:pt>
                <c:pt idx="568">
                  <c:v>14</c:v>
                </c:pt>
                <c:pt idx="569">
                  <c:v>15</c:v>
                </c:pt>
                <c:pt idx="570">
                  <c:v>16</c:v>
                </c:pt>
                <c:pt idx="571">
                  <c:v>17</c:v>
                </c:pt>
                <c:pt idx="572">
                  <c:v>18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6">
                  <c:v>22</c:v>
                </c:pt>
                <c:pt idx="577">
                  <c:v>23</c:v>
                </c:pt>
                <c:pt idx="578">
                  <c:v>24</c:v>
                </c:pt>
                <c:pt idx="579">
                  <c:v>25</c:v>
                </c:pt>
                <c:pt idx="580">
                  <c:v>26</c:v>
                </c:pt>
                <c:pt idx="581">
                  <c:v>27</c:v>
                </c:pt>
                <c:pt idx="582">
                  <c:v>28</c:v>
                </c:pt>
                <c:pt idx="583">
                  <c:v>1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15</c:v>
                </c:pt>
                <c:pt idx="598">
                  <c:v>16</c:v>
                </c:pt>
                <c:pt idx="599">
                  <c:v>17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21</c:v>
                </c:pt>
                <c:pt idx="604">
                  <c:v>22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26</c:v>
                </c:pt>
                <c:pt idx="609">
                  <c:v>27</c:v>
                </c:pt>
                <c:pt idx="610">
                  <c:v>28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10</c:v>
                </c:pt>
                <c:pt idx="621">
                  <c:v>11</c:v>
                </c:pt>
                <c:pt idx="622">
                  <c:v>12</c:v>
                </c:pt>
                <c:pt idx="623">
                  <c:v>13</c:v>
                </c:pt>
                <c:pt idx="624">
                  <c:v>14</c:v>
                </c:pt>
                <c:pt idx="625">
                  <c:v>15</c:v>
                </c:pt>
                <c:pt idx="626">
                  <c:v>16</c:v>
                </c:pt>
                <c:pt idx="627">
                  <c:v>17</c:v>
                </c:pt>
                <c:pt idx="628">
                  <c:v>18</c:v>
                </c:pt>
                <c:pt idx="629">
                  <c:v>19</c:v>
                </c:pt>
                <c:pt idx="630">
                  <c:v>20</c:v>
                </c:pt>
                <c:pt idx="631">
                  <c:v>21</c:v>
                </c:pt>
                <c:pt idx="632">
                  <c:v>22</c:v>
                </c:pt>
                <c:pt idx="633">
                  <c:v>23</c:v>
                </c:pt>
                <c:pt idx="634">
                  <c:v>24</c:v>
                </c:pt>
                <c:pt idx="635">
                  <c:v>25</c:v>
                </c:pt>
                <c:pt idx="636">
                  <c:v>26</c:v>
                </c:pt>
                <c:pt idx="637">
                  <c:v>27</c:v>
                </c:pt>
                <c:pt idx="638">
                  <c:v>28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19</c:v>
                </c:pt>
                <c:pt idx="658">
                  <c:v>20</c:v>
                </c:pt>
                <c:pt idx="659">
                  <c:v>21</c:v>
                </c:pt>
                <c:pt idx="660">
                  <c:v>22</c:v>
                </c:pt>
                <c:pt idx="661">
                  <c:v>23</c:v>
                </c:pt>
                <c:pt idx="662">
                  <c:v>24</c:v>
                </c:pt>
                <c:pt idx="663">
                  <c:v>25</c:v>
                </c:pt>
                <c:pt idx="664">
                  <c:v>26</c:v>
                </c:pt>
                <c:pt idx="665">
                  <c:v>27</c:v>
                </c:pt>
                <c:pt idx="666">
                  <c:v>28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14</c:v>
                </c:pt>
                <c:pt idx="681">
                  <c:v>15</c:v>
                </c:pt>
                <c:pt idx="682">
                  <c:v>16</c:v>
                </c:pt>
                <c:pt idx="683">
                  <c:v>17</c:v>
                </c:pt>
                <c:pt idx="684">
                  <c:v>18</c:v>
                </c:pt>
                <c:pt idx="685">
                  <c:v>19</c:v>
                </c:pt>
                <c:pt idx="686">
                  <c:v>20</c:v>
                </c:pt>
                <c:pt idx="687">
                  <c:v>21</c:v>
                </c:pt>
                <c:pt idx="688">
                  <c:v>22</c:v>
                </c:pt>
                <c:pt idx="689">
                  <c:v>23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27</c:v>
                </c:pt>
                <c:pt idx="694">
                  <c:v>28</c:v>
                </c:pt>
                <c:pt idx="695">
                  <c:v>1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12</c:v>
                </c:pt>
                <c:pt idx="707">
                  <c:v>13</c:v>
                </c:pt>
                <c:pt idx="708">
                  <c:v>14</c:v>
                </c:pt>
                <c:pt idx="709">
                  <c:v>15</c:v>
                </c:pt>
                <c:pt idx="710">
                  <c:v>16</c:v>
                </c:pt>
                <c:pt idx="711">
                  <c:v>17</c:v>
                </c:pt>
                <c:pt idx="712">
                  <c:v>18</c:v>
                </c:pt>
                <c:pt idx="713">
                  <c:v>19</c:v>
                </c:pt>
                <c:pt idx="714">
                  <c:v>20</c:v>
                </c:pt>
                <c:pt idx="715">
                  <c:v>21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strCache>
            </c:strRef>
          </c:cat>
          <c:val>
            <c:numRef>
              <c:f>Rose!$F$2:$F$361</c:f>
              <c:numCache>
                <c:formatCode>General</c:formatCode>
                <c:ptCount val="360"/>
                <c:pt idx="223">
                  <c:v>0</c:v>
                </c:pt>
                <c:pt idx="224">
                  <c:v>0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0</c:v>
                </c:pt>
                <c:pt idx="280">
                  <c:v>0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0</c:v>
                </c:pt>
                <c:pt idx="30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A1-4ACE-A541-485E7CF48E28}"/>
            </c:ext>
          </c:extLst>
        </c:ser>
        <c:ser>
          <c:idx val="3"/>
          <c:order val="3"/>
          <c:tx>
            <c:strRef>
              <c:f>Rose!$G$1</c:f>
              <c:strCache>
                <c:ptCount val="1"/>
                <c:pt idx="0">
                  <c:v>Kulturell</c:v>
                </c:pt>
              </c:strCache>
            </c:strRef>
          </c:tx>
          <c:spPr>
            <a:solidFill>
              <a:srgbClr val="E6C2A4"/>
            </a:solidFill>
            <a:ln>
              <a:noFill/>
            </a:ln>
            <a:effectLst/>
          </c:spPr>
          <c:cat>
            <c:strRef>
              <c:f>Rose!$A$2:$C$361</c:f>
              <c:strCache>
                <c:ptCount val="720"/>
                <c:pt idx="12">
                  <c:v>Rohstoffe</c:v>
                </c:pt>
                <c:pt idx="39">
                  <c:v>Ertragssteigerung</c:v>
                </c:pt>
                <c:pt idx="67">
                  <c:v>Klimaschutz</c:v>
                </c:pt>
                <c:pt idx="95">
                  <c:v>Wasserschutz</c:v>
                </c:pt>
                <c:pt idx="123">
                  <c:v>Bodenschutz</c:v>
                </c:pt>
                <c:pt idx="151">
                  <c:v>Nähr- und Schadstoffkreisläufe</c:v>
                </c:pt>
                <c:pt idx="179">
                  <c:v>Bestäubung</c:v>
                </c:pt>
                <c:pt idx="207">
                  <c:v>Schädlings- und Krankheitskontrolle</c:v>
                </c:pt>
                <c:pt idx="235">
                  <c:v>Nahrungsquelle</c:v>
                </c:pt>
                <c:pt idx="263">
                  <c:v>Korridor</c:v>
                </c:pt>
                <c:pt idx="291">
                  <c:v>Fortpflanzungs- und Ruhestätte</c:v>
                </c:pt>
                <c:pt idx="319">
                  <c:v>Erholung und Tourismus</c:v>
                </c:pt>
                <c:pt idx="347">
                  <c:v>Kulturelles Erbe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11</c:v>
                </c:pt>
                <c:pt idx="371">
                  <c:v>12</c:v>
                </c:pt>
                <c:pt idx="372">
                  <c:v>13</c:v>
                </c:pt>
                <c:pt idx="373">
                  <c:v>14</c:v>
                </c:pt>
                <c:pt idx="374">
                  <c:v>15</c:v>
                </c:pt>
                <c:pt idx="375">
                  <c:v>16</c:v>
                </c:pt>
                <c:pt idx="376">
                  <c:v>17</c:v>
                </c:pt>
                <c:pt idx="377">
                  <c:v>18</c:v>
                </c:pt>
                <c:pt idx="378">
                  <c:v>19</c:v>
                </c:pt>
                <c:pt idx="379">
                  <c:v>20</c:v>
                </c:pt>
                <c:pt idx="380">
                  <c:v>21</c:v>
                </c:pt>
                <c:pt idx="381">
                  <c:v>22</c:v>
                </c:pt>
                <c:pt idx="382">
                  <c:v>23</c:v>
                </c:pt>
                <c:pt idx="383">
                  <c:v>24</c:v>
                </c:pt>
                <c:pt idx="384">
                  <c:v>25</c:v>
                </c:pt>
                <c:pt idx="385">
                  <c:v>26</c:v>
                </c:pt>
                <c:pt idx="386">
                  <c:v>27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10</c:v>
                </c:pt>
                <c:pt idx="397">
                  <c:v>11</c:v>
                </c:pt>
                <c:pt idx="398">
                  <c:v>12</c:v>
                </c:pt>
                <c:pt idx="399">
                  <c:v>13</c:v>
                </c:pt>
                <c:pt idx="400">
                  <c:v>14</c:v>
                </c:pt>
                <c:pt idx="401">
                  <c:v>15</c:v>
                </c:pt>
                <c:pt idx="402">
                  <c:v>16</c:v>
                </c:pt>
                <c:pt idx="403">
                  <c:v>17</c:v>
                </c:pt>
                <c:pt idx="404">
                  <c:v>18</c:v>
                </c:pt>
                <c:pt idx="405">
                  <c:v>19</c:v>
                </c:pt>
                <c:pt idx="406">
                  <c:v>20</c:v>
                </c:pt>
                <c:pt idx="407">
                  <c:v>21</c:v>
                </c:pt>
                <c:pt idx="408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28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12</c:v>
                </c:pt>
                <c:pt idx="427">
                  <c:v>13</c:v>
                </c:pt>
                <c:pt idx="428">
                  <c:v>14</c:v>
                </c:pt>
                <c:pt idx="429">
                  <c:v>15</c:v>
                </c:pt>
                <c:pt idx="430">
                  <c:v>16</c:v>
                </c:pt>
                <c:pt idx="431">
                  <c:v>17</c:v>
                </c:pt>
                <c:pt idx="432">
                  <c:v>18</c:v>
                </c:pt>
                <c:pt idx="433">
                  <c:v>19</c:v>
                </c:pt>
                <c:pt idx="434">
                  <c:v>20</c:v>
                </c:pt>
                <c:pt idx="435">
                  <c:v>21</c:v>
                </c:pt>
                <c:pt idx="436">
                  <c:v>22</c:v>
                </c:pt>
                <c:pt idx="437">
                  <c:v>23</c:v>
                </c:pt>
                <c:pt idx="438">
                  <c:v>24</c:v>
                </c:pt>
                <c:pt idx="439">
                  <c:v>25</c:v>
                </c:pt>
                <c:pt idx="440">
                  <c:v>26</c:v>
                </c:pt>
                <c:pt idx="441">
                  <c:v>27</c:v>
                </c:pt>
                <c:pt idx="442">
                  <c:v>28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11</c:v>
                </c:pt>
                <c:pt idx="454">
                  <c:v>12</c:v>
                </c:pt>
                <c:pt idx="455">
                  <c:v>13</c:v>
                </c:pt>
                <c:pt idx="456">
                  <c:v>14</c:v>
                </c:pt>
                <c:pt idx="457">
                  <c:v>15</c:v>
                </c:pt>
                <c:pt idx="458">
                  <c:v>16</c:v>
                </c:pt>
                <c:pt idx="459">
                  <c:v>17</c:v>
                </c:pt>
                <c:pt idx="460">
                  <c:v>18</c:v>
                </c:pt>
                <c:pt idx="461">
                  <c:v>19</c:v>
                </c:pt>
                <c:pt idx="462">
                  <c:v>20</c:v>
                </c:pt>
                <c:pt idx="463">
                  <c:v>21</c:v>
                </c:pt>
                <c:pt idx="464">
                  <c:v>22</c:v>
                </c:pt>
                <c:pt idx="465">
                  <c:v>23</c:v>
                </c:pt>
                <c:pt idx="466">
                  <c:v>24</c:v>
                </c:pt>
                <c:pt idx="467">
                  <c:v>25</c:v>
                </c:pt>
                <c:pt idx="468">
                  <c:v>26</c:v>
                </c:pt>
                <c:pt idx="469">
                  <c:v>27</c:v>
                </c:pt>
                <c:pt idx="470">
                  <c:v>28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15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19</c:v>
                </c:pt>
                <c:pt idx="490">
                  <c:v>20</c:v>
                </c:pt>
                <c:pt idx="491">
                  <c:v>21</c:v>
                </c:pt>
                <c:pt idx="492">
                  <c:v>22</c:v>
                </c:pt>
                <c:pt idx="493">
                  <c:v>23</c:v>
                </c:pt>
                <c:pt idx="494">
                  <c:v>24</c:v>
                </c:pt>
                <c:pt idx="495">
                  <c:v>25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1</c:v>
                </c:pt>
                <c:pt idx="500">
                  <c:v>2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16</c:v>
                </c:pt>
                <c:pt idx="515">
                  <c:v>17</c:v>
                </c:pt>
                <c:pt idx="516">
                  <c:v>18</c:v>
                </c:pt>
                <c:pt idx="517">
                  <c:v>19</c:v>
                </c:pt>
                <c:pt idx="518">
                  <c:v>20</c:v>
                </c:pt>
                <c:pt idx="519">
                  <c:v>21</c:v>
                </c:pt>
                <c:pt idx="520">
                  <c:v>22</c:v>
                </c:pt>
                <c:pt idx="521">
                  <c:v>23</c:v>
                </c:pt>
                <c:pt idx="522">
                  <c:v>24</c:v>
                </c:pt>
                <c:pt idx="523">
                  <c:v>25</c:v>
                </c:pt>
                <c:pt idx="524">
                  <c:v>26</c:v>
                </c:pt>
                <c:pt idx="525">
                  <c:v>27</c:v>
                </c:pt>
                <c:pt idx="526">
                  <c:v>28</c:v>
                </c:pt>
                <c:pt idx="527">
                  <c:v>1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9</c:v>
                </c:pt>
                <c:pt idx="536">
                  <c:v>10</c:v>
                </c:pt>
                <c:pt idx="537">
                  <c:v>11</c:v>
                </c:pt>
                <c:pt idx="538">
                  <c:v>12</c:v>
                </c:pt>
                <c:pt idx="539">
                  <c:v>13</c:v>
                </c:pt>
                <c:pt idx="540">
                  <c:v>14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18</c:v>
                </c:pt>
                <c:pt idx="545">
                  <c:v>19</c:v>
                </c:pt>
                <c:pt idx="546">
                  <c:v>20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24</c:v>
                </c:pt>
                <c:pt idx="551">
                  <c:v>25</c:v>
                </c:pt>
                <c:pt idx="552">
                  <c:v>26</c:v>
                </c:pt>
                <c:pt idx="553">
                  <c:v>27</c:v>
                </c:pt>
                <c:pt idx="554">
                  <c:v>28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8</c:v>
                </c:pt>
                <c:pt idx="563">
                  <c:v>9</c:v>
                </c:pt>
                <c:pt idx="564">
                  <c:v>10</c:v>
                </c:pt>
                <c:pt idx="565">
                  <c:v>11</c:v>
                </c:pt>
                <c:pt idx="566">
                  <c:v>12</c:v>
                </c:pt>
                <c:pt idx="567">
                  <c:v>13</c:v>
                </c:pt>
                <c:pt idx="568">
                  <c:v>14</c:v>
                </c:pt>
                <c:pt idx="569">
                  <c:v>15</c:v>
                </c:pt>
                <c:pt idx="570">
                  <c:v>16</c:v>
                </c:pt>
                <c:pt idx="571">
                  <c:v>17</c:v>
                </c:pt>
                <c:pt idx="572">
                  <c:v>18</c:v>
                </c:pt>
                <c:pt idx="573">
                  <c:v>19</c:v>
                </c:pt>
                <c:pt idx="574">
                  <c:v>20</c:v>
                </c:pt>
                <c:pt idx="575">
                  <c:v>21</c:v>
                </c:pt>
                <c:pt idx="576">
                  <c:v>22</c:v>
                </c:pt>
                <c:pt idx="577">
                  <c:v>23</c:v>
                </c:pt>
                <c:pt idx="578">
                  <c:v>24</c:v>
                </c:pt>
                <c:pt idx="579">
                  <c:v>25</c:v>
                </c:pt>
                <c:pt idx="580">
                  <c:v>26</c:v>
                </c:pt>
                <c:pt idx="581">
                  <c:v>27</c:v>
                </c:pt>
                <c:pt idx="582">
                  <c:v>28</c:v>
                </c:pt>
                <c:pt idx="583">
                  <c:v>1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10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14</c:v>
                </c:pt>
                <c:pt idx="597">
                  <c:v>15</c:v>
                </c:pt>
                <c:pt idx="598">
                  <c:v>16</c:v>
                </c:pt>
                <c:pt idx="599">
                  <c:v>17</c:v>
                </c:pt>
                <c:pt idx="600">
                  <c:v>18</c:v>
                </c:pt>
                <c:pt idx="601">
                  <c:v>19</c:v>
                </c:pt>
                <c:pt idx="602">
                  <c:v>20</c:v>
                </c:pt>
                <c:pt idx="603">
                  <c:v>21</c:v>
                </c:pt>
                <c:pt idx="604">
                  <c:v>22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26</c:v>
                </c:pt>
                <c:pt idx="609">
                  <c:v>27</c:v>
                </c:pt>
                <c:pt idx="610">
                  <c:v>28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5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10</c:v>
                </c:pt>
                <c:pt idx="621">
                  <c:v>11</c:v>
                </c:pt>
                <c:pt idx="622">
                  <c:v>12</c:v>
                </c:pt>
                <c:pt idx="623">
                  <c:v>13</c:v>
                </c:pt>
                <c:pt idx="624">
                  <c:v>14</c:v>
                </c:pt>
                <c:pt idx="625">
                  <c:v>15</c:v>
                </c:pt>
                <c:pt idx="626">
                  <c:v>16</c:v>
                </c:pt>
                <c:pt idx="627">
                  <c:v>17</c:v>
                </c:pt>
                <c:pt idx="628">
                  <c:v>18</c:v>
                </c:pt>
                <c:pt idx="629">
                  <c:v>19</c:v>
                </c:pt>
                <c:pt idx="630">
                  <c:v>20</c:v>
                </c:pt>
                <c:pt idx="631">
                  <c:v>21</c:v>
                </c:pt>
                <c:pt idx="632">
                  <c:v>22</c:v>
                </c:pt>
                <c:pt idx="633">
                  <c:v>23</c:v>
                </c:pt>
                <c:pt idx="634">
                  <c:v>24</c:v>
                </c:pt>
                <c:pt idx="635">
                  <c:v>25</c:v>
                </c:pt>
                <c:pt idx="636">
                  <c:v>26</c:v>
                </c:pt>
                <c:pt idx="637">
                  <c:v>27</c:v>
                </c:pt>
                <c:pt idx="638">
                  <c:v>28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15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19</c:v>
                </c:pt>
                <c:pt idx="658">
                  <c:v>20</c:v>
                </c:pt>
                <c:pt idx="659">
                  <c:v>21</c:v>
                </c:pt>
                <c:pt idx="660">
                  <c:v>22</c:v>
                </c:pt>
                <c:pt idx="661">
                  <c:v>23</c:v>
                </c:pt>
                <c:pt idx="662">
                  <c:v>24</c:v>
                </c:pt>
                <c:pt idx="663">
                  <c:v>25</c:v>
                </c:pt>
                <c:pt idx="664">
                  <c:v>26</c:v>
                </c:pt>
                <c:pt idx="665">
                  <c:v>27</c:v>
                </c:pt>
                <c:pt idx="666">
                  <c:v>28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14</c:v>
                </c:pt>
                <c:pt idx="681">
                  <c:v>15</c:v>
                </c:pt>
                <c:pt idx="682">
                  <c:v>16</c:v>
                </c:pt>
                <c:pt idx="683">
                  <c:v>17</c:v>
                </c:pt>
                <c:pt idx="684">
                  <c:v>18</c:v>
                </c:pt>
                <c:pt idx="685">
                  <c:v>19</c:v>
                </c:pt>
                <c:pt idx="686">
                  <c:v>20</c:v>
                </c:pt>
                <c:pt idx="687">
                  <c:v>21</c:v>
                </c:pt>
                <c:pt idx="688">
                  <c:v>22</c:v>
                </c:pt>
                <c:pt idx="689">
                  <c:v>23</c:v>
                </c:pt>
                <c:pt idx="690">
                  <c:v>24</c:v>
                </c:pt>
                <c:pt idx="691">
                  <c:v>25</c:v>
                </c:pt>
                <c:pt idx="692">
                  <c:v>26</c:v>
                </c:pt>
                <c:pt idx="693">
                  <c:v>27</c:v>
                </c:pt>
                <c:pt idx="694">
                  <c:v>28</c:v>
                </c:pt>
                <c:pt idx="695">
                  <c:v>1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12</c:v>
                </c:pt>
                <c:pt idx="707">
                  <c:v>13</c:v>
                </c:pt>
                <c:pt idx="708">
                  <c:v>14</c:v>
                </c:pt>
                <c:pt idx="709">
                  <c:v>15</c:v>
                </c:pt>
                <c:pt idx="710">
                  <c:v>16</c:v>
                </c:pt>
                <c:pt idx="711">
                  <c:v>17</c:v>
                </c:pt>
                <c:pt idx="712">
                  <c:v>18</c:v>
                </c:pt>
                <c:pt idx="713">
                  <c:v>19</c:v>
                </c:pt>
                <c:pt idx="714">
                  <c:v>20</c:v>
                </c:pt>
                <c:pt idx="715">
                  <c:v>21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strCache>
            </c:strRef>
          </c:cat>
          <c:val>
            <c:numRef>
              <c:f>Rose!$G$2:$G$361</c:f>
              <c:numCache>
                <c:formatCode>General</c:formatCode>
                <c:ptCount val="360"/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A1-4ACE-A541-485E7CF48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7270559"/>
        <c:axId val="1016163519"/>
        <c:extLst>
          <c:ext xmlns:c15="http://schemas.microsoft.com/office/drawing/2012/chart" uri="{02D57815-91ED-43cb-92C2-25804820EDAC}">
            <c15:filteredRad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Rose!$J$2:$J$14</c15:sqref>
                        </c15:formulaRef>
                      </c:ext>
                    </c:extLst>
                    <c:strCache>
                      <c:ptCount val="13"/>
                      <c:pt idx="0">
                        <c:v>Bereitstellung Holz</c:v>
                      </c:pt>
                      <c:pt idx="1">
                        <c:v>Bereitstellung Nahrungsmittel</c:v>
                      </c:pt>
                      <c:pt idx="2">
                        <c:v>Klimaschutz</c:v>
                      </c:pt>
                      <c:pt idx="3">
                        <c:v>Wasserschutz</c:v>
                      </c:pt>
                      <c:pt idx="4">
                        <c:v>Bodenschutz</c:v>
                      </c:pt>
                      <c:pt idx="5">
                        <c:v>Nähr-&amp;Schadstoffkreisläufe</c:v>
                      </c:pt>
                      <c:pt idx="6">
                        <c:v>Bestäubung</c:v>
                      </c:pt>
                      <c:pt idx="7">
                        <c:v>Schädlings-&amp;Krankheitskontrolle</c:v>
                      </c:pt>
                      <c:pt idx="8">
                        <c:v>Nahrungsquelle</c:v>
                      </c:pt>
                      <c:pt idx="9">
                        <c:v>Korridor</c:v>
                      </c:pt>
                      <c:pt idx="10">
                        <c:v>Fortpflanzungs- und Ruhestätte</c:v>
                      </c:pt>
                      <c:pt idx="11">
                        <c:v>Erholung und Tourismus</c:v>
                      </c:pt>
                      <c:pt idx="12">
                        <c:v>Kulturelles Erbe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val>
                  <c:numRef>
                    <c:extLst>
                      <c:ext uri="{02D57815-91ED-43cb-92C2-25804820EDAC}">
                        <c15:formulaRef>
                          <c15:sqref>Rose!$L$2:$L$14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27</c:v>
                      </c:pt>
                      <c:pt idx="1">
                        <c:v>27</c:v>
                      </c:pt>
                      <c:pt idx="2">
                        <c:v>27</c:v>
                      </c:pt>
                      <c:pt idx="3">
                        <c:v>27</c:v>
                      </c:pt>
                      <c:pt idx="4">
                        <c:v>27</c:v>
                      </c:pt>
                      <c:pt idx="5">
                        <c:v>27</c:v>
                      </c:pt>
                      <c:pt idx="6">
                        <c:v>27</c:v>
                      </c:pt>
                      <c:pt idx="7">
                        <c:v>27</c:v>
                      </c:pt>
                      <c:pt idx="8">
                        <c:v>27</c:v>
                      </c:pt>
                      <c:pt idx="9">
                        <c:v>27</c:v>
                      </c:pt>
                      <c:pt idx="10">
                        <c:v>27</c:v>
                      </c:pt>
                      <c:pt idx="11">
                        <c:v>27</c:v>
                      </c:pt>
                      <c:pt idx="12">
                        <c:v>27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71A1-4ACE-A541-485E7CF48E28}"/>
                  </c:ext>
                </c:extLst>
              </c15:ser>
            </c15:filteredRadarSeries>
          </c:ext>
        </c:extLst>
      </c:radarChart>
      <c:catAx>
        <c:axId val="1007270559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900" b="0" i="0" u="none" strike="noStrike" kern="0" spc="70" baseline="0">
                <a:solidFill>
                  <a:schemeClr val="tx1"/>
                </a:solidFill>
                <a:effectLst>
                  <a:outerShdw blurRad="50800" sx="1000" sy="1000" algn="ctr" rotWithShape="0">
                    <a:srgbClr val="000000"/>
                  </a:outerShdw>
                </a:effectLst>
                <a:latin typeface="Segoe UI Light" panose="020B0502040204020203" pitchFamily="34" charset="0"/>
                <a:ea typeface="+mn-ea"/>
                <a:cs typeface="+mn-cs"/>
              </a:defRPr>
            </a:pPr>
            <a:endParaRPr lang="de-DE"/>
          </a:p>
        </c:txPr>
        <c:crossAx val="1016163519"/>
        <c:crosses val="autoZero"/>
        <c:auto val="1"/>
        <c:lblAlgn val="ctr"/>
        <c:lblOffset val="100"/>
        <c:noMultiLvlLbl val="0"/>
      </c:catAx>
      <c:valAx>
        <c:axId val="101616351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one"/>
        <c:spPr>
          <a:noFill/>
          <a:ln w="9525" cap="rnd" cmpd="sng">
            <a:noFill/>
            <a:prstDash val="solid"/>
          </a:ln>
          <a:effectLst>
            <a:outerShdw sx="1000" sy="1000" algn="ctr" rotWithShape="0">
              <a:schemeClr val="bg1"/>
            </a:outerShdw>
            <a:softEdge rad="0"/>
          </a:effectLst>
        </c:spPr>
        <c:txPr>
          <a:bodyPr rot="0" spcFirstLastPara="1" vertOverflow="ellipsis" wrap="square" anchor="t" anchorCtr="0"/>
          <a:lstStyle/>
          <a:p>
            <a:pPr>
              <a:defRPr sz="950" b="0" i="0" u="none" strike="noStrike" kern="1200" baseline="0">
                <a:solidFill>
                  <a:schemeClr val="tx1"/>
                </a:solidFill>
                <a:latin typeface="Segoe UI" panose="020B0502040204020203" pitchFamily="34" charset="0"/>
                <a:ea typeface="+mn-ea"/>
                <a:cs typeface="+mn-cs"/>
              </a:defRPr>
            </a:pPr>
            <a:endParaRPr lang="de-DE"/>
          </a:p>
        </c:txPr>
        <c:crossAx val="100727055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7070486444733"/>
          <c:y val="0.82396123448141312"/>
          <c:w val="0.56311203171548962"/>
          <c:h val="6.15031331031896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Segoe UI Light" panose="020B0502040204020203" pitchFamily="34" charset="0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glow>
        <a:schemeClr val="accent1">
          <a:alpha val="40000"/>
        </a:schemeClr>
      </a:glow>
    </a:effec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9</xdr:row>
      <xdr:rowOff>165463</xdr:rowOff>
    </xdr:from>
    <xdr:to>
      <xdr:col>4</xdr:col>
      <xdr:colOff>1345474</xdr:colOff>
      <xdr:row>22</xdr:row>
      <xdr:rowOff>358589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333BB36-551E-4263-A41B-5672554283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135220</xdr:colOff>
      <xdr:row>15</xdr:row>
      <xdr:rowOff>154066</xdr:rowOff>
    </xdr:from>
    <xdr:to>
      <xdr:col>3</xdr:col>
      <xdr:colOff>23376</xdr:colOff>
      <xdr:row>15</xdr:row>
      <xdr:rowOff>311713</xdr:rowOff>
    </xdr:to>
    <xdr:sp macro="" textlink="">
      <xdr:nvSpPr>
        <xdr:cNvPr id="8" name="Ellipse 7">
          <a:extLst>
            <a:ext uri="{FF2B5EF4-FFF2-40B4-BE49-F238E27FC236}">
              <a16:creationId xmlns:a16="http://schemas.microsoft.com/office/drawing/2014/main" id="{1CA66BBF-4A98-4473-8078-3E3BADB66F32}"/>
            </a:ext>
          </a:extLst>
        </xdr:cNvPr>
        <xdr:cNvSpPr/>
      </xdr:nvSpPr>
      <xdr:spPr>
        <a:xfrm>
          <a:off x="3056946" y="5967037"/>
          <a:ext cx="153767" cy="157647"/>
        </a:xfrm>
        <a:prstGeom prst="ellipse">
          <a:avLst/>
        </a:prstGeom>
        <a:solidFill>
          <a:schemeClr val="bg1"/>
        </a:solidFill>
        <a:ln w="9525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de-AT" sz="800" baseline="0">
              <a:solidFill>
                <a:schemeClr val="tx1"/>
              </a:solidFill>
              <a:latin typeface="Segoe UI" panose="020B0502040204020203" pitchFamily="34" charset="0"/>
              <a:cs typeface="Segoe UI" panose="020B0502040204020203" pitchFamily="34" charset="0"/>
            </a:rPr>
            <a:t>1</a:t>
          </a:r>
        </a:p>
      </xdr:txBody>
    </xdr:sp>
    <xdr:clientData/>
  </xdr:twoCellAnchor>
  <xdr:twoCellAnchor>
    <xdr:from>
      <xdr:col>2</xdr:col>
      <xdr:colOff>135220</xdr:colOff>
      <xdr:row>14</xdr:row>
      <xdr:rowOff>265245</xdr:rowOff>
    </xdr:from>
    <xdr:to>
      <xdr:col>3</xdr:col>
      <xdr:colOff>23376</xdr:colOff>
      <xdr:row>15</xdr:row>
      <xdr:rowOff>40734</xdr:rowOff>
    </xdr:to>
    <xdr:sp macro="" textlink="">
      <xdr:nvSpPr>
        <xdr:cNvPr id="9" name="Ellipse 8">
          <a:extLst>
            <a:ext uri="{FF2B5EF4-FFF2-40B4-BE49-F238E27FC236}">
              <a16:creationId xmlns:a16="http://schemas.microsoft.com/office/drawing/2014/main" id="{D5DFCA21-1EC3-448A-A37D-CA78B38DA646}"/>
            </a:ext>
          </a:extLst>
        </xdr:cNvPr>
        <xdr:cNvSpPr/>
      </xdr:nvSpPr>
      <xdr:spPr>
        <a:xfrm>
          <a:off x="3056946" y="5690685"/>
          <a:ext cx="153767" cy="163020"/>
        </a:xfrm>
        <a:prstGeom prst="ellipse">
          <a:avLst/>
        </a:prstGeom>
        <a:solidFill>
          <a:schemeClr val="bg1"/>
        </a:solidFill>
        <a:ln w="9525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de-AT" sz="800" baseline="0">
              <a:solidFill>
                <a:schemeClr val="tx1"/>
              </a:solidFill>
              <a:latin typeface="Segoe UI" panose="020B0502040204020203" pitchFamily="34" charset="0"/>
              <a:cs typeface="Segoe UI" panose="020B0502040204020203" pitchFamily="34" charset="0"/>
            </a:rPr>
            <a:t>2</a:t>
          </a:r>
        </a:p>
      </xdr:txBody>
    </xdr:sp>
    <xdr:clientData/>
  </xdr:twoCellAnchor>
  <xdr:twoCellAnchor>
    <xdr:from>
      <xdr:col>2</xdr:col>
      <xdr:colOff>135220</xdr:colOff>
      <xdr:row>13</xdr:row>
      <xdr:rowOff>377444</xdr:rowOff>
    </xdr:from>
    <xdr:to>
      <xdr:col>3</xdr:col>
      <xdr:colOff>23376</xdr:colOff>
      <xdr:row>14</xdr:row>
      <xdr:rowOff>151913</xdr:rowOff>
    </xdr:to>
    <xdr:sp macro="" textlink="">
      <xdr:nvSpPr>
        <xdr:cNvPr id="10" name="Ellipse 9">
          <a:extLst>
            <a:ext uri="{FF2B5EF4-FFF2-40B4-BE49-F238E27FC236}">
              <a16:creationId xmlns:a16="http://schemas.microsoft.com/office/drawing/2014/main" id="{503BE53A-AF3F-45AF-8735-C210AE792BC5}"/>
            </a:ext>
          </a:extLst>
        </xdr:cNvPr>
        <xdr:cNvSpPr/>
      </xdr:nvSpPr>
      <xdr:spPr>
        <a:xfrm>
          <a:off x="3049004" y="5443012"/>
          <a:ext cx="156588" cy="164128"/>
        </a:xfrm>
        <a:prstGeom prst="ellipse">
          <a:avLst/>
        </a:prstGeom>
        <a:solidFill>
          <a:schemeClr val="bg1"/>
        </a:solidFill>
        <a:ln w="9525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de-AT" sz="800" baseline="0">
              <a:solidFill>
                <a:schemeClr val="tx1"/>
              </a:solidFill>
              <a:latin typeface="Segoe UI" panose="020B0502040204020203" pitchFamily="34" charset="0"/>
              <a:cs typeface="Segoe UI" panose="020B0502040204020203" pitchFamily="34" charset="0"/>
            </a:rPr>
            <a:t>3</a:t>
          </a:r>
        </a:p>
      </xdr:txBody>
    </xdr:sp>
    <xdr:clientData/>
  </xdr:twoCellAnchor>
  <xdr:twoCellAnchor>
    <xdr:from>
      <xdr:col>2</xdr:col>
      <xdr:colOff>135220</xdr:colOff>
      <xdr:row>13</xdr:row>
      <xdr:rowOff>103435</xdr:rowOff>
    </xdr:from>
    <xdr:to>
      <xdr:col>3</xdr:col>
      <xdr:colOff>23376</xdr:colOff>
      <xdr:row>13</xdr:row>
      <xdr:rowOff>264112</xdr:rowOff>
    </xdr:to>
    <xdr:sp macro="" textlink="">
      <xdr:nvSpPr>
        <xdr:cNvPr id="11" name="Ellipse 10">
          <a:extLst>
            <a:ext uri="{FF2B5EF4-FFF2-40B4-BE49-F238E27FC236}">
              <a16:creationId xmlns:a16="http://schemas.microsoft.com/office/drawing/2014/main" id="{97CE90DC-2EB2-44B9-A839-C0CFF94C6815}"/>
            </a:ext>
          </a:extLst>
        </xdr:cNvPr>
        <xdr:cNvSpPr/>
      </xdr:nvSpPr>
      <xdr:spPr>
        <a:xfrm>
          <a:off x="3056946" y="5141344"/>
          <a:ext cx="153767" cy="160677"/>
        </a:xfrm>
        <a:prstGeom prst="ellipse">
          <a:avLst/>
        </a:prstGeom>
        <a:solidFill>
          <a:schemeClr val="bg1"/>
        </a:solidFill>
        <a:ln w="9525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de-AT" sz="800" baseline="0">
              <a:solidFill>
                <a:schemeClr val="tx1"/>
              </a:solidFill>
              <a:latin typeface="Segoe UI" panose="020B0502040204020203" pitchFamily="34" charset="0"/>
              <a:cs typeface="Segoe UI" panose="020B0502040204020203" pitchFamily="34" charset="0"/>
            </a:rPr>
            <a:t>4</a:t>
          </a:r>
        </a:p>
      </xdr:txBody>
    </xdr:sp>
    <xdr:clientData/>
  </xdr:twoCellAnchor>
  <xdr:twoCellAnchor>
    <xdr:from>
      <xdr:col>2</xdr:col>
      <xdr:colOff>135220</xdr:colOff>
      <xdr:row>12</xdr:row>
      <xdr:rowOff>219988</xdr:rowOff>
    </xdr:from>
    <xdr:to>
      <xdr:col>3</xdr:col>
      <xdr:colOff>23376</xdr:colOff>
      <xdr:row>12</xdr:row>
      <xdr:rowOff>377635</xdr:rowOff>
    </xdr:to>
    <xdr:sp macro="" textlink="">
      <xdr:nvSpPr>
        <xdr:cNvPr id="12" name="Ellipse 11">
          <a:extLst>
            <a:ext uri="{FF2B5EF4-FFF2-40B4-BE49-F238E27FC236}">
              <a16:creationId xmlns:a16="http://schemas.microsoft.com/office/drawing/2014/main" id="{52B246C5-14E4-44CF-B618-AE3A1FD91A15}"/>
            </a:ext>
          </a:extLst>
        </xdr:cNvPr>
        <xdr:cNvSpPr/>
      </xdr:nvSpPr>
      <xdr:spPr>
        <a:xfrm>
          <a:off x="3056946" y="4870365"/>
          <a:ext cx="153767" cy="157647"/>
        </a:xfrm>
        <a:prstGeom prst="ellipse">
          <a:avLst/>
        </a:prstGeom>
        <a:solidFill>
          <a:schemeClr val="bg1"/>
        </a:solidFill>
        <a:ln w="9525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de-AT" sz="800" baseline="0">
              <a:solidFill>
                <a:schemeClr val="tx1"/>
              </a:solidFill>
              <a:latin typeface="Segoe UI" panose="020B0502040204020203" pitchFamily="34" charset="0"/>
              <a:cs typeface="Segoe UI" panose="020B0502040204020203" pitchFamily="34" charset="0"/>
            </a:rPr>
            <a:t>5</a:t>
          </a:r>
        </a:p>
      </xdr:txBody>
    </xdr:sp>
    <xdr:clientData/>
  </xdr:twoCellAnchor>
  <xdr:twoCellAnchor>
    <xdr:from>
      <xdr:col>1</xdr:col>
      <xdr:colOff>167554</xdr:colOff>
      <xdr:row>20</xdr:row>
      <xdr:rowOff>184006</xdr:rowOff>
    </xdr:from>
    <xdr:to>
      <xdr:col>4</xdr:col>
      <xdr:colOff>34204</xdr:colOff>
      <xdr:row>20</xdr:row>
      <xdr:rowOff>184007</xdr:rowOff>
    </xdr:to>
    <xdr:cxnSp macro="">
      <xdr:nvCxnSpPr>
        <xdr:cNvPr id="4" name="Gerader Verbinder 3">
          <a:extLst>
            <a:ext uri="{FF2B5EF4-FFF2-40B4-BE49-F238E27FC236}">
              <a16:creationId xmlns:a16="http://schemas.microsoft.com/office/drawing/2014/main" id="{92144813-0586-4D33-8F15-36302CA95AFE}"/>
            </a:ext>
          </a:extLst>
        </xdr:cNvPr>
        <xdr:cNvCxnSpPr/>
      </xdr:nvCxnSpPr>
      <xdr:spPr>
        <a:xfrm flipV="1">
          <a:off x="1613622" y="7977188"/>
          <a:ext cx="3070514" cy="1"/>
        </a:xfrm>
        <a:prstGeom prst="line">
          <a:avLst/>
        </a:prstGeom>
        <a:ln>
          <a:solidFill>
            <a:schemeClr val="tx1">
              <a:lumMod val="65000"/>
              <a:lumOff val="3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N46"/>
  <sheetViews>
    <sheetView showGridLines="0" zoomScale="85" zoomScaleNormal="85" workbookViewId="0">
      <selection activeCell="F25" sqref="F25"/>
    </sheetView>
  </sheetViews>
  <sheetFormatPr baseColWidth="10" defaultColWidth="8.77734375" defaultRowHeight="16.8" x14ac:dyDescent="0.4"/>
  <cols>
    <col min="1" max="1" width="1.77734375" style="69" customWidth="1"/>
    <col min="2" max="2" width="6.44140625" style="69" customWidth="1"/>
    <col min="3" max="3" width="3.77734375" style="69" customWidth="1"/>
    <col min="4" max="4" width="16.21875" style="69" customWidth="1"/>
    <col min="5" max="5" width="6.21875" style="69" customWidth="1"/>
    <col min="6" max="11" width="3.21875" style="69" customWidth="1"/>
    <col min="12" max="12" width="8.77734375" style="69"/>
    <col min="13" max="13" width="4" style="69" customWidth="1"/>
    <col min="14" max="14" width="85.6640625" style="69" customWidth="1"/>
    <col min="15" max="16" width="8.33203125" style="69" customWidth="1"/>
    <col min="17" max="16384" width="8.77734375" style="69"/>
  </cols>
  <sheetData>
    <row r="1" spans="1:14" ht="8.5500000000000007" customHeight="1" thickBot="1" x14ac:dyDescent="0.4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4" x14ac:dyDescent="0.4">
      <c r="A2" s="36"/>
      <c r="B2" s="104" t="s">
        <v>259</v>
      </c>
      <c r="C2" s="105"/>
      <c r="D2" s="45" t="s">
        <v>268</v>
      </c>
      <c r="E2" s="39" t="s">
        <v>261</v>
      </c>
      <c r="F2" s="101">
        <v>44927</v>
      </c>
      <c r="G2" s="102"/>
      <c r="H2" s="102"/>
      <c r="I2" s="102"/>
      <c r="J2" s="102"/>
      <c r="K2" s="103"/>
      <c r="L2" s="36"/>
      <c r="M2" s="36"/>
    </row>
    <row r="3" spans="1:14" x14ac:dyDescent="0.4">
      <c r="A3" s="36"/>
      <c r="B3" s="106" t="s">
        <v>260</v>
      </c>
      <c r="C3" s="107"/>
      <c r="D3" s="58" t="s">
        <v>269</v>
      </c>
      <c r="E3" s="38" t="s">
        <v>263</v>
      </c>
      <c r="F3" s="98">
        <v>0.46597222222222223</v>
      </c>
      <c r="G3" s="99"/>
      <c r="H3" s="99"/>
      <c r="I3" s="99"/>
      <c r="J3" s="99"/>
      <c r="K3" s="100"/>
      <c r="L3" s="36"/>
    </row>
    <row r="4" spans="1:14" ht="17.399999999999999" thickBot="1" x14ac:dyDescent="0.45">
      <c r="A4" s="36"/>
      <c r="B4" s="108" t="s">
        <v>264</v>
      </c>
      <c r="C4" s="109"/>
      <c r="D4" s="59"/>
      <c r="E4" s="40" t="s">
        <v>262</v>
      </c>
      <c r="F4" s="110"/>
      <c r="G4" s="111"/>
      <c r="H4" s="111"/>
      <c r="I4" s="111"/>
      <c r="J4" s="111"/>
      <c r="K4" s="112"/>
      <c r="L4" s="36"/>
    </row>
    <row r="5" spans="1:14" ht="6" customHeight="1" thickBot="1" x14ac:dyDescent="0.45">
      <c r="A5" s="36"/>
      <c r="B5" s="37"/>
      <c r="C5" s="68"/>
      <c r="D5" s="68"/>
      <c r="E5" s="68"/>
      <c r="F5" s="68"/>
      <c r="G5" s="68"/>
      <c r="H5" s="68"/>
      <c r="I5" s="68"/>
      <c r="J5" s="68"/>
      <c r="K5" s="68"/>
      <c r="L5" s="36"/>
    </row>
    <row r="6" spans="1:14" ht="29.55" customHeight="1" x14ac:dyDescent="0.45">
      <c r="A6" s="36"/>
      <c r="B6" s="131" t="s">
        <v>280</v>
      </c>
      <c r="C6" s="90" t="s">
        <v>266</v>
      </c>
      <c r="D6" s="91"/>
      <c r="E6" s="67"/>
      <c r="F6" s="134">
        <v>111</v>
      </c>
      <c r="G6" s="135"/>
      <c r="H6" s="135"/>
      <c r="I6" s="135"/>
      <c r="J6" s="135"/>
      <c r="K6" s="94" t="s">
        <v>267</v>
      </c>
      <c r="L6" s="36"/>
      <c r="N6" s="96" t="s">
        <v>278</v>
      </c>
    </row>
    <row r="7" spans="1:14" s="70" customFormat="1" ht="29.55" customHeight="1" x14ac:dyDescent="0.3">
      <c r="A7" s="41"/>
      <c r="B7" s="132"/>
      <c r="C7" s="92" t="s">
        <v>32</v>
      </c>
      <c r="D7" s="43"/>
      <c r="E7" s="43"/>
      <c r="F7" s="113" t="s">
        <v>33</v>
      </c>
      <c r="G7" s="113"/>
      <c r="H7" s="113"/>
      <c r="I7" s="113"/>
      <c r="J7" s="113"/>
      <c r="K7" s="114"/>
      <c r="L7" s="41"/>
      <c r="M7" s="41"/>
      <c r="N7" s="97" t="s">
        <v>279</v>
      </c>
    </row>
    <row r="8" spans="1:14" s="70" customFormat="1" ht="29.55" customHeight="1" x14ac:dyDescent="0.3">
      <c r="A8" s="41"/>
      <c r="B8" s="132"/>
      <c r="C8" s="92" t="s">
        <v>22</v>
      </c>
      <c r="D8" s="43"/>
      <c r="E8" s="42"/>
      <c r="F8" s="141" t="s">
        <v>34</v>
      </c>
      <c r="G8" s="115"/>
      <c r="H8" s="115"/>
      <c r="I8" s="115"/>
      <c r="J8" s="115"/>
      <c r="K8" s="116"/>
      <c r="L8" s="41"/>
      <c r="M8" s="41"/>
      <c r="N8" s="142" t="s">
        <v>282</v>
      </c>
    </row>
    <row r="9" spans="1:14" s="70" customFormat="1" ht="29.55" customHeight="1" x14ac:dyDescent="0.3">
      <c r="A9" s="41"/>
      <c r="B9" s="132"/>
      <c r="C9" s="92" t="s">
        <v>23</v>
      </c>
      <c r="D9" s="43"/>
      <c r="E9" s="42"/>
      <c r="F9" s="139" t="s">
        <v>34</v>
      </c>
      <c r="G9" s="113"/>
      <c r="H9" s="113"/>
      <c r="I9" s="113"/>
      <c r="J9" s="113"/>
      <c r="K9" s="114"/>
      <c r="L9" s="41"/>
      <c r="M9" s="41"/>
      <c r="N9" s="142"/>
    </row>
    <row r="10" spans="1:14" s="70" customFormat="1" ht="29.55" customHeight="1" x14ac:dyDescent="0.3">
      <c r="A10" s="41"/>
      <c r="B10" s="132"/>
      <c r="C10" s="92" t="s">
        <v>21</v>
      </c>
      <c r="D10" s="43"/>
      <c r="E10" s="42"/>
      <c r="F10" s="139" t="s">
        <v>33</v>
      </c>
      <c r="G10" s="113"/>
      <c r="H10" s="113"/>
      <c r="I10" s="113"/>
      <c r="J10" s="113"/>
      <c r="K10" s="114"/>
      <c r="L10" s="41"/>
      <c r="M10" s="41"/>
      <c r="N10" s="142" t="s">
        <v>283</v>
      </c>
    </row>
    <row r="11" spans="1:14" s="70" customFormat="1" ht="29.55" customHeight="1" x14ac:dyDescent="0.3">
      <c r="A11" s="41"/>
      <c r="B11" s="132"/>
      <c r="C11" s="92" t="s">
        <v>24</v>
      </c>
      <c r="D11" s="43"/>
      <c r="E11" s="42"/>
      <c r="F11" s="139" t="s">
        <v>33</v>
      </c>
      <c r="G11" s="113"/>
      <c r="H11" s="113"/>
      <c r="I11" s="113"/>
      <c r="J11" s="113"/>
      <c r="K11" s="114"/>
      <c r="L11" s="41"/>
      <c r="M11" s="41"/>
      <c r="N11" s="142"/>
    </row>
    <row r="12" spans="1:14" s="70" customFormat="1" ht="29.55" customHeight="1" x14ac:dyDescent="0.3">
      <c r="A12" s="41"/>
      <c r="B12" s="132"/>
      <c r="C12" s="92" t="s">
        <v>27</v>
      </c>
      <c r="D12" s="43"/>
      <c r="E12" s="42"/>
      <c r="F12" s="139" t="s">
        <v>34</v>
      </c>
      <c r="G12" s="113"/>
      <c r="H12" s="113"/>
      <c r="I12" s="113"/>
      <c r="J12" s="113"/>
      <c r="K12" s="114"/>
      <c r="L12" s="41"/>
      <c r="M12" s="41"/>
      <c r="N12" s="142" t="s">
        <v>284</v>
      </c>
    </row>
    <row r="13" spans="1:14" s="70" customFormat="1" ht="29.55" customHeight="1" x14ac:dyDescent="0.3">
      <c r="A13" s="41"/>
      <c r="B13" s="132"/>
      <c r="C13" s="92" t="s">
        <v>26</v>
      </c>
      <c r="D13" s="43"/>
      <c r="E13" s="42"/>
      <c r="F13" s="139" t="s">
        <v>34</v>
      </c>
      <c r="G13" s="113"/>
      <c r="H13" s="113"/>
      <c r="I13" s="113"/>
      <c r="J13" s="113"/>
      <c r="K13" s="114"/>
      <c r="L13" s="41"/>
      <c r="M13" s="41"/>
      <c r="N13" s="142"/>
    </row>
    <row r="14" spans="1:14" s="70" customFormat="1" ht="29.55" customHeight="1" x14ac:dyDescent="0.3">
      <c r="A14" s="41"/>
      <c r="B14" s="132"/>
      <c r="C14" s="92" t="s">
        <v>25</v>
      </c>
      <c r="D14" s="43"/>
      <c r="E14" s="42"/>
      <c r="F14" s="139" t="s">
        <v>33</v>
      </c>
      <c r="G14" s="113"/>
      <c r="H14" s="113"/>
      <c r="I14" s="113"/>
      <c r="J14" s="113"/>
      <c r="K14" s="114"/>
      <c r="L14" s="41"/>
      <c r="M14" s="41"/>
      <c r="N14" s="142" t="s">
        <v>285</v>
      </c>
    </row>
    <row r="15" spans="1:14" s="70" customFormat="1" ht="29.55" customHeight="1" x14ac:dyDescent="0.3">
      <c r="A15" s="41"/>
      <c r="B15" s="132"/>
      <c r="C15" s="92" t="s">
        <v>28</v>
      </c>
      <c r="D15" s="43"/>
      <c r="E15" s="42"/>
      <c r="F15" s="139" t="s">
        <v>33</v>
      </c>
      <c r="G15" s="113"/>
      <c r="H15" s="113"/>
      <c r="I15" s="113"/>
      <c r="J15" s="113"/>
      <c r="K15" s="114"/>
      <c r="L15" s="41"/>
      <c r="M15" s="41"/>
      <c r="N15" s="142"/>
    </row>
    <row r="16" spans="1:14" s="70" customFormat="1" ht="29.55" customHeight="1" x14ac:dyDescent="0.3">
      <c r="A16" s="41"/>
      <c r="B16" s="132"/>
      <c r="C16" s="92" t="s">
        <v>29</v>
      </c>
      <c r="D16" s="43"/>
      <c r="E16" s="42"/>
      <c r="F16" s="139" t="s">
        <v>34</v>
      </c>
      <c r="G16" s="113"/>
      <c r="H16" s="113"/>
      <c r="I16" s="113"/>
      <c r="J16" s="113"/>
      <c r="K16" s="114"/>
      <c r="L16" s="41"/>
      <c r="M16" s="41"/>
      <c r="N16" s="142" t="s">
        <v>281</v>
      </c>
    </row>
    <row r="17" spans="1:14" s="70" customFormat="1" ht="29.55" customHeight="1" thickBot="1" x14ac:dyDescent="0.35">
      <c r="A17" s="41"/>
      <c r="B17" s="133"/>
      <c r="C17" s="93" t="s">
        <v>30</v>
      </c>
      <c r="D17" s="44"/>
      <c r="E17" s="46"/>
      <c r="F17" s="140" t="s">
        <v>34</v>
      </c>
      <c r="G17" s="117"/>
      <c r="H17" s="117"/>
      <c r="I17" s="117"/>
      <c r="J17" s="117"/>
      <c r="K17" s="118"/>
      <c r="L17" s="41"/>
      <c r="M17" s="41"/>
      <c r="N17" s="143"/>
    </row>
    <row r="18" spans="1:14" s="70" customFormat="1" ht="29.55" customHeight="1" x14ac:dyDescent="0.3">
      <c r="A18" s="41"/>
      <c r="B18" s="136" t="s">
        <v>31</v>
      </c>
      <c r="C18" s="43" t="s">
        <v>0</v>
      </c>
      <c r="D18" s="43"/>
      <c r="E18" s="43"/>
      <c r="F18" s="115" t="s">
        <v>35</v>
      </c>
      <c r="G18" s="115"/>
      <c r="H18" s="115"/>
      <c r="I18" s="115"/>
      <c r="J18" s="115"/>
      <c r="K18" s="116"/>
      <c r="L18" s="41"/>
      <c r="M18" s="41"/>
    </row>
    <row r="19" spans="1:14" s="70" customFormat="1" ht="29.55" customHeight="1" x14ac:dyDescent="0.3">
      <c r="A19" s="41"/>
      <c r="B19" s="137"/>
      <c r="C19" s="43" t="s">
        <v>271</v>
      </c>
      <c r="D19" s="43"/>
      <c r="E19" s="43"/>
      <c r="F19" s="113" t="s">
        <v>35</v>
      </c>
      <c r="G19" s="113"/>
      <c r="H19" s="113"/>
      <c r="I19" s="113"/>
      <c r="J19" s="113"/>
      <c r="K19" s="114"/>
      <c r="L19" s="41"/>
      <c r="M19" s="41"/>
    </row>
    <row r="20" spans="1:14" s="70" customFormat="1" ht="29.55" customHeight="1" x14ac:dyDescent="0.3">
      <c r="A20" s="41"/>
      <c r="B20" s="137"/>
      <c r="C20" s="43" t="s">
        <v>1</v>
      </c>
      <c r="D20" s="43"/>
      <c r="E20" s="43"/>
      <c r="F20" s="47" t="s">
        <v>34</v>
      </c>
      <c r="G20" s="47" t="s">
        <v>33</v>
      </c>
      <c r="H20" s="47"/>
      <c r="I20" s="47"/>
      <c r="J20" s="47"/>
      <c r="K20" s="48"/>
      <c r="L20" s="41"/>
      <c r="M20" s="41"/>
    </row>
    <row r="21" spans="1:14" s="70" customFormat="1" ht="29.55" customHeight="1" x14ac:dyDescent="0.3">
      <c r="A21" s="41"/>
      <c r="B21" s="137"/>
      <c r="C21" s="43" t="s">
        <v>2</v>
      </c>
      <c r="D21" s="43"/>
      <c r="E21" s="43"/>
      <c r="F21" s="113" t="s">
        <v>36</v>
      </c>
      <c r="G21" s="113"/>
      <c r="H21" s="113"/>
      <c r="I21" s="113"/>
      <c r="J21" s="113"/>
      <c r="K21" s="114"/>
      <c r="L21" s="41"/>
      <c r="M21" s="41"/>
    </row>
    <row r="22" spans="1:14" s="70" customFormat="1" ht="29.55" customHeight="1" x14ac:dyDescent="0.3">
      <c r="A22" s="41"/>
      <c r="B22" s="137"/>
      <c r="C22" s="43" t="s">
        <v>3</v>
      </c>
      <c r="D22" s="43"/>
      <c r="E22" s="43"/>
      <c r="F22" s="113" t="s">
        <v>35</v>
      </c>
      <c r="G22" s="113"/>
      <c r="H22" s="113"/>
      <c r="I22" s="113"/>
      <c r="J22" s="113"/>
      <c r="K22" s="114"/>
      <c r="L22" s="41"/>
      <c r="M22" s="41"/>
    </row>
    <row r="23" spans="1:14" s="70" customFormat="1" ht="29.55" customHeight="1" x14ac:dyDescent="0.3">
      <c r="A23" s="41"/>
      <c r="B23" s="137"/>
      <c r="C23" s="43" t="s">
        <v>4</v>
      </c>
      <c r="D23" s="43"/>
      <c r="E23" s="43"/>
      <c r="F23" s="49" t="s">
        <v>34</v>
      </c>
      <c r="G23" s="49"/>
      <c r="H23" s="49"/>
      <c r="I23" s="49"/>
      <c r="J23" s="50"/>
      <c r="K23" s="51"/>
      <c r="L23" s="41"/>
      <c r="M23" s="41"/>
    </row>
    <row r="24" spans="1:14" s="70" customFormat="1" ht="29.55" customHeight="1" x14ac:dyDescent="0.3">
      <c r="A24" s="41"/>
      <c r="B24" s="137"/>
      <c r="C24" s="43" t="s">
        <v>5</v>
      </c>
      <c r="D24" s="43"/>
      <c r="E24" s="43"/>
      <c r="F24" s="49" t="s">
        <v>33</v>
      </c>
      <c r="G24" s="49"/>
      <c r="H24" s="49"/>
      <c r="I24" s="49"/>
      <c r="J24" s="52"/>
      <c r="K24" s="53"/>
      <c r="L24" s="41"/>
      <c r="M24" s="41"/>
    </row>
    <row r="25" spans="1:14" s="70" customFormat="1" ht="29.55" customHeight="1" x14ac:dyDescent="0.3">
      <c r="A25" s="41"/>
      <c r="B25" s="137"/>
      <c r="C25" s="43" t="s">
        <v>6</v>
      </c>
      <c r="D25" s="43"/>
      <c r="E25" s="43"/>
      <c r="F25" s="54" t="s">
        <v>36</v>
      </c>
      <c r="G25" s="54"/>
      <c r="H25" s="54"/>
      <c r="I25" s="54"/>
      <c r="J25" s="54"/>
      <c r="K25" s="53"/>
      <c r="L25" s="41"/>
      <c r="M25" s="41"/>
    </row>
    <row r="26" spans="1:14" s="70" customFormat="1" ht="29.55" customHeight="1" x14ac:dyDescent="0.3">
      <c r="A26" s="41"/>
      <c r="B26" s="137"/>
      <c r="C26" s="43" t="s">
        <v>7</v>
      </c>
      <c r="D26" s="43"/>
      <c r="E26" s="43"/>
      <c r="F26" s="113" t="s">
        <v>35</v>
      </c>
      <c r="G26" s="113"/>
      <c r="H26" s="113"/>
      <c r="I26" s="113"/>
      <c r="J26" s="113"/>
      <c r="K26" s="114"/>
      <c r="L26" s="41"/>
      <c r="M26" s="41"/>
    </row>
    <row r="27" spans="1:14" s="70" customFormat="1" ht="29.55" customHeight="1" x14ac:dyDescent="0.3">
      <c r="A27" s="41"/>
      <c r="B27" s="137"/>
      <c r="C27" s="43" t="s">
        <v>8</v>
      </c>
      <c r="D27" s="43"/>
      <c r="E27" s="43"/>
      <c r="F27" s="113" t="s">
        <v>35</v>
      </c>
      <c r="G27" s="113"/>
      <c r="H27" s="113"/>
      <c r="I27" s="113"/>
      <c r="J27" s="113"/>
      <c r="K27" s="114"/>
      <c r="L27" s="41"/>
      <c r="M27" s="41"/>
    </row>
    <row r="28" spans="1:14" s="70" customFormat="1" ht="29.55" customHeight="1" x14ac:dyDescent="0.3">
      <c r="A28" s="41"/>
      <c r="B28" s="137"/>
      <c r="C28" s="43" t="s">
        <v>9</v>
      </c>
      <c r="D28" s="43"/>
      <c r="E28" s="43"/>
      <c r="F28" s="113" t="s">
        <v>35</v>
      </c>
      <c r="G28" s="113"/>
      <c r="H28" s="113"/>
      <c r="I28" s="113"/>
      <c r="J28" s="113"/>
      <c r="K28" s="114"/>
      <c r="L28" s="41"/>
      <c r="M28" s="41"/>
    </row>
    <row r="29" spans="1:14" s="70" customFormat="1" ht="29.55" customHeight="1" x14ac:dyDescent="0.3">
      <c r="A29" s="41"/>
      <c r="B29" s="137"/>
      <c r="C29" s="43" t="s">
        <v>10</v>
      </c>
      <c r="D29" s="43"/>
      <c r="E29" s="43"/>
      <c r="F29" s="55" t="s">
        <v>34</v>
      </c>
      <c r="G29" s="55"/>
      <c r="H29" s="55"/>
      <c r="I29" s="55"/>
      <c r="J29" s="56"/>
      <c r="K29" s="57"/>
      <c r="L29" s="41"/>
      <c r="M29" s="41"/>
    </row>
    <row r="30" spans="1:14" s="70" customFormat="1" ht="29.55" customHeight="1" x14ac:dyDescent="0.3">
      <c r="A30" s="41"/>
      <c r="B30" s="137"/>
      <c r="C30" s="43" t="s">
        <v>11</v>
      </c>
      <c r="D30" s="43"/>
      <c r="E30" s="43"/>
      <c r="F30" s="113" t="s">
        <v>36</v>
      </c>
      <c r="G30" s="113"/>
      <c r="H30" s="113"/>
      <c r="I30" s="113"/>
      <c r="J30" s="113"/>
      <c r="K30" s="114"/>
      <c r="L30" s="41"/>
      <c r="M30" s="41"/>
    </row>
    <row r="31" spans="1:14" s="70" customFormat="1" ht="29.55" customHeight="1" x14ac:dyDescent="0.3">
      <c r="A31" s="41"/>
      <c r="B31" s="137"/>
      <c r="C31" s="43" t="s">
        <v>12</v>
      </c>
      <c r="D31" s="43"/>
      <c r="E31" s="43"/>
      <c r="F31" s="113" t="s">
        <v>36</v>
      </c>
      <c r="G31" s="113"/>
      <c r="H31" s="113"/>
      <c r="I31" s="113"/>
      <c r="J31" s="113"/>
      <c r="K31" s="114"/>
      <c r="L31" s="41"/>
      <c r="M31" s="41"/>
    </row>
    <row r="32" spans="1:14" s="70" customFormat="1" ht="29.55" customHeight="1" x14ac:dyDescent="0.3">
      <c r="A32" s="41"/>
      <c r="B32" s="137"/>
      <c r="C32" s="43" t="s">
        <v>13</v>
      </c>
      <c r="D32" s="43"/>
      <c r="E32" s="43"/>
      <c r="F32" s="113" t="s">
        <v>33</v>
      </c>
      <c r="G32" s="113"/>
      <c r="H32" s="113"/>
      <c r="I32" s="113"/>
      <c r="J32" s="113"/>
      <c r="K32" s="114"/>
      <c r="L32" s="41"/>
      <c r="M32" s="41"/>
    </row>
    <row r="33" spans="1:13" s="70" customFormat="1" ht="29.55" customHeight="1" x14ac:dyDescent="0.3">
      <c r="A33" s="41"/>
      <c r="B33" s="137"/>
      <c r="C33" s="43" t="s">
        <v>248</v>
      </c>
      <c r="D33" s="43"/>
      <c r="E33" s="43"/>
      <c r="F33" s="113" t="s">
        <v>270</v>
      </c>
      <c r="G33" s="113"/>
      <c r="H33" s="113"/>
      <c r="I33" s="113"/>
      <c r="J33" s="113"/>
      <c r="K33" s="114"/>
      <c r="L33" s="41"/>
      <c r="M33" s="41"/>
    </row>
    <row r="34" spans="1:13" s="70" customFormat="1" ht="29.55" customHeight="1" x14ac:dyDescent="0.3">
      <c r="A34" s="41"/>
      <c r="B34" s="137"/>
      <c r="C34" s="43" t="s">
        <v>249</v>
      </c>
      <c r="D34" s="43"/>
      <c r="E34" s="43"/>
      <c r="F34" s="113" t="s">
        <v>35</v>
      </c>
      <c r="G34" s="113"/>
      <c r="H34" s="113"/>
      <c r="I34" s="113"/>
      <c r="J34" s="113"/>
      <c r="K34" s="114"/>
      <c r="L34" s="41"/>
      <c r="M34" s="41"/>
    </row>
    <row r="35" spans="1:13" s="70" customFormat="1" ht="29.55" customHeight="1" x14ac:dyDescent="0.3">
      <c r="A35" s="41"/>
      <c r="B35" s="137"/>
      <c r="C35" s="43" t="s">
        <v>15</v>
      </c>
      <c r="D35" s="43"/>
      <c r="E35" s="43"/>
      <c r="F35" s="113" t="s">
        <v>37</v>
      </c>
      <c r="G35" s="113"/>
      <c r="H35" s="113"/>
      <c r="I35" s="113"/>
      <c r="J35" s="113"/>
      <c r="K35" s="114"/>
      <c r="L35" s="41"/>
      <c r="M35" s="41"/>
    </row>
    <row r="36" spans="1:13" s="70" customFormat="1" ht="29.55" customHeight="1" x14ac:dyDescent="0.3">
      <c r="A36" s="41"/>
      <c r="B36" s="137"/>
      <c r="C36" s="43" t="s">
        <v>14</v>
      </c>
      <c r="D36" s="43"/>
      <c r="E36" s="43"/>
      <c r="F36" s="113" t="s">
        <v>37</v>
      </c>
      <c r="G36" s="113"/>
      <c r="H36" s="113"/>
      <c r="I36" s="113"/>
      <c r="J36" s="113"/>
      <c r="K36" s="114"/>
      <c r="L36" s="41"/>
      <c r="M36" s="41"/>
    </row>
    <row r="37" spans="1:13" s="70" customFormat="1" ht="29.55" customHeight="1" x14ac:dyDescent="0.3">
      <c r="A37" s="41"/>
      <c r="B37" s="137"/>
      <c r="C37" s="43" t="s">
        <v>17</v>
      </c>
      <c r="D37" s="43"/>
      <c r="E37" s="43"/>
      <c r="F37" s="113" t="s">
        <v>33</v>
      </c>
      <c r="G37" s="113"/>
      <c r="H37" s="113"/>
      <c r="I37" s="113"/>
      <c r="J37" s="113"/>
      <c r="K37" s="114"/>
      <c r="L37" s="41"/>
      <c r="M37" s="41"/>
    </row>
    <row r="38" spans="1:13" s="70" customFormat="1" ht="29.55" customHeight="1" x14ac:dyDescent="0.3">
      <c r="A38" s="41"/>
      <c r="B38" s="137"/>
      <c r="C38" s="43" t="s">
        <v>18</v>
      </c>
      <c r="D38" s="43"/>
      <c r="E38" s="43"/>
      <c r="F38" s="113" t="s">
        <v>33</v>
      </c>
      <c r="G38" s="113"/>
      <c r="H38" s="113"/>
      <c r="I38" s="113"/>
      <c r="J38" s="113"/>
      <c r="K38" s="114"/>
      <c r="L38" s="41"/>
      <c r="M38" s="41"/>
    </row>
    <row r="39" spans="1:13" s="70" customFormat="1" ht="29.55" customHeight="1" x14ac:dyDescent="0.3">
      <c r="A39" s="41"/>
      <c r="B39" s="137"/>
      <c r="C39" s="43" t="s">
        <v>19</v>
      </c>
      <c r="D39" s="43"/>
      <c r="E39" s="43"/>
      <c r="F39" s="113" t="s">
        <v>34</v>
      </c>
      <c r="G39" s="113"/>
      <c r="H39" s="113"/>
      <c r="I39" s="113"/>
      <c r="J39" s="113"/>
      <c r="K39" s="114"/>
      <c r="L39" s="41"/>
      <c r="M39" s="41"/>
    </row>
    <row r="40" spans="1:13" s="70" customFormat="1" ht="29.55" customHeight="1" thickBot="1" x14ac:dyDescent="0.35">
      <c r="A40" s="41"/>
      <c r="B40" s="138"/>
      <c r="C40" s="44" t="s">
        <v>20</v>
      </c>
      <c r="D40" s="44"/>
      <c r="E40" s="44"/>
      <c r="F40" s="117" t="s">
        <v>34</v>
      </c>
      <c r="G40" s="117"/>
      <c r="H40" s="117"/>
      <c r="I40" s="117"/>
      <c r="J40" s="117"/>
      <c r="K40" s="118"/>
      <c r="L40" s="41"/>
      <c r="M40" s="41"/>
    </row>
    <row r="41" spans="1:13" x14ac:dyDescent="0.4">
      <c r="A41" s="36"/>
      <c r="B41" s="119" t="s">
        <v>265</v>
      </c>
      <c r="C41" s="122"/>
      <c r="D41" s="123"/>
      <c r="E41" s="123"/>
      <c r="F41" s="123"/>
      <c r="G41" s="123"/>
      <c r="H41" s="123"/>
      <c r="I41" s="123"/>
      <c r="J41" s="123"/>
      <c r="K41" s="124"/>
      <c r="L41" s="36"/>
      <c r="M41" s="36"/>
    </row>
    <row r="42" spans="1:13" x14ac:dyDescent="0.4">
      <c r="A42" s="36"/>
      <c r="B42" s="120"/>
      <c r="C42" s="125"/>
      <c r="D42" s="126"/>
      <c r="E42" s="126"/>
      <c r="F42" s="126"/>
      <c r="G42" s="126"/>
      <c r="H42" s="126"/>
      <c r="I42" s="126"/>
      <c r="J42" s="126"/>
      <c r="K42" s="127"/>
      <c r="L42" s="36"/>
      <c r="M42" s="36"/>
    </row>
    <row r="43" spans="1:13" x14ac:dyDescent="0.4">
      <c r="A43" s="36"/>
      <c r="B43" s="120"/>
      <c r="C43" s="125"/>
      <c r="D43" s="126"/>
      <c r="E43" s="126"/>
      <c r="F43" s="126"/>
      <c r="G43" s="126"/>
      <c r="H43" s="126"/>
      <c r="I43" s="126"/>
      <c r="J43" s="126"/>
      <c r="K43" s="127"/>
      <c r="L43" s="36"/>
      <c r="M43" s="36"/>
    </row>
    <row r="44" spans="1:13" x14ac:dyDescent="0.4">
      <c r="A44" s="36"/>
      <c r="B44" s="120"/>
      <c r="C44" s="125"/>
      <c r="D44" s="126"/>
      <c r="E44" s="126"/>
      <c r="F44" s="126"/>
      <c r="G44" s="126"/>
      <c r="H44" s="126"/>
      <c r="I44" s="126"/>
      <c r="J44" s="126"/>
      <c r="K44" s="127"/>
      <c r="L44" s="36"/>
      <c r="M44" s="36"/>
    </row>
    <row r="45" spans="1:13" ht="17.399999999999999" thickBot="1" x14ac:dyDescent="0.45">
      <c r="A45" s="36"/>
      <c r="B45" s="121"/>
      <c r="C45" s="128"/>
      <c r="D45" s="129"/>
      <c r="E45" s="129"/>
      <c r="F45" s="129"/>
      <c r="G45" s="129"/>
      <c r="H45" s="129"/>
      <c r="I45" s="129"/>
      <c r="J45" s="129"/>
      <c r="K45" s="130"/>
      <c r="L45" s="36"/>
      <c r="M45" s="36"/>
    </row>
    <row r="46" spans="1:13" x14ac:dyDescent="0.4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</row>
  </sheetData>
  <sheetProtection algorithmName="SHA-512" hashValue="a2VMJv6GfFLhCUD2y4VpX01+D2aq4StXbsk+bjUkn5oujaJVB/Ep2IdKc5fG9/sD5Kb7RxP4dRDo2rLuqMQxwg==" saltValue="IO2o87hi3C51RxJiHfTsyQ==" spinCount="100000" sheet="1" selectLockedCells="1"/>
  <mergeCells count="45">
    <mergeCell ref="N16:N17"/>
    <mergeCell ref="N8:N9"/>
    <mergeCell ref="N10:N11"/>
    <mergeCell ref="N12:N13"/>
    <mergeCell ref="N14:N15"/>
    <mergeCell ref="B41:B45"/>
    <mergeCell ref="C41:K45"/>
    <mergeCell ref="B6:B17"/>
    <mergeCell ref="F6:J6"/>
    <mergeCell ref="B18:B40"/>
    <mergeCell ref="F7:K7"/>
    <mergeCell ref="F14:K14"/>
    <mergeCell ref="F17:K17"/>
    <mergeCell ref="F16:K16"/>
    <mergeCell ref="F15:K15"/>
    <mergeCell ref="F13:K13"/>
    <mergeCell ref="F12:K12"/>
    <mergeCell ref="F11:K11"/>
    <mergeCell ref="F10:K10"/>
    <mergeCell ref="F9:K9"/>
    <mergeCell ref="F8:K8"/>
    <mergeCell ref="F40:K40"/>
    <mergeCell ref="F39:K39"/>
    <mergeCell ref="F38:K38"/>
    <mergeCell ref="F37:K37"/>
    <mergeCell ref="F36:K36"/>
    <mergeCell ref="F35:K35"/>
    <mergeCell ref="F34:K34"/>
    <mergeCell ref="F33:K33"/>
    <mergeCell ref="F32:K32"/>
    <mergeCell ref="F31:K31"/>
    <mergeCell ref="F30:K30"/>
    <mergeCell ref="F19:K19"/>
    <mergeCell ref="F18:K18"/>
    <mergeCell ref="F28:K28"/>
    <mergeCell ref="F27:K27"/>
    <mergeCell ref="F26:K26"/>
    <mergeCell ref="F22:K22"/>
    <mergeCell ref="F21:K21"/>
    <mergeCell ref="F3:K3"/>
    <mergeCell ref="F2:K2"/>
    <mergeCell ref="B2:C2"/>
    <mergeCell ref="B3:C3"/>
    <mergeCell ref="B4:C4"/>
    <mergeCell ref="F4:K4"/>
  </mergeCells>
  <dataValidations count="6">
    <dataValidation type="list" allowBlank="1" showInputMessage="1" showErrorMessage="1" sqref="F10:K12 F19:K19 F23:I24 F29:I29 F30:K32 F34:K38 F40:K40" xr:uid="{1FAD3BD9-8908-41F4-9246-443C2BA0EA30}">
      <formula1>"a,b,c,d,e"</formula1>
    </dataValidation>
    <dataValidation type="list" allowBlank="1" showInputMessage="1" showErrorMessage="1" sqref="F33:K33" xr:uid="{942E6E9D-7F1B-4C7D-BF1C-FD4E25BF242D}">
      <formula1>"S, M, G, N"</formula1>
    </dataValidation>
    <dataValidation type="list" allowBlank="1" showInputMessage="1" showErrorMessage="1" sqref="F8:K9 F13:K15" xr:uid="{7825B185-2E8D-402F-A141-04B412AF9D6D}">
      <formula1>"a, b"</formula1>
    </dataValidation>
    <dataValidation type="list" allowBlank="1" showInputMessage="1" showErrorMessage="1" sqref="F16:K16 F21:K21" xr:uid="{01D03C87-D9E4-4FFC-A07E-0F99F9EC8F0B}">
      <formula1>"a,b,c,d"</formula1>
    </dataValidation>
    <dataValidation type="list" allowBlank="1" showInputMessage="1" showErrorMessage="1" sqref="F26:K28 F17:K17 F22:K22 F39:K39" xr:uid="{EF2000C0-674B-48A9-BB76-45E1B889102F}">
      <formula1>"a,b,c"</formula1>
    </dataValidation>
    <dataValidation type="list" allowBlank="1" showInputMessage="1" showErrorMessage="1" sqref="F18:K18 F25:J25 F20:K20" xr:uid="{1E7486F6-3753-40E5-824B-CA7F0F96833E}">
      <formula1>"a,b,c,d,e,f"</formula1>
    </dataValidation>
  </dataValidations>
  <pageMargins left="0.98425196850393704" right="0.98425196850393704" top="0.98425196850393704" bottom="0.98425196850393704" header="0.51181102362204722" footer="0.51181102362204722"/>
  <pageSetup paperSize="9" orientation="portrait" r:id="rId1"/>
  <headerFooter>
    <oddHeader>&amp;L&amp;"Segoe UI Semilight,Standard"Heck.in &amp;R&amp;"Segoe UI Semilight,Standard"Dateneingabe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793E67F4-1006-4B68-8FA6-4D70120376B9}">
          <x14:formula1>
            <xm:f>Umrechnungsfunktionen!$AM$4:$AM$7</xm:f>
          </x14:formula1>
          <xm:sqref>F7:K7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74A78-B4B2-40C7-AAF5-25F6FAFBFCDB}">
  <dimension ref="A1:G9"/>
  <sheetViews>
    <sheetView showGridLines="0" view="pageLayout" zoomScale="85" zoomScaleNormal="100" zoomScalePageLayoutView="85" workbookViewId="0">
      <selection activeCell="B5" sqref="B5"/>
    </sheetView>
  </sheetViews>
  <sheetFormatPr baseColWidth="10" defaultColWidth="20.5546875" defaultRowHeight="30.75" customHeight="1" x14ac:dyDescent="0.4"/>
  <cols>
    <col min="1" max="1" width="20.21875" style="7" customWidth="1"/>
    <col min="2" max="2" width="20.5546875" style="7" customWidth="1"/>
    <col min="3" max="3" width="3.77734375" style="7" customWidth="1"/>
    <col min="4" max="5" width="20.5546875" style="7"/>
    <col min="6" max="7" width="20.5546875" style="9"/>
    <col min="8" max="16384" width="20.5546875" style="7"/>
  </cols>
  <sheetData>
    <row r="1" spans="1:5" ht="30.75" customHeight="1" x14ac:dyDescent="0.4">
      <c r="A1" s="144" t="str">
        <f>Dateneingabe!D2</f>
        <v>Beispielhecke 1</v>
      </c>
      <c r="B1" s="145"/>
      <c r="C1" s="145"/>
      <c r="D1" s="145"/>
      <c r="E1" s="145"/>
    </row>
    <row r="3" spans="1:5" ht="30.75" customHeight="1" x14ac:dyDescent="0.4">
      <c r="A3" s="31" t="s">
        <v>218</v>
      </c>
      <c r="B3" s="60">
        <f>Details!C10</f>
        <v>4</v>
      </c>
      <c r="C3" s="61"/>
      <c r="D3" s="62" t="s">
        <v>170</v>
      </c>
      <c r="E3" s="63">
        <f>Details!C38</f>
        <v>4</v>
      </c>
    </row>
    <row r="4" spans="1:5" ht="30.75" customHeight="1" x14ac:dyDescent="0.4">
      <c r="A4" s="31" t="s">
        <v>219</v>
      </c>
      <c r="B4" s="60">
        <f>Details!F10</f>
        <v>4</v>
      </c>
      <c r="C4" s="61"/>
      <c r="D4" s="62" t="s">
        <v>183</v>
      </c>
      <c r="E4" s="64">
        <f>Details!F32</f>
        <v>3</v>
      </c>
    </row>
    <row r="5" spans="1:5" ht="30.75" customHeight="1" x14ac:dyDescent="0.4">
      <c r="A5" s="31" t="s">
        <v>93</v>
      </c>
      <c r="B5" s="63">
        <f>Details!I12</f>
        <v>3</v>
      </c>
      <c r="C5" s="61"/>
      <c r="D5" s="62" t="s">
        <v>184</v>
      </c>
      <c r="E5" s="64">
        <f>Details!I32</f>
        <v>3</v>
      </c>
    </row>
    <row r="6" spans="1:5" ht="30.75" customHeight="1" x14ac:dyDescent="0.4">
      <c r="A6" s="31" t="s">
        <v>138</v>
      </c>
      <c r="B6" s="63">
        <f>Details!L14</f>
        <v>4</v>
      </c>
      <c r="C6" s="61"/>
      <c r="D6" s="62" t="s">
        <v>187</v>
      </c>
      <c r="E6" s="64">
        <f>Details!L41</f>
        <v>3</v>
      </c>
    </row>
    <row r="7" spans="1:5" ht="30.75" customHeight="1" x14ac:dyDescent="0.4">
      <c r="A7" s="31" t="s">
        <v>139</v>
      </c>
      <c r="B7" s="63">
        <f>Details!O15</f>
        <v>5</v>
      </c>
      <c r="C7" s="61"/>
      <c r="D7" s="62" t="s">
        <v>221</v>
      </c>
      <c r="E7" s="65">
        <f>Details!O35</f>
        <v>1</v>
      </c>
    </row>
    <row r="8" spans="1:5" ht="30.75" customHeight="1" x14ac:dyDescent="0.4">
      <c r="A8" s="31" t="s">
        <v>220</v>
      </c>
      <c r="B8" s="63">
        <f>Details!R13</f>
        <v>3</v>
      </c>
      <c r="C8" s="61"/>
      <c r="D8" s="62" t="s">
        <v>217</v>
      </c>
      <c r="E8" s="65">
        <f>Details!R31</f>
        <v>5</v>
      </c>
    </row>
    <row r="9" spans="1:5" ht="30.75" customHeight="1" x14ac:dyDescent="0.4">
      <c r="A9" s="31" t="s">
        <v>154</v>
      </c>
      <c r="B9" s="63">
        <f>Details!U22</f>
        <v>3</v>
      </c>
      <c r="C9" s="61"/>
      <c r="D9" s="66"/>
      <c r="E9" s="66"/>
    </row>
  </sheetData>
  <sheetProtection algorithmName="SHA-512" hashValue="BOWR4Fzh+KdDY+OmlZF2K50vjXIPVYa4k6qSHaBx3Aufz5I8533g15BcxrLsjGrdVTyTH1oypXXQ7wr9z0lcsw==" saltValue="lLE7bKo/GMWMoh3K/Swlkg==" spinCount="100000" sheet="1" selectLockedCells="1" selectUnlockedCell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Header>&amp;L&amp;"Segoe UI Semilight,Standard"Heck.in &amp;R&amp;"Segoe UI Semilight,Standard"Ergebnisrose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3F69E-2E55-4228-9668-3092293F61DA}">
  <sheetPr>
    <pageSetUpPr autoPageBreaks="0"/>
  </sheetPr>
  <dimension ref="B1:V42"/>
  <sheetViews>
    <sheetView showGridLines="0" tabSelected="1" zoomScale="85" zoomScaleNormal="85" zoomScalePageLayoutView="70" workbookViewId="0">
      <selection activeCell="H15" sqref="H15"/>
    </sheetView>
  </sheetViews>
  <sheetFormatPr baseColWidth="10" defaultColWidth="8.44140625" defaultRowHeight="18" customHeight="1" x14ac:dyDescent="0.3"/>
  <cols>
    <col min="1" max="1" width="1.21875" style="71" customWidth="1"/>
    <col min="2" max="2" width="18.77734375" style="71" customWidth="1"/>
    <col min="3" max="3" width="5.44140625" style="72" customWidth="1"/>
    <col min="4" max="4" width="2.5546875" style="71" customWidth="1"/>
    <col min="5" max="5" width="18.77734375" style="71" customWidth="1"/>
    <col min="6" max="6" width="5.44140625" style="72" customWidth="1"/>
    <col min="7" max="7" width="2.5546875" style="71" customWidth="1"/>
    <col min="8" max="8" width="18.77734375" style="71" customWidth="1"/>
    <col min="9" max="9" width="5.44140625" style="72" customWidth="1"/>
    <col min="10" max="10" width="2.5546875" style="71" customWidth="1"/>
    <col min="11" max="11" width="18.77734375" style="71" customWidth="1"/>
    <col min="12" max="12" width="5.44140625" style="72" customWidth="1"/>
    <col min="13" max="13" width="2.5546875" style="71" customWidth="1"/>
    <col min="14" max="14" width="18.77734375" style="71" customWidth="1"/>
    <col min="15" max="15" width="5.44140625" style="72" customWidth="1"/>
    <col min="16" max="16" width="2.5546875" style="71" customWidth="1"/>
    <col min="17" max="17" width="18.77734375" style="71" customWidth="1"/>
    <col min="18" max="18" width="5.44140625" style="72" customWidth="1"/>
    <col min="19" max="19" width="2.5546875" style="71" customWidth="1"/>
    <col min="20" max="20" width="18.77734375" style="71" customWidth="1"/>
    <col min="21" max="21" width="5.44140625" style="72" customWidth="1"/>
    <col min="22" max="16384" width="8.44140625" style="71"/>
  </cols>
  <sheetData>
    <row r="1" spans="2:22" ht="7.2" customHeight="1" x14ac:dyDescent="0.3"/>
    <row r="2" spans="2:22" ht="16.95" customHeight="1" x14ac:dyDescent="0.3">
      <c r="B2" s="146" t="str">
        <f>Dateneingabe!D2</f>
        <v>Beispielhecke 1</v>
      </c>
      <c r="C2" s="147"/>
      <c r="D2" s="147"/>
      <c r="E2" s="147"/>
      <c r="F2" s="148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</row>
    <row r="3" spans="2:22" ht="6" customHeight="1" x14ac:dyDescent="0.3"/>
    <row r="4" spans="2:22" s="75" customFormat="1" ht="34.950000000000003" customHeight="1" x14ac:dyDescent="0.3">
      <c r="B4" s="152" t="s">
        <v>38</v>
      </c>
      <c r="C4" s="152"/>
      <c r="D4" s="73"/>
      <c r="E4" s="152" t="s">
        <v>92</v>
      </c>
      <c r="F4" s="152"/>
      <c r="G4" s="73"/>
      <c r="H4" s="150" t="s">
        <v>93</v>
      </c>
      <c r="I4" s="150"/>
      <c r="J4" s="73"/>
      <c r="K4" s="150" t="s">
        <v>138</v>
      </c>
      <c r="L4" s="150"/>
      <c r="M4" s="73"/>
      <c r="N4" s="150" t="s">
        <v>139</v>
      </c>
      <c r="O4" s="150"/>
      <c r="P4" s="73"/>
      <c r="Q4" s="150" t="s">
        <v>145</v>
      </c>
      <c r="R4" s="150"/>
      <c r="S4" s="73"/>
      <c r="T4" s="150" t="s">
        <v>154</v>
      </c>
      <c r="U4" s="150"/>
      <c r="V4" s="74"/>
    </row>
    <row r="5" spans="2:22" ht="16.95" customHeight="1" x14ac:dyDescent="0.3">
      <c r="B5" s="76" t="s">
        <v>4</v>
      </c>
      <c r="C5" s="77">
        <f>SUM(IFERROR(VLOOKUP(Dateneingabe!$F$23,Umrechnungsfunktionen!$D$4:$E$8,2,FALSE),0),IFERROR(VLOOKUP(Dateneingabe!$G$23,Umrechnungsfunktionen!$D$4:$E$8,2,FALSE),0),IFERROR(VLOOKUP(Dateneingabe!$H$23,Umrechnungsfunktionen!$D$4:$E$8,2,FALSE),0),IFERROR(VLOOKUP(Dateneingabe!$I$23,Umrechnungsfunktionen!$D$4:$E$8,2,FALSE),0))</f>
        <v>1</v>
      </c>
      <c r="D5" s="78"/>
      <c r="E5" s="76" t="s">
        <v>1</v>
      </c>
      <c r="F5" s="77">
        <f>SUM(IF(ISNA(LOOKUP(Dateneingabe!F20,Umrechnungsfunktionen!I4:I9,Umrechnungsfunktionen!J4:J9)),0,LOOKUP(Dateneingabe!F20,Umrechnungsfunktionen!I4:I9,Umrechnungsfunktionen!J4:J9)),IF(ISNA(LOOKUP(Dateneingabe!G20,Umrechnungsfunktionen!I4:I9,Umrechnungsfunktionen!J4:J9)),0,LOOKUP(Dateneingabe!G20,Umrechnungsfunktionen!I4:I9,Umrechnungsfunktionen!J4:J9)),IF(ISNA(LOOKUP(Dateneingabe!H20,Umrechnungsfunktionen!I4:I9,Umrechnungsfunktionen!J4:J9)),0,LOOKUP(Dateneingabe!H20,Umrechnungsfunktionen!I4:I9,Umrechnungsfunktionen!J4:J9)),IF(ISNA(LOOKUP(Dateneingabe!I20,Umrechnungsfunktionen!I4:I9,Umrechnungsfunktionen!J4:J9)),0,LOOKUP(Dateneingabe!I20,Umrechnungsfunktionen!I4:I9,Umrechnungsfunktionen!J4:J9)),IF(ISNA(LOOKUP(Dateneingabe!J20,Umrechnungsfunktionen!I4:I9,Umrechnungsfunktionen!J4:J9)),0,LOOKUP(Dateneingabe!J20,Umrechnungsfunktionen!I4:I9,Umrechnungsfunktionen!J4:J9)),IF(ISNA(LOOKUP(Dateneingabe!K20,Umrechnungsfunktionen!I4:I9,Umrechnungsfunktionen!J4:J9)),0,LOOKUP(Dateneingabe!K20,Umrechnungsfunktionen!I4:I9,Umrechnungsfunktionen!J4:J9)))/COUNTA(Dateneingabe!F20:K20)</f>
        <v>0.5</v>
      </c>
      <c r="G5" s="78"/>
      <c r="H5" s="76" t="s">
        <v>21</v>
      </c>
      <c r="I5" s="77">
        <f>VLOOKUP(Dateneingabe!F10,Umrechnungsfunktionen!$N$4:$O$8,2,FALSE)</f>
        <v>1</v>
      </c>
      <c r="J5" s="78"/>
      <c r="K5" s="76" t="s">
        <v>0</v>
      </c>
      <c r="L5" s="77">
        <f>VLOOKUP(Dateneingabe!$F$18,Umrechnungsfunktionen!S4:T9,2,FALSE)</f>
        <v>3</v>
      </c>
      <c r="M5" s="78"/>
      <c r="N5" s="76" t="s">
        <v>0</v>
      </c>
      <c r="O5" s="77">
        <f>VLOOKUP(Dateneingabe!$F$18,Umrechnungsfunktionen!X4:Y9,2,FALSE)</f>
        <v>3</v>
      </c>
      <c r="P5" s="78"/>
      <c r="Q5" s="76" t="s">
        <v>0</v>
      </c>
      <c r="R5" s="77">
        <f>VLOOKUP(Dateneingabe!$F$18,Umrechnungsfunktionen!AC4:AD9,2,FALSE)</f>
        <v>3</v>
      </c>
      <c r="S5" s="78"/>
      <c r="T5" s="76" t="s">
        <v>1</v>
      </c>
      <c r="U5" s="77">
        <f>SUM(IF(ISNA(LOOKUP(Dateneingabe!F20,Umrechnungsfunktionen!AH4:AH9,Umrechnungsfunktionen!AI4:AI9)),0,LOOKUP(Dateneingabe!F20,Umrechnungsfunktionen!AH4:AH9,Umrechnungsfunktionen!AI4:AI9)),IF(ISNA(LOOKUP(Dateneingabe!G20,Umrechnungsfunktionen!AH4:AH9,Umrechnungsfunktionen!AI4:AI9)),0,LOOKUP(Dateneingabe!G20,Umrechnungsfunktionen!AH4:AH9,Umrechnungsfunktionen!AI4:AI9)),IF(ISNA(LOOKUP(Dateneingabe!H20,Umrechnungsfunktionen!AH4:AH9,Umrechnungsfunktionen!AI4:AI9)),0,LOOKUP(Dateneingabe!H20,Umrechnungsfunktionen!AH4:AH9,Umrechnungsfunktionen!AI4:AI9)),IF(ISNA(LOOKUP(Dateneingabe!I20,Umrechnungsfunktionen!AH4:AH9,Umrechnungsfunktionen!AI4:AI9)),0,LOOKUP(Dateneingabe!I20,Umrechnungsfunktionen!AH4:AH9,Umrechnungsfunktionen!AI4:AI9)),IF(ISNA(LOOKUP(Dateneingabe!J20,Umrechnungsfunktionen!AH4:AH9,Umrechnungsfunktionen!AI4:AI9)),0,LOOKUP(Dateneingabe!J20,Umrechnungsfunktionen!AH4:AH9,Umrechnungsfunktionen!AI4:AI9)),IF(ISNA(LOOKUP(Dateneingabe!K20,Umrechnungsfunktionen!AH4:AH9,Umrechnungsfunktionen!AI4:AI9)),0,LOOKUP(Dateneingabe!K20,Umrechnungsfunktionen!AH4:AH9,Umrechnungsfunktionen!AI4:AI9)))/COUNTA(Dateneingabe!F20:K20)</f>
        <v>0</v>
      </c>
    </row>
    <row r="6" spans="2:22" ht="16.95" customHeight="1" x14ac:dyDescent="0.3">
      <c r="B6" s="76" t="s">
        <v>5</v>
      </c>
      <c r="C6" s="77">
        <f>SUM(IFERROR(VLOOKUP(Dateneingabe!$F$24,Umrechnungsfunktionen!$D$10:$E$14,2,FALSE),0),IFERROR(VLOOKUP(Dateneingabe!$G$24,Umrechnungsfunktionen!$D$10:$E$14,2,FALSE),0),IFERROR(VLOOKUP(Dateneingabe!$H$24,Umrechnungsfunktionen!$D$10:$E$14,2,FALSE),0),IFERROR(VLOOKUP(Dateneingabe!$I$24,Umrechnungsfunktionen!$D$10:$E$14,2,FALSE),0))</f>
        <v>1</v>
      </c>
      <c r="D6" s="78"/>
      <c r="E6" s="76" t="s">
        <v>222</v>
      </c>
      <c r="F6" s="77">
        <f>VLOOKUP(Dateneingabe!$F$7,Umrechnungsfunktionen!$I$11:$J$14,2,FALSE)</f>
        <v>5</v>
      </c>
      <c r="G6" s="78"/>
      <c r="H6" s="76" t="s">
        <v>223</v>
      </c>
      <c r="I6" s="77">
        <f>VLOOKUP(Dateneingabe!$F$11,Umrechnungsfunktionen!$N$10:$O$14,2,FALSE)</f>
        <v>5</v>
      </c>
      <c r="J6" s="78"/>
      <c r="K6" s="76" t="s">
        <v>271</v>
      </c>
      <c r="L6" s="77">
        <f>VLOOKUP(Dateneingabe!$F$19,Umrechnungsfunktionen!S11:T15,2,FALSE)</f>
        <v>3</v>
      </c>
      <c r="M6" s="78"/>
      <c r="N6" s="76" t="s">
        <v>271</v>
      </c>
      <c r="O6" s="77">
        <f>VLOOKUP(Dateneingabe!$F$19,Umrechnungsfunktionen!X11:Y15,2,FALSE)</f>
        <v>3</v>
      </c>
      <c r="P6" s="78"/>
      <c r="Q6" s="76" t="s">
        <v>271</v>
      </c>
      <c r="R6" s="77">
        <f>VLOOKUP(Dateneingabe!$F$19,Umrechnungsfunktionen!AC11:AD15,2,FALSE)</f>
        <v>3</v>
      </c>
      <c r="S6" s="78"/>
      <c r="T6" s="76" t="s">
        <v>2</v>
      </c>
      <c r="U6" s="77">
        <f>VLOOKUP(Dateneingabe!$F$21,Umrechnungsfunktionen!AH11:AI14,2,FALSE)</f>
        <v>3</v>
      </c>
    </row>
    <row r="7" spans="2:22" ht="16.95" customHeight="1" x14ac:dyDescent="0.3">
      <c r="B7" s="76" t="s">
        <v>6</v>
      </c>
      <c r="C7" s="77">
        <f>SUM(IFERROR(VLOOKUP(Dateneingabe!$F$25,Umrechnungsfunktionen!$D$16:$E$21,2,FALSE),0),IFERROR(VLOOKUP(Dateneingabe!$G$25,Umrechnungsfunktionen!$D$16:$E$21,2,FALSE),0),IFERROR(VLOOKUP(Dateneingabe!$H$25,Umrechnungsfunktionen!$D$16:$E$21,2,FALSE),0),IFERROR(VLOOKUP(Dateneingabe!$I$25,Umrechnungsfunktionen!$D$16:$E$21,2,FALSE),0),IFERROR(VLOOKUP(Dateneingabe!$J$25,Umrechnungsfunktionen!$D$16:$E$21,2,FALSE),0))</f>
        <v>2</v>
      </c>
      <c r="D7" s="78"/>
      <c r="E7" s="76" t="s">
        <v>224</v>
      </c>
      <c r="F7" s="77">
        <f>VLOOKUP(Dateneingabe!$F$26,Umrechnungsfunktionen!$I$22:$J$24,2,FALSE)</f>
        <v>1</v>
      </c>
      <c r="G7" s="78"/>
      <c r="H7" s="76" t="s">
        <v>13</v>
      </c>
      <c r="I7" s="77">
        <f>VLOOKUP(Dateneingabe!$F$32,Umrechnungsfunktionen!N16:O20,2,FALSE)</f>
        <v>1</v>
      </c>
      <c r="J7" s="78"/>
      <c r="K7" s="76" t="s">
        <v>21</v>
      </c>
      <c r="L7" s="77">
        <f>VLOOKUP(Dateneingabe!$F$10,Umrechnungsfunktionen!S17:T21,2,FALSE)</f>
        <v>1</v>
      </c>
      <c r="M7" s="78"/>
      <c r="N7" s="76" t="s">
        <v>239</v>
      </c>
      <c r="O7" s="77">
        <f>VLOOKUP(Dateneingabe!$F$7,Umrechnungsfunktionen!X17:Y20,2,FALSE)</f>
        <v>5</v>
      </c>
      <c r="P7" s="78"/>
      <c r="Q7" s="76" t="s">
        <v>1</v>
      </c>
      <c r="R7" s="79">
        <f>SUM(IF(ISNA(LOOKUP(Dateneingabe!F20,Umrechnungsfunktionen!AC17:AC22,Umrechnungsfunktionen!AD17:AD22)),0,LOOKUP(Dateneingabe!F20,Umrechnungsfunktionen!AC17:AC22,Umrechnungsfunktionen!AD17:AD22)),IF(ISNA(LOOKUP(Dateneingabe!G20,Umrechnungsfunktionen!AC17:AC22,Umrechnungsfunktionen!AD17:AD22)),0,LOOKUP(Dateneingabe!G20,Umrechnungsfunktionen!AC17:AC22,Umrechnungsfunktionen!AD17:AD22)),IF(ISNA(LOOKUP(Dateneingabe!H20,Umrechnungsfunktionen!AC17:AC22,Umrechnungsfunktionen!AD17:AD22)),0,LOOKUP(Dateneingabe!H20,Umrechnungsfunktionen!AC17:AC22,Umrechnungsfunktionen!AD17:AD22)),IF(ISNA(LOOKUP(Dateneingabe!I20,Umrechnungsfunktionen!AC17:AC22,Umrechnungsfunktionen!AD17:AD22)),0,LOOKUP(Dateneingabe!I20,Umrechnungsfunktionen!AC17:AC22,Umrechnungsfunktionen!AD17:AD22)),IF(ISNA(LOOKUP(Dateneingabe!J20,Umrechnungsfunktionen!AC17:AC22,Umrechnungsfunktionen!AD17:AD22)),0,LOOKUP(Dateneingabe!J20,Umrechnungsfunktionen!AC17:AC22,Umrechnungsfunktionen!AD17:AD22)),IF(ISNA(LOOKUP(Dateneingabe!K20,Umrechnungsfunktionen!AC17:AC22,Umrechnungsfunktionen!AD17:AD22)),0,LOOKUP(Dateneingabe!K20,Umrechnungsfunktionen!AC17:AC22,Umrechnungsfunktionen!AD17:AD22)))/COUNTA(Dateneingabe!F20:K20)</f>
        <v>2.5</v>
      </c>
      <c r="S7" s="78"/>
      <c r="T7" s="76" t="s">
        <v>21</v>
      </c>
      <c r="U7" s="77">
        <f>VLOOKUP(Dateneingabe!$F$10,Umrechnungsfunktionen!AH16:AI20,2,FALSE)</f>
        <v>1</v>
      </c>
    </row>
    <row r="8" spans="2:22" ht="16.95" customHeight="1" x14ac:dyDescent="0.3">
      <c r="B8" s="76" t="s">
        <v>12</v>
      </c>
      <c r="C8" s="77">
        <f>VLOOKUP(Dateneingabe!$F$31,Umrechnungsfunktionen!$D$23:$E$27,2,FALSE)</f>
        <v>-1</v>
      </c>
      <c r="D8" s="78"/>
      <c r="E8" s="76" t="s">
        <v>11</v>
      </c>
      <c r="F8" s="77">
        <f>VLOOKUP(Dateneingabe!$F$30,Umrechnungsfunktionen!$I$26:$J$30,2,FALSE)</f>
        <v>4</v>
      </c>
      <c r="G8" s="78"/>
      <c r="H8" s="76" t="s">
        <v>249</v>
      </c>
      <c r="I8" s="77">
        <f>VLOOKUP(Dateneingabe!$F$34,Umrechnungsfunktionen!N27:O31,2,FALSE)</f>
        <v>3</v>
      </c>
      <c r="J8" s="78"/>
      <c r="K8" s="76" t="s">
        <v>7</v>
      </c>
      <c r="L8" s="77">
        <f>VLOOKUP(Dateneingabe!$F$26,Umrechnungsfunktionen!S23:T25,2,FALSE)</f>
        <v>1</v>
      </c>
      <c r="M8" s="78"/>
      <c r="N8" s="76" t="s">
        <v>21</v>
      </c>
      <c r="O8" s="77">
        <f>VLOOKUP(Dateneingabe!$F$10,Umrechnungsfunktionen!X22:Y26,2,FALSE)</f>
        <v>1</v>
      </c>
      <c r="P8" s="78"/>
      <c r="Q8" s="76" t="s">
        <v>10</v>
      </c>
      <c r="R8" s="77">
        <f>SUM(IFERROR(VLOOKUP(Dateneingabe!$F$29,Umrechnungsfunktionen!$AC$24:$AD$28,2,FALSE),0),IFERROR(VLOOKUP(Dateneingabe!$G$29,Umrechnungsfunktionen!$AC$24:$AD$28,2,FALSE),0),IFERROR(VLOOKUP(Dateneingabe!$H$29,Umrechnungsfunktionen!$AC$24:$AD$28,2,FALSE),0),IFERROR(VLOOKUP(Dateneingabe!$I$29,Umrechnungsfunktionen!$AC$24:$AD$28,2,FALSE),0))</f>
        <v>1</v>
      </c>
      <c r="S8" s="78"/>
      <c r="T8" s="76" t="s">
        <v>4</v>
      </c>
      <c r="U8" s="77">
        <f>SUM(IFERROR(VLOOKUP(Dateneingabe!$F$23,Umrechnungsfunktionen!$AH$22:$AI$26,2,FALSE),0),IFERROR(VLOOKUP(Dateneingabe!$G$23,Umrechnungsfunktionen!$AH$22:$AI$26,2,FALSE),0),IFERROR(VLOOKUP(Dateneingabe!$H$23,Umrechnungsfunktionen!$AH$22:$AI$26,2,FALSE),0),IFERROR(VLOOKUP(Dateneingabe!$I$23,Umrechnungsfunktionen!$AH$22:$AI$26,2,FALSE),0))</f>
        <v>1</v>
      </c>
    </row>
    <row r="9" spans="2:22" ht="16.95" customHeight="1" x14ac:dyDescent="0.3">
      <c r="B9" s="76" t="s">
        <v>17</v>
      </c>
      <c r="C9" s="77">
        <f>VLOOKUP(Dateneingabe!$F$37,Umrechnungsfunktionen!D29:E33,2,FALSE)</f>
        <v>1</v>
      </c>
      <c r="D9" s="78"/>
      <c r="E9" s="76" t="s">
        <v>15</v>
      </c>
      <c r="F9" s="77">
        <f>VLOOKUP(Dateneingabe!$F$35,Umrechnungsfunktionen!$I$32:$J$36,2,FALSE)</f>
        <v>5</v>
      </c>
      <c r="G9" s="78"/>
      <c r="H9" s="76" t="s">
        <v>15</v>
      </c>
      <c r="I9" s="77">
        <f>VLOOKUP(Dateneingabe!$F$35,Umrechnungsfunktionen!N33:O37,2,FALSE)</f>
        <v>5</v>
      </c>
      <c r="J9" s="78"/>
      <c r="K9" s="76" t="s">
        <v>249</v>
      </c>
      <c r="L9" s="77">
        <f>VLOOKUP(Dateneingabe!$F$34,Umrechnungsfunktionen!S27:T31,2,FALSE)</f>
        <v>3</v>
      </c>
      <c r="M9" s="78"/>
      <c r="N9" s="76" t="s">
        <v>24</v>
      </c>
      <c r="O9" s="77">
        <f>VLOOKUP(Dateneingabe!$F$11,Umrechnungsfunktionen!X28:Y32,2,FALSE)</f>
        <v>5</v>
      </c>
      <c r="P9" s="78"/>
      <c r="Q9" s="76" t="s">
        <v>249</v>
      </c>
      <c r="R9" s="77">
        <f>VLOOKUP(Dateneingabe!$F$34,Umrechnungsfunktionen!$AC$30:$AD$34,2,FALSE)</f>
        <v>3</v>
      </c>
      <c r="S9" s="78"/>
      <c r="T9" s="76" t="s">
        <v>6</v>
      </c>
      <c r="U9" s="77">
        <f>SUM(IFERROR(VLOOKUP(Dateneingabe!$F$25,Umrechnungsfunktionen!$AH$28:$AI$33,2,FALSE),0),IFERROR(VLOOKUP(Dateneingabe!$G$25,Umrechnungsfunktionen!$AH$28:$AI$33,2,FALSE),0),IFERROR(VLOOKUP(Dateneingabe!$H$25,Umrechnungsfunktionen!$AH$28:$AI$33,2,FALSE),0),IFERROR(VLOOKUP(Dateneingabe!$I$25,Umrechnungsfunktionen!$AH$28:$AI$33,2,FALSE),0))</f>
        <v>1</v>
      </c>
    </row>
    <row r="10" spans="2:22" ht="16.95" customHeight="1" x14ac:dyDescent="0.4">
      <c r="B10" s="86" t="s">
        <v>104</v>
      </c>
      <c r="C10" s="87">
        <f>MAX(MIN(C5+C6+C7+C8+C9,5),1)</f>
        <v>4</v>
      </c>
      <c r="D10" s="88"/>
      <c r="E10" s="86" t="s">
        <v>104</v>
      </c>
      <c r="F10" s="87">
        <f>ROUND(IF(F5&gt;0,(F6+F7+F8+F9)/4,1),0)</f>
        <v>4</v>
      </c>
      <c r="G10" s="78"/>
      <c r="H10" s="76" t="s">
        <v>14</v>
      </c>
      <c r="I10" s="77">
        <f>VLOOKUP(Dateneingabe!$F$36,Umrechnungsfunktionen!N39:O43,2,FALSE)</f>
        <v>5</v>
      </c>
      <c r="J10" s="78"/>
      <c r="K10" s="76" t="s">
        <v>14</v>
      </c>
      <c r="L10" s="77">
        <f>VLOOKUP(Dateneingabe!$F$36,Umrechnungsfunktionen!S33:T37,2,FALSE)</f>
        <v>5</v>
      </c>
      <c r="M10" s="78"/>
      <c r="N10" s="76" t="s">
        <v>241</v>
      </c>
      <c r="O10" s="77">
        <f>VLOOKUP(Dateneingabe!$F$30,Umrechnungsfunktionen!X34:Y38,2,FALSE)</f>
        <v>4</v>
      </c>
      <c r="P10" s="78"/>
      <c r="Q10" s="76" t="s">
        <v>242</v>
      </c>
      <c r="R10" s="77">
        <f>VLOOKUP(Dateneingabe!$F$36,Umrechnungsfunktionen!AC36:AD40,2,FALSE)</f>
        <v>5</v>
      </c>
      <c r="S10" s="78"/>
      <c r="T10" s="76" t="s">
        <v>10</v>
      </c>
      <c r="U10" s="77">
        <f>SUM(IFERROR(VLOOKUP(Dateneingabe!$F$29,Umrechnungsfunktionen!$AH$35:$AI$39,2,FALSE),0),IFERROR(VLOOKUP(Dateneingabe!$G$29,Umrechnungsfunktionen!$AH$35:$AI$39,2,FALSE),0),IFERROR(VLOOKUP(Dateneingabe!$H$29,Umrechnungsfunktionen!$AH$35:$AI$39,2,FALSE),0),IFERROR(VLOOKUP(Dateneingabe!$I$29,Umrechnungsfunktionen!$AH$35:$AI$39,2,FALSE),0))</f>
        <v>1</v>
      </c>
    </row>
    <row r="11" spans="2:22" ht="16.95" customHeight="1" x14ac:dyDescent="0.3">
      <c r="C11" s="71"/>
      <c r="D11" s="78"/>
      <c r="F11" s="71"/>
      <c r="G11" s="78"/>
      <c r="H11" s="76" t="s">
        <v>30</v>
      </c>
      <c r="I11" s="77">
        <f>VLOOKUP(Dateneingabe!F17,Umrechnungsfunktionen!N45:O47,2,FALSE)</f>
        <v>3</v>
      </c>
      <c r="J11" s="78"/>
      <c r="K11" s="76" t="s">
        <v>29</v>
      </c>
      <c r="L11" s="77">
        <f>VLOOKUP(Dateneingabe!$F$16,Umrechnungsfunktionen!S39:T42,2,FALSE)</f>
        <v>4</v>
      </c>
      <c r="M11" s="78"/>
      <c r="N11" s="76" t="s">
        <v>15</v>
      </c>
      <c r="O11" s="77">
        <f>VLOOKUP(Dateneingabe!$F$35,Umrechnungsfunktionen!X40:Y44,2,FALSE)</f>
        <v>5</v>
      </c>
      <c r="P11" s="78"/>
      <c r="Q11" s="76" t="s">
        <v>29</v>
      </c>
      <c r="R11" s="77">
        <f>VLOOKUP(Dateneingabe!$F$16,Umrechnungsfunktionen!AC42:AD45,2,FALSE)</f>
        <v>4</v>
      </c>
      <c r="S11" s="78"/>
      <c r="T11" s="76" t="s">
        <v>12</v>
      </c>
      <c r="U11" s="77">
        <f>VLOOKUP(Dateneingabe!$F$31,Umrechnungsfunktionen!AH41:AI45,2,FALSE)</f>
        <v>4</v>
      </c>
    </row>
    <row r="12" spans="2:22" ht="16.95" customHeight="1" x14ac:dyDescent="0.4">
      <c r="B12" s="78"/>
      <c r="D12" s="78"/>
      <c r="G12" s="78"/>
      <c r="H12" s="86" t="s">
        <v>104</v>
      </c>
      <c r="I12" s="87">
        <f>ROUND(AVERAGE(I5:I11),0)</f>
        <v>3</v>
      </c>
      <c r="J12" s="78"/>
      <c r="K12" s="80" t="s">
        <v>251</v>
      </c>
      <c r="L12" s="81">
        <f>MIN(L5:L6)</f>
        <v>3</v>
      </c>
      <c r="M12" s="78"/>
      <c r="N12" s="76" t="s">
        <v>14</v>
      </c>
      <c r="O12" s="77">
        <f>VLOOKUP(Dateneingabe!$F$36,Umrechnungsfunktionen!X46:Y50,2,FALSE)</f>
        <v>5</v>
      </c>
      <c r="P12" s="78"/>
      <c r="Q12" s="80" t="s">
        <v>251</v>
      </c>
      <c r="R12" s="81">
        <f>MIN(R5:R6)</f>
        <v>3</v>
      </c>
      <c r="S12" s="78"/>
      <c r="T12" s="76" t="s">
        <v>244</v>
      </c>
      <c r="U12" s="77">
        <f>VLOOKUP(Dateneingabe!$F$32,Umrechnungsfunktionen!AH47:AI51,2,FALSE)</f>
        <v>1</v>
      </c>
    </row>
    <row r="13" spans="2:22" ht="16.95" customHeight="1" x14ac:dyDescent="0.4">
      <c r="B13" s="78"/>
      <c r="D13" s="78"/>
      <c r="E13" s="78"/>
      <c r="G13" s="78"/>
      <c r="I13" s="71"/>
      <c r="J13" s="78"/>
      <c r="K13" s="82" t="s">
        <v>252</v>
      </c>
      <c r="L13" s="81">
        <f>MAX(L7,L10)</f>
        <v>5</v>
      </c>
      <c r="M13" s="78"/>
      <c r="N13" s="80" t="s">
        <v>251</v>
      </c>
      <c r="O13" s="81">
        <f>MIN(O5:O6)</f>
        <v>3</v>
      </c>
      <c r="P13" s="78"/>
      <c r="Q13" s="86" t="s">
        <v>104</v>
      </c>
      <c r="R13" s="87">
        <f>ROUND(SUM(R7:R12)/6,0)</f>
        <v>3</v>
      </c>
      <c r="S13" s="78"/>
      <c r="T13" s="76" t="s">
        <v>248</v>
      </c>
      <c r="U13" s="77">
        <f>VLOOKUP(Dateneingabe!$F$33,Umrechnungsfunktionen!AH53:AI56,2,FALSE)</f>
        <v>1</v>
      </c>
    </row>
    <row r="14" spans="2:22" ht="16.95" customHeight="1" x14ac:dyDescent="0.4">
      <c r="B14" s="78"/>
      <c r="D14" s="78"/>
      <c r="E14" s="78"/>
      <c r="G14" s="78"/>
      <c r="J14" s="78"/>
      <c r="K14" s="86" t="s">
        <v>104</v>
      </c>
      <c r="L14" s="87">
        <f>ROUND(SUM(L8:L9,L11:L13)/4,0)</f>
        <v>4</v>
      </c>
      <c r="M14" s="78"/>
      <c r="N14" s="82" t="s">
        <v>253</v>
      </c>
      <c r="O14" s="81">
        <f>MAX(O7:O9,O13)</f>
        <v>5</v>
      </c>
      <c r="P14" s="78"/>
      <c r="S14" s="78"/>
      <c r="T14" s="76" t="s">
        <v>249</v>
      </c>
      <c r="U14" s="77">
        <f>VLOOKUP(Dateneingabe!$F$34,Umrechnungsfunktionen!AH58:AI62,2,FALSE)</f>
        <v>3</v>
      </c>
    </row>
    <row r="15" spans="2:22" ht="16.95" customHeight="1" x14ac:dyDescent="0.4">
      <c r="B15" s="78"/>
      <c r="D15" s="78"/>
      <c r="E15" s="78"/>
      <c r="G15" s="78"/>
      <c r="H15" s="78"/>
      <c r="J15" s="78"/>
      <c r="L15" s="71"/>
      <c r="M15" s="78"/>
      <c r="N15" s="86" t="s">
        <v>104</v>
      </c>
      <c r="O15" s="87">
        <f>ROUND(AVERAGE(O10:O12,O14),0)</f>
        <v>5</v>
      </c>
      <c r="P15" s="78"/>
      <c r="Q15" s="78"/>
      <c r="S15" s="78"/>
      <c r="T15" s="76" t="s">
        <v>246</v>
      </c>
      <c r="U15" s="77">
        <f>VLOOKUP(Dateneingabe!$F$38,Umrechnungsfunktionen!AH64:AI68,2,FALSE)</f>
        <v>1</v>
      </c>
    </row>
    <row r="16" spans="2:22" ht="16.95" customHeight="1" x14ac:dyDescent="0.3">
      <c r="B16" s="78"/>
      <c r="D16" s="78"/>
      <c r="E16" s="78"/>
      <c r="G16" s="78"/>
      <c r="H16" s="78"/>
      <c r="J16" s="78"/>
      <c r="K16" s="78"/>
      <c r="M16" s="78"/>
      <c r="O16" s="71"/>
      <c r="P16" s="78"/>
      <c r="Q16" s="78"/>
      <c r="S16" s="78"/>
      <c r="T16" s="76" t="s">
        <v>245</v>
      </c>
      <c r="U16" s="77">
        <f>VLOOKUP(Dateneingabe!$F$39,Umrechnungsfunktionen!AH70:AI72,2,FALSE)</f>
        <v>3</v>
      </c>
    </row>
    <row r="17" spans="2:21" ht="16.95" customHeight="1" x14ac:dyDescent="0.3">
      <c r="B17" s="78"/>
      <c r="D17" s="78"/>
      <c r="E17" s="78"/>
      <c r="G17" s="78"/>
      <c r="H17" s="78"/>
      <c r="J17" s="78"/>
      <c r="K17" s="78"/>
      <c r="M17" s="78"/>
      <c r="N17" s="78"/>
      <c r="P17" s="78"/>
      <c r="Q17" s="78"/>
      <c r="S17" s="78"/>
      <c r="T17" s="76" t="s">
        <v>20</v>
      </c>
      <c r="U17" s="77">
        <f>VLOOKUP(Dateneingabe!$F$40,Umrechnungsfunktionen!AH74:AI78,2,FALSE)</f>
        <v>2</v>
      </c>
    </row>
    <row r="18" spans="2:21" ht="16.95" customHeight="1" x14ac:dyDescent="0.3">
      <c r="B18" s="78"/>
      <c r="D18" s="78"/>
      <c r="E18" s="78"/>
      <c r="G18" s="78"/>
      <c r="H18" s="78"/>
      <c r="J18" s="78"/>
      <c r="K18" s="78"/>
      <c r="M18" s="78"/>
      <c r="N18" s="78"/>
      <c r="P18" s="78"/>
      <c r="Q18" s="78"/>
      <c r="S18" s="78"/>
      <c r="T18" s="80" t="s">
        <v>254</v>
      </c>
      <c r="U18" s="81">
        <f>SUM(U10:U12,(U13*U14))/4</f>
        <v>2.25</v>
      </c>
    </row>
    <row r="19" spans="2:21" ht="16.95" customHeight="1" x14ac:dyDescent="0.3">
      <c r="B19" s="78"/>
      <c r="D19" s="78"/>
      <c r="E19" s="78"/>
      <c r="G19" s="78"/>
      <c r="H19" s="78"/>
      <c r="J19" s="78"/>
      <c r="K19" s="78"/>
      <c r="M19" s="78"/>
      <c r="N19" s="78"/>
      <c r="P19" s="78"/>
      <c r="Q19" s="78"/>
      <c r="S19" s="78"/>
      <c r="T19" s="80" t="s">
        <v>253</v>
      </c>
      <c r="U19" s="81">
        <f>(U5+U6+U7)/2</f>
        <v>2</v>
      </c>
    </row>
    <row r="20" spans="2:21" ht="16.95" customHeight="1" x14ac:dyDescent="0.3">
      <c r="B20" s="78"/>
      <c r="D20" s="78"/>
      <c r="E20" s="78"/>
      <c r="G20" s="78"/>
      <c r="H20" s="78"/>
      <c r="J20" s="78"/>
      <c r="K20" s="78"/>
      <c r="M20" s="78"/>
      <c r="N20" s="78"/>
      <c r="P20" s="78"/>
      <c r="Q20" s="78"/>
      <c r="S20" s="78"/>
      <c r="T20" s="80" t="s">
        <v>255</v>
      </c>
      <c r="U20" s="81">
        <f>AVERAGE(U15:U17)</f>
        <v>2</v>
      </c>
    </row>
    <row r="21" spans="2:21" ht="16.95" customHeight="1" x14ac:dyDescent="0.3">
      <c r="B21" s="78"/>
      <c r="D21" s="78"/>
      <c r="E21" s="78"/>
      <c r="G21" s="78"/>
      <c r="H21" s="78"/>
      <c r="J21" s="78"/>
      <c r="K21" s="78"/>
      <c r="M21" s="78"/>
      <c r="N21" s="78"/>
      <c r="P21" s="78"/>
      <c r="Q21" s="78"/>
      <c r="S21" s="78"/>
      <c r="T21" s="80" t="s">
        <v>256</v>
      </c>
      <c r="U21" s="81">
        <f>U8+U9</f>
        <v>2</v>
      </c>
    </row>
    <row r="22" spans="2:21" ht="16.95" customHeight="1" x14ac:dyDescent="0.4">
      <c r="B22" s="78"/>
      <c r="D22" s="78"/>
      <c r="E22" s="78"/>
      <c r="G22" s="78"/>
      <c r="H22" s="78"/>
      <c r="J22" s="78"/>
      <c r="K22" s="78"/>
      <c r="M22" s="78"/>
      <c r="N22" s="78"/>
      <c r="P22" s="78"/>
      <c r="Q22" s="78"/>
      <c r="S22" s="78"/>
      <c r="T22" s="86" t="s">
        <v>104</v>
      </c>
      <c r="U22" s="87">
        <f>ROUND((U18+U19+U20+U21)/3,0)</f>
        <v>3</v>
      </c>
    </row>
    <row r="23" spans="2:21" ht="34.950000000000003" customHeight="1" x14ac:dyDescent="0.3">
      <c r="B23" s="150" t="s">
        <v>170</v>
      </c>
      <c r="C23" s="150"/>
      <c r="D23" s="73"/>
      <c r="E23" s="151" t="s">
        <v>183</v>
      </c>
      <c r="F23" s="151"/>
      <c r="G23" s="73"/>
      <c r="H23" s="151" t="s">
        <v>184</v>
      </c>
      <c r="I23" s="151"/>
      <c r="J23" s="73"/>
      <c r="K23" s="151" t="s">
        <v>187</v>
      </c>
      <c r="L23" s="151"/>
      <c r="M23" s="73"/>
      <c r="N23" s="149" t="s">
        <v>216</v>
      </c>
      <c r="O23" s="149"/>
      <c r="P23" s="73"/>
      <c r="Q23" s="149" t="s">
        <v>217</v>
      </c>
      <c r="R23" s="149"/>
      <c r="S23" s="78"/>
      <c r="T23" s="78"/>
    </row>
    <row r="24" spans="2:21" ht="16.95" customHeight="1" x14ac:dyDescent="0.3">
      <c r="B24" s="76" t="s">
        <v>239</v>
      </c>
      <c r="C24" s="77">
        <f>VLOOKUP(Dateneingabe!$F$7,Umrechnungsfunktionen!AM4:AN7,2,FALSE)</f>
        <v>5</v>
      </c>
      <c r="D24" s="78"/>
      <c r="E24" s="76" t="s">
        <v>12</v>
      </c>
      <c r="F24" s="77">
        <f>VLOOKUP(Dateneingabe!$F$31,Umrechnungsfunktionen!AR4:AS8,2,FALSE)</f>
        <v>4</v>
      </c>
      <c r="G24" s="78"/>
      <c r="H24" s="76" t="s">
        <v>2</v>
      </c>
      <c r="I24" s="77">
        <f>VLOOKUP(Dateneingabe!$F$21,Umrechnungsfunktionen!AW4:AX7,2,FALSE)</f>
        <v>3</v>
      </c>
      <c r="J24" s="78"/>
      <c r="K24" s="76" t="s">
        <v>1</v>
      </c>
      <c r="L24" s="77">
        <f>SUM(IF(ISNA(LOOKUP(Dateneingabe!F20,Umrechnungsfunktionen!BB4:BB9,Umrechnungsfunktionen!BC4:BC9)),0,LOOKUP(Dateneingabe!F20,Umrechnungsfunktionen!BB4:BB9,Umrechnungsfunktionen!BC4:BC9)),IF(ISNA(LOOKUP(Dateneingabe!G20,Umrechnungsfunktionen!BB4:BB9,Umrechnungsfunktionen!BC4:BC9)),0,LOOKUP(Dateneingabe!G20,Umrechnungsfunktionen!BB4:BB9,Umrechnungsfunktionen!BC4:BC9)),IF(ISNA(LOOKUP(Dateneingabe!H20,Umrechnungsfunktionen!BB4:BB9,Umrechnungsfunktionen!BC4:BC9)),0,LOOKUP(Dateneingabe!H20,Umrechnungsfunktionen!BB4:BB9,Umrechnungsfunktionen!BC4:BC9)),IF(ISNA(LOOKUP(Dateneingabe!I20,Umrechnungsfunktionen!BB4:BB9,Umrechnungsfunktionen!BC4:BC9)),0,LOOKUP(Dateneingabe!I20,Umrechnungsfunktionen!BB4:BB9,Umrechnungsfunktionen!BC4:BC9)),IF(ISNA(LOOKUP(Dateneingabe!J20,Umrechnungsfunktionen!BB4:BB9,Umrechnungsfunktionen!BC4:BC9)),0,LOOKUP(Dateneingabe!J20,Umrechnungsfunktionen!BB4:BB9,Umrechnungsfunktionen!BC4:BC9)),IF(ISNA(LOOKUP(Dateneingabe!K20,Umrechnungsfunktionen!BB4:BB9,Umrechnungsfunktionen!BC4:BC9)),0,LOOKUP(Dateneingabe!K20,Umrechnungsfunktionen!BB4:BB9,Umrechnungsfunktionen!BC4:BC9)))/COUNTA(Dateneingabe!F20:K20)</f>
        <v>0</v>
      </c>
      <c r="M24" s="78"/>
      <c r="N24" s="83" t="s">
        <v>3</v>
      </c>
      <c r="O24" s="77">
        <f>VLOOKUP(Dateneingabe!$F$22,Umrechnungsfunktionen!BG4:BH6,2,FALSE)</f>
        <v>1</v>
      </c>
      <c r="P24" s="78"/>
      <c r="Q24" s="76" t="s">
        <v>2</v>
      </c>
      <c r="R24" s="77">
        <f>VLOOKUP(Dateneingabe!$F$21,Umrechnungsfunktionen!BL4:BM7,2,FALSE)</f>
        <v>5</v>
      </c>
      <c r="S24" s="78"/>
      <c r="T24" s="78"/>
    </row>
    <row r="25" spans="2:21" ht="16.95" customHeight="1" x14ac:dyDescent="0.3">
      <c r="B25" s="84" t="s">
        <v>21</v>
      </c>
      <c r="C25" s="77">
        <f>VLOOKUP(Dateneingabe!$F$10,Umrechnungsfunktionen!AM9:AN13,2,FALSE)</f>
        <v>1</v>
      </c>
      <c r="E25" s="76" t="s">
        <v>248</v>
      </c>
      <c r="F25" s="77">
        <f>VLOOKUP(Dateneingabe!$F$33,Umrechnungsfunktionen!AR10:AS13,2,FALSE)</f>
        <v>1</v>
      </c>
      <c r="H25" s="84" t="s">
        <v>21</v>
      </c>
      <c r="I25" s="77">
        <f>VLOOKUP(Dateneingabe!$F$10,Umrechnungsfunktionen!AW9:AX13,2,FALSE)</f>
        <v>1</v>
      </c>
      <c r="K25" s="84" t="s">
        <v>21</v>
      </c>
      <c r="L25" s="77">
        <f>VLOOKUP(Dateneingabe!$F$10,Umrechnungsfunktionen!BB11:BC15,2,FALSE)</f>
        <v>1</v>
      </c>
      <c r="N25" s="83" t="s">
        <v>22</v>
      </c>
      <c r="O25" s="77">
        <f>VLOOKUP(Dateneingabe!$F$8,Umrechnungsfunktionen!BG8:BH9,2,FALSE)</f>
        <v>0</v>
      </c>
      <c r="Q25" s="84" t="s">
        <v>23</v>
      </c>
      <c r="R25" s="77">
        <f>VLOOKUP(Dateneingabe!$F$9,Umrechnungsfunktionen!BL9:BM10,2,FALSE)</f>
        <v>0</v>
      </c>
    </row>
    <row r="26" spans="2:21" ht="16.95" customHeight="1" x14ac:dyDescent="0.3">
      <c r="B26" s="84" t="s">
        <v>7</v>
      </c>
      <c r="C26" s="77">
        <f>VLOOKUP(Dateneingabe!$F$26,Umrechnungsfunktionen!AM15:AN17,2,FALSE)</f>
        <v>1</v>
      </c>
      <c r="E26" s="76" t="s">
        <v>249</v>
      </c>
      <c r="F26" s="77">
        <f>VLOOKUP(Dateneingabe!$F$34,Umrechnungsfunktionen!AR15:AS19,2,FALSE)</f>
        <v>3</v>
      </c>
      <c r="H26" s="84" t="s">
        <v>26</v>
      </c>
      <c r="I26" s="77">
        <f>VLOOKUP(Dateneingabe!$F$13,Umrechnungsfunktionen!AW15:AX16,2,FALSE)</f>
        <v>0</v>
      </c>
      <c r="K26" s="84" t="s">
        <v>7</v>
      </c>
      <c r="L26" s="77">
        <f>VLOOKUP(Dateneingabe!$F$26,Umrechnungsfunktionen!BB17:BC19,2,FALSE)</f>
        <v>1</v>
      </c>
      <c r="N26" s="83" t="s">
        <v>21</v>
      </c>
      <c r="O26" s="77">
        <f>VLOOKUP(Dateneingabe!$F$10,Umrechnungsfunktionen!BG11:BH15,2,FALSE)</f>
        <v>1</v>
      </c>
      <c r="Q26" s="84" t="s">
        <v>25</v>
      </c>
      <c r="R26" s="77">
        <f>VLOOKUP(Dateneingabe!$F$14,Umrechnungsfunktionen!BL12:BM13,2,FALSE)</f>
        <v>5</v>
      </c>
    </row>
    <row r="27" spans="2:21" ht="16.95" customHeight="1" x14ac:dyDescent="0.3">
      <c r="B27" s="84" t="s">
        <v>9</v>
      </c>
      <c r="C27" s="77">
        <f>VLOOKUP(Dateneingabe!$F$28,Umrechnungsfunktionen!AM19:AN21,2,FALSE)</f>
        <v>5</v>
      </c>
      <c r="E27" s="84" t="s">
        <v>18</v>
      </c>
      <c r="F27" s="77">
        <f>VLOOKUP(Dateneingabe!$F$38,Umrechnungsfunktionen!AR21:AS25,2,FALSE)</f>
        <v>1</v>
      </c>
      <c r="H27" s="84" t="s">
        <v>11</v>
      </c>
      <c r="I27" s="77">
        <f>VLOOKUP(Dateneingabe!$F$30,Umrechnungsfunktionen!AW18:AX22,2,FALSE)</f>
        <v>4</v>
      </c>
      <c r="K27" s="84" t="s">
        <v>8</v>
      </c>
      <c r="L27" s="77">
        <f>VLOOKUP(Dateneingabe!$F$27,Umrechnungsfunktionen!BB21:BC23,2,FALSE)</f>
        <v>1</v>
      </c>
      <c r="N27" s="83" t="s">
        <v>27</v>
      </c>
      <c r="O27" s="77">
        <f>VLOOKUP(Dateneingabe!$F$12,Umrechnungsfunktionen!BG17:BH21,2,FALSE)</f>
        <v>2</v>
      </c>
      <c r="Q27" s="84" t="s">
        <v>28</v>
      </c>
      <c r="R27" s="77">
        <f>VLOOKUP(Dateneingabe!$F$15,Umrechnungsfunktionen!BL15:BM16,2,FALSE)</f>
        <v>5</v>
      </c>
    </row>
    <row r="28" spans="2:21" ht="16.95" customHeight="1" x14ac:dyDescent="0.3">
      <c r="B28" s="84" t="s">
        <v>10</v>
      </c>
      <c r="C28" s="77">
        <f>SUM(IFERROR(VLOOKUP(Dateneingabe!$F$29,Umrechnungsfunktionen!$AM$23:$AN$27,2,FALSE),0),IFERROR(VLOOKUP(Dateneingabe!$G$29,Umrechnungsfunktionen!$AM$23:$AN$27,2,FALSE),0),IFERROR(VLOOKUP(Dateneingabe!$H$29,Umrechnungsfunktionen!$AM$23:$AN$27,2,FALSE),0),IFERROR(VLOOKUP(Dateneingabe!$I$29,Umrechnungsfunktionen!$AM$23:$AN$27,2,FALSE),0))</f>
        <v>2</v>
      </c>
      <c r="E28" s="84" t="s">
        <v>19</v>
      </c>
      <c r="F28" s="77">
        <f>VLOOKUP(Dateneingabe!$F$39,Umrechnungsfunktionen!AR27:AS29,2,FALSE)</f>
        <v>3</v>
      </c>
      <c r="H28" s="84" t="s">
        <v>15</v>
      </c>
      <c r="I28" s="77">
        <f>VLOOKUP(Dateneingabe!$F$35,Umrechnungsfunktionen!AW24:AX28,2,FALSE)</f>
        <v>5</v>
      </c>
      <c r="K28" s="84" t="s">
        <v>9</v>
      </c>
      <c r="L28" s="77">
        <f>VLOOKUP(Dateneingabe!$F$28,Umrechnungsfunktionen!BB25:BC27,2,FALSE)</f>
        <v>5</v>
      </c>
      <c r="N28" s="83" t="s">
        <v>5</v>
      </c>
      <c r="O28" s="77">
        <f>SUM(IFERROR(VLOOKUP(Dateneingabe!$F$24,Umrechnungsfunktionen!$BG$23:$BH$27,2,FALSE),0),IFERROR(VLOOKUP(Dateneingabe!$G$24,Umrechnungsfunktionen!$BG$23:$BH$27,2,FALSE),0),IFERROR(VLOOKUP(Dateneingabe!$H$24,Umrechnungsfunktionen!$BG$23:$BH$27,2,FALSE),0),IFERROR(VLOOKUP(Dateneingabe!$I$24,Umrechnungsfunktionen!$BG$23:$BH$27,2,FALSE),0))</f>
        <v>0.5</v>
      </c>
      <c r="Q28" s="84" t="s">
        <v>5</v>
      </c>
      <c r="R28" s="77">
        <f>SUM(IFERROR(VLOOKUP(Dateneingabe!$F$24,Umrechnungsfunktionen!$BL$18:$BM$22,2,FALSE),0),IFERROR(VLOOKUP(Dateneingabe!$G$24,Umrechnungsfunktionen!$BL$18:$BM$22,2,FALSE),0),IFERROR(VLOOKUP(Dateneingabe!$H$24,Umrechnungsfunktionen!$BL$18:$BM$22,2,FALSE),0),IFERROR(VLOOKUP(Dateneingabe!$I$24,Umrechnungsfunktionen!$BL$18:$BM$22,2,FALSE),0))</f>
        <v>0</v>
      </c>
    </row>
    <row r="29" spans="2:21" ht="16.95" customHeight="1" x14ac:dyDescent="0.3">
      <c r="B29" s="84" t="s">
        <v>241</v>
      </c>
      <c r="C29" s="77">
        <f>VLOOKUP(Dateneingabe!$F$30,Umrechnungsfunktionen!AM29:AN33,2,FALSE)</f>
        <v>4</v>
      </c>
      <c r="E29" s="84" t="s">
        <v>20</v>
      </c>
      <c r="F29" s="77">
        <f>VLOOKUP(Dateneingabe!$F$40,Umrechnungsfunktionen!AR31:AS35,2,FALSE)</f>
        <v>2</v>
      </c>
      <c r="H29" s="84" t="s">
        <v>14</v>
      </c>
      <c r="I29" s="77">
        <f>VLOOKUP(Dateneingabe!$F$36,Umrechnungsfunktionen!AW30:AX34,2,FALSE)</f>
        <v>5</v>
      </c>
      <c r="K29" s="84" t="s">
        <v>10</v>
      </c>
      <c r="L29" s="77">
        <f>SUM(IFERROR(VLOOKUP(Dateneingabe!$F$29,Umrechnungsfunktionen!$BB$29:$BC$33,2,FALSE),0),IFERROR(VLOOKUP(Dateneingabe!$G$29,Umrechnungsfunktionen!$BB$29:$BC$33,2,FALSE),0),IFERROR(VLOOKUP(Dateneingabe!$H$29,Umrechnungsfunktionen!$BB$29:$BC$33,2,FALSE),0),IFERROR(VLOOKUP(Dateneingabe!$I$29,Umrechnungsfunktionen!$BB$29:$BC$33,2,FALSE),0))</f>
        <v>1</v>
      </c>
      <c r="N29" s="83" t="s">
        <v>13</v>
      </c>
      <c r="O29" s="77">
        <f>VLOOKUP(Dateneingabe!$F$32,Umrechnungsfunktionen!BG29:BH33,2,FALSE)</f>
        <v>1</v>
      </c>
      <c r="Q29" s="84" t="s">
        <v>10</v>
      </c>
      <c r="R29" s="77">
        <f>SUM(IFERROR(VLOOKUP(Dateneingabe!$F$29,Umrechnungsfunktionen!$BL$24:$BM$28,2,FALSE),0),IFERROR(VLOOKUP(Dateneingabe!$G$29,Umrechnungsfunktionen!$BL$24:$BM$28,2,FALSE),0),IFERROR(VLOOKUP(Dateneingabe!$H$29,Umrechnungsfunktionen!$BL$24:$BM$28,2,FALSE),0),IFERROR(VLOOKUP(Dateneingabe!$I$29,Umrechnungsfunktionen!$BL$24:$BM$28,2,FALSE),0))</f>
        <v>1</v>
      </c>
    </row>
    <row r="30" spans="2:21" ht="16.95" customHeight="1" x14ac:dyDescent="0.3">
      <c r="B30" s="76" t="s">
        <v>248</v>
      </c>
      <c r="C30" s="77">
        <f>VLOOKUP(Dateneingabe!$F$33,Umrechnungsfunktionen!AM35:AN38,2,FALSE)</f>
        <v>1</v>
      </c>
      <c r="E30" s="80" t="s">
        <v>254</v>
      </c>
      <c r="F30" s="81">
        <f>(F24+(F25*F26))/2</f>
        <v>3.5</v>
      </c>
      <c r="H30" s="80" t="s">
        <v>254</v>
      </c>
      <c r="I30" s="81">
        <f>AVERAGE(I27:I29)</f>
        <v>4.666666666666667</v>
      </c>
      <c r="K30" s="84" t="s">
        <v>243</v>
      </c>
      <c r="L30" s="77">
        <f>VLOOKUP(Dateneingabe!$F$31,Umrechnungsfunktionen!BB35:BC39,2,FALSE)</f>
        <v>4</v>
      </c>
      <c r="N30" s="76" t="s">
        <v>248</v>
      </c>
      <c r="O30" s="77">
        <f>VLOOKUP(Dateneingabe!$F$33,Umrechnungsfunktionen!BG35:BH38,2,FALSE)</f>
        <v>1</v>
      </c>
      <c r="Q30" s="84" t="s">
        <v>20</v>
      </c>
      <c r="R30" s="77">
        <f>VLOOKUP(Dateneingabe!$F$40,Umrechnungsfunktionen!BL30:BM34,2,FALSE)</f>
        <v>4</v>
      </c>
    </row>
    <row r="31" spans="2:21" ht="16.95" customHeight="1" x14ac:dyDescent="0.4">
      <c r="B31" s="76" t="s">
        <v>249</v>
      </c>
      <c r="C31" s="77">
        <f>VLOOKUP(Dateneingabe!$F$34,Umrechnungsfunktionen!AM40:AN44,2,FALSE)</f>
        <v>3</v>
      </c>
      <c r="E31" s="80" t="s">
        <v>255</v>
      </c>
      <c r="F31" s="81">
        <f>AVERAGE(F27:F29)</f>
        <v>2</v>
      </c>
      <c r="H31" s="80" t="s">
        <v>253</v>
      </c>
      <c r="I31" s="81">
        <f>SUM(I24:I26)/2</f>
        <v>2</v>
      </c>
      <c r="K31" s="84" t="s">
        <v>13</v>
      </c>
      <c r="L31" s="77">
        <f>VLOOKUP(Dateneingabe!$F$32,Umrechnungsfunktionen!BB41:BC45,2,FALSE)</f>
        <v>1</v>
      </c>
      <c r="N31" s="76" t="s">
        <v>249</v>
      </c>
      <c r="O31" s="77">
        <f>VLOOKUP(Dateneingabe!$F$34,Umrechnungsfunktionen!BG40:BH44,2,FALSE)</f>
        <v>3</v>
      </c>
      <c r="Q31" s="86" t="s">
        <v>104</v>
      </c>
      <c r="R31" s="87">
        <f>ROUND(MIN((SUM(R24:R30,R27)/5),5),0)</f>
        <v>5</v>
      </c>
    </row>
    <row r="32" spans="2:21" ht="16.95" customHeight="1" x14ac:dyDescent="0.4">
      <c r="B32" s="84" t="s">
        <v>17</v>
      </c>
      <c r="C32" s="77">
        <f>VLOOKUP(Dateneingabe!$F$37,Umrechnungsfunktionen!AM46:AN50,2,FALSE)</f>
        <v>1</v>
      </c>
      <c r="E32" s="86" t="s">
        <v>104</v>
      </c>
      <c r="F32" s="87">
        <f>ROUND(AVERAGE(F30:F31,F31),0)</f>
        <v>3</v>
      </c>
      <c r="G32" s="89"/>
      <c r="H32" s="86" t="s">
        <v>104</v>
      </c>
      <c r="I32" s="87">
        <f>ROUND(AVERAGE(I30:I31,I31),0)</f>
        <v>3</v>
      </c>
      <c r="K32" s="76" t="s">
        <v>248</v>
      </c>
      <c r="L32" s="77">
        <f>VLOOKUP(Dateneingabe!$F$33,Umrechnungsfunktionen!BB47:BC50,2,FALSE)</f>
        <v>1</v>
      </c>
      <c r="N32" s="83" t="s">
        <v>18</v>
      </c>
      <c r="O32" s="77">
        <f>VLOOKUP(Dateneingabe!$F$38,Umrechnungsfunktionen!BG46:BH50,2,FALSE)</f>
        <v>1</v>
      </c>
      <c r="R32" s="71"/>
    </row>
    <row r="33" spans="2:18" ht="16.95" customHeight="1" x14ac:dyDescent="0.3">
      <c r="B33" s="84" t="s">
        <v>250</v>
      </c>
      <c r="C33" s="77">
        <f>VLOOKUP(Dateneingabe!$F$38,Umrechnungsfunktionen!AM52:AN56,2,FALSE)</f>
        <v>1</v>
      </c>
      <c r="F33" s="71"/>
      <c r="I33" s="71"/>
      <c r="K33" s="76" t="s">
        <v>249</v>
      </c>
      <c r="L33" s="77">
        <f>VLOOKUP(Dateneingabe!$F$34,Umrechnungsfunktionen!BB52:BC56,2,FALSE)</f>
        <v>3</v>
      </c>
      <c r="N33" s="80" t="s">
        <v>257</v>
      </c>
      <c r="O33" s="72">
        <f>SUM(O25:O26,O29,(O30*O31),O32)/4</f>
        <v>1.5</v>
      </c>
      <c r="R33" s="71"/>
    </row>
    <row r="34" spans="2:18" ht="16.95" customHeight="1" x14ac:dyDescent="0.3">
      <c r="B34" s="84" t="s">
        <v>20</v>
      </c>
      <c r="C34" s="77">
        <f>VLOOKUP(Dateneingabe!$F$40,Umrechnungsfunktionen!AM58:AN62,2,FALSE)</f>
        <v>2</v>
      </c>
      <c r="F34" s="71"/>
      <c r="I34" s="71"/>
      <c r="K34" s="84" t="s">
        <v>247</v>
      </c>
      <c r="L34" s="77">
        <f>VLOOKUP(Dateneingabe!$F$35,Umrechnungsfunktionen!BB58:BC62,2,FALSE)</f>
        <v>5</v>
      </c>
      <c r="N34" s="80" t="s">
        <v>258</v>
      </c>
      <c r="O34" s="72">
        <f>MIN((SUM(O24,O27,O28)/2),5)</f>
        <v>1.75</v>
      </c>
    </row>
    <row r="35" spans="2:18" ht="16.95" customHeight="1" x14ac:dyDescent="0.4">
      <c r="B35" s="80" t="s">
        <v>254</v>
      </c>
      <c r="C35" s="81">
        <f>MIN(5,(C26+C27+C28+C29+(C30*C31))/3)</f>
        <v>5</v>
      </c>
      <c r="K35" s="84" t="s">
        <v>242</v>
      </c>
      <c r="L35" s="77">
        <f>VLOOKUP(Dateneingabe!$F$36,Umrechnungsfunktionen!BB64:BC68,2,FALSE)</f>
        <v>5</v>
      </c>
      <c r="N35" s="86" t="s">
        <v>104</v>
      </c>
      <c r="O35" s="87">
        <f>ROUND(IF(O24=1,1,((O33+O34)/2)),0)</f>
        <v>1</v>
      </c>
    </row>
    <row r="36" spans="2:18" ht="16.95" customHeight="1" x14ac:dyDescent="0.3">
      <c r="B36" s="80" t="s">
        <v>253</v>
      </c>
      <c r="C36" s="81">
        <f>MIN(5,(2*C25+C24)/3)</f>
        <v>2.3333333333333335</v>
      </c>
      <c r="K36" s="84" t="s">
        <v>246</v>
      </c>
      <c r="L36" s="77">
        <f>VLOOKUP(Dateneingabe!$F$38,Umrechnungsfunktionen!BB70:BC74,2,FALSE)</f>
        <v>1</v>
      </c>
      <c r="O36" s="71"/>
    </row>
    <row r="37" spans="2:18" ht="16.95" customHeight="1" x14ac:dyDescent="0.3">
      <c r="B37" s="80" t="s">
        <v>255</v>
      </c>
      <c r="C37" s="81">
        <f>MIN(5,(C32+(2*C33)+C34)/3)</f>
        <v>1.6666666666666667</v>
      </c>
      <c r="K37" s="84" t="s">
        <v>19</v>
      </c>
      <c r="L37" s="77">
        <f>VLOOKUP(Dateneingabe!$F$39,Umrechnungsfunktionen!BB76:BC78,2,FALSE)</f>
        <v>3</v>
      </c>
    </row>
    <row r="38" spans="2:18" ht="16.95" customHeight="1" x14ac:dyDescent="0.4">
      <c r="B38" s="86" t="s">
        <v>104</v>
      </c>
      <c r="C38" s="87">
        <f>ROUND(AVERAGE(C35,C35:C37),0)</f>
        <v>4</v>
      </c>
      <c r="K38" s="80" t="s">
        <v>254</v>
      </c>
      <c r="L38" s="85">
        <f>(SUM(L26:L31,(L32*L33),L34:L35)/6)</f>
        <v>4.333333333333333</v>
      </c>
    </row>
    <row r="39" spans="2:18" ht="16.95" customHeight="1" x14ac:dyDescent="0.3">
      <c r="C39" s="71"/>
      <c r="K39" s="80" t="s">
        <v>253</v>
      </c>
      <c r="L39" s="85">
        <f>SUM(L24,L25)</f>
        <v>1</v>
      </c>
    </row>
    <row r="40" spans="2:18" ht="16.95" customHeight="1" x14ac:dyDescent="0.3">
      <c r="K40" s="80" t="s">
        <v>255</v>
      </c>
      <c r="L40" s="85">
        <f>AVERAGE(L36:L37)</f>
        <v>2</v>
      </c>
    </row>
    <row r="41" spans="2:18" ht="16.95" customHeight="1" x14ac:dyDescent="0.4">
      <c r="K41" s="86" t="s">
        <v>104</v>
      </c>
      <c r="L41" s="87">
        <f>ROUND(AVERAGE(L38,L38:L40),0)</f>
        <v>3</v>
      </c>
    </row>
    <row r="42" spans="2:18" ht="18" customHeight="1" x14ac:dyDescent="0.3">
      <c r="L42" s="71"/>
    </row>
  </sheetData>
  <sheetProtection algorithmName="SHA-512" hashValue="LAxr6lNst0S1paVNkjyGRzLp15+RYhj9vgvbvLwJmdkljk3/pPEblat78miYlErPWRLDtBTjBRdG6UBKHy3w3Q==" saltValue="rOamKhXkqO/apPpQrSiREg==" spinCount="100000" sheet="1" formatCells="0" formatColumns="0" formatRows="0"/>
  <mergeCells count="15">
    <mergeCell ref="B2:F2"/>
    <mergeCell ref="Q23:R23"/>
    <mergeCell ref="T4:U4"/>
    <mergeCell ref="B23:C23"/>
    <mergeCell ref="E23:F23"/>
    <mergeCell ref="H23:I23"/>
    <mergeCell ref="K23:L23"/>
    <mergeCell ref="N23:O23"/>
    <mergeCell ref="B4:C4"/>
    <mergeCell ref="E4:F4"/>
    <mergeCell ref="H4:I4"/>
    <mergeCell ref="K4:L4"/>
    <mergeCell ref="N4:O4"/>
    <mergeCell ref="Q4:R4"/>
    <mergeCell ref="G2:U2"/>
  </mergeCells>
  <pageMargins left="0.7" right="0.7" top="0.78740157499999996" bottom="0.78740157499999996" header="0.3" footer="0.3"/>
  <pageSetup paperSize="8" orientation="landscape" r:id="rId1"/>
  <headerFooter>
    <oddHeader>&amp;L&amp;"Segoe UI Semilight,Standard"Heck.in&amp;R&amp;"Segoe UI Semilight,Standard"Detailergebnisse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DB8A8-6BBB-4A8E-8521-A4C59C80B6EF}">
  <dimension ref="B1:BN78"/>
  <sheetViews>
    <sheetView showGridLines="0" zoomScale="115" zoomScaleNormal="115" workbookViewId="0">
      <selection activeCell="E10" sqref="E10"/>
    </sheetView>
  </sheetViews>
  <sheetFormatPr baseColWidth="10" defaultColWidth="10.77734375" defaultRowHeight="10.95" customHeight="1" x14ac:dyDescent="0.3"/>
  <cols>
    <col min="1" max="1" width="1.21875" style="3" customWidth="1"/>
    <col min="2" max="2" width="10.5546875" style="3" customWidth="1"/>
    <col min="3" max="3" width="10.77734375" style="3"/>
    <col min="4" max="5" width="5.21875" style="5" customWidth="1"/>
    <col min="6" max="6" width="1.77734375" style="3" customWidth="1"/>
    <col min="7" max="7" width="10.5546875" style="3" customWidth="1"/>
    <col min="8" max="8" width="10.77734375" style="3"/>
    <col min="9" max="10" width="5.21875" style="5" customWidth="1"/>
    <col min="11" max="11" width="1.77734375" style="3" customWidth="1"/>
    <col min="12" max="12" width="10.5546875" style="3" customWidth="1"/>
    <col min="13" max="13" width="10.77734375" style="3"/>
    <col min="14" max="15" width="5.21875" style="5" customWidth="1"/>
    <col min="16" max="16" width="1.77734375" style="3" customWidth="1"/>
    <col min="17" max="18" width="10.77734375" style="3"/>
    <col min="19" max="20" width="5.21875" style="5" customWidth="1"/>
    <col min="21" max="21" width="1.77734375" style="35" customWidth="1"/>
    <col min="22" max="23" width="10.77734375" style="3"/>
    <col min="24" max="25" width="5.21875" style="5" customWidth="1"/>
    <col min="26" max="26" width="1.77734375" style="35" customWidth="1"/>
    <col min="27" max="28" width="10.77734375" style="3"/>
    <col min="29" max="30" width="5.21875" style="5" customWidth="1"/>
    <col min="31" max="31" width="1.77734375" style="35" customWidth="1"/>
    <col min="32" max="33" width="10.77734375" style="3"/>
    <col min="34" max="35" width="5.21875" style="5" customWidth="1"/>
    <col min="36" max="36" width="1.77734375" style="35" customWidth="1"/>
    <col min="37" max="38" width="10.77734375" style="3"/>
    <col min="39" max="40" width="5.21875" style="5" customWidth="1"/>
    <col min="41" max="41" width="1.77734375" style="35" customWidth="1"/>
    <col min="42" max="43" width="10.77734375" style="3"/>
    <col min="44" max="45" width="5.21875" style="5" customWidth="1"/>
    <col min="46" max="46" width="1.77734375" style="35" customWidth="1"/>
    <col min="47" max="48" width="10.77734375" style="3"/>
    <col min="49" max="50" width="5.21875" style="5" customWidth="1"/>
    <col min="51" max="51" width="1.77734375" style="35" customWidth="1"/>
    <col min="52" max="53" width="10.77734375" style="3"/>
    <col min="54" max="55" width="5.21875" style="5" customWidth="1"/>
    <col min="56" max="56" width="1.77734375" style="35" customWidth="1"/>
    <col min="57" max="58" width="10.77734375" style="3"/>
    <col min="59" max="60" width="5.21875" style="5" customWidth="1"/>
    <col min="61" max="61" width="1.77734375" style="35" customWidth="1"/>
    <col min="62" max="63" width="10.77734375" style="3"/>
    <col min="64" max="65" width="5.21875" style="5" customWidth="1"/>
    <col min="66" max="66" width="10.77734375" style="35"/>
    <col min="67" max="16384" width="10.77734375" style="3"/>
  </cols>
  <sheetData>
    <row r="1" spans="2:66" ht="6.6" customHeight="1" x14ac:dyDescent="0.3"/>
    <row r="2" spans="2:66" s="2" customFormat="1" ht="10.95" customHeight="1" x14ac:dyDescent="0.3">
      <c r="B2" s="154" t="s">
        <v>38</v>
      </c>
      <c r="C2" s="155"/>
      <c r="D2" s="155"/>
      <c r="E2" s="156"/>
      <c r="F2" s="33"/>
      <c r="G2" s="154" t="s">
        <v>92</v>
      </c>
      <c r="H2" s="155"/>
      <c r="I2" s="155"/>
      <c r="J2" s="156"/>
      <c r="K2" s="33"/>
      <c r="L2" s="157" t="s">
        <v>93</v>
      </c>
      <c r="M2" s="158"/>
      <c r="N2" s="158"/>
      <c r="O2" s="159"/>
      <c r="P2" s="33"/>
      <c r="Q2" s="157" t="s">
        <v>138</v>
      </c>
      <c r="R2" s="158"/>
      <c r="S2" s="158"/>
      <c r="T2" s="159"/>
      <c r="U2" s="33"/>
      <c r="V2" s="157" t="s">
        <v>139</v>
      </c>
      <c r="W2" s="158"/>
      <c r="X2" s="158"/>
      <c r="Y2" s="159"/>
      <c r="AA2" s="157" t="s">
        <v>145</v>
      </c>
      <c r="AB2" s="158"/>
      <c r="AC2" s="158"/>
      <c r="AD2" s="159"/>
      <c r="AE2" s="33"/>
      <c r="AF2" s="157" t="s">
        <v>154</v>
      </c>
      <c r="AG2" s="158"/>
      <c r="AH2" s="158"/>
      <c r="AI2" s="159"/>
      <c r="AJ2" s="33"/>
      <c r="AK2" s="157" t="s">
        <v>170</v>
      </c>
      <c r="AL2" s="158"/>
      <c r="AM2" s="158"/>
      <c r="AN2" s="159"/>
      <c r="AO2" s="33"/>
      <c r="AP2" s="163" t="s">
        <v>183</v>
      </c>
      <c r="AQ2" s="164"/>
      <c r="AR2" s="164"/>
      <c r="AS2" s="165"/>
      <c r="AT2" s="33"/>
      <c r="AU2" s="163" t="s">
        <v>184</v>
      </c>
      <c r="AV2" s="164"/>
      <c r="AW2" s="164"/>
      <c r="AX2" s="165"/>
      <c r="AY2" s="33"/>
      <c r="AZ2" s="163" t="s">
        <v>187</v>
      </c>
      <c r="BA2" s="164"/>
      <c r="BB2" s="164"/>
      <c r="BC2" s="165"/>
      <c r="BD2" s="33"/>
      <c r="BE2" s="160" t="s">
        <v>216</v>
      </c>
      <c r="BF2" s="161"/>
      <c r="BG2" s="161"/>
      <c r="BH2" s="162"/>
      <c r="BI2" s="33"/>
      <c r="BJ2" s="160" t="s">
        <v>217</v>
      </c>
      <c r="BK2" s="161"/>
      <c r="BL2" s="161"/>
      <c r="BM2" s="162"/>
    </row>
    <row r="3" spans="2:66" ht="10.95" customHeight="1" x14ac:dyDescent="0.3">
      <c r="B3" s="10"/>
      <c r="E3" s="11"/>
      <c r="G3" s="10"/>
      <c r="J3" s="11"/>
      <c r="L3" s="10"/>
      <c r="O3" s="11"/>
      <c r="Q3" s="10"/>
      <c r="T3" s="11"/>
      <c r="U3" s="3"/>
      <c r="V3" s="10"/>
      <c r="Y3" s="11"/>
      <c r="Z3" s="3"/>
      <c r="AA3" s="10"/>
      <c r="AD3" s="11"/>
      <c r="AE3" s="3"/>
      <c r="AF3" s="10"/>
      <c r="AI3" s="11"/>
      <c r="AJ3" s="3"/>
      <c r="AK3" s="10"/>
      <c r="AN3" s="11"/>
      <c r="AO3" s="3"/>
      <c r="AP3" s="10"/>
      <c r="AS3" s="11"/>
      <c r="AT3" s="3"/>
      <c r="AU3" s="10"/>
      <c r="AX3" s="11"/>
      <c r="AY3" s="3"/>
      <c r="AZ3" s="10"/>
      <c r="BC3" s="11"/>
      <c r="BD3" s="3"/>
      <c r="BE3" s="10"/>
      <c r="BH3" s="11"/>
      <c r="BI3" s="3"/>
      <c r="BJ3" s="10"/>
      <c r="BM3" s="11"/>
      <c r="BN3" s="3"/>
    </row>
    <row r="4" spans="2:66" ht="10.95" customHeight="1" x14ac:dyDescent="0.3">
      <c r="B4" s="32" t="s">
        <v>4</v>
      </c>
      <c r="C4" s="3" t="s">
        <v>39</v>
      </c>
      <c r="D4" s="5" t="s">
        <v>33</v>
      </c>
      <c r="E4" s="11">
        <v>0</v>
      </c>
      <c r="G4" s="17" t="s">
        <v>1</v>
      </c>
      <c r="H4" s="3" t="s">
        <v>64</v>
      </c>
      <c r="I4" s="5" t="s">
        <v>33</v>
      </c>
      <c r="J4" s="11">
        <v>0</v>
      </c>
      <c r="L4" s="10" t="s">
        <v>21</v>
      </c>
      <c r="M4" s="3" t="s">
        <v>94</v>
      </c>
      <c r="N4" s="5" t="s">
        <v>33</v>
      </c>
      <c r="O4" s="11">
        <v>1</v>
      </c>
      <c r="Q4" s="17" t="s">
        <v>0</v>
      </c>
      <c r="R4" s="1" t="s">
        <v>122</v>
      </c>
      <c r="S4" s="6" t="s">
        <v>33</v>
      </c>
      <c r="T4" s="18">
        <v>1</v>
      </c>
      <c r="U4" s="3"/>
      <c r="V4" s="10" t="s">
        <v>0</v>
      </c>
      <c r="W4" s="3" t="s">
        <v>122</v>
      </c>
      <c r="X4" s="5" t="s">
        <v>33</v>
      </c>
      <c r="Y4" s="11">
        <v>1</v>
      </c>
      <c r="Z4" s="3"/>
      <c r="AA4" s="10" t="s">
        <v>0</v>
      </c>
      <c r="AB4" s="3" t="s">
        <v>122</v>
      </c>
      <c r="AC4" s="5" t="s">
        <v>33</v>
      </c>
      <c r="AD4" s="11">
        <v>1</v>
      </c>
      <c r="AE4" s="3"/>
      <c r="AF4" s="17" t="s">
        <v>1</v>
      </c>
      <c r="AG4" s="3" t="s">
        <v>64</v>
      </c>
      <c r="AH4" s="5" t="s">
        <v>33</v>
      </c>
      <c r="AI4" s="11">
        <v>-1</v>
      </c>
      <c r="AJ4" s="3"/>
      <c r="AK4" s="10" t="s">
        <v>239</v>
      </c>
      <c r="AL4" s="3" t="s">
        <v>141</v>
      </c>
      <c r="AM4" s="5" t="s">
        <v>33</v>
      </c>
      <c r="AN4" s="11">
        <v>5</v>
      </c>
      <c r="AO4" s="3"/>
      <c r="AP4" s="10" t="s">
        <v>12</v>
      </c>
      <c r="AQ4" s="3" t="s">
        <v>55</v>
      </c>
      <c r="AR4" s="5" t="s">
        <v>33</v>
      </c>
      <c r="AS4" s="11">
        <v>1</v>
      </c>
      <c r="AT4" s="3"/>
      <c r="AU4" s="10" t="s">
        <v>2</v>
      </c>
      <c r="AV4" s="3" t="s">
        <v>155</v>
      </c>
      <c r="AW4" s="5" t="s">
        <v>33</v>
      </c>
      <c r="AX4" s="11">
        <v>1</v>
      </c>
      <c r="AY4" s="3"/>
      <c r="AZ4" s="10" t="s">
        <v>1</v>
      </c>
      <c r="BA4" s="3" t="s">
        <v>64</v>
      </c>
      <c r="BB4" s="5" t="s">
        <v>33</v>
      </c>
      <c r="BC4" s="11">
        <v>-2</v>
      </c>
      <c r="BD4" s="3"/>
      <c r="BE4" s="10" t="s">
        <v>3</v>
      </c>
      <c r="BF4" s="3" t="s">
        <v>199</v>
      </c>
      <c r="BG4" s="5" t="s">
        <v>33</v>
      </c>
      <c r="BH4" s="11">
        <v>5</v>
      </c>
      <c r="BI4" s="3"/>
      <c r="BJ4" s="10" t="s">
        <v>2</v>
      </c>
      <c r="BK4" s="3" t="s">
        <v>208</v>
      </c>
      <c r="BL4" s="5" t="s">
        <v>33</v>
      </c>
      <c r="BM4" s="11">
        <v>1</v>
      </c>
      <c r="BN4" s="3"/>
    </row>
    <row r="5" spans="2:66" ht="10.95" customHeight="1" x14ac:dyDescent="0.3">
      <c r="B5" s="32"/>
      <c r="C5" s="3" t="s">
        <v>40</v>
      </c>
      <c r="D5" s="5" t="s">
        <v>34</v>
      </c>
      <c r="E5" s="11">
        <v>1</v>
      </c>
      <c r="G5" s="10"/>
      <c r="H5" s="3" t="s">
        <v>65</v>
      </c>
      <c r="I5" s="5" t="s">
        <v>34</v>
      </c>
      <c r="J5" s="11">
        <v>1</v>
      </c>
      <c r="L5" s="10"/>
      <c r="M5" s="3" t="s">
        <v>95</v>
      </c>
      <c r="N5" s="5" t="s">
        <v>34</v>
      </c>
      <c r="O5" s="11">
        <v>2</v>
      </c>
      <c r="Q5" s="10"/>
      <c r="R5" s="1" t="s">
        <v>123</v>
      </c>
      <c r="S5" s="6" t="s">
        <v>34</v>
      </c>
      <c r="T5" s="18">
        <v>1</v>
      </c>
      <c r="U5" s="3"/>
      <c r="V5" s="10"/>
      <c r="W5" s="3" t="s">
        <v>123</v>
      </c>
      <c r="X5" s="5" t="s">
        <v>34</v>
      </c>
      <c r="Y5" s="11">
        <v>1</v>
      </c>
      <c r="Z5" s="3"/>
      <c r="AA5" s="10"/>
      <c r="AB5" s="3" t="s">
        <v>146</v>
      </c>
      <c r="AC5" s="5" t="s">
        <v>34</v>
      </c>
      <c r="AD5" s="11">
        <v>1</v>
      </c>
      <c r="AE5" s="3"/>
      <c r="AF5" s="10"/>
      <c r="AG5" s="3" t="s">
        <v>65</v>
      </c>
      <c r="AH5" s="5" t="s">
        <v>34</v>
      </c>
      <c r="AI5" s="11">
        <v>1</v>
      </c>
      <c r="AJ5" s="3"/>
      <c r="AK5" s="10"/>
      <c r="AL5" s="3" t="s">
        <v>142</v>
      </c>
      <c r="AM5" s="5" t="s">
        <v>34</v>
      </c>
      <c r="AN5" s="11">
        <v>3</v>
      </c>
      <c r="AO5" s="3"/>
      <c r="AP5" s="10"/>
      <c r="AQ5" s="3" t="s">
        <v>174</v>
      </c>
      <c r="AR5" s="5" t="s">
        <v>34</v>
      </c>
      <c r="AS5" s="11">
        <v>2</v>
      </c>
      <c r="AT5" s="3"/>
      <c r="AU5" s="10"/>
      <c r="AV5" s="3" t="s">
        <v>156</v>
      </c>
      <c r="AW5" s="5" t="s">
        <v>34</v>
      </c>
      <c r="AX5" s="11">
        <v>2</v>
      </c>
      <c r="AY5" s="3"/>
      <c r="AZ5" s="10"/>
      <c r="BA5" s="3" t="s">
        <v>188</v>
      </c>
      <c r="BB5" s="5" t="s">
        <v>34</v>
      </c>
      <c r="BC5" s="11">
        <v>2</v>
      </c>
      <c r="BD5" s="3"/>
      <c r="BE5" s="10"/>
      <c r="BF5" s="3" t="s">
        <v>200</v>
      </c>
      <c r="BG5" s="5" t="s">
        <v>34</v>
      </c>
      <c r="BH5" s="11">
        <v>3</v>
      </c>
      <c r="BI5" s="3"/>
      <c r="BJ5" s="10"/>
      <c r="BK5" s="3" t="s">
        <v>156</v>
      </c>
      <c r="BL5" s="5" t="s">
        <v>34</v>
      </c>
      <c r="BM5" s="11">
        <v>3</v>
      </c>
      <c r="BN5" s="3"/>
    </row>
    <row r="6" spans="2:66" ht="10.95" customHeight="1" x14ac:dyDescent="0.3">
      <c r="B6" s="32"/>
      <c r="C6" s="3" t="s">
        <v>41</v>
      </c>
      <c r="D6" s="5" t="s">
        <v>35</v>
      </c>
      <c r="E6" s="11">
        <v>1</v>
      </c>
      <c r="G6" s="10"/>
      <c r="H6" s="3" t="s">
        <v>66</v>
      </c>
      <c r="I6" s="5" t="s">
        <v>35</v>
      </c>
      <c r="J6" s="11">
        <v>1</v>
      </c>
      <c r="L6" s="10"/>
      <c r="M6" s="3" t="s">
        <v>96</v>
      </c>
      <c r="N6" s="5" t="s">
        <v>35</v>
      </c>
      <c r="O6" s="11">
        <v>3</v>
      </c>
      <c r="Q6" s="10"/>
      <c r="R6" s="1" t="s">
        <v>124</v>
      </c>
      <c r="S6" s="6" t="s">
        <v>35</v>
      </c>
      <c r="T6" s="18">
        <v>3</v>
      </c>
      <c r="U6" s="3"/>
      <c r="V6" s="10"/>
      <c r="W6" s="3" t="s">
        <v>124</v>
      </c>
      <c r="X6" s="5" t="s">
        <v>35</v>
      </c>
      <c r="Y6" s="11">
        <v>3</v>
      </c>
      <c r="Z6" s="3"/>
      <c r="AA6" s="10"/>
      <c r="AB6" s="3" t="s">
        <v>124</v>
      </c>
      <c r="AC6" s="5" t="s">
        <v>35</v>
      </c>
      <c r="AD6" s="11">
        <v>3</v>
      </c>
      <c r="AE6" s="3"/>
      <c r="AF6" s="10"/>
      <c r="AG6" s="3" t="s">
        <v>66</v>
      </c>
      <c r="AH6" s="5" t="s">
        <v>35</v>
      </c>
      <c r="AI6" s="11">
        <v>0</v>
      </c>
      <c r="AJ6" s="3"/>
      <c r="AK6" s="10"/>
      <c r="AL6" s="3" t="s">
        <v>143</v>
      </c>
      <c r="AM6" s="5" t="s">
        <v>35</v>
      </c>
      <c r="AN6" s="11">
        <v>1</v>
      </c>
      <c r="AO6" s="3"/>
      <c r="AP6" s="10"/>
      <c r="AQ6" s="3" t="s">
        <v>175</v>
      </c>
      <c r="AR6" s="5" t="s">
        <v>35</v>
      </c>
      <c r="AS6" s="11">
        <v>3</v>
      </c>
      <c r="AT6" s="3"/>
      <c r="AU6" s="10"/>
      <c r="AV6" s="3" t="s">
        <v>157</v>
      </c>
      <c r="AW6" s="5" t="s">
        <v>35</v>
      </c>
      <c r="AX6" s="11">
        <v>5</v>
      </c>
      <c r="AY6" s="3"/>
      <c r="AZ6" s="10"/>
      <c r="BA6" s="3" t="s">
        <v>189</v>
      </c>
      <c r="BB6" s="5" t="s">
        <v>35</v>
      </c>
      <c r="BC6" s="11">
        <v>1</v>
      </c>
      <c r="BD6" s="3"/>
      <c r="BE6" s="13"/>
      <c r="BF6" s="14" t="s">
        <v>201</v>
      </c>
      <c r="BG6" s="15" t="s">
        <v>35</v>
      </c>
      <c r="BH6" s="16">
        <v>1</v>
      </c>
      <c r="BI6" s="30"/>
      <c r="BJ6" s="10"/>
      <c r="BK6" s="3" t="s">
        <v>209</v>
      </c>
      <c r="BL6" s="5" t="s">
        <v>35</v>
      </c>
      <c r="BM6" s="11">
        <v>5</v>
      </c>
      <c r="BN6" s="3"/>
    </row>
    <row r="7" spans="2:66" ht="10.95" customHeight="1" x14ac:dyDescent="0.3">
      <c r="B7" s="32"/>
      <c r="C7" s="3" t="s">
        <v>42</v>
      </c>
      <c r="D7" s="5" t="s">
        <v>36</v>
      </c>
      <c r="E7" s="11">
        <v>1</v>
      </c>
      <c r="G7" s="10"/>
      <c r="H7" s="3" t="s">
        <v>67</v>
      </c>
      <c r="I7" s="5" t="s">
        <v>36</v>
      </c>
      <c r="J7" s="11">
        <v>1</v>
      </c>
      <c r="L7" s="10"/>
      <c r="M7" s="3" t="s">
        <v>97</v>
      </c>
      <c r="N7" s="5" t="s">
        <v>36</v>
      </c>
      <c r="O7" s="11">
        <v>4</v>
      </c>
      <c r="Q7" s="10"/>
      <c r="R7" s="1" t="s">
        <v>125</v>
      </c>
      <c r="S7" s="6" t="s">
        <v>36</v>
      </c>
      <c r="T7" s="18">
        <v>4</v>
      </c>
      <c r="U7" s="3"/>
      <c r="V7" s="10"/>
      <c r="W7" s="3" t="s">
        <v>125</v>
      </c>
      <c r="X7" s="5" t="s">
        <v>36</v>
      </c>
      <c r="Y7" s="11">
        <v>4</v>
      </c>
      <c r="Z7" s="3"/>
      <c r="AA7" s="10"/>
      <c r="AB7" s="3" t="s">
        <v>125</v>
      </c>
      <c r="AC7" s="5" t="s">
        <v>36</v>
      </c>
      <c r="AD7" s="11">
        <v>4</v>
      </c>
      <c r="AE7" s="3"/>
      <c r="AF7" s="10"/>
      <c r="AG7" s="3" t="s">
        <v>67</v>
      </c>
      <c r="AH7" s="5" t="s">
        <v>36</v>
      </c>
      <c r="AI7" s="11">
        <v>0</v>
      </c>
      <c r="AJ7" s="3"/>
      <c r="AK7" s="13"/>
      <c r="AL7" s="14" t="s">
        <v>144</v>
      </c>
      <c r="AM7" s="15" t="s">
        <v>36</v>
      </c>
      <c r="AN7" s="16">
        <v>3</v>
      </c>
      <c r="AO7" s="3"/>
      <c r="AP7" s="10"/>
      <c r="AQ7" s="3" t="s">
        <v>176</v>
      </c>
      <c r="AR7" s="5" t="s">
        <v>36</v>
      </c>
      <c r="AS7" s="11">
        <v>4</v>
      </c>
      <c r="AT7" s="3"/>
      <c r="AU7" s="13"/>
      <c r="AV7" s="14" t="s">
        <v>158</v>
      </c>
      <c r="AW7" s="15" t="s">
        <v>36</v>
      </c>
      <c r="AX7" s="16">
        <v>3</v>
      </c>
      <c r="AY7" s="3"/>
      <c r="AZ7" s="10"/>
      <c r="BA7" s="3" t="s">
        <v>67</v>
      </c>
      <c r="BB7" s="5" t="s">
        <v>36</v>
      </c>
      <c r="BC7" s="11">
        <v>-1</v>
      </c>
      <c r="BD7" s="3"/>
      <c r="BE7" s="10"/>
      <c r="BI7" s="30"/>
      <c r="BJ7" s="13"/>
      <c r="BK7" s="14" t="s">
        <v>158</v>
      </c>
      <c r="BL7" s="15" t="s">
        <v>36</v>
      </c>
      <c r="BM7" s="16">
        <v>5</v>
      </c>
      <c r="BN7" s="3"/>
    </row>
    <row r="8" spans="2:66" ht="10.95" customHeight="1" x14ac:dyDescent="0.3">
      <c r="B8" s="34"/>
      <c r="C8" s="14" t="s">
        <v>43</v>
      </c>
      <c r="D8" s="15" t="s">
        <v>37</v>
      </c>
      <c r="E8" s="16">
        <v>1</v>
      </c>
      <c r="G8" s="10"/>
      <c r="H8" s="3" t="s">
        <v>68</v>
      </c>
      <c r="I8" s="5" t="s">
        <v>37</v>
      </c>
      <c r="J8" s="11">
        <v>0</v>
      </c>
      <c r="L8" s="13"/>
      <c r="M8" s="14" t="s">
        <v>98</v>
      </c>
      <c r="N8" s="15" t="s">
        <v>37</v>
      </c>
      <c r="O8" s="16">
        <v>5</v>
      </c>
      <c r="Q8" s="10"/>
      <c r="R8" s="1" t="s">
        <v>126</v>
      </c>
      <c r="S8" s="6" t="s">
        <v>37</v>
      </c>
      <c r="T8" s="18">
        <v>5</v>
      </c>
      <c r="U8" s="3"/>
      <c r="V8" s="10"/>
      <c r="W8" s="3" t="s">
        <v>126</v>
      </c>
      <c r="X8" s="5" t="s">
        <v>37</v>
      </c>
      <c r="Y8" s="11">
        <v>5</v>
      </c>
      <c r="Z8" s="3"/>
      <c r="AA8" s="10"/>
      <c r="AB8" s="3" t="s">
        <v>126</v>
      </c>
      <c r="AC8" s="5" t="s">
        <v>37</v>
      </c>
      <c r="AD8" s="11">
        <v>5</v>
      </c>
      <c r="AE8" s="3"/>
      <c r="AF8" s="10"/>
      <c r="AG8" s="3" t="s">
        <v>148</v>
      </c>
      <c r="AH8" s="5" t="s">
        <v>37</v>
      </c>
      <c r="AI8" s="11">
        <v>-1</v>
      </c>
      <c r="AJ8" s="3"/>
      <c r="AK8" s="10"/>
      <c r="AM8" s="3"/>
      <c r="AN8" s="12"/>
      <c r="AO8" s="3"/>
      <c r="AP8" s="13"/>
      <c r="AQ8" s="14" t="s">
        <v>177</v>
      </c>
      <c r="AR8" s="15" t="s">
        <v>37</v>
      </c>
      <c r="AS8" s="16">
        <v>5</v>
      </c>
      <c r="AT8" s="3"/>
      <c r="AU8" s="10"/>
      <c r="AW8" s="3"/>
      <c r="AX8" s="12"/>
      <c r="AY8" s="3"/>
      <c r="AZ8" s="10"/>
      <c r="BA8" s="3" t="s">
        <v>68</v>
      </c>
      <c r="BB8" s="5" t="s">
        <v>37</v>
      </c>
      <c r="BC8" s="11">
        <v>-1</v>
      </c>
      <c r="BD8" s="3"/>
      <c r="BE8" s="10" t="s">
        <v>22</v>
      </c>
      <c r="BF8" s="3" t="s">
        <v>22</v>
      </c>
      <c r="BG8" s="5" t="s">
        <v>33</v>
      </c>
      <c r="BH8" s="5">
        <v>1</v>
      </c>
      <c r="BI8" s="30"/>
      <c r="BJ8" s="10"/>
      <c r="BL8" s="3"/>
      <c r="BM8" s="12"/>
      <c r="BN8" s="3"/>
    </row>
    <row r="9" spans="2:66" ht="10.95" customHeight="1" x14ac:dyDescent="0.3">
      <c r="B9" s="10"/>
      <c r="E9" s="11"/>
      <c r="G9" s="13"/>
      <c r="H9" s="14" t="s">
        <v>69</v>
      </c>
      <c r="I9" s="15" t="s">
        <v>53</v>
      </c>
      <c r="J9" s="16">
        <v>0</v>
      </c>
      <c r="L9" s="10"/>
      <c r="O9" s="11"/>
      <c r="Q9" s="13"/>
      <c r="R9" s="19" t="s">
        <v>127</v>
      </c>
      <c r="S9" s="20" t="s">
        <v>53</v>
      </c>
      <c r="T9" s="21">
        <v>1</v>
      </c>
      <c r="U9" s="3"/>
      <c r="V9" s="13"/>
      <c r="W9" s="14" t="s">
        <v>127</v>
      </c>
      <c r="X9" s="15" t="s">
        <v>53</v>
      </c>
      <c r="Y9" s="16">
        <v>1</v>
      </c>
      <c r="Z9" s="3"/>
      <c r="AA9" s="13"/>
      <c r="AB9" s="14" t="s">
        <v>127</v>
      </c>
      <c r="AC9" s="15" t="s">
        <v>53</v>
      </c>
      <c r="AD9" s="16">
        <v>1</v>
      </c>
      <c r="AE9" s="3"/>
      <c r="AF9" s="13"/>
      <c r="AG9" s="14" t="s">
        <v>69</v>
      </c>
      <c r="AH9" s="15" t="s">
        <v>53</v>
      </c>
      <c r="AI9" s="16">
        <v>1</v>
      </c>
      <c r="AJ9" s="3"/>
      <c r="AK9" s="10" t="s">
        <v>21</v>
      </c>
      <c r="AL9" s="3" t="s">
        <v>94</v>
      </c>
      <c r="AM9" s="5" t="s">
        <v>33</v>
      </c>
      <c r="AN9" s="11">
        <v>1</v>
      </c>
      <c r="AO9" s="3"/>
      <c r="AP9" s="10"/>
      <c r="AR9" s="3"/>
      <c r="AS9" s="12"/>
      <c r="AT9" s="3"/>
      <c r="AU9" s="10" t="s">
        <v>21</v>
      </c>
      <c r="AV9" s="3" t="s">
        <v>94</v>
      </c>
      <c r="AW9" s="5" t="s">
        <v>33</v>
      </c>
      <c r="AX9" s="11">
        <v>1</v>
      </c>
      <c r="AY9" s="3"/>
      <c r="AZ9" s="13"/>
      <c r="BA9" s="14" t="s">
        <v>69</v>
      </c>
      <c r="BB9" s="15" t="s">
        <v>53</v>
      </c>
      <c r="BC9" s="16">
        <v>2</v>
      </c>
      <c r="BD9" s="3"/>
      <c r="BE9" s="13"/>
      <c r="BF9" s="14" t="s">
        <v>202</v>
      </c>
      <c r="BG9" s="15" t="s">
        <v>34</v>
      </c>
      <c r="BH9" s="16">
        <v>0</v>
      </c>
      <c r="BI9" s="30"/>
      <c r="BJ9" s="10" t="s">
        <v>23</v>
      </c>
      <c r="BK9" s="3" t="s">
        <v>210</v>
      </c>
      <c r="BL9" s="5" t="s">
        <v>33</v>
      </c>
      <c r="BM9" s="11">
        <v>1</v>
      </c>
      <c r="BN9" s="3"/>
    </row>
    <row r="10" spans="2:66" ht="10.95" customHeight="1" x14ac:dyDescent="0.3">
      <c r="B10" s="32" t="s">
        <v>5</v>
      </c>
      <c r="C10" s="3" t="s">
        <v>44</v>
      </c>
      <c r="D10" s="5" t="s">
        <v>33</v>
      </c>
      <c r="E10" s="11">
        <v>1</v>
      </c>
      <c r="G10" s="10"/>
      <c r="J10" s="11"/>
      <c r="L10" s="10" t="s">
        <v>24</v>
      </c>
      <c r="M10" s="3" t="s">
        <v>74</v>
      </c>
      <c r="N10" s="5" t="s">
        <v>33</v>
      </c>
      <c r="O10" s="11">
        <v>5</v>
      </c>
      <c r="Q10" s="10"/>
      <c r="T10" s="11"/>
      <c r="U10" s="3"/>
      <c r="V10" s="10"/>
      <c r="Z10" s="30"/>
      <c r="AA10" s="10"/>
      <c r="AC10" s="3"/>
      <c r="AD10" s="12"/>
      <c r="AE10" s="3"/>
      <c r="AF10" s="10"/>
      <c r="AH10" s="3"/>
      <c r="AI10" s="12"/>
      <c r="AJ10" s="3"/>
      <c r="AK10" s="10"/>
      <c r="AL10" s="3" t="s">
        <v>95</v>
      </c>
      <c r="AM10" s="5" t="s">
        <v>34</v>
      </c>
      <c r="AN10" s="11">
        <v>2</v>
      </c>
      <c r="AO10" s="3"/>
      <c r="AP10" s="10" t="s">
        <v>248</v>
      </c>
      <c r="AQ10" s="3" t="s">
        <v>16</v>
      </c>
      <c r="AR10" s="5" t="s">
        <v>104</v>
      </c>
      <c r="AS10" s="11">
        <v>1</v>
      </c>
      <c r="AT10" s="3"/>
      <c r="AU10" s="10"/>
      <c r="AV10" s="3" t="s">
        <v>95</v>
      </c>
      <c r="AW10" s="5" t="s">
        <v>34</v>
      </c>
      <c r="AX10" s="11">
        <v>2</v>
      </c>
      <c r="AY10" s="3"/>
      <c r="AZ10" s="10"/>
      <c r="BB10" s="3"/>
      <c r="BC10" s="12"/>
      <c r="BD10" s="3"/>
      <c r="BE10" s="10"/>
      <c r="BI10" s="30"/>
      <c r="BJ10" s="13"/>
      <c r="BK10" s="14" t="s">
        <v>211</v>
      </c>
      <c r="BL10" s="15" t="s">
        <v>34</v>
      </c>
      <c r="BM10" s="16">
        <v>0</v>
      </c>
      <c r="BN10" s="3"/>
    </row>
    <row r="11" spans="2:66" ht="10.95" customHeight="1" x14ac:dyDescent="0.3">
      <c r="B11" s="32"/>
      <c r="C11" s="3" t="s">
        <v>45</v>
      </c>
      <c r="D11" s="5" t="s">
        <v>34</v>
      </c>
      <c r="E11" s="11">
        <v>0</v>
      </c>
      <c r="G11" s="17" t="s">
        <v>239</v>
      </c>
      <c r="H11" s="3" t="s">
        <v>70</v>
      </c>
      <c r="I11" s="5" t="s">
        <v>33</v>
      </c>
      <c r="J11" s="11">
        <v>5</v>
      </c>
      <c r="L11" s="10"/>
      <c r="M11" s="3" t="s">
        <v>75</v>
      </c>
      <c r="N11" s="5" t="s">
        <v>34</v>
      </c>
      <c r="O11" s="11">
        <v>4</v>
      </c>
      <c r="Q11" s="17" t="s">
        <v>271</v>
      </c>
      <c r="R11" s="1" t="s">
        <v>128</v>
      </c>
      <c r="S11" s="6" t="s">
        <v>33</v>
      </c>
      <c r="T11" s="18">
        <v>1</v>
      </c>
      <c r="U11" s="3"/>
      <c r="V11" s="17" t="s">
        <v>271</v>
      </c>
      <c r="W11" s="3" t="s">
        <v>128</v>
      </c>
      <c r="X11" s="5" t="s">
        <v>33</v>
      </c>
      <c r="Y11" s="11">
        <v>1</v>
      </c>
      <c r="Z11" s="3"/>
      <c r="AA11" s="17" t="s">
        <v>271</v>
      </c>
      <c r="AB11" s="3" t="s">
        <v>128</v>
      </c>
      <c r="AC11" s="5" t="s">
        <v>33</v>
      </c>
      <c r="AD11" s="11">
        <v>1</v>
      </c>
      <c r="AE11" s="3"/>
      <c r="AF11" s="17" t="s">
        <v>2</v>
      </c>
      <c r="AG11" s="3" t="s">
        <v>155</v>
      </c>
      <c r="AH11" s="5" t="s">
        <v>33</v>
      </c>
      <c r="AI11" s="11">
        <v>1</v>
      </c>
      <c r="AJ11" s="3"/>
      <c r="AK11" s="10"/>
      <c r="AL11" s="3" t="s">
        <v>96</v>
      </c>
      <c r="AM11" s="5" t="s">
        <v>35</v>
      </c>
      <c r="AN11" s="11">
        <v>3</v>
      </c>
      <c r="AO11" s="3"/>
      <c r="AP11" s="10"/>
      <c r="AQ11" s="3" t="s">
        <v>106</v>
      </c>
      <c r="AR11" s="5" t="s">
        <v>105</v>
      </c>
      <c r="AS11" s="11">
        <v>0.8</v>
      </c>
      <c r="AT11" s="3"/>
      <c r="AU11" s="10"/>
      <c r="AV11" s="3" t="s">
        <v>96</v>
      </c>
      <c r="AW11" s="5" t="s">
        <v>35</v>
      </c>
      <c r="AX11" s="11">
        <v>3</v>
      </c>
      <c r="AY11" s="3"/>
      <c r="AZ11" s="10" t="s">
        <v>21</v>
      </c>
      <c r="BA11" s="3" t="s">
        <v>94</v>
      </c>
      <c r="BB11" s="5" t="s">
        <v>33</v>
      </c>
      <c r="BC11" s="11">
        <v>1</v>
      </c>
      <c r="BD11" s="3"/>
      <c r="BE11" s="10" t="s">
        <v>21</v>
      </c>
      <c r="BF11" s="3" t="s">
        <v>94</v>
      </c>
      <c r="BG11" s="5" t="s">
        <v>33</v>
      </c>
      <c r="BH11" s="5">
        <v>1</v>
      </c>
      <c r="BI11" s="30"/>
      <c r="BJ11" s="10"/>
      <c r="BL11" s="3"/>
      <c r="BM11" s="12"/>
      <c r="BN11" s="3"/>
    </row>
    <row r="12" spans="2:66" ht="10.95" customHeight="1" x14ac:dyDescent="0.3">
      <c r="B12" s="32"/>
      <c r="C12" s="3" t="s">
        <v>46</v>
      </c>
      <c r="D12" s="5" t="s">
        <v>35</v>
      </c>
      <c r="E12" s="11">
        <v>0</v>
      </c>
      <c r="G12" s="10"/>
      <c r="H12" s="3" t="s">
        <v>71</v>
      </c>
      <c r="I12" s="5" t="s">
        <v>34</v>
      </c>
      <c r="J12" s="11">
        <v>3</v>
      </c>
      <c r="L12" s="10"/>
      <c r="M12" s="3" t="s">
        <v>76</v>
      </c>
      <c r="N12" s="5" t="s">
        <v>35</v>
      </c>
      <c r="O12" s="11">
        <v>3</v>
      </c>
      <c r="Q12" s="10"/>
      <c r="R12" s="1" t="s">
        <v>129</v>
      </c>
      <c r="S12" s="6" t="s">
        <v>34</v>
      </c>
      <c r="T12" s="18">
        <v>2</v>
      </c>
      <c r="U12" s="3"/>
      <c r="V12" s="10"/>
      <c r="W12" s="3" t="s">
        <v>129</v>
      </c>
      <c r="X12" s="5" t="s">
        <v>34</v>
      </c>
      <c r="Y12" s="11">
        <v>2</v>
      </c>
      <c r="Z12" s="3"/>
      <c r="AA12" s="10"/>
      <c r="AB12" s="3" t="s">
        <v>129</v>
      </c>
      <c r="AC12" s="5" t="s">
        <v>34</v>
      </c>
      <c r="AD12" s="11">
        <v>2</v>
      </c>
      <c r="AE12" s="3"/>
      <c r="AF12" s="10"/>
      <c r="AG12" s="3" t="s">
        <v>156</v>
      </c>
      <c r="AH12" s="5" t="s">
        <v>34</v>
      </c>
      <c r="AI12" s="11">
        <v>2</v>
      </c>
      <c r="AJ12" s="3"/>
      <c r="AK12" s="10"/>
      <c r="AL12" s="3" t="s">
        <v>97</v>
      </c>
      <c r="AM12" s="5" t="s">
        <v>36</v>
      </c>
      <c r="AN12" s="11">
        <v>4</v>
      </c>
      <c r="AO12" s="3"/>
      <c r="AP12" s="10"/>
      <c r="AQ12" s="3" t="s">
        <v>108</v>
      </c>
      <c r="AR12" s="5" t="s">
        <v>107</v>
      </c>
      <c r="AS12" s="11">
        <v>0.6</v>
      </c>
      <c r="AT12" s="3"/>
      <c r="AU12" s="10"/>
      <c r="AV12" s="3" t="s">
        <v>97</v>
      </c>
      <c r="AW12" s="5" t="s">
        <v>36</v>
      </c>
      <c r="AX12" s="11">
        <v>4</v>
      </c>
      <c r="AY12" s="3"/>
      <c r="AZ12" s="10"/>
      <c r="BA12" s="3" t="s">
        <v>95</v>
      </c>
      <c r="BB12" s="5" t="s">
        <v>34</v>
      </c>
      <c r="BC12" s="11">
        <v>2</v>
      </c>
      <c r="BD12" s="3"/>
      <c r="BE12" s="10"/>
      <c r="BF12" s="3" t="s">
        <v>95</v>
      </c>
      <c r="BG12" s="5" t="s">
        <v>34</v>
      </c>
      <c r="BH12" s="11">
        <v>2</v>
      </c>
      <c r="BI12" s="3"/>
      <c r="BJ12" s="10" t="s">
        <v>25</v>
      </c>
      <c r="BK12" s="3" t="s">
        <v>212</v>
      </c>
      <c r="BL12" s="5" t="s">
        <v>33</v>
      </c>
      <c r="BM12" s="11">
        <v>5</v>
      </c>
      <c r="BN12" s="3"/>
    </row>
    <row r="13" spans="2:66" ht="10.95" customHeight="1" x14ac:dyDescent="0.3">
      <c r="B13" s="32"/>
      <c r="C13" s="3" t="s">
        <v>47</v>
      </c>
      <c r="D13" s="5" t="s">
        <v>36</v>
      </c>
      <c r="E13" s="11">
        <v>0</v>
      </c>
      <c r="G13" s="10"/>
      <c r="H13" s="3" t="s">
        <v>72</v>
      </c>
      <c r="I13" s="5" t="s">
        <v>35</v>
      </c>
      <c r="J13" s="11">
        <v>1</v>
      </c>
      <c r="L13" s="10"/>
      <c r="M13" s="3" t="s">
        <v>77</v>
      </c>
      <c r="N13" s="5" t="s">
        <v>36</v>
      </c>
      <c r="O13" s="11">
        <v>2</v>
      </c>
      <c r="Q13" s="10"/>
      <c r="R13" s="1" t="s">
        <v>130</v>
      </c>
      <c r="S13" s="6" t="s">
        <v>35</v>
      </c>
      <c r="T13" s="18">
        <v>3</v>
      </c>
      <c r="U13" s="3"/>
      <c r="V13" s="10"/>
      <c r="W13" s="3" t="s">
        <v>130</v>
      </c>
      <c r="X13" s="5" t="s">
        <v>35</v>
      </c>
      <c r="Y13" s="11">
        <v>3</v>
      </c>
      <c r="Z13" s="3"/>
      <c r="AA13" s="10"/>
      <c r="AB13" s="3" t="s">
        <v>130</v>
      </c>
      <c r="AC13" s="5" t="s">
        <v>35</v>
      </c>
      <c r="AD13" s="11">
        <v>3</v>
      </c>
      <c r="AE13" s="3"/>
      <c r="AF13" s="10"/>
      <c r="AG13" s="3" t="s">
        <v>157</v>
      </c>
      <c r="AH13" s="5" t="s">
        <v>35</v>
      </c>
      <c r="AI13" s="11">
        <v>5</v>
      </c>
      <c r="AJ13" s="3"/>
      <c r="AK13" s="13"/>
      <c r="AL13" s="14" t="s">
        <v>98</v>
      </c>
      <c r="AM13" s="15" t="s">
        <v>37</v>
      </c>
      <c r="AN13" s="16">
        <v>5</v>
      </c>
      <c r="AO13" s="3"/>
      <c r="AP13" s="13"/>
      <c r="AQ13" s="14" t="s">
        <v>109</v>
      </c>
      <c r="AR13" s="15" t="s">
        <v>270</v>
      </c>
      <c r="AS13" s="16">
        <v>1</v>
      </c>
      <c r="AT13" s="3"/>
      <c r="AU13" s="13"/>
      <c r="AV13" s="14" t="s">
        <v>98</v>
      </c>
      <c r="AW13" s="15" t="s">
        <v>37</v>
      </c>
      <c r="AX13" s="16">
        <v>5</v>
      </c>
      <c r="AY13" s="3"/>
      <c r="AZ13" s="10"/>
      <c r="BA13" s="3" t="s">
        <v>96</v>
      </c>
      <c r="BB13" s="5" t="s">
        <v>35</v>
      </c>
      <c r="BC13" s="11">
        <v>3</v>
      </c>
      <c r="BD13" s="3"/>
      <c r="BE13" s="10"/>
      <c r="BF13" s="3" t="s">
        <v>96</v>
      </c>
      <c r="BG13" s="5" t="s">
        <v>35</v>
      </c>
      <c r="BH13" s="11">
        <v>3</v>
      </c>
      <c r="BI13" s="3"/>
      <c r="BJ13" s="13"/>
      <c r="BK13" s="14" t="s">
        <v>213</v>
      </c>
      <c r="BL13" s="15" t="s">
        <v>34</v>
      </c>
      <c r="BM13" s="16">
        <v>1</v>
      </c>
      <c r="BN13" s="3"/>
    </row>
    <row r="14" spans="2:66" ht="10.95" customHeight="1" x14ac:dyDescent="0.3">
      <c r="B14" s="34"/>
      <c r="C14" s="14" t="s">
        <v>48</v>
      </c>
      <c r="D14" s="15" t="s">
        <v>37</v>
      </c>
      <c r="E14" s="16">
        <v>0</v>
      </c>
      <c r="G14" s="13"/>
      <c r="H14" s="14" t="s">
        <v>73</v>
      </c>
      <c r="I14" s="15" t="s">
        <v>36</v>
      </c>
      <c r="J14" s="16">
        <v>3</v>
      </c>
      <c r="L14" s="13"/>
      <c r="M14" s="14" t="s">
        <v>78</v>
      </c>
      <c r="N14" s="15" t="s">
        <v>37</v>
      </c>
      <c r="O14" s="16">
        <v>1</v>
      </c>
      <c r="Q14" s="10"/>
      <c r="R14" s="1" t="s">
        <v>131</v>
      </c>
      <c r="S14" s="6" t="s">
        <v>36</v>
      </c>
      <c r="T14" s="18">
        <v>4</v>
      </c>
      <c r="U14" s="3"/>
      <c r="V14" s="10"/>
      <c r="W14" s="3" t="s">
        <v>131</v>
      </c>
      <c r="X14" s="5" t="s">
        <v>36</v>
      </c>
      <c r="Y14" s="11">
        <v>4</v>
      </c>
      <c r="Z14" s="3"/>
      <c r="AA14" s="10"/>
      <c r="AB14" s="3" t="s">
        <v>131</v>
      </c>
      <c r="AC14" s="5" t="s">
        <v>36</v>
      </c>
      <c r="AD14" s="11">
        <v>4</v>
      </c>
      <c r="AE14" s="3"/>
      <c r="AF14" s="13"/>
      <c r="AG14" s="14" t="s">
        <v>158</v>
      </c>
      <c r="AH14" s="15" t="s">
        <v>36</v>
      </c>
      <c r="AI14" s="16">
        <v>3</v>
      </c>
      <c r="AJ14" s="3"/>
      <c r="AK14" s="10"/>
      <c r="AM14" s="3"/>
      <c r="AN14" s="12"/>
      <c r="AO14" s="3"/>
      <c r="AP14" s="10"/>
      <c r="AS14" s="11"/>
      <c r="AT14" s="3"/>
      <c r="AU14" s="10"/>
      <c r="AW14" s="3"/>
      <c r="AX14" s="12"/>
      <c r="AY14" s="3"/>
      <c r="AZ14" s="10"/>
      <c r="BA14" s="3" t="s">
        <v>97</v>
      </c>
      <c r="BB14" s="5" t="s">
        <v>36</v>
      </c>
      <c r="BC14" s="11">
        <v>4</v>
      </c>
      <c r="BD14" s="3"/>
      <c r="BE14" s="10"/>
      <c r="BF14" s="3" t="s">
        <v>97</v>
      </c>
      <c r="BG14" s="5" t="s">
        <v>36</v>
      </c>
      <c r="BH14" s="11">
        <v>4</v>
      </c>
      <c r="BI14" s="3"/>
      <c r="BJ14" s="10"/>
      <c r="BL14" s="3"/>
      <c r="BM14" s="12"/>
      <c r="BN14" s="3"/>
    </row>
    <row r="15" spans="2:66" ht="10.95" customHeight="1" x14ac:dyDescent="0.3">
      <c r="B15" s="10"/>
      <c r="E15" s="11"/>
      <c r="G15" s="10"/>
      <c r="J15" s="11"/>
      <c r="L15" s="10"/>
      <c r="O15" s="11"/>
      <c r="Q15" s="13"/>
      <c r="R15" s="19" t="s">
        <v>132</v>
      </c>
      <c r="S15" s="20" t="s">
        <v>37</v>
      </c>
      <c r="T15" s="21">
        <v>5</v>
      </c>
      <c r="U15" s="3"/>
      <c r="V15" s="13"/>
      <c r="W15" s="14" t="s">
        <v>140</v>
      </c>
      <c r="X15" s="15" t="s">
        <v>37</v>
      </c>
      <c r="Y15" s="16">
        <v>5</v>
      </c>
      <c r="Z15" s="3"/>
      <c r="AA15" s="13"/>
      <c r="AB15" s="14" t="s">
        <v>147</v>
      </c>
      <c r="AC15" s="15" t="s">
        <v>37</v>
      </c>
      <c r="AD15" s="16">
        <v>5</v>
      </c>
      <c r="AE15" s="3"/>
      <c r="AF15" s="10"/>
      <c r="AH15" s="3"/>
      <c r="AI15" s="12"/>
      <c r="AJ15" s="3"/>
      <c r="AK15" s="10" t="s">
        <v>7</v>
      </c>
      <c r="AL15" s="3" t="s">
        <v>79</v>
      </c>
      <c r="AM15" s="5" t="s">
        <v>33</v>
      </c>
      <c r="AN15" s="11">
        <v>0</v>
      </c>
      <c r="AO15" s="3"/>
      <c r="AP15" s="10" t="s">
        <v>249</v>
      </c>
      <c r="AQ15" s="3" t="s">
        <v>110</v>
      </c>
      <c r="AR15" s="5" t="s">
        <v>33</v>
      </c>
      <c r="AS15" s="11">
        <v>1</v>
      </c>
      <c r="AT15" s="3"/>
      <c r="AU15" s="10" t="s">
        <v>26</v>
      </c>
      <c r="AV15" s="3" t="s">
        <v>185</v>
      </c>
      <c r="AW15" s="5" t="s">
        <v>33</v>
      </c>
      <c r="AX15" s="11">
        <v>1</v>
      </c>
      <c r="AY15" s="3"/>
      <c r="AZ15" s="13"/>
      <c r="BA15" s="14" t="s">
        <v>98</v>
      </c>
      <c r="BB15" s="15" t="s">
        <v>37</v>
      </c>
      <c r="BC15" s="16">
        <v>5</v>
      </c>
      <c r="BD15" s="3"/>
      <c r="BE15" s="13"/>
      <c r="BF15" s="14" t="s">
        <v>98</v>
      </c>
      <c r="BG15" s="15" t="s">
        <v>37</v>
      </c>
      <c r="BH15" s="16">
        <v>5</v>
      </c>
      <c r="BI15" s="3"/>
      <c r="BJ15" s="10" t="s">
        <v>28</v>
      </c>
      <c r="BK15" s="3" t="s">
        <v>214</v>
      </c>
      <c r="BL15" s="5" t="s">
        <v>33</v>
      </c>
      <c r="BM15" s="11">
        <v>5</v>
      </c>
      <c r="BN15" s="3"/>
    </row>
    <row r="16" spans="2:66" ht="10.95" customHeight="1" x14ac:dyDescent="0.3">
      <c r="B16" s="32" t="s">
        <v>6</v>
      </c>
      <c r="C16" s="3" t="s">
        <v>272</v>
      </c>
      <c r="D16" s="5" t="s">
        <v>33</v>
      </c>
      <c r="E16" s="11">
        <v>0</v>
      </c>
      <c r="G16" s="17" t="s">
        <v>240</v>
      </c>
      <c r="H16" s="3" t="s">
        <v>274</v>
      </c>
      <c r="I16" s="5" t="s">
        <v>33</v>
      </c>
      <c r="J16" s="11">
        <v>5</v>
      </c>
      <c r="L16" s="10" t="s">
        <v>13</v>
      </c>
      <c r="M16" s="3" t="s">
        <v>99</v>
      </c>
      <c r="N16" s="5" t="s">
        <v>33</v>
      </c>
      <c r="O16" s="11">
        <v>1</v>
      </c>
      <c r="Q16" s="10"/>
      <c r="T16" s="11"/>
      <c r="U16" s="3"/>
      <c r="V16" s="10"/>
      <c r="X16" s="3"/>
      <c r="Y16" s="12"/>
      <c r="Z16" s="3"/>
      <c r="AA16" s="10"/>
      <c r="AC16" s="3"/>
      <c r="AD16" s="12"/>
      <c r="AE16" s="3"/>
      <c r="AF16" s="17" t="s">
        <v>21</v>
      </c>
      <c r="AG16" s="3" t="s">
        <v>94</v>
      </c>
      <c r="AH16" s="5" t="s">
        <v>33</v>
      </c>
      <c r="AI16" s="11">
        <v>1</v>
      </c>
      <c r="AJ16" s="3"/>
      <c r="AK16" s="10"/>
      <c r="AL16" s="3" t="s">
        <v>80</v>
      </c>
      <c r="AM16" s="5" t="s">
        <v>34</v>
      </c>
      <c r="AN16" s="11">
        <v>0</v>
      </c>
      <c r="AO16" s="3"/>
      <c r="AP16" s="10"/>
      <c r="AQ16" s="3" t="s">
        <v>111</v>
      </c>
      <c r="AR16" s="5" t="s">
        <v>34</v>
      </c>
      <c r="AS16" s="11">
        <v>2</v>
      </c>
      <c r="AT16" s="3"/>
      <c r="AU16" s="13"/>
      <c r="AV16" s="14" t="s">
        <v>186</v>
      </c>
      <c r="AW16" s="15" t="s">
        <v>34</v>
      </c>
      <c r="AX16" s="16">
        <v>0</v>
      </c>
      <c r="AY16" s="3"/>
      <c r="AZ16" s="10"/>
      <c r="BB16" s="3"/>
      <c r="BC16" s="12"/>
      <c r="BD16" s="3"/>
      <c r="BE16" s="10"/>
      <c r="BG16" s="3"/>
      <c r="BH16" s="12"/>
      <c r="BI16" s="3"/>
      <c r="BJ16" s="13"/>
      <c r="BK16" s="14" t="s">
        <v>215</v>
      </c>
      <c r="BL16" s="15" t="s">
        <v>34</v>
      </c>
      <c r="BM16" s="16">
        <v>1</v>
      </c>
      <c r="BN16" s="3"/>
    </row>
    <row r="17" spans="2:66" ht="10.95" customHeight="1" x14ac:dyDescent="0.3">
      <c r="B17" s="32"/>
      <c r="C17" s="3" t="s">
        <v>49</v>
      </c>
      <c r="D17" s="5" t="s">
        <v>34</v>
      </c>
      <c r="E17" s="11">
        <v>0</v>
      </c>
      <c r="G17" s="10"/>
      <c r="H17" s="95" t="s">
        <v>273</v>
      </c>
      <c r="I17" s="5" t="s">
        <v>34</v>
      </c>
      <c r="J17" s="11">
        <v>4</v>
      </c>
      <c r="L17" s="10"/>
      <c r="M17" s="3" t="s">
        <v>100</v>
      </c>
      <c r="N17" s="5" t="s">
        <v>34</v>
      </c>
      <c r="O17" s="11">
        <v>2</v>
      </c>
      <c r="Q17" s="17" t="s">
        <v>21</v>
      </c>
      <c r="R17" s="1" t="s">
        <v>94</v>
      </c>
      <c r="S17" s="6" t="s">
        <v>33</v>
      </c>
      <c r="T17" s="18">
        <v>1</v>
      </c>
      <c r="U17" s="3"/>
      <c r="V17" s="10" t="s">
        <v>239</v>
      </c>
      <c r="W17" s="3" t="s">
        <v>141</v>
      </c>
      <c r="X17" s="5" t="s">
        <v>33</v>
      </c>
      <c r="Y17" s="11">
        <v>5</v>
      </c>
      <c r="Z17" s="3"/>
      <c r="AA17" s="10" t="s">
        <v>1</v>
      </c>
      <c r="AB17" s="3" t="s">
        <v>64</v>
      </c>
      <c r="AC17" s="5" t="s">
        <v>33</v>
      </c>
      <c r="AD17" s="11">
        <v>4</v>
      </c>
      <c r="AE17" s="3"/>
      <c r="AF17" s="10"/>
      <c r="AG17" s="3" t="s">
        <v>95</v>
      </c>
      <c r="AH17" s="5" t="s">
        <v>34</v>
      </c>
      <c r="AI17" s="11">
        <v>2</v>
      </c>
      <c r="AJ17" s="3"/>
      <c r="AK17" s="13"/>
      <c r="AL17" s="14" t="s">
        <v>81</v>
      </c>
      <c r="AM17" s="15" t="s">
        <v>35</v>
      </c>
      <c r="AN17" s="16">
        <v>1</v>
      </c>
      <c r="AO17" s="3"/>
      <c r="AP17" s="10"/>
      <c r="AQ17" s="3" t="s">
        <v>112</v>
      </c>
      <c r="AR17" s="5" t="s">
        <v>35</v>
      </c>
      <c r="AS17" s="11">
        <v>3</v>
      </c>
      <c r="AT17" s="3"/>
      <c r="AU17" s="10"/>
      <c r="AW17" s="3"/>
      <c r="AX17" s="12"/>
      <c r="AY17" s="3"/>
      <c r="AZ17" s="10" t="s">
        <v>7</v>
      </c>
      <c r="BA17" s="3" t="s">
        <v>79</v>
      </c>
      <c r="BB17" s="5" t="s">
        <v>33</v>
      </c>
      <c r="BC17" s="11">
        <v>0</v>
      </c>
      <c r="BD17" s="3"/>
      <c r="BE17" s="10" t="s">
        <v>27</v>
      </c>
      <c r="BF17" s="3" t="s">
        <v>203</v>
      </c>
      <c r="BG17" s="5" t="s">
        <v>33</v>
      </c>
      <c r="BH17" s="11">
        <v>1</v>
      </c>
      <c r="BI17" s="3"/>
      <c r="BJ17" s="10"/>
      <c r="BL17" s="3"/>
      <c r="BM17" s="12"/>
      <c r="BN17" s="3"/>
    </row>
    <row r="18" spans="2:66" ht="10.95" customHeight="1" x14ac:dyDescent="0.3">
      <c r="B18" s="32"/>
      <c r="C18" s="3" t="s">
        <v>50</v>
      </c>
      <c r="D18" s="5" t="s">
        <v>35</v>
      </c>
      <c r="E18" s="11">
        <v>-1</v>
      </c>
      <c r="G18" s="10"/>
      <c r="H18" s="3" t="s">
        <v>275</v>
      </c>
      <c r="I18" s="5" t="s">
        <v>35</v>
      </c>
      <c r="J18" s="11">
        <v>3</v>
      </c>
      <c r="L18" s="10"/>
      <c r="M18" s="3" t="s">
        <v>101</v>
      </c>
      <c r="N18" s="5" t="s">
        <v>35</v>
      </c>
      <c r="O18" s="11">
        <v>4</v>
      </c>
      <c r="Q18" s="10"/>
      <c r="R18" s="1" t="s">
        <v>95</v>
      </c>
      <c r="S18" s="6" t="s">
        <v>34</v>
      </c>
      <c r="T18" s="18">
        <v>2</v>
      </c>
      <c r="U18" s="3"/>
      <c r="V18" s="10"/>
      <c r="W18" s="3" t="s">
        <v>142</v>
      </c>
      <c r="X18" s="5" t="s">
        <v>34</v>
      </c>
      <c r="Y18" s="11">
        <v>3</v>
      </c>
      <c r="Z18" s="3"/>
      <c r="AA18" s="10"/>
      <c r="AB18" s="3" t="s">
        <v>65</v>
      </c>
      <c r="AC18" s="5" t="s">
        <v>34</v>
      </c>
      <c r="AD18" s="11">
        <v>1</v>
      </c>
      <c r="AE18" s="3"/>
      <c r="AF18" s="10"/>
      <c r="AG18" s="3" t="s">
        <v>96</v>
      </c>
      <c r="AH18" s="5" t="s">
        <v>35</v>
      </c>
      <c r="AI18" s="11">
        <v>3</v>
      </c>
      <c r="AJ18" s="3"/>
      <c r="AK18" s="10"/>
      <c r="AM18" s="3"/>
      <c r="AN18" s="12"/>
      <c r="AO18" s="3"/>
      <c r="AP18" s="10"/>
      <c r="AQ18" s="3" t="s">
        <v>113</v>
      </c>
      <c r="AR18" s="5" t="s">
        <v>36</v>
      </c>
      <c r="AS18" s="11">
        <v>4</v>
      </c>
      <c r="AT18" s="3"/>
      <c r="AU18" s="10" t="s">
        <v>11</v>
      </c>
      <c r="AV18" s="3" t="s">
        <v>82</v>
      </c>
      <c r="AW18" s="5" t="s">
        <v>33</v>
      </c>
      <c r="AX18" s="11">
        <v>1</v>
      </c>
      <c r="AY18" s="3"/>
      <c r="AZ18" s="10"/>
      <c r="BA18" s="3" t="s">
        <v>80</v>
      </c>
      <c r="BB18" s="5" t="s">
        <v>34</v>
      </c>
      <c r="BC18" s="11">
        <v>0</v>
      </c>
      <c r="BD18" s="3"/>
      <c r="BE18" s="10"/>
      <c r="BF18" s="3" t="s">
        <v>204</v>
      </c>
      <c r="BG18" s="5" t="s">
        <v>34</v>
      </c>
      <c r="BH18" s="11">
        <v>2</v>
      </c>
      <c r="BI18" s="3"/>
      <c r="BJ18" s="10" t="s">
        <v>5</v>
      </c>
      <c r="BK18" s="3" t="s">
        <v>44</v>
      </c>
      <c r="BL18" s="5" t="s">
        <v>33</v>
      </c>
      <c r="BM18" s="11">
        <v>0</v>
      </c>
      <c r="BN18" s="3"/>
    </row>
    <row r="19" spans="2:66" ht="10.95" customHeight="1" x14ac:dyDescent="0.3">
      <c r="B19" s="32"/>
      <c r="C19" s="3" t="s">
        <v>51</v>
      </c>
      <c r="D19" s="5" t="s">
        <v>36</v>
      </c>
      <c r="E19" s="11">
        <v>2</v>
      </c>
      <c r="G19" s="10"/>
      <c r="H19" s="3" t="s">
        <v>276</v>
      </c>
      <c r="I19" s="5" t="s">
        <v>36</v>
      </c>
      <c r="J19" s="11">
        <v>2</v>
      </c>
      <c r="L19" s="10"/>
      <c r="M19" s="3" t="s">
        <v>102</v>
      </c>
      <c r="N19" s="5" t="s">
        <v>36</v>
      </c>
      <c r="O19" s="11">
        <v>5</v>
      </c>
      <c r="Q19" s="10"/>
      <c r="R19" s="1" t="s">
        <v>96</v>
      </c>
      <c r="S19" s="6" t="s">
        <v>35</v>
      </c>
      <c r="T19" s="18">
        <v>3</v>
      </c>
      <c r="U19" s="3"/>
      <c r="V19" s="10"/>
      <c r="W19" s="3" t="s">
        <v>143</v>
      </c>
      <c r="X19" s="5" t="s">
        <v>35</v>
      </c>
      <c r="Y19" s="11">
        <v>1</v>
      </c>
      <c r="Z19" s="3"/>
      <c r="AA19" s="10"/>
      <c r="AB19" s="3" t="s">
        <v>66</v>
      </c>
      <c r="AC19" s="5" t="s">
        <v>35</v>
      </c>
      <c r="AD19" s="11">
        <v>2</v>
      </c>
      <c r="AE19" s="3"/>
      <c r="AF19" s="10"/>
      <c r="AG19" s="3" t="s">
        <v>97</v>
      </c>
      <c r="AH19" s="5" t="s">
        <v>36</v>
      </c>
      <c r="AI19" s="11">
        <v>4</v>
      </c>
      <c r="AJ19" s="3"/>
      <c r="AK19" s="10" t="s">
        <v>9</v>
      </c>
      <c r="AL19" s="3" t="s">
        <v>171</v>
      </c>
      <c r="AM19" s="5" t="s">
        <v>33</v>
      </c>
      <c r="AN19" s="11">
        <v>1</v>
      </c>
      <c r="AO19" s="3"/>
      <c r="AP19" s="13"/>
      <c r="AQ19" s="14" t="s">
        <v>114</v>
      </c>
      <c r="AR19" s="15" t="s">
        <v>37</v>
      </c>
      <c r="AS19" s="16">
        <v>5</v>
      </c>
      <c r="AT19" s="3"/>
      <c r="AU19" s="10"/>
      <c r="AV19" s="3" t="s">
        <v>83</v>
      </c>
      <c r="AW19" s="5" t="s">
        <v>34</v>
      </c>
      <c r="AX19" s="11">
        <v>1</v>
      </c>
      <c r="AY19" s="3"/>
      <c r="AZ19" s="13"/>
      <c r="BA19" s="14" t="s">
        <v>81</v>
      </c>
      <c r="BB19" s="15" t="s">
        <v>35</v>
      </c>
      <c r="BC19" s="16">
        <v>1</v>
      </c>
      <c r="BD19" s="3"/>
      <c r="BE19" s="10"/>
      <c r="BF19" s="3" t="s">
        <v>205</v>
      </c>
      <c r="BG19" s="5" t="s">
        <v>35</v>
      </c>
      <c r="BH19" s="11">
        <v>3</v>
      </c>
      <c r="BI19" s="3"/>
      <c r="BJ19" s="10"/>
      <c r="BK19" s="3" t="s">
        <v>45</v>
      </c>
      <c r="BL19" s="5" t="s">
        <v>34</v>
      </c>
      <c r="BM19" s="11">
        <v>0</v>
      </c>
      <c r="BN19" s="3"/>
    </row>
    <row r="20" spans="2:66" ht="10.95" customHeight="1" x14ac:dyDescent="0.3">
      <c r="B20" s="32"/>
      <c r="C20" s="3" t="s">
        <v>52</v>
      </c>
      <c r="D20" s="5" t="s">
        <v>37</v>
      </c>
      <c r="E20" s="11">
        <v>0</v>
      </c>
      <c r="G20" s="13"/>
      <c r="H20" s="14" t="s">
        <v>277</v>
      </c>
      <c r="I20" s="15" t="s">
        <v>37</v>
      </c>
      <c r="J20" s="16">
        <v>1</v>
      </c>
      <c r="L20" s="13"/>
      <c r="M20" s="14" t="s">
        <v>103</v>
      </c>
      <c r="N20" s="15" t="s">
        <v>37</v>
      </c>
      <c r="O20" s="16">
        <v>4</v>
      </c>
      <c r="Q20" s="10"/>
      <c r="R20" s="1" t="s">
        <v>97</v>
      </c>
      <c r="S20" s="6" t="s">
        <v>36</v>
      </c>
      <c r="T20" s="18">
        <v>4</v>
      </c>
      <c r="U20" s="3"/>
      <c r="V20" s="13"/>
      <c r="W20" s="14" t="s">
        <v>144</v>
      </c>
      <c r="X20" s="15" t="s">
        <v>36</v>
      </c>
      <c r="Y20" s="16">
        <v>3</v>
      </c>
      <c r="Z20" s="3"/>
      <c r="AA20" s="10"/>
      <c r="AB20" s="3" t="s">
        <v>67</v>
      </c>
      <c r="AC20" s="5" t="s">
        <v>36</v>
      </c>
      <c r="AD20" s="11">
        <v>5</v>
      </c>
      <c r="AE20" s="3"/>
      <c r="AF20" s="13"/>
      <c r="AG20" s="14" t="s">
        <v>98</v>
      </c>
      <c r="AH20" s="15" t="s">
        <v>37</v>
      </c>
      <c r="AI20" s="16">
        <v>5</v>
      </c>
      <c r="AJ20" s="3"/>
      <c r="AK20" s="10"/>
      <c r="AL20" s="3" t="s">
        <v>172</v>
      </c>
      <c r="AM20" s="5" t="s">
        <v>34</v>
      </c>
      <c r="AN20" s="11">
        <v>3</v>
      </c>
      <c r="AO20" s="3"/>
      <c r="AP20" s="10"/>
      <c r="AR20" s="3"/>
      <c r="AS20" s="12"/>
      <c r="AT20" s="3"/>
      <c r="AU20" s="10"/>
      <c r="AV20" s="3" t="s">
        <v>84</v>
      </c>
      <c r="AW20" s="5" t="s">
        <v>35</v>
      </c>
      <c r="AX20" s="11">
        <v>3</v>
      </c>
      <c r="AY20" s="3"/>
      <c r="AZ20" s="10"/>
      <c r="BB20" s="3"/>
      <c r="BC20" s="12"/>
      <c r="BD20" s="3"/>
      <c r="BE20" s="10"/>
      <c r="BF20" s="3" t="s">
        <v>206</v>
      </c>
      <c r="BG20" s="5" t="s">
        <v>36</v>
      </c>
      <c r="BH20" s="11">
        <v>4</v>
      </c>
      <c r="BI20" s="3"/>
      <c r="BJ20" s="10"/>
      <c r="BK20" s="3" t="s">
        <v>46</v>
      </c>
      <c r="BL20" s="5" t="s">
        <v>35</v>
      </c>
      <c r="BM20" s="11">
        <v>0</v>
      </c>
      <c r="BN20" s="3"/>
    </row>
    <row r="21" spans="2:66" ht="10.95" customHeight="1" x14ac:dyDescent="0.3">
      <c r="B21" s="34"/>
      <c r="C21" s="14" t="s">
        <v>54</v>
      </c>
      <c r="D21" s="15" t="s">
        <v>53</v>
      </c>
      <c r="E21" s="16">
        <v>1</v>
      </c>
      <c r="G21" s="10"/>
      <c r="J21" s="11"/>
      <c r="L21" s="10"/>
      <c r="O21" s="11"/>
      <c r="Q21" s="13"/>
      <c r="R21" s="19" t="s">
        <v>98</v>
      </c>
      <c r="S21" s="20" t="s">
        <v>37</v>
      </c>
      <c r="T21" s="21">
        <v>5</v>
      </c>
      <c r="U21" s="3"/>
      <c r="V21" s="10"/>
      <c r="X21" s="3"/>
      <c r="Y21" s="12"/>
      <c r="Z21" s="3"/>
      <c r="AA21" s="10"/>
      <c r="AB21" s="3" t="s">
        <v>148</v>
      </c>
      <c r="AC21" s="5" t="s">
        <v>37</v>
      </c>
      <c r="AD21" s="11">
        <v>1</v>
      </c>
      <c r="AE21" s="3"/>
      <c r="AF21" s="10"/>
      <c r="AH21" s="3"/>
      <c r="AI21" s="12"/>
      <c r="AJ21" s="3"/>
      <c r="AK21" s="13"/>
      <c r="AL21" s="14" t="s">
        <v>173</v>
      </c>
      <c r="AM21" s="15" t="s">
        <v>35</v>
      </c>
      <c r="AN21" s="16">
        <v>5</v>
      </c>
      <c r="AO21" s="3"/>
      <c r="AP21" s="10" t="s">
        <v>18</v>
      </c>
      <c r="AQ21" s="3" t="s">
        <v>178</v>
      </c>
      <c r="AR21" s="5" t="s">
        <v>33</v>
      </c>
      <c r="AS21" s="11">
        <v>1</v>
      </c>
      <c r="AT21" s="3"/>
      <c r="AU21" s="10"/>
      <c r="AV21" s="3" t="s">
        <v>85</v>
      </c>
      <c r="AW21" s="5" t="s">
        <v>36</v>
      </c>
      <c r="AX21" s="11">
        <v>4</v>
      </c>
      <c r="AY21" s="3"/>
      <c r="AZ21" s="10" t="s">
        <v>8</v>
      </c>
      <c r="BA21" s="3" t="s">
        <v>190</v>
      </c>
      <c r="BB21" s="5" t="s">
        <v>33</v>
      </c>
      <c r="BC21" s="11">
        <v>0</v>
      </c>
      <c r="BD21" s="3"/>
      <c r="BE21" s="13"/>
      <c r="BF21" s="14" t="s">
        <v>207</v>
      </c>
      <c r="BG21" s="15" t="s">
        <v>37</v>
      </c>
      <c r="BH21" s="16">
        <v>5</v>
      </c>
      <c r="BI21" s="3"/>
      <c r="BJ21" s="10"/>
      <c r="BK21" s="3" t="s">
        <v>47</v>
      </c>
      <c r="BL21" s="5" t="s">
        <v>36</v>
      </c>
      <c r="BM21" s="11">
        <v>1</v>
      </c>
      <c r="BN21" s="3"/>
    </row>
    <row r="22" spans="2:66" ht="10.95" customHeight="1" x14ac:dyDescent="0.3">
      <c r="B22" s="10"/>
      <c r="E22" s="11"/>
      <c r="G22" s="17" t="s">
        <v>7</v>
      </c>
      <c r="H22" s="3" t="s">
        <v>79</v>
      </c>
      <c r="I22" s="5" t="s">
        <v>33</v>
      </c>
      <c r="J22" s="11">
        <v>0</v>
      </c>
      <c r="L22" s="10" t="s">
        <v>248</v>
      </c>
      <c r="M22" s="3" t="s">
        <v>16</v>
      </c>
      <c r="N22" s="5" t="s">
        <v>104</v>
      </c>
      <c r="O22" s="11">
        <v>1</v>
      </c>
      <c r="Q22" s="10"/>
      <c r="T22" s="11"/>
      <c r="U22" s="3"/>
      <c r="V22" s="10" t="s">
        <v>21</v>
      </c>
      <c r="W22" s="3" t="s">
        <v>94</v>
      </c>
      <c r="X22" s="5" t="s">
        <v>33</v>
      </c>
      <c r="Y22" s="11">
        <v>1</v>
      </c>
      <c r="Z22" s="3"/>
      <c r="AA22" s="13"/>
      <c r="AB22" s="14" t="s">
        <v>69</v>
      </c>
      <c r="AC22" s="15" t="s">
        <v>53</v>
      </c>
      <c r="AD22" s="16">
        <v>1</v>
      </c>
      <c r="AE22" s="3"/>
      <c r="AF22" s="17" t="s">
        <v>4</v>
      </c>
      <c r="AG22" s="3" t="s">
        <v>39</v>
      </c>
      <c r="AH22" s="5" t="s">
        <v>33</v>
      </c>
      <c r="AI22" s="11">
        <v>0</v>
      </c>
      <c r="AJ22" s="3"/>
      <c r="AK22" s="10"/>
      <c r="AM22" s="3"/>
      <c r="AN22" s="12"/>
      <c r="AO22" s="3"/>
      <c r="AP22" s="10"/>
      <c r="AQ22" s="3" t="s">
        <v>179</v>
      </c>
      <c r="AR22" s="5" t="s">
        <v>34</v>
      </c>
      <c r="AS22" s="11">
        <v>2</v>
      </c>
      <c r="AT22" s="3"/>
      <c r="AU22" s="13"/>
      <c r="AV22" s="14" t="s">
        <v>86</v>
      </c>
      <c r="AW22" s="15" t="s">
        <v>37</v>
      </c>
      <c r="AX22" s="16">
        <v>5</v>
      </c>
      <c r="AY22" s="3"/>
      <c r="AZ22" s="10"/>
      <c r="BA22" s="3" t="s">
        <v>191</v>
      </c>
      <c r="BB22" s="5" t="s">
        <v>34</v>
      </c>
      <c r="BC22" s="11">
        <v>0</v>
      </c>
      <c r="BD22" s="3"/>
      <c r="BE22" s="10"/>
      <c r="BG22" s="3"/>
      <c r="BH22" s="12"/>
      <c r="BI22" s="3"/>
      <c r="BJ22" s="13"/>
      <c r="BK22" s="14" t="s">
        <v>48</v>
      </c>
      <c r="BL22" s="15" t="s">
        <v>37</v>
      </c>
      <c r="BM22" s="16">
        <v>0</v>
      </c>
      <c r="BN22" s="3"/>
    </row>
    <row r="23" spans="2:66" ht="10.95" customHeight="1" x14ac:dyDescent="0.3">
      <c r="B23" s="10" t="s">
        <v>12</v>
      </c>
      <c r="C23" s="3" t="s">
        <v>55</v>
      </c>
      <c r="D23" s="5" t="s">
        <v>33</v>
      </c>
      <c r="E23" s="11">
        <v>0</v>
      </c>
      <c r="G23" s="10"/>
      <c r="H23" s="3" t="s">
        <v>80</v>
      </c>
      <c r="I23" s="5" t="s">
        <v>34</v>
      </c>
      <c r="J23" s="11">
        <v>0</v>
      </c>
      <c r="L23" s="10"/>
      <c r="M23" s="3" t="s">
        <v>106</v>
      </c>
      <c r="N23" s="5" t="s">
        <v>105</v>
      </c>
      <c r="O23" s="11">
        <v>0.8</v>
      </c>
      <c r="Q23" s="17" t="s">
        <v>7</v>
      </c>
      <c r="R23" s="1" t="s">
        <v>79</v>
      </c>
      <c r="S23" s="6" t="s">
        <v>33</v>
      </c>
      <c r="T23" s="18">
        <v>0</v>
      </c>
      <c r="U23" s="3"/>
      <c r="V23" s="10"/>
      <c r="W23" s="3" t="s">
        <v>95</v>
      </c>
      <c r="X23" s="5" t="s">
        <v>34</v>
      </c>
      <c r="Y23" s="11">
        <v>2</v>
      </c>
      <c r="Z23" s="3"/>
      <c r="AA23" s="10"/>
      <c r="AC23" s="3"/>
      <c r="AD23" s="12"/>
      <c r="AE23" s="3"/>
      <c r="AF23" s="10"/>
      <c r="AG23" s="3" t="s">
        <v>40</v>
      </c>
      <c r="AH23" s="5" t="s">
        <v>34</v>
      </c>
      <c r="AI23" s="11">
        <v>1</v>
      </c>
      <c r="AJ23" s="3"/>
      <c r="AK23" s="10" t="s">
        <v>10</v>
      </c>
      <c r="AL23" s="3" t="s">
        <v>149</v>
      </c>
      <c r="AM23" s="5" t="s">
        <v>33</v>
      </c>
      <c r="AN23" s="11">
        <v>0</v>
      </c>
      <c r="AO23" s="3"/>
      <c r="AP23" s="10"/>
      <c r="AQ23" s="3" t="s">
        <v>180</v>
      </c>
      <c r="AR23" s="5" t="s">
        <v>35</v>
      </c>
      <c r="AS23" s="11">
        <v>3</v>
      </c>
      <c r="AT23" s="3"/>
      <c r="AU23" s="10"/>
      <c r="AW23" s="3"/>
      <c r="AX23" s="12"/>
      <c r="AY23" s="3"/>
      <c r="AZ23" s="13"/>
      <c r="BA23" s="14" t="s">
        <v>192</v>
      </c>
      <c r="BB23" s="15" t="s">
        <v>35</v>
      </c>
      <c r="BC23" s="16">
        <v>1</v>
      </c>
      <c r="BD23" s="3"/>
      <c r="BE23" s="10" t="s">
        <v>5</v>
      </c>
      <c r="BF23" s="3" t="s">
        <v>44</v>
      </c>
      <c r="BG23" s="5" t="s">
        <v>33</v>
      </c>
      <c r="BH23" s="11">
        <v>0.5</v>
      </c>
      <c r="BI23" s="3"/>
      <c r="BJ23" s="10"/>
      <c r="BL23" s="3"/>
      <c r="BM23" s="12"/>
      <c r="BN23" s="3"/>
    </row>
    <row r="24" spans="2:66" ht="10.95" customHeight="1" x14ac:dyDescent="0.3">
      <c r="B24" s="10"/>
      <c r="C24" s="3" t="s">
        <v>56</v>
      </c>
      <c r="D24" s="5" t="s">
        <v>34</v>
      </c>
      <c r="E24" s="11">
        <v>0</v>
      </c>
      <c r="G24" s="13"/>
      <c r="H24" s="14" t="s">
        <v>81</v>
      </c>
      <c r="I24" s="15" t="s">
        <v>35</v>
      </c>
      <c r="J24" s="16">
        <v>1</v>
      </c>
      <c r="L24" s="10"/>
      <c r="M24" s="3" t="s">
        <v>108</v>
      </c>
      <c r="N24" s="5" t="s">
        <v>107</v>
      </c>
      <c r="O24" s="11">
        <v>0.6</v>
      </c>
      <c r="Q24" s="10"/>
      <c r="R24" s="1" t="s">
        <v>80</v>
      </c>
      <c r="S24" s="6" t="s">
        <v>34</v>
      </c>
      <c r="T24" s="18">
        <v>0</v>
      </c>
      <c r="U24" s="3"/>
      <c r="V24" s="10"/>
      <c r="W24" s="3" t="s">
        <v>96</v>
      </c>
      <c r="X24" s="5" t="s">
        <v>35</v>
      </c>
      <c r="Y24" s="11">
        <v>3</v>
      </c>
      <c r="Z24" s="3"/>
      <c r="AA24" s="10" t="s">
        <v>10</v>
      </c>
      <c r="AB24" s="3" t="s">
        <v>149</v>
      </c>
      <c r="AC24" s="5" t="s">
        <v>33</v>
      </c>
      <c r="AD24" s="11">
        <v>0</v>
      </c>
      <c r="AE24" s="3"/>
      <c r="AF24" s="10"/>
      <c r="AG24" s="3" t="s">
        <v>41</v>
      </c>
      <c r="AH24" s="5" t="s">
        <v>35</v>
      </c>
      <c r="AI24" s="11">
        <v>0</v>
      </c>
      <c r="AJ24" s="3"/>
      <c r="AK24" s="10"/>
      <c r="AL24" s="3" t="s">
        <v>150</v>
      </c>
      <c r="AM24" s="5" t="s">
        <v>34</v>
      </c>
      <c r="AN24" s="11">
        <v>2</v>
      </c>
      <c r="AO24" s="3"/>
      <c r="AP24" s="10"/>
      <c r="AQ24" s="3" t="s">
        <v>181</v>
      </c>
      <c r="AR24" s="5" t="s">
        <v>36</v>
      </c>
      <c r="AS24" s="11">
        <v>4</v>
      </c>
      <c r="AT24" s="3"/>
      <c r="AU24" s="10" t="s">
        <v>15</v>
      </c>
      <c r="AV24" s="3" t="s">
        <v>87</v>
      </c>
      <c r="AW24" s="5" t="s">
        <v>33</v>
      </c>
      <c r="AX24" s="11">
        <v>1</v>
      </c>
      <c r="AY24" s="3"/>
      <c r="AZ24" s="10"/>
      <c r="BB24" s="3"/>
      <c r="BC24" s="12"/>
      <c r="BD24" s="3"/>
      <c r="BE24" s="10"/>
      <c r="BF24" s="3" t="s">
        <v>45</v>
      </c>
      <c r="BG24" s="5" t="s">
        <v>34</v>
      </c>
      <c r="BH24" s="11">
        <v>1</v>
      </c>
      <c r="BI24" s="3"/>
      <c r="BJ24" s="10" t="s">
        <v>10</v>
      </c>
      <c r="BK24" s="3" t="s">
        <v>149</v>
      </c>
      <c r="BL24" s="5" t="s">
        <v>33</v>
      </c>
      <c r="BM24" s="11">
        <v>0</v>
      </c>
      <c r="BN24" s="3"/>
    </row>
    <row r="25" spans="2:66" ht="10.95" customHeight="1" x14ac:dyDescent="0.3">
      <c r="B25" s="10"/>
      <c r="C25" s="3" t="s">
        <v>57</v>
      </c>
      <c r="D25" s="5" t="s">
        <v>35</v>
      </c>
      <c r="E25" s="11">
        <v>0</v>
      </c>
      <c r="G25" s="10"/>
      <c r="J25" s="11"/>
      <c r="L25" s="13"/>
      <c r="M25" s="14" t="s">
        <v>109</v>
      </c>
      <c r="N25" s="15" t="s">
        <v>270</v>
      </c>
      <c r="O25" s="16">
        <v>1</v>
      </c>
      <c r="Q25" s="13"/>
      <c r="R25" s="19" t="s">
        <v>81</v>
      </c>
      <c r="S25" s="20" t="s">
        <v>35</v>
      </c>
      <c r="T25" s="21">
        <v>1</v>
      </c>
      <c r="U25" s="3"/>
      <c r="V25" s="10"/>
      <c r="W25" s="3" t="s">
        <v>97</v>
      </c>
      <c r="X25" s="5" t="s">
        <v>36</v>
      </c>
      <c r="Y25" s="11">
        <v>4</v>
      </c>
      <c r="Z25" s="3"/>
      <c r="AA25" s="10"/>
      <c r="AB25" s="3" t="s">
        <v>150</v>
      </c>
      <c r="AC25" s="5" t="s">
        <v>34</v>
      </c>
      <c r="AD25" s="11">
        <v>1</v>
      </c>
      <c r="AE25" s="3"/>
      <c r="AF25" s="10"/>
      <c r="AG25" s="3" t="s">
        <v>42</v>
      </c>
      <c r="AH25" s="5" t="s">
        <v>36</v>
      </c>
      <c r="AI25" s="11">
        <v>0</v>
      </c>
      <c r="AJ25" s="3"/>
      <c r="AK25" s="10"/>
      <c r="AL25" s="3" t="s">
        <v>151</v>
      </c>
      <c r="AM25" s="5" t="s">
        <v>35</v>
      </c>
      <c r="AN25" s="11">
        <v>2</v>
      </c>
      <c r="AO25" s="3"/>
      <c r="AP25" s="13"/>
      <c r="AQ25" s="14" t="s">
        <v>182</v>
      </c>
      <c r="AR25" s="15" t="s">
        <v>37</v>
      </c>
      <c r="AS25" s="16">
        <v>5</v>
      </c>
      <c r="AT25" s="3"/>
      <c r="AU25" s="10"/>
      <c r="AV25" s="3" t="s">
        <v>88</v>
      </c>
      <c r="AW25" s="5" t="s">
        <v>34</v>
      </c>
      <c r="AX25" s="11">
        <v>3</v>
      </c>
      <c r="AY25" s="3"/>
      <c r="AZ25" s="10" t="s">
        <v>9</v>
      </c>
      <c r="BA25" s="3" t="s">
        <v>171</v>
      </c>
      <c r="BB25" s="5" t="s">
        <v>33</v>
      </c>
      <c r="BC25" s="11">
        <v>1</v>
      </c>
      <c r="BD25" s="3"/>
      <c r="BE25" s="10"/>
      <c r="BF25" s="3" t="s">
        <v>46</v>
      </c>
      <c r="BG25" s="5" t="s">
        <v>35</v>
      </c>
      <c r="BH25" s="11">
        <v>1</v>
      </c>
      <c r="BI25" s="3"/>
      <c r="BJ25" s="10"/>
      <c r="BK25" s="3" t="s">
        <v>150</v>
      </c>
      <c r="BL25" s="5" t="s">
        <v>34</v>
      </c>
      <c r="BM25" s="11">
        <v>1</v>
      </c>
      <c r="BN25" s="3"/>
    </row>
    <row r="26" spans="2:66" ht="10.95" customHeight="1" x14ac:dyDescent="0.3">
      <c r="B26" s="10"/>
      <c r="C26" s="3" t="s">
        <v>58</v>
      </c>
      <c r="D26" s="5" t="s">
        <v>36</v>
      </c>
      <c r="E26" s="11">
        <v>-1</v>
      </c>
      <c r="G26" s="17" t="s">
        <v>11</v>
      </c>
      <c r="H26" s="3" t="s">
        <v>82</v>
      </c>
      <c r="I26" s="5" t="s">
        <v>33</v>
      </c>
      <c r="J26" s="11">
        <v>1</v>
      </c>
      <c r="L26" s="10"/>
      <c r="O26" s="11"/>
      <c r="Q26" s="10"/>
      <c r="T26" s="11"/>
      <c r="U26" s="3"/>
      <c r="V26" s="13"/>
      <c r="W26" s="14" t="s">
        <v>98</v>
      </c>
      <c r="X26" s="15" t="s">
        <v>37</v>
      </c>
      <c r="Y26" s="16">
        <v>5</v>
      </c>
      <c r="Z26" s="3"/>
      <c r="AA26" s="10"/>
      <c r="AB26" s="3" t="s">
        <v>151</v>
      </c>
      <c r="AC26" s="5" t="s">
        <v>35</v>
      </c>
      <c r="AD26" s="11">
        <v>1</v>
      </c>
      <c r="AE26" s="3"/>
      <c r="AF26" s="13"/>
      <c r="AG26" s="14" t="s">
        <v>43</v>
      </c>
      <c r="AH26" s="15" t="s">
        <v>37</v>
      </c>
      <c r="AI26" s="16">
        <v>0</v>
      </c>
      <c r="AJ26" s="3"/>
      <c r="AK26" s="10"/>
      <c r="AL26" s="3" t="s">
        <v>152</v>
      </c>
      <c r="AM26" s="5" t="s">
        <v>36</v>
      </c>
      <c r="AN26" s="11">
        <v>1</v>
      </c>
      <c r="AO26" s="3"/>
      <c r="AP26" s="10"/>
      <c r="AR26" s="3"/>
      <c r="AS26" s="12"/>
      <c r="AT26" s="3"/>
      <c r="AU26" s="10"/>
      <c r="AV26" s="3" t="s">
        <v>89</v>
      </c>
      <c r="AW26" s="5" t="s">
        <v>35</v>
      </c>
      <c r="AX26" s="11">
        <v>5</v>
      </c>
      <c r="AY26" s="3"/>
      <c r="AZ26" s="10"/>
      <c r="BA26" s="3" t="s">
        <v>172</v>
      </c>
      <c r="BB26" s="5" t="s">
        <v>34</v>
      </c>
      <c r="BC26" s="11">
        <v>3</v>
      </c>
      <c r="BD26" s="3"/>
      <c r="BE26" s="10"/>
      <c r="BF26" s="3" t="s">
        <v>47</v>
      </c>
      <c r="BG26" s="5" t="s">
        <v>36</v>
      </c>
      <c r="BH26" s="11">
        <v>0.5</v>
      </c>
      <c r="BI26" s="3"/>
      <c r="BJ26" s="10"/>
      <c r="BK26" s="3" t="s">
        <v>197</v>
      </c>
      <c r="BL26" s="5" t="s">
        <v>35</v>
      </c>
      <c r="BM26" s="11">
        <v>1</v>
      </c>
      <c r="BN26" s="3"/>
    </row>
    <row r="27" spans="2:66" ht="10.95" customHeight="1" x14ac:dyDescent="0.3">
      <c r="B27" s="13"/>
      <c r="C27" s="14" t="s">
        <v>59</v>
      </c>
      <c r="D27" s="15" t="s">
        <v>37</v>
      </c>
      <c r="E27" s="16">
        <v>-1</v>
      </c>
      <c r="G27" s="10"/>
      <c r="H27" s="3" t="s">
        <v>83</v>
      </c>
      <c r="I27" s="5" t="s">
        <v>34</v>
      </c>
      <c r="J27" s="11">
        <v>1</v>
      </c>
      <c r="L27" s="10" t="s">
        <v>249</v>
      </c>
      <c r="M27" s="3" t="s">
        <v>110</v>
      </c>
      <c r="N27" s="5" t="s">
        <v>33</v>
      </c>
      <c r="O27" s="11">
        <v>1</v>
      </c>
      <c r="Q27" s="17" t="s">
        <v>249</v>
      </c>
      <c r="R27" s="1" t="s">
        <v>110</v>
      </c>
      <c r="S27" s="6" t="s">
        <v>33</v>
      </c>
      <c r="T27" s="18">
        <v>1</v>
      </c>
      <c r="U27" s="3"/>
      <c r="V27" s="10"/>
      <c r="X27" s="3"/>
      <c r="Y27" s="12"/>
      <c r="Z27" s="3"/>
      <c r="AA27" s="10"/>
      <c r="AB27" s="3" t="s">
        <v>152</v>
      </c>
      <c r="AC27" s="5" t="s">
        <v>36</v>
      </c>
      <c r="AD27" s="11">
        <v>0</v>
      </c>
      <c r="AE27" s="3"/>
      <c r="AF27" s="10"/>
      <c r="AH27" s="3"/>
      <c r="AI27" s="12"/>
      <c r="AJ27" s="3"/>
      <c r="AK27" s="13"/>
      <c r="AL27" s="14" t="s">
        <v>153</v>
      </c>
      <c r="AM27" s="15" t="s">
        <v>37</v>
      </c>
      <c r="AN27" s="16">
        <v>1</v>
      </c>
      <c r="AO27" s="3"/>
      <c r="AP27" s="10" t="s">
        <v>19</v>
      </c>
      <c r="AQ27" s="3" t="s">
        <v>162</v>
      </c>
      <c r="AR27" s="5" t="s">
        <v>33</v>
      </c>
      <c r="AS27" s="11">
        <v>1</v>
      </c>
      <c r="AT27" s="3"/>
      <c r="AU27" s="10"/>
      <c r="AV27" s="3" t="s">
        <v>90</v>
      </c>
      <c r="AW27" s="5" t="s">
        <v>36</v>
      </c>
      <c r="AX27" s="11">
        <v>5</v>
      </c>
      <c r="AY27" s="3"/>
      <c r="AZ27" s="13"/>
      <c r="BA27" s="14" t="s">
        <v>173</v>
      </c>
      <c r="BB27" s="15" t="s">
        <v>35</v>
      </c>
      <c r="BC27" s="16">
        <v>5</v>
      </c>
      <c r="BD27" s="3"/>
      <c r="BE27" s="13"/>
      <c r="BF27" s="14" t="s">
        <v>48</v>
      </c>
      <c r="BG27" s="15" t="s">
        <v>37</v>
      </c>
      <c r="BH27" s="16">
        <v>0</v>
      </c>
      <c r="BI27" s="3"/>
      <c r="BJ27" s="10"/>
      <c r="BK27" s="3" t="s">
        <v>152</v>
      </c>
      <c r="BL27" s="5" t="s">
        <v>36</v>
      </c>
      <c r="BM27" s="11">
        <v>1</v>
      </c>
      <c r="BN27" s="3"/>
    </row>
    <row r="28" spans="2:66" ht="10.95" customHeight="1" x14ac:dyDescent="0.3">
      <c r="B28" s="10"/>
      <c r="E28" s="11"/>
      <c r="G28" s="10"/>
      <c r="H28" s="3" t="s">
        <v>84</v>
      </c>
      <c r="I28" s="5" t="s">
        <v>35</v>
      </c>
      <c r="J28" s="11">
        <v>3</v>
      </c>
      <c r="L28" s="10"/>
      <c r="M28" s="3" t="s">
        <v>111</v>
      </c>
      <c r="N28" s="5" t="s">
        <v>34</v>
      </c>
      <c r="O28" s="11">
        <v>2</v>
      </c>
      <c r="Q28" s="10"/>
      <c r="R28" s="1" t="s">
        <v>111</v>
      </c>
      <c r="S28" s="6" t="s">
        <v>34</v>
      </c>
      <c r="T28" s="18">
        <v>2</v>
      </c>
      <c r="U28" s="3"/>
      <c r="V28" s="17" t="s">
        <v>240</v>
      </c>
      <c r="W28" s="3" t="s">
        <v>274</v>
      </c>
      <c r="X28" s="5" t="s">
        <v>33</v>
      </c>
      <c r="Y28" s="11">
        <v>5</v>
      </c>
      <c r="Z28" s="3"/>
      <c r="AA28" s="13"/>
      <c r="AB28" s="14" t="s">
        <v>153</v>
      </c>
      <c r="AC28" s="15" t="s">
        <v>37</v>
      </c>
      <c r="AD28" s="16">
        <v>0</v>
      </c>
      <c r="AE28" s="3"/>
      <c r="AF28" s="17" t="s">
        <v>6</v>
      </c>
      <c r="AG28" s="3" t="s">
        <v>272</v>
      </c>
      <c r="AH28" s="5" t="s">
        <v>33</v>
      </c>
      <c r="AI28" s="11">
        <v>1</v>
      </c>
      <c r="AJ28" s="3"/>
      <c r="AK28" s="10"/>
      <c r="AM28" s="3"/>
      <c r="AN28" s="12"/>
      <c r="AO28" s="3"/>
      <c r="AP28" s="10"/>
      <c r="AQ28" s="3" t="s">
        <v>163</v>
      </c>
      <c r="AR28" s="5" t="s">
        <v>34</v>
      </c>
      <c r="AS28" s="11">
        <v>3</v>
      </c>
      <c r="AT28" s="3"/>
      <c r="AU28" s="13"/>
      <c r="AV28" s="14" t="s">
        <v>91</v>
      </c>
      <c r="AW28" s="15" t="s">
        <v>37</v>
      </c>
      <c r="AX28" s="16">
        <v>5</v>
      </c>
      <c r="AY28" s="3"/>
      <c r="AZ28" s="10"/>
      <c r="BB28" s="3"/>
      <c r="BC28" s="12"/>
      <c r="BD28" s="3"/>
      <c r="BE28" s="10"/>
      <c r="BG28" s="3"/>
      <c r="BH28" s="12"/>
      <c r="BI28" s="3"/>
      <c r="BJ28" s="13"/>
      <c r="BK28" s="14" t="s">
        <v>153</v>
      </c>
      <c r="BL28" s="15" t="s">
        <v>37</v>
      </c>
      <c r="BM28" s="16">
        <v>1</v>
      </c>
      <c r="BN28" s="3"/>
    </row>
    <row r="29" spans="2:66" ht="10.95" customHeight="1" x14ac:dyDescent="0.3">
      <c r="B29" s="10" t="s">
        <v>17</v>
      </c>
      <c r="C29" s="3">
        <v>0</v>
      </c>
      <c r="D29" s="5" t="s">
        <v>33</v>
      </c>
      <c r="E29" s="11">
        <v>1</v>
      </c>
      <c r="G29" s="10"/>
      <c r="H29" s="3" t="s">
        <v>85</v>
      </c>
      <c r="I29" s="5" t="s">
        <v>36</v>
      </c>
      <c r="J29" s="11">
        <v>4</v>
      </c>
      <c r="L29" s="10"/>
      <c r="M29" s="3" t="s">
        <v>112</v>
      </c>
      <c r="N29" s="5" t="s">
        <v>35</v>
      </c>
      <c r="O29" s="11">
        <v>3</v>
      </c>
      <c r="Q29" s="10"/>
      <c r="R29" s="1" t="s">
        <v>112</v>
      </c>
      <c r="S29" s="6" t="s">
        <v>35</v>
      </c>
      <c r="T29" s="18">
        <v>3</v>
      </c>
      <c r="U29" s="3"/>
      <c r="V29" s="10"/>
      <c r="W29" s="95" t="s">
        <v>273</v>
      </c>
      <c r="X29" s="5" t="s">
        <v>34</v>
      </c>
      <c r="Y29" s="11">
        <v>4</v>
      </c>
      <c r="Z29" s="3"/>
      <c r="AA29" s="10"/>
      <c r="AC29" s="3"/>
      <c r="AD29" s="12"/>
      <c r="AE29" s="3"/>
      <c r="AF29" s="10"/>
      <c r="AG29" s="3" t="s">
        <v>159</v>
      </c>
      <c r="AH29" s="5" t="s">
        <v>34</v>
      </c>
      <c r="AI29" s="11">
        <v>0</v>
      </c>
      <c r="AJ29" s="3"/>
      <c r="AK29" s="10" t="s">
        <v>241</v>
      </c>
      <c r="AL29" s="3" t="s">
        <v>82</v>
      </c>
      <c r="AM29" s="5" t="s">
        <v>33</v>
      </c>
      <c r="AN29" s="11">
        <v>1</v>
      </c>
      <c r="AO29" s="3"/>
      <c r="AP29" s="13"/>
      <c r="AQ29" s="14" t="s">
        <v>164</v>
      </c>
      <c r="AR29" s="15" t="s">
        <v>35</v>
      </c>
      <c r="AS29" s="16">
        <v>5</v>
      </c>
      <c r="AT29" s="3"/>
      <c r="AU29" s="10"/>
      <c r="AW29" s="3"/>
      <c r="AX29" s="12"/>
      <c r="AY29" s="3"/>
      <c r="AZ29" s="10" t="s">
        <v>10</v>
      </c>
      <c r="BA29" s="3" t="s">
        <v>149</v>
      </c>
      <c r="BB29" s="5" t="s">
        <v>33</v>
      </c>
      <c r="BC29" s="11">
        <v>0</v>
      </c>
      <c r="BD29" s="3"/>
      <c r="BE29" s="10" t="s">
        <v>13</v>
      </c>
      <c r="BF29" s="3" t="s">
        <v>194</v>
      </c>
      <c r="BG29" s="5" t="s">
        <v>33</v>
      </c>
      <c r="BH29" s="11">
        <v>1</v>
      </c>
      <c r="BI29" s="3"/>
      <c r="BJ29" s="10"/>
      <c r="BL29" s="3"/>
      <c r="BM29" s="12"/>
      <c r="BN29" s="3"/>
    </row>
    <row r="30" spans="2:66" ht="10.95" customHeight="1" x14ac:dyDescent="0.3">
      <c r="B30" s="10"/>
      <c r="C30" s="3" t="s">
        <v>60</v>
      </c>
      <c r="D30" s="5" t="s">
        <v>34</v>
      </c>
      <c r="E30" s="11">
        <v>1</v>
      </c>
      <c r="G30" s="13"/>
      <c r="H30" s="14" t="s">
        <v>86</v>
      </c>
      <c r="I30" s="15" t="s">
        <v>37</v>
      </c>
      <c r="J30" s="16">
        <v>5</v>
      </c>
      <c r="L30" s="10"/>
      <c r="M30" s="3" t="s">
        <v>113</v>
      </c>
      <c r="N30" s="5" t="s">
        <v>36</v>
      </c>
      <c r="O30" s="11">
        <v>4</v>
      </c>
      <c r="Q30" s="10"/>
      <c r="R30" s="1" t="s">
        <v>113</v>
      </c>
      <c r="S30" s="6" t="s">
        <v>36</v>
      </c>
      <c r="T30" s="18">
        <v>4</v>
      </c>
      <c r="U30" s="3"/>
      <c r="V30" s="10"/>
      <c r="W30" s="3" t="s">
        <v>275</v>
      </c>
      <c r="X30" s="5" t="s">
        <v>35</v>
      </c>
      <c r="Y30" s="11">
        <v>3</v>
      </c>
      <c r="Z30" s="3"/>
      <c r="AA30" s="17" t="s">
        <v>249</v>
      </c>
      <c r="AB30" s="1" t="s">
        <v>110</v>
      </c>
      <c r="AC30" s="6" t="s">
        <v>33</v>
      </c>
      <c r="AD30" s="18">
        <v>1</v>
      </c>
      <c r="AE30" s="3"/>
      <c r="AF30" s="10"/>
      <c r="AG30" s="3" t="s">
        <v>160</v>
      </c>
      <c r="AH30" s="5" t="s">
        <v>35</v>
      </c>
      <c r="AI30" s="11">
        <v>-1</v>
      </c>
      <c r="AJ30" s="3"/>
      <c r="AK30" s="10"/>
      <c r="AL30" s="3" t="s">
        <v>83</v>
      </c>
      <c r="AM30" s="5" t="s">
        <v>34</v>
      </c>
      <c r="AN30" s="11">
        <v>1</v>
      </c>
      <c r="AO30" s="3"/>
      <c r="AP30" s="10"/>
      <c r="AR30" s="3"/>
      <c r="AS30" s="12"/>
      <c r="AT30" s="3"/>
      <c r="AU30" s="10" t="s">
        <v>14</v>
      </c>
      <c r="AV30" s="3" t="s">
        <v>87</v>
      </c>
      <c r="AW30" s="5" t="s">
        <v>33</v>
      </c>
      <c r="AX30" s="11">
        <v>1</v>
      </c>
      <c r="AY30" s="3"/>
      <c r="AZ30" s="10"/>
      <c r="BA30" s="3" t="s">
        <v>150</v>
      </c>
      <c r="BB30" s="5" t="s">
        <v>34</v>
      </c>
      <c r="BC30" s="11">
        <v>1</v>
      </c>
      <c r="BD30" s="3"/>
      <c r="BE30" s="10"/>
      <c r="BF30" s="3" t="s">
        <v>195</v>
      </c>
      <c r="BG30" s="5" t="s">
        <v>34</v>
      </c>
      <c r="BH30" s="11">
        <v>2</v>
      </c>
      <c r="BI30" s="3"/>
      <c r="BJ30" s="10" t="s">
        <v>20</v>
      </c>
      <c r="BK30" s="3" t="s">
        <v>169</v>
      </c>
      <c r="BL30" s="5" t="s">
        <v>33</v>
      </c>
      <c r="BM30" s="11">
        <v>5</v>
      </c>
      <c r="BN30" s="3"/>
    </row>
    <row r="31" spans="2:66" ht="10.95" customHeight="1" x14ac:dyDescent="0.3">
      <c r="B31" s="10"/>
      <c r="C31" s="3" t="s">
        <v>61</v>
      </c>
      <c r="D31" s="5" t="s">
        <v>35</v>
      </c>
      <c r="E31" s="11">
        <v>1</v>
      </c>
      <c r="G31" s="10"/>
      <c r="J31" s="11"/>
      <c r="L31" s="13"/>
      <c r="M31" s="14" t="s">
        <v>114</v>
      </c>
      <c r="N31" s="15" t="s">
        <v>37</v>
      </c>
      <c r="O31" s="16">
        <v>5</v>
      </c>
      <c r="Q31" s="13"/>
      <c r="R31" s="19" t="s">
        <v>114</v>
      </c>
      <c r="S31" s="20" t="s">
        <v>37</v>
      </c>
      <c r="T31" s="21">
        <v>5</v>
      </c>
      <c r="U31" s="3"/>
      <c r="V31" s="10"/>
      <c r="W31" s="3" t="s">
        <v>276</v>
      </c>
      <c r="X31" s="5" t="s">
        <v>36</v>
      </c>
      <c r="Y31" s="11">
        <v>2</v>
      </c>
      <c r="Z31" s="3"/>
      <c r="AA31" s="10"/>
      <c r="AB31" s="1" t="s">
        <v>111</v>
      </c>
      <c r="AC31" s="6" t="s">
        <v>34</v>
      </c>
      <c r="AD31" s="18">
        <v>2</v>
      </c>
      <c r="AE31" s="3"/>
      <c r="AF31" s="10"/>
      <c r="AG31" s="3" t="s">
        <v>51</v>
      </c>
      <c r="AH31" s="5" t="s">
        <v>36</v>
      </c>
      <c r="AI31" s="11">
        <v>1</v>
      </c>
      <c r="AJ31" s="3"/>
      <c r="AK31" s="10"/>
      <c r="AL31" s="3" t="s">
        <v>84</v>
      </c>
      <c r="AM31" s="5" t="s">
        <v>35</v>
      </c>
      <c r="AN31" s="11">
        <v>3</v>
      </c>
      <c r="AO31" s="3"/>
      <c r="AP31" s="10" t="s">
        <v>20</v>
      </c>
      <c r="AQ31" s="3" t="s">
        <v>165</v>
      </c>
      <c r="AR31" s="5" t="s">
        <v>33</v>
      </c>
      <c r="AS31" s="11">
        <v>1</v>
      </c>
      <c r="AT31" s="3"/>
      <c r="AU31" s="10"/>
      <c r="AV31" s="3" t="s">
        <v>115</v>
      </c>
      <c r="AW31" s="5" t="s">
        <v>34</v>
      </c>
      <c r="AX31" s="11">
        <v>2</v>
      </c>
      <c r="AY31" s="3"/>
      <c r="AZ31" s="10"/>
      <c r="BA31" s="3" t="s">
        <v>197</v>
      </c>
      <c r="BB31" s="5" t="s">
        <v>35</v>
      </c>
      <c r="BC31" s="11">
        <v>1</v>
      </c>
      <c r="BD31" s="3"/>
      <c r="BE31" s="10"/>
      <c r="BF31" s="3" t="s">
        <v>101</v>
      </c>
      <c r="BG31" s="5" t="s">
        <v>35</v>
      </c>
      <c r="BH31" s="11">
        <v>4</v>
      </c>
      <c r="BI31" s="3"/>
      <c r="BJ31" s="10"/>
      <c r="BK31" s="3" t="s">
        <v>168</v>
      </c>
      <c r="BL31" s="5" t="s">
        <v>34</v>
      </c>
      <c r="BM31" s="11">
        <v>4</v>
      </c>
      <c r="BN31" s="3"/>
    </row>
    <row r="32" spans="2:66" ht="10.95" customHeight="1" x14ac:dyDescent="0.3">
      <c r="B32" s="10"/>
      <c r="C32" s="3" t="s">
        <v>62</v>
      </c>
      <c r="D32" s="5" t="s">
        <v>36</v>
      </c>
      <c r="E32" s="11">
        <v>2</v>
      </c>
      <c r="G32" s="17" t="s">
        <v>15</v>
      </c>
      <c r="H32" s="3" t="s">
        <v>87</v>
      </c>
      <c r="I32" s="5" t="s">
        <v>33</v>
      </c>
      <c r="J32" s="11">
        <v>1</v>
      </c>
      <c r="L32" s="10"/>
      <c r="O32" s="11"/>
      <c r="Q32" s="10"/>
      <c r="T32" s="11"/>
      <c r="U32" s="3"/>
      <c r="V32" s="13"/>
      <c r="W32" s="14" t="s">
        <v>277</v>
      </c>
      <c r="X32" s="15" t="s">
        <v>37</v>
      </c>
      <c r="Y32" s="16">
        <v>1</v>
      </c>
      <c r="Z32" s="3"/>
      <c r="AA32" s="10"/>
      <c r="AB32" s="1" t="s">
        <v>112</v>
      </c>
      <c r="AC32" s="6" t="s">
        <v>35</v>
      </c>
      <c r="AD32" s="18">
        <v>3</v>
      </c>
      <c r="AE32" s="3"/>
      <c r="AF32" s="10"/>
      <c r="AG32" s="3" t="s">
        <v>52</v>
      </c>
      <c r="AH32" s="5" t="s">
        <v>37</v>
      </c>
      <c r="AI32" s="11">
        <v>1</v>
      </c>
      <c r="AJ32" s="3"/>
      <c r="AK32" s="10"/>
      <c r="AL32" s="3" t="s">
        <v>85</v>
      </c>
      <c r="AM32" s="5" t="s">
        <v>36</v>
      </c>
      <c r="AN32" s="11">
        <v>4</v>
      </c>
      <c r="AO32" s="3"/>
      <c r="AP32" s="10"/>
      <c r="AQ32" s="3" t="s">
        <v>166</v>
      </c>
      <c r="AR32" s="5" t="s">
        <v>34</v>
      </c>
      <c r="AS32" s="11">
        <v>2</v>
      </c>
      <c r="AT32" s="3"/>
      <c r="AU32" s="10"/>
      <c r="AV32" s="3" t="s">
        <v>116</v>
      </c>
      <c r="AW32" s="5" t="s">
        <v>35</v>
      </c>
      <c r="AX32" s="11">
        <v>3</v>
      </c>
      <c r="AY32" s="3"/>
      <c r="AZ32" s="10"/>
      <c r="BA32" s="3" t="s">
        <v>152</v>
      </c>
      <c r="BB32" s="5" t="s">
        <v>36</v>
      </c>
      <c r="BC32" s="11">
        <v>1</v>
      </c>
      <c r="BD32" s="3"/>
      <c r="BE32" s="10"/>
      <c r="BF32" s="3" t="s">
        <v>196</v>
      </c>
      <c r="BG32" s="5" t="s">
        <v>36</v>
      </c>
      <c r="BH32" s="11">
        <v>3</v>
      </c>
      <c r="BI32" s="3"/>
      <c r="BJ32" s="10"/>
      <c r="BK32" s="3" t="s">
        <v>167</v>
      </c>
      <c r="BL32" s="5" t="s">
        <v>35</v>
      </c>
      <c r="BM32" s="11">
        <v>3</v>
      </c>
      <c r="BN32" s="3"/>
    </row>
    <row r="33" spans="2:66" ht="10.95" customHeight="1" x14ac:dyDescent="0.3">
      <c r="B33" s="13"/>
      <c r="C33" s="14" t="s">
        <v>63</v>
      </c>
      <c r="D33" s="15" t="s">
        <v>37</v>
      </c>
      <c r="E33" s="16">
        <v>3</v>
      </c>
      <c r="G33" s="10"/>
      <c r="H33" s="3" t="s">
        <v>88</v>
      </c>
      <c r="I33" s="5" t="s">
        <v>34</v>
      </c>
      <c r="J33" s="11">
        <v>2</v>
      </c>
      <c r="L33" s="10" t="s">
        <v>15</v>
      </c>
      <c r="M33" s="3" t="s">
        <v>87</v>
      </c>
      <c r="N33" s="5" t="s">
        <v>33</v>
      </c>
      <c r="O33" s="11">
        <v>1</v>
      </c>
      <c r="Q33" s="17" t="s">
        <v>14</v>
      </c>
      <c r="R33" s="1" t="s">
        <v>87</v>
      </c>
      <c r="S33" s="6" t="s">
        <v>33</v>
      </c>
      <c r="T33" s="18">
        <v>1</v>
      </c>
      <c r="U33" s="3"/>
      <c r="V33" s="10"/>
      <c r="X33" s="3"/>
      <c r="Y33" s="12"/>
      <c r="Z33" s="3"/>
      <c r="AA33" s="10"/>
      <c r="AB33" s="1" t="s">
        <v>113</v>
      </c>
      <c r="AC33" s="6" t="s">
        <v>36</v>
      </c>
      <c r="AD33" s="18">
        <v>4</v>
      </c>
      <c r="AE33" s="3"/>
      <c r="AF33" s="13"/>
      <c r="AG33" s="14" t="s">
        <v>161</v>
      </c>
      <c r="AH33" s="15" t="s">
        <v>53</v>
      </c>
      <c r="AI33" s="16">
        <v>0</v>
      </c>
      <c r="AJ33" s="3"/>
      <c r="AK33" s="13"/>
      <c r="AL33" s="14" t="s">
        <v>86</v>
      </c>
      <c r="AM33" s="15" t="s">
        <v>37</v>
      </c>
      <c r="AN33" s="16">
        <v>5</v>
      </c>
      <c r="AO33" s="3"/>
      <c r="AP33" s="10"/>
      <c r="AQ33" s="3" t="s">
        <v>167</v>
      </c>
      <c r="AR33" s="5" t="s">
        <v>35</v>
      </c>
      <c r="AS33" s="11">
        <v>3</v>
      </c>
      <c r="AT33" s="3"/>
      <c r="AU33" s="10"/>
      <c r="AV33" s="3" t="s">
        <v>117</v>
      </c>
      <c r="AW33" s="5" t="s">
        <v>36</v>
      </c>
      <c r="AX33" s="11">
        <v>4</v>
      </c>
      <c r="AY33" s="3"/>
      <c r="AZ33" s="13"/>
      <c r="BA33" s="14" t="s">
        <v>153</v>
      </c>
      <c r="BB33" s="15" t="s">
        <v>37</v>
      </c>
      <c r="BC33" s="16">
        <v>1</v>
      </c>
      <c r="BD33" s="3"/>
      <c r="BE33" s="13"/>
      <c r="BF33" s="14" t="s">
        <v>103</v>
      </c>
      <c r="BG33" s="15" t="s">
        <v>37</v>
      </c>
      <c r="BH33" s="16">
        <v>5</v>
      </c>
      <c r="BI33" s="3"/>
      <c r="BJ33" s="10"/>
      <c r="BK33" s="3" t="s">
        <v>166</v>
      </c>
      <c r="BL33" s="5" t="s">
        <v>36</v>
      </c>
      <c r="BM33" s="11">
        <v>2</v>
      </c>
      <c r="BN33" s="3"/>
    </row>
    <row r="34" spans="2:66" ht="10.95" customHeight="1" x14ac:dyDescent="0.3">
      <c r="G34" s="10"/>
      <c r="H34" s="3" t="s">
        <v>89</v>
      </c>
      <c r="I34" s="5" t="s">
        <v>35</v>
      </c>
      <c r="J34" s="11">
        <v>3</v>
      </c>
      <c r="L34" s="10"/>
      <c r="M34" s="3" t="s">
        <v>88</v>
      </c>
      <c r="N34" s="5" t="s">
        <v>34</v>
      </c>
      <c r="O34" s="11">
        <v>2</v>
      </c>
      <c r="Q34" s="10"/>
      <c r="R34" s="1" t="s">
        <v>115</v>
      </c>
      <c r="S34" s="6" t="s">
        <v>34</v>
      </c>
      <c r="T34" s="18">
        <v>2</v>
      </c>
      <c r="U34" s="3"/>
      <c r="V34" s="10" t="s">
        <v>241</v>
      </c>
      <c r="W34" s="3" t="s">
        <v>82</v>
      </c>
      <c r="X34" s="5" t="s">
        <v>33</v>
      </c>
      <c r="Y34" s="11">
        <v>1</v>
      </c>
      <c r="Z34" s="3"/>
      <c r="AA34" s="13"/>
      <c r="AB34" s="19" t="s">
        <v>114</v>
      </c>
      <c r="AC34" s="20" t="s">
        <v>37</v>
      </c>
      <c r="AD34" s="21">
        <v>5</v>
      </c>
      <c r="AE34" s="3"/>
      <c r="AF34" s="10"/>
      <c r="AH34" s="3"/>
      <c r="AI34" s="12"/>
      <c r="AJ34" s="3"/>
      <c r="AK34" s="10"/>
      <c r="AM34" s="3"/>
      <c r="AN34" s="12"/>
      <c r="AO34" s="3"/>
      <c r="AP34" s="10"/>
      <c r="AQ34" s="3" t="s">
        <v>168</v>
      </c>
      <c r="AR34" s="5" t="s">
        <v>36</v>
      </c>
      <c r="AS34" s="11">
        <v>4</v>
      </c>
      <c r="AT34" s="3"/>
      <c r="AU34" s="13"/>
      <c r="AV34" s="14" t="s">
        <v>118</v>
      </c>
      <c r="AW34" s="15" t="s">
        <v>37</v>
      </c>
      <c r="AX34" s="16">
        <v>5</v>
      </c>
      <c r="AY34" s="3"/>
      <c r="AZ34" s="10"/>
      <c r="BD34" s="30"/>
      <c r="BE34" s="10"/>
      <c r="BG34" s="3"/>
      <c r="BH34" s="12"/>
      <c r="BI34" s="3"/>
      <c r="BJ34" s="13"/>
      <c r="BK34" s="14" t="s">
        <v>165</v>
      </c>
      <c r="BL34" s="15" t="s">
        <v>37</v>
      </c>
      <c r="BM34" s="16">
        <v>1</v>
      </c>
      <c r="BN34" s="3"/>
    </row>
    <row r="35" spans="2:66" ht="10.95" customHeight="1" x14ac:dyDescent="0.3">
      <c r="G35" s="10"/>
      <c r="H35" s="3" t="s">
        <v>90</v>
      </c>
      <c r="I35" s="5" t="s">
        <v>36</v>
      </c>
      <c r="J35" s="11">
        <v>4</v>
      </c>
      <c r="L35" s="10"/>
      <c r="M35" s="3" t="s">
        <v>89</v>
      </c>
      <c r="N35" s="5" t="s">
        <v>35</v>
      </c>
      <c r="O35" s="11">
        <v>3</v>
      </c>
      <c r="Q35" s="10"/>
      <c r="R35" s="1" t="s">
        <v>116</v>
      </c>
      <c r="S35" s="6" t="s">
        <v>35</v>
      </c>
      <c r="T35" s="18">
        <v>3</v>
      </c>
      <c r="U35" s="3"/>
      <c r="V35" s="10"/>
      <c r="W35" s="3" t="s">
        <v>83</v>
      </c>
      <c r="X35" s="5" t="s">
        <v>34</v>
      </c>
      <c r="Y35" s="11">
        <v>1</v>
      </c>
      <c r="Z35" s="3"/>
      <c r="AA35" s="10"/>
      <c r="AC35" s="3"/>
      <c r="AD35" s="12"/>
      <c r="AE35" s="3"/>
      <c r="AF35" s="17" t="s">
        <v>10</v>
      </c>
      <c r="AG35" s="3" t="s">
        <v>149</v>
      </c>
      <c r="AH35" s="5" t="s">
        <v>33</v>
      </c>
      <c r="AI35" s="11">
        <v>0</v>
      </c>
      <c r="AJ35" s="3"/>
      <c r="AK35" s="10" t="s">
        <v>248</v>
      </c>
      <c r="AL35" s="3" t="s">
        <v>16</v>
      </c>
      <c r="AM35" s="5" t="s">
        <v>104</v>
      </c>
      <c r="AN35" s="11">
        <v>1</v>
      </c>
      <c r="AO35" s="3"/>
      <c r="AP35" s="13"/>
      <c r="AQ35" s="14" t="s">
        <v>169</v>
      </c>
      <c r="AR35" s="15" t="s">
        <v>37</v>
      </c>
      <c r="AS35" s="16">
        <v>5</v>
      </c>
      <c r="AT35" s="3"/>
      <c r="AY35" s="3"/>
      <c r="AZ35" s="10" t="s">
        <v>243</v>
      </c>
      <c r="BA35" s="3" t="s">
        <v>55</v>
      </c>
      <c r="BB35" s="5" t="s">
        <v>33</v>
      </c>
      <c r="BC35" s="11">
        <v>1</v>
      </c>
      <c r="BD35" s="3"/>
      <c r="BE35" s="10" t="s">
        <v>248</v>
      </c>
      <c r="BF35" s="3" t="s">
        <v>16</v>
      </c>
      <c r="BG35" s="5" t="s">
        <v>104</v>
      </c>
      <c r="BH35" s="11">
        <v>1</v>
      </c>
      <c r="BI35" s="3"/>
      <c r="BN35" s="3"/>
    </row>
    <row r="36" spans="2:66" ht="10.95" customHeight="1" x14ac:dyDescent="0.3">
      <c r="G36" s="13"/>
      <c r="H36" s="14" t="s">
        <v>91</v>
      </c>
      <c r="I36" s="15" t="s">
        <v>37</v>
      </c>
      <c r="J36" s="16">
        <v>5</v>
      </c>
      <c r="L36" s="10"/>
      <c r="M36" s="3" t="s">
        <v>90</v>
      </c>
      <c r="N36" s="5" t="s">
        <v>36</v>
      </c>
      <c r="O36" s="11">
        <v>4</v>
      </c>
      <c r="Q36" s="10"/>
      <c r="R36" s="1" t="s">
        <v>117</v>
      </c>
      <c r="S36" s="6" t="s">
        <v>36</v>
      </c>
      <c r="T36" s="18">
        <v>4</v>
      </c>
      <c r="U36" s="3"/>
      <c r="V36" s="10"/>
      <c r="W36" s="3" t="s">
        <v>84</v>
      </c>
      <c r="X36" s="5" t="s">
        <v>35</v>
      </c>
      <c r="Y36" s="11">
        <v>3</v>
      </c>
      <c r="Z36" s="3"/>
      <c r="AA36" s="10" t="s">
        <v>242</v>
      </c>
      <c r="AB36" s="3" t="s">
        <v>87</v>
      </c>
      <c r="AC36" s="5" t="s">
        <v>33</v>
      </c>
      <c r="AD36" s="11">
        <v>1</v>
      </c>
      <c r="AE36" s="3"/>
      <c r="AF36" s="10"/>
      <c r="AG36" s="3" t="s">
        <v>150</v>
      </c>
      <c r="AH36" s="5" t="s">
        <v>34</v>
      </c>
      <c r="AI36" s="11">
        <v>1</v>
      </c>
      <c r="AJ36" s="3"/>
      <c r="AK36" s="10"/>
      <c r="AL36" s="3" t="s">
        <v>106</v>
      </c>
      <c r="AM36" s="5" t="s">
        <v>105</v>
      </c>
      <c r="AN36" s="11">
        <v>0.8</v>
      </c>
      <c r="AO36" s="3"/>
      <c r="AT36" s="3"/>
      <c r="AY36" s="3"/>
      <c r="AZ36" s="10"/>
      <c r="BA36" s="3" t="s">
        <v>56</v>
      </c>
      <c r="BB36" s="5" t="s">
        <v>34</v>
      </c>
      <c r="BC36" s="11">
        <v>2</v>
      </c>
      <c r="BD36" s="3"/>
      <c r="BE36" s="10"/>
      <c r="BF36" s="3" t="s">
        <v>106</v>
      </c>
      <c r="BG36" s="5" t="s">
        <v>105</v>
      </c>
      <c r="BH36" s="11">
        <v>0.8</v>
      </c>
      <c r="BI36" s="3"/>
      <c r="BN36" s="3"/>
    </row>
    <row r="37" spans="2:66" ht="10.95" customHeight="1" x14ac:dyDescent="0.3">
      <c r="L37" s="13"/>
      <c r="M37" s="14" t="s">
        <v>91</v>
      </c>
      <c r="N37" s="15" t="s">
        <v>37</v>
      </c>
      <c r="O37" s="16">
        <v>5</v>
      </c>
      <c r="Q37" s="13"/>
      <c r="R37" s="19" t="s">
        <v>133</v>
      </c>
      <c r="S37" s="20" t="s">
        <v>37</v>
      </c>
      <c r="T37" s="21">
        <v>5</v>
      </c>
      <c r="U37" s="3"/>
      <c r="V37" s="10"/>
      <c r="W37" s="3" t="s">
        <v>85</v>
      </c>
      <c r="X37" s="5" t="s">
        <v>36</v>
      </c>
      <c r="Y37" s="11">
        <v>4</v>
      </c>
      <c r="Z37" s="3"/>
      <c r="AA37" s="10"/>
      <c r="AB37" s="3" t="s">
        <v>115</v>
      </c>
      <c r="AC37" s="5" t="s">
        <v>34</v>
      </c>
      <c r="AD37" s="11">
        <v>2</v>
      </c>
      <c r="AE37" s="3"/>
      <c r="AF37" s="10"/>
      <c r="AG37" s="3" t="s">
        <v>151</v>
      </c>
      <c r="AH37" s="5" t="s">
        <v>35</v>
      </c>
      <c r="AI37" s="11">
        <v>1</v>
      </c>
      <c r="AJ37" s="3"/>
      <c r="AK37" s="10"/>
      <c r="AL37" s="3" t="s">
        <v>108</v>
      </c>
      <c r="AM37" s="5" t="s">
        <v>107</v>
      </c>
      <c r="AN37" s="11">
        <v>0.6</v>
      </c>
      <c r="AO37" s="3"/>
      <c r="AT37" s="3"/>
      <c r="AY37" s="3"/>
      <c r="AZ37" s="10"/>
      <c r="BA37" s="3" t="s">
        <v>57</v>
      </c>
      <c r="BB37" s="5" t="s">
        <v>35</v>
      </c>
      <c r="BC37" s="11">
        <v>3</v>
      </c>
      <c r="BD37" s="3"/>
      <c r="BE37" s="10"/>
      <c r="BF37" s="3" t="s">
        <v>108</v>
      </c>
      <c r="BG37" s="5" t="s">
        <v>107</v>
      </c>
      <c r="BH37" s="11">
        <v>0.6</v>
      </c>
      <c r="BI37" s="3"/>
      <c r="BN37" s="3"/>
    </row>
    <row r="38" spans="2:66" ht="10.95" customHeight="1" x14ac:dyDescent="0.3">
      <c r="L38" s="10"/>
      <c r="O38" s="11"/>
      <c r="Q38" s="10"/>
      <c r="T38" s="11"/>
      <c r="U38" s="3"/>
      <c r="V38" s="13"/>
      <c r="W38" s="14" t="s">
        <v>86</v>
      </c>
      <c r="X38" s="15" t="s">
        <v>37</v>
      </c>
      <c r="Y38" s="16">
        <v>5</v>
      </c>
      <c r="Z38" s="3"/>
      <c r="AA38" s="10"/>
      <c r="AB38" s="3" t="s">
        <v>116</v>
      </c>
      <c r="AC38" s="5" t="s">
        <v>35</v>
      </c>
      <c r="AD38" s="11">
        <v>3</v>
      </c>
      <c r="AE38" s="3"/>
      <c r="AF38" s="10"/>
      <c r="AG38" s="3" t="s">
        <v>152</v>
      </c>
      <c r="AH38" s="5" t="s">
        <v>36</v>
      </c>
      <c r="AI38" s="11">
        <v>1</v>
      </c>
      <c r="AJ38" s="3"/>
      <c r="AK38" s="13"/>
      <c r="AL38" s="14" t="s">
        <v>109</v>
      </c>
      <c r="AM38" s="15" t="s">
        <v>270</v>
      </c>
      <c r="AN38" s="16">
        <v>1</v>
      </c>
      <c r="AO38" s="3"/>
      <c r="AT38" s="3"/>
      <c r="AY38" s="3"/>
      <c r="AZ38" s="10"/>
      <c r="BA38" s="3" t="s">
        <v>58</v>
      </c>
      <c r="BB38" s="5" t="s">
        <v>36</v>
      </c>
      <c r="BC38" s="11">
        <v>4</v>
      </c>
      <c r="BD38" s="3"/>
      <c r="BE38" s="13"/>
      <c r="BF38" s="14" t="s">
        <v>109</v>
      </c>
      <c r="BG38" s="15" t="s">
        <v>270</v>
      </c>
      <c r="BH38" s="16">
        <v>1</v>
      </c>
      <c r="BI38" s="3"/>
      <c r="BN38" s="3"/>
    </row>
    <row r="39" spans="2:66" ht="10.95" customHeight="1" x14ac:dyDescent="0.3">
      <c r="L39" s="10" t="s">
        <v>14</v>
      </c>
      <c r="M39" s="3" t="s">
        <v>87</v>
      </c>
      <c r="N39" s="5" t="s">
        <v>33</v>
      </c>
      <c r="O39" s="11">
        <v>1</v>
      </c>
      <c r="Q39" s="17" t="s">
        <v>29</v>
      </c>
      <c r="R39" s="1" t="s">
        <v>134</v>
      </c>
      <c r="S39" s="6" t="s">
        <v>33</v>
      </c>
      <c r="T39" s="18">
        <v>5</v>
      </c>
      <c r="U39" s="3"/>
      <c r="V39" s="10"/>
      <c r="X39" s="3"/>
      <c r="Y39" s="12"/>
      <c r="Z39" s="3"/>
      <c r="AA39" s="10"/>
      <c r="AB39" s="3" t="s">
        <v>117</v>
      </c>
      <c r="AC39" s="5" t="s">
        <v>36</v>
      </c>
      <c r="AD39" s="11">
        <v>4</v>
      </c>
      <c r="AE39" s="3"/>
      <c r="AF39" s="13"/>
      <c r="AG39" s="14" t="s">
        <v>153</v>
      </c>
      <c r="AH39" s="15" t="s">
        <v>37</v>
      </c>
      <c r="AI39" s="16">
        <v>1</v>
      </c>
      <c r="AJ39" s="3"/>
      <c r="AK39" s="10"/>
      <c r="AN39" s="11"/>
      <c r="AO39" s="3"/>
      <c r="AY39" s="3"/>
      <c r="AZ39" s="13"/>
      <c r="BA39" s="14" t="s">
        <v>193</v>
      </c>
      <c r="BB39" s="15" t="s">
        <v>37</v>
      </c>
      <c r="BC39" s="16">
        <v>5</v>
      </c>
      <c r="BD39" s="3"/>
      <c r="BE39" s="10"/>
      <c r="BH39" s="11"/>
      <c r="BI39" s="3"/>
      <c r="BN39" s="3"/>
    </row>
    <row r="40" spans="2:66" ht="10.95" customHeight="1" x14ac:dyDescent="0.3">
      <c r="L40" s="10"/>
      <c r="M40" s="3" t="s">
        <v>115</v>
      </c>
      <c r="N40" s="5" t="s">
        <v>34</v>
      </c>
      <c r="O40" s="11">
        <v>2</v>
      </c>
      <c r="Q40" s="10"/>
      <c r="R40" s="1" t="s">
        <v>135</v>
      </c>
      <c r="S40" s="6" t="s">
        <v>34</v>
      </c>
      <c r="T40" s="18">
        <v>4</v>
      </c>
      <c r="U40" s="3"/>
      <c r="V40" s="10" t="s">
        <v>15</v>
      </c>
      <c r="W40" s="3" t="s">
        <v>87</v>
      </c>
      <c r="X40" s="5" t="s">
        <v>33</v>
      </c>
      <c r="Y40" s="11">
        <v>1</v>
      </c>
      <c r="Z40" s="3"/>
      <c r="AA40" s="13"/>
      <c r="AB40" s="14" t="s">
        <v>118</v>
      </c>
      <c r="AC40" s="15" t="s">
        <v>37</v>
      </c>
      <c r="AD40" s="16">
        <v>5</v>
      </c>
      <c r="AE40" s="3"/>
      <c r="AF40" s="10"/>
      <c r="AH40" s="3"/>
      <c r="AI40" s="12"/>
      <c r="AJ40" s="3"/>
      <c r="AK40" s="10" t="s">
        <v>249</v>
      </c>
      <c r="AL40" s="3" t="s">
        <v>110</v>
      </c>
      <c r="AM40" s="5" t="s">
        <v>33</v>
      </c>
      <c r="AN40" s="11">
        <v>1</v>
      </c>
      <c r="AO40" s="3"/>
      <c r="AY40" s="3"/>
      <c r="AZ40" s="10"/>
      <c r="BB40" s="3"/>
      <c r="BC40" s="12"/>
      <c r="BD40" s="3"/>
      <c r="BE40" s="10" t="s">
        <v>249</v>
      </c>
      <c r="BF40" s="3" t="s">
        <v>110</v>
      </c>
      <c r="BG40" s="5" t="s">
        <v>33</v>
      </c>
      <c r="BH40" s="11">
        <v>1</v>
      </c>
      <c r="BI40" s="3"/>
      <c r="BN40" s="3"/>
    </row>
    <row r="41" spans="2:66" ht="10.95" customHeight="1" x14ac:dyDescent="0.3">
      <c r="L41" s="10"/>
      <c r="M41" s="3" t="s">
        <v>116</v>
      </c>
      <c r="N41" s="5" t="s">
        <v>35</v>
      </c>
      <c r="O41" s="11">
        <v>3</v>
      </c>
      <c r="Q41" s="10"/>
      <c r="R41" s="1" t="s">
        <v>136</v>
      </c>
      <c r="S41" s="6" t="s">
        <v>35</v>
      </c>
      <c r="T41" s="18">
        <v>2</v>
      </c>
      <c r="U41" s="3"/>
      <c r="V41" s="10"/>
      <c r="W41" s="3" t="s">
        <v>88</v>
      </c>
      <c r="X41" s="5" t="s">
        <v>34</v>
      </c>
      <c r="Y41" s="11">
        <v>2</v>
      </c>
      <c r="Z41" s="3"/>
      <c r="AA41" s="10"/>
      <c r="AC41" s="3"/>
      <c r="AD41" s="12"/>
      <c r="AE41" s="3"/>
      <c r="AF41" s="17" t="s">
        <v>12</v>
      </c>
      <c r="AG41" s="3" t="s">
        <v>55</v>
      </c>
      <c r="AH41" s="5" t="s">
        <v>33</v>
      </c>
      <c r="AI41" s="11">
        <v>1</v>
      </c>
      <c r="AJ41" s="3"/>
      <c r="AK41" s="10"/>
      <c r="AL41" s="3" t="s">
        <v>111</v>
      </c>
      <c r="AM41" s="5" t="s">
        <v>34</v>
      </c>
      <c r="AN41" s="11">
        <v>2</v>
      </c>
      <c r="AO41" s="3"/>
      <c r="AY41" s="3"/>
      <c r="AZ41" s="10" t="s">
        <v>13</v>
      </c>
      <c r="BA41" s="3" t="s">
        <v>194</v>
      </c>
      <c r="BB41" s="5" t="s">
        <v>33</v>
      </c>
      <c r="BC41" s="11">
        <v>1</v>
      </c>
      <c r="BD41" s="3"/>
      <c r="BE41" s="10"/>
      <c r="BF41" s="3" t="s">
        <v>111</v>
      </c>
      <c r="BG41" s="5" t="s">
        <v>34</v>
      </c>
      <c r="BH41" s="11">
        <v>2</v>
      </c>
      <c r="BI41" s="3"/>
      <c r="BN41" s="3"/>
    </row>
    <row r="42" spans="2:66" ht="10.95" customHeight="1" x14ac:dyDescent="0.3">
      <c r="L42" s="10"/>
      <c r="M42" s="3" t="s">
        <v>117</v>
      </c>
      <c r="N42" s="5" t="s">
        <v>36</v>
      </c>
      <c r="O42" s="11">
        <v>4</v>
      </c>
      <c r="Q42" s="13"/>
      <c r="R42" s="19" t="s">
        <v>137</v>
      </c>
      <c r="S42" s="20" t="s">
        <v>36</v>
      </c>
      <c r="T42" s="21">
        <v>1</v>
      </c>
      <c r="U42" s="3"/>
      <c r="V42" s="10"/>
      <c r="W42" s="3" t="s">
        <v>89</v>
      </c>
      <c r="X42" s="5" t="s">
        <v>35</v>
      </c>
      <c r="Y42" s="11">
        <v>3</v>
      </c>
      <c r="Z42" s="3"/>
      <c r="AA42" s="10" t="s">
        <v>29</v>
      </c>
      <c r="AB42" s="3" t="s">
        <v>134</v>
      </c>
      <c r="AC42" s="5" t="s">
        <v>33</v>
      </c>
      <c r="AD42" s="11">
        <v>5</v>
      </c>
      <c r="AE42" s="3"/>
      <c r="AF42" s="10"/>
      <c r="AG42" s="3" t="s">
        <v>56</v>
      </c>
      <c r="AH42" s="5" t="s">
        <v>34</v>
      </c>
      <c r="AI42" s="11">
        <v>2</v>
      </c>
      <c r="AJ42" s="3"/>
      <c r="AK42" s="10"/>
      <c r="AL42" s="3" t="s">
        <v>112</v>
      </c>
      <c r="AM42" s="5" t="s">
        <v>35</v>
      </c>
      <c r="AN42" s="11">
        <v>3</v>
      </c>
      <c r="AO42" s="3"/>
      <c r="AY42" s="3"/>
      <c r="AZ42" s="10"/>
      <c r="BA42" s="3" t="s">
        <v>195</v>
      </c>
      <c r="BB42" s="5" t="s">
        <v>34</v>
      </c>
      <c r="BC42" s="11">
        <v>2</v>
      </c>
      <c r="BD42" s="3"/>
      <c r="BE42" s="10"/>
      <c r="BF42" s="3" t="s">
        <v>112</v>
      </c>
      <c r="BG42" s="5" t="s">
        <v>35</v>
      </c>
      <c r="BH42" s="11">
        <v>3</v>
      </c>
      <c r="BI42" s="3"/>
      <c r="BN42" s="3"/>
    </row>
    <row r="43" spans="2:66" ht="10.95" customHeight="1" x14ac:dyDescent="0.3">
      <c r="L43" s="13"/>
      <c r="M43" s="14" t="s">
        <v>118</v>
      </c>
      <c r="N43" s="15" t="s">
        <v>37</v>
      </c>
      <c r="O43" s="16">
        <v>5</v>
      </c>
      <c r="U43" s="3"/>
      <c r="V43" s="10"/>
      <c r="W43" s="3" t="s">
        <v>90</v>
      </c>
      <c r="X43" s="5" t="s">
        <v>36</v>
      </c>
      <c r="Y43" s="11">
        <v>4</v>
      </c>
      <c r="Z43" s="3"/>
      <c r="AA43" s="10"/>
      <c r="AB43" s="3" t="s">
        <v>135</v>
      </c>
      <c r="AC43" s="5" t="s">
        <v>34</v>
      </c>
      <c r="AD43" s="11">
        <v>4</v>
      </c>
      <c r="AE43" s="3"/>
      <c r="AF43" s="10"/>
      <c r="AG43" s="3" t="s">
        <v>57</v>
      </c>
      <c r="AH43" s="5" t="s">
        <v>35</v>
      </c>
      <c r="AI43" s="11">
        <v>3</v>
      </c>
      <c r="AJ43" s="3"/>
      <c r="AK43" s="10"/>
      <c r="AL43" s="3" t="s">
        <v>113</v>
      </c>
      <c r="AM43" s="5" t="s">
        <v>36</v>
      </c>
      <c r="AN43" s="11">
        <v>4</v>
      </c>
      <c r="AO43" s="3"/>
      <c r="AY43" s="3"/>
      <c r="AZ43" s="10"/>
      <c r="BA43" s="3" t="s">
        <v>101</v>
      </c>
      <c r="BB43" s="5" t="s">
        <v>35</v>
      </c>
      <c r="BC43" s="11">
        <v>4</v>
      </c>
      <c r="BD43" s="3"/>
      <c r="BE43" s="10"/>
      <c r="BF43" s="3" t="s">
        <v>113</v>
      </c>
      <c r="BG43" s="5" t="s">
        <v>36</v>
      </c>
      <c r="BH43" s="11">
        <v>4</v>
      </c>
      <c r="BI43" s="3"/>
      <c r="BN43" s="3"/>
    </row>
    <row r="44" spans="2:66" ht="10.95" customHeight="1" x14ac:dyDescent="0.3">
      <c r="L44" s="10"/>
      <c r="O44" s="11"/>
      <c r="U44" s="3"/>
      <c r="V44" s="13"/>
      <c r="W44" s="14" t="s">
        <v>91</v>
      </c>
      <c r="X44" s="15" t="s">
        <v>37</v>
      </c>
      <c r="Y44" s="16">
        <v>5</v>
      </c>
      <c r="Z44" s="3"/>
      <c r="AA44" s="10"/>
      <c r="AB44" s="3" t="s">
        <v>136</v>
      </c>
      <c r="AC44" s="5" t="s">
        <v>35</v>
      </c>
      <c r="AD44" s="11">
        <v>2</v>
      </c>
      <c r="AE44" s="3"/>
      <c r="AF44" s="10"/>
      <c r="AG44" s="3" t="s">
        <v>58</v>
      </c>
      <c r="AH44" s="5" t="s">
        <v>36</v>
      </c>
      <c r="AI44" s="11">
        <v>4</v>
      </c>
      <c r="AJ44" s="3"/>
      <c r="AK44" s="13"/>
      <c r="AL44" s="14" t="s">
        <v>114</v>
      </c>
      <c r="AM44" s="15" t="s">
        <v>37</v>
      </c>
      <c r="AN44" s="16">
        <v>5</v>
      </c>
      <c r="AO44" s="3"/>
      <c r="AT44" s="3"/>
      <c r="AY44" s="3"/>
      <c r="AZ44" s="10"/>
      <c r="BA44" s="3" t="s">
        <v>196</v>
      </c>
      <c r="BB44" s="5" t="s">
        <v>36</v>
      </c>
      <c r="BC44" s="11">
        <v>3</v>
      </c>
      <c r="BD44" s="3"/>
      <c r="BE44" s="13"/>
      <c r="BF44" s="14" t="s">
        <v>114</v>
      </c>
      <c r="BG44" s="15" t="s">
        <v>37</v>
      </c>
      <c r="BH44" s="16">
        <v>5</v>
      </c>
      <c r="BI44" s="3"/>
      <c r="BN44" s="3"/>
    </row>
    <row r="45" spans="2:66" ht="10.95" customHeight="1" x14ac:dyDescent="0.3">
      <c r="L45" s="10" t="s">
        <v>30</v>
      </c>
      <c r="M45" s="3" t="s">
        <v>119</v>
      </c>
      <c r="N45" s="5" t="s">
        <v>33</v>
      </c>
      <c r="O45" s="11">
        <v>1</v>
      </c>
      <c r="U45" s="3"/>
      <c r="V45" s="10"/>
      <c r="X45" s="3"/>
      <c r="Y45" s="12"/>
      <c r="Z45" s="3"/>
      <c r="AA45" s="13"/>
      <c r="AB45" s="14" t="s">
        <v>137</v>
      </c>
      <c r="AC45" s="15" t="s">
        <v>36</v>
      </c>
      <c r="AD45" s="16">
        <v>1</v>
      </c>
      <c r="AE45" s="3"/>
      <c r="AF45" s="13"/>
      <c r="AG45" s="14" t="s">
        <v>59</v>
      </c>
      <c r="AH45" s="15" t="s">
        <v>37</v>
      </c>
      <c r="AI45" s="16">
        <v>5</v>
      </c>
      <c r="AJ45" s="3"/>
      <c r="AK45" s="10"/>
      <c r="AM45" s="3"/>
      <c r="AN45" s="12"/>
      <c r="AO45" s="3"/>
      <c r="AT45" s="3"/>
      <c r="AY45" s="3"/>
      <c r="AZ45" s="13"/>
      <c r="BA45" s="14" t="s">
        <v>103</v>
      </c>
      <c r="BB45" s="15" t="s">
        <v>37</v>
      </c>
      <c r="BC45" s="16">
        <v>5</v>
      </c>
      <c r="BD45" s="3"/>
      <c r="BE45" s="10"/>
      <c r="BG45" s="3"/>
      <c r="BH45" s="12"/>
      <c r="BI45" s="3"/>
      <c r="BN45" s="3"/>
    </row>
    <row r="46" spans="2:66" ht="10.95" customHeight="1" x14ac:dyDescent="0.3">
      <c r="L46" s="10"/>
      <c r="M46" s="3" t="s">
        <v>120</v>
      </c>
      <c r="N46" s="5" t="s">
        <v>34</v>
      </c>
      <c r="O46" s="11">
        <v>3</v>
      </c>
      <c r="U46" s="3"/>
      <c r="V46" s="10" t="s">
        <v>14</v>
      </c>
      <c r="W46" s="3" t="s">
        <v>87</v>
      </c>
      <c r="X46" s="5" t="s">
        <v>33</v>
      </c>
      <c r="Y46" s="11">
        <v>1</v>
      </c>
      <c r="Z46" s="3"/>
      <c r="AE46" s="3"/>
      <c r="AF46" s="10"/>
      <c r="AH46" s="3"/>
      <c r="AI46" s="12"/>
      <c r="AJ46" s="3"/>
      <c r="AK46" s="10" t="s">
        <v>17</v>
      </c>
      <c r="AL46" s="3">
        <v>0</v>
      </c>
      <c r="AM46" s="5" t="s">
        <v>33</v>
      </c>
      <c r="AN46" s="11">
        <v>1</v>
      </c>
      <c r="AO46" s="3"/>
      <c r="AT46" s="3"/>
      <c r="AY46" s="3"/>
      <c r="AZ46" s="10"/>
      <c r="BB46" s="3"/>
      <c r="BC46" s="12"/>
      <c r="BD46" s="3"/>
      <c r="BE46" s="10" t="s">
        <v>18</v>
      </c>
      <c r="BF46" s="3" t="s">
        <v>178</v>
      </c>
      <c r="BG46" s="5" t="s">
        <v>33</v>
      </c>
      <c r="BH46" s="11">
        <v>1</v>
      </c>
      <c r="BI46" s="3"/>
      <c r="BN46" s="3"/>
    </row>
    <row r="47" spans="2:66" ht="10.95" customHeight="1" x14ac:dyDescent="0.3">
      <c r="L47" s="13"/>
      <c r="M47" s="14" t="s">
        <v>121</v>
      </c>
      <c r="N47" s="15" t="s">
        <v>35</v>
      </c>
      <c r="O47" s="16">
        <v>5</v>
      </c>
      <c r="U47" s="3"/>
      <c r="V47" s="10"/>
      <c r="W47" s="3" t="s">
        <v>115</v>
      </c>
      <c r="X47" s="5" t="s">
        <v>34</v>
      </c>
      <c r="Y47" s="11">
        <v>2</v>
      </c>
      <c r="Z47" s="3"/>
      <c r="AE47" s="3"/>
      <c r="AF47" s="17" t="s">
        <v>244</v>
      </c>
      <c r="AG47" s="3" t="s">
        <v>99</v>
      </c>
      <c r="AH47" s="5" t="s">
        <v>33</v>
      </c>
      <c r="AI47" s="11">
        <v>1</v>
      </c>
      <c r="AJ47" s="3"/>
      <c r="AK47" s="10"/>
      <c r="AL47" s="3" t="s">
        <v>60</v>
      </c>
      <c r="AM47" s="5" t="s">
        <v>34</v>
      </c>
      <c r="AN47" s="11">
        <v>2</v>
      </c>
      <c r="AO47" s="3"/>
      <c r="AT47" s="3"/>
      <c r="AY47" s="3"/>
      <c r="AZ47" s="10" t="s">
        <v>248</v>
      </c>
      <c r="BA47" s="3" t="s">
        <v>16</v>
      </c>
      <c r="BB47" s="5" t="s">
        <v>104</v>
      </c>
      <c r="BC47" s="11">
        <v>1</v>
      </c>
      <c r="BD47" s="3"/>
      <c r="BE47" s="10"/>
      <c r="BF47" s="3" t="s">
        <v>179</v>
      </c>
      <c r="BG47" s="5" t="s">
        <v>34</v>
      </c>
      <c r="BH47" s="11">
        <v>2</v>
      </c>
      <c r="BI47" s="3"/>
      <c r="BN47" s="3"/>
    </row>
    <row r="48" spans="2:66" ht="10.95" customHeight="1" x14ac:dyDescent="0.3">
      <c r="U48" s="3"/>
      <c r="V48" s="10"/>
      <c r="W48" s="3" t="s">
        <v>116</v>
      </c>
      <c r="X48" s="5" t="s">
        <v>35</v>
      </c>
      <c r="Y48" s="11">
        <v>3</v>
      </c>
      <c r="Z48" s="3"/>
      <c r="AE48" s="3"/>
      <c r="AF48" s="17"/>
      <c r="AG48" s="3" t="s">
        <v>100</v>
      </c>
      <c r="AH48" s="5" t="s">
        <v>34</v>
      </c>
      <c r="AI48" s="11">
        <v>2</v>
      </c>
      <c r="AJ48" s="3"/>
      <c r="AK48" s="10"/>
      <c r="AL48" s="3" t="s">
        <v>61</v>
      </c>
      <c r="AM48" s="5" t="s">
        <v>35</v>
      </c>
      <c r="AN48" s="11">
        <v>3</v>
      </c>
      <c r="AO48" s="3"/>
      <c r="AT48" s="3"/>
      <c r="AY48" s="3"/>
      <c r="AZ48" s="10"/>
      <c r="BA48" s="3" t="s">
        <v>106</v>
      </c>
      <c r="BB48" s="5" t="s">
        <v>105</v>
      </c>
      <c r="BC48" s="11">
        <v>0.8</v>
      </c>
      <c r="BD48" s="3"/>
      <c r="BE48" s="10"/>
      <c r="BF48" s="3" t="s">
        <v>180</v>
      </c>
      <c r="BG48" s="5" t="s">
        <v>35</v>
      </c>
      <c r="BH48" s="11">
        <v>3</v>
      </c>
      <c r="BI48" s="3"/>
      <c r="BN48" s="3"/>
    </row>
    <row r="49" spans="21:66" ht="10.95" customHeight="1" x14ac:dyDescent="0.3">
      <c r="U49" s="3"/>
      <c r="V49" s="10"/>
      <c r="W49" s="3" t="s">
        <v>117</v>
      </c>
      <c r="X49" s="5" t="s">
        <v>36</v>
      </c>
      <c r="Y49" s="11">
        <v>4</v>
      </c>
      <c r="Z49" s="3"/>
      <c r="AE49" s="3"/>
      <c r="AF49" s="10"/>
      <c r="AG49" s="3" t="s">
        <v>101</v>
      </c>
      <c r="AH49" s="5" t="s">
        <v>35</v>
      </c>
      <c r="AI49" s="11">
        <v>4</v>
      </c>
      <c r="AJ49" s="3"/>
      <c r="AK49" s="10"/>
      <c r="AL49" s="3" t="s">
        <v>62</v>
      </c>
      <c r="AM49" s="5" t="s">
        <v>36</v>
      </c>
      <c r="AN49" s="11">
        <v>4</v>
      </c>
      <c r="AO49" s="3"/>
      <c r="AT49" s="3"/>
      <c r="AY49" s="3"/>
      <c r="AZ49" s="10"/>
      <c r="BA49" s="3" t="s">
        <v>108</v>
      </c>
      <c r="BB49" s="5" t="s">
        <v>107</v>
      </c>
      <c r="BC49" s="11">
        <v>0.6</v>
      </c>
      <c r="BD49" s="3"/>
      <c r="BE49" s="10"/>
      <c r="BF49" s="3" t="s">
        <v>181</v>
      </c>
      <c r="BG49" s="5" t="s">
        <v>36</v>
      </c>
      <c r="BH49" s="11">
        <v>4</v>
      </c>
      <c r="BI49" s="3"/>
      <c r="BN49" s="3"/>
    </row>
    <row r="50" spans="21:66" ht="10.95" customHeight="1" x14ac:dyDescent="0.3">
      <c r="U50" s="3"/>
      <c r="V50" s="13"/>
      <c r="W50" s="14" t="s">
        <v>133</v>
      </c>
      <c r="X50" s="15" t="s">
        <v>37</v>
      </c>
      <c r="Y50" s="16">
        <v>5</v>
      </c>
      <c r="Z50" s="3"/>
      <c r="AE50" s="3"/>
      <c r="AF50" s="10"/>
      <c r="AG50" s="3" t="s">
        <v>102</v>
      </c>
      <c r="AH50" s="5" t="s">
        <v>36</v>
      </c>
      <c r="AI50" s="11">
        <v>5</v>
      </c>
      <c r="AJ50" s="3"/>
      <c r="AK50" s="13"/>
      <c r="AL50" s="14" t="s">
        <v>63</v>
      </c>
      <c r="AM50" s="15" t="s">
        <v>37</v>
      </c>
      <c r="AN50" s="16">
        <v>5</v>
      </c>
      <c r="AO50" s="3"/>
      <c r="AT50" s="3"/>
      <c r="AY50" s="3"/>
      <c r="AZ50" s="13"/>
      <c r="BA50" s="14" t="s">
        <v>109</v>
      </c>
      <c r="BB50" s="15" t="s">
        <v>270</v>
      </c>
      <c r="BC50" s="16">
        <v>1</v>
      </c>
      <c r="BD50" s="3"/>
      <c r="BE50" s="13"/>
      <c r="BF50" s="14" t="s">
        <v>182</v>
      </c>
      <c r="BG50" s="15" t="s">
        <v>37</v>
      </c>
      <c r="BH50" s="16">
        <v>5</v>
      </c>
      <c r="BI50" s="3"/>
      <c r="BN50" s="3"/>
    </row>
    <row r="51" spans="21:66" ht="10.95" customHeight="1" x14ac:dyDescent="0.3">
      <c r="U51" s="3"/>
      <c r="Z51" s="3"/>
      <c r="AE51" s="3"/>
      <c r="AF51" s="13"/>
      <c r="AG51" s="14" t="s">
        <v>103</v>
      </c>
      <c r="AH51" s="15" t="s">
        <v>37</v>
      </c>
      <c r="AI51" s="16">
        <v>4</v>
      </c>
      <c r="AJ51" s="3"/>
      <c r="AK51" s="10"/>
      <c r="AM51" s="3"/>
      <c r="AN51" s="12"/>
      <c r="AO51" s="3"/>
      <c r="AT51" s="3"/>
      <c r="AY51" s="3"/>
      <c r="AZ51" s="10"/>
      <c r="BC51" s="11"/>
      <c r="BD51" s="3"/>
      <c r="BI51" s="3"/>
      <c r="BN51" s="3"/>
    </row>
    <row r="52" spans="21:66" ht="10.95" customHeight="1" x14ac:dyDescent="0.3">
      <c r="U52" s="3"/>
      <c r="Z52" s="3"/>
      <c r="AE52" s="3"/>
      <c r="AF52" s="10"/>
      <c r="AH52" s="3"/>
      <c r="AI52" s="12"/>
      <c r="AJ52" s="3"/>
      <c r="AK52" s="10" t="s">
        <v>250</v>
      </c>
      <c r="AL52" s="3" t="s">
        <v>178</v>
      </c>
      <c r="AM52" s="5" t="s">
        <v>33</v>
      </c>
      <c r="AN52" s="11">
        <v>1</v>
      </c>
      <c r="AO52" s="3"/>
      <c r="AT52" s="3"/>
      <c r="AY52" s="3"/>
      <c r="AZ52" s="10" t="s">
        <v>249</v>
      </c>
      <c r="BA52" s="3" t="s">
        <v>110</v>
      </c>
      <c r="BB52" s="5" t="s">
        <v>33</v>
      </c>
      <c r="BC52" s="11">
        <v>1</v>
      </c>
      <c r="BD52" s="3"/>
      <c r="BI52" s="3"/>
      <c r="BN52" s="3"/>
    </row>
    <row r="53" spans="21:66" ht="10.95" customHeight="1" x14ac:dyDescent="0.3">
      <c r="U53" s="3"/>
      <c r="Z53" s="3"/>
      <c r="AE53" s="3"/>
      <c r="AF53" s="10" t="s">
        <v>248</v>
      </c>
      <c r="AG53" s="3" t="s">
        <v>16</v>
      </c>
      <c r="AH53" s="5" t="s">
        <v>104</v>
      </c>
      <c r="AI53" s="11">
        <v>1</v>
      </c>
      <c r="AJ53" s="3"/>
      <c r="AK53" s="10"/>
      <c r="AL53" s="3" t="s">
        <v>179</v>
      </c>
      <c r="AM53" s="5" t="s">
        <v>34</v>
      </c>
      <c r="AN53" s="11">
        <v>2</v>
      </c>
      <c r="AO53" s="3"/>
      <c r="AT53" s="3"/>
      <c r="AY53" s="3"/>
      <c r="AZ53" s="10"/>
      <c r="BA53" s="3" t="s">
        <v>111</v>
      </c>
      <c r="BB53" s="5" t="s">
        <v>34</v>
      </c>
      <c r="BC53" s="11">
        <v>2</v>
      </c>
      <c r="BD53" s="3"/>
      <c r="BI53" s="3"/>
      <c r="BN53" s="3"/>
    </row>
    <row r="54" spans="21:66" ht="10.95" customHeight="1" x14ac:dyDescent="0.3">
      <c r="U54" s="3"/>
      <c r="Z54" s="3"/>
      <c r="AE54" s="3"/>
      <c r="AF54" s="10"/>
      <c r="AG54" s="3" t="s">
        <v>106</v>
      </c>
      <c r="AH54" s="5" t="s">
        <v>105</v>
      </c>
      <c r="AI54" s="11">
        <v>0.8</v>
      </c>
      <c r="AJ54" s="3"/>
      <c r="AK54" s="10"/>
      <c r="AL54" s="3" t="s">
        <v>180</v>
      </c>
      <c r="AM54" s="5" t="s">
        <v>35</v>
      </c>
      <c r="AN54" s="11">
        <v>3</v>
      </c>
      <c r="AO54" s="3"/>
      <c r="AT54" s="3"/>
      <c r="AY54" s="3"/>
      <c r="AZ54" s="10"/>
      <c r="BA54" s="3" t="s">
        <v>112</v>
      </c>
      <c r="BB54" s="5" t="s">
        <v>35</v>
      </c>
      <c r="BC54" s="11">
        <v>3</v>
      </c>
      <c r="BD54" s="3"/>
      <c r="BI54" s="3"/>
      <c r="BN54" s="3"/>
    </row>
    <row r="55" spans="21:66" ht="10.95" customHeight="1" x14ac:dyDescent="0.3">
      <c r="U55" s="3"/>
      <c r="Z55" s="3"/>
      <c r="AE55" s="3"/>
      <c r="AF55" s="10"/>
      <c r="AG55" s="3" t="s">
        <v>108</v>
      </c>
      <c r="AH55" s="5" t="s">
        <v>107</v>
      </c>
      <c r="AI55" s="11">
        <v>0.6</v>
      </c>
      <c r="AJ55" s="3"/>
      <c r="AK55" s="10"/>
      <c r="AL55" s="3" t="s">
        <v>181</v>
      </c>
      <c r="AM55" s="5" t="s">
        <v>36</v>
      </c>
      <c r="AN55" s="11">
        <v>4</v>
      </c>
      <c r="AO55" s="3"/>
      <c r="AT55" s="3"/>
      <c r="AY55" s="3"/>
      <c r="AZ55" s="10"/>
      <c r="BA55" s="3" t="s">
        <v>113</v>
      </c>
      <c r="BB55" s="5" t="s">
        <v>36</v>
      </c>
      <c r="BC55" s="11">
        <v>4</v>
      </c>
      <c r="BD55" s="3"/>
      <c r="BI55" s="3"/>
      <c r="BN55" s="3"/>
    </row>
    <row r="56" spans="21:66" ht="10.95" customHeight="1" x14ac:dyDescent="0.3">
      <c r="U56" s="3"/>
      <c r="Z56" s="3"/>
      <c r="AE56" s="3"/>
      <c r="AF56" s="13"/>
      <c r="AG56" s="14" t="s">
        <v>109</v>
      </c>
      <c r="AH56" s="15" t="s">
        <v>270</v>
      </c>
      <c r="AI56" s="16">
        <v>1</v>
      </c>
      <c r="AJ56" s="3"/>
      <c r="AK56" s="13"/>
      <c r="AL56" s="14" t="s">
        <v>182</v>
      </c>
      <c r="AM56" s="15" t="s">
        <v>37</v>
      </c>
      <c r="AN56" s="16">
        <v>5</v>
      </c>
      <c r="AO56" s="3"/>
      <c r="AT56" s="3"/>
      <c r="AY56" s="3"/>
      <c r="AZ56" s="13"/>
      <c r="BA56" s="14" t="s">
        <v>114</v>
      </c>
      <c r="BB56" s="15" t="s">
        <v>37</v>
      </c>
      <c r="BC56" s="16">
        <v>5</v>
      </c>
      <c r="BD56" s="3"/>
      <c r="BI56" s="3"/>
      <c r="BN56" s="3"/>
    </row>
    <row r="57" spans="21:66" ht="10.95" customHeight="1" x14ac:dyDescent="0.3">
      <c r="U57" s="3"/>
      <c r="Z57" s="3"/>
      <c r="AE57" s="3"/>
      <c r="AF57" s="10"/>
      <c r="AI57" s="11"/>
      <c r="AJ57" s="3"/>
      <c r="AK57" s="10"/>
      <c r="AM57" s="3"/>
      <c r="AN57" s="12"/>
      <c r="AO57" s="3"/>
      <c r="AT57" s="3"/>
      <c r="AY57" s="3"/>
      <c r="AZ57" s="10"/>
      <c r="BB57" s="3"/>
      <c r="BC57" s="12"/>
      <c r="BD57" s="3"/>
      <c r="BI57" s="3"/>
      <c r="BN57" s="3"/>
    </row>
    <row r="58" spans="21:66" ht="10.95" customHeight="1" x14ac:dyDescent="0.3">
      <c r="U58" s="3"/>
      <c r="Z58" s="3"/>
      <c r="AE58" s="3"/>
      <c r="AF58" s="10" t="s">
        <v>249</v>
      </c>
      <c r="AG58" s="3" t="s">
        <v>110</v>
      </c>
      <c r="AH58" s="5" t="s">
        <v>33</v>
      </c>
      <c r="AI58" s="11">
        <v>1</v>
      </c>
      <c r="AJ58" s="3"/>
      <c r="AK58" s="10" t="s">
        <v>20</v>
      </c>
      <c r="AL58" s="3" t="s">
        <v>165</v>
      </c>
      <c r="AM58" s="5" t="s">
        <v>33</v>
      </c>
      <c r="AN58" s="11">
        <v>1</v>
      </c>
      <c r="AO58" s="3"/>
      <c r="AT58" s="3"/>
      <c r="AY58" s="3"/>
      <c r="AZ58" s="10" t="s">
        <v>247</v>
      </c>
      <c r="BA58" s="3" t="s">
        <v>111</v>
      </c>
      <c r="BB58" s="5" t="s">
        <v>33</v>
      </c>
      <c r="BC58" s="11">
        <v>1</v>
      </c>
      <c r="BD58" s="3"/>
      <c r="BI58" s="3"/>
      <c r="BN58" s="3"/>
    </row>
    <row r="59" spans="21:66" ht="10.95" customHeight="1" x14ac:dyDescent="0.3">
      <c r="U59" s="3"/>
      <c r="Z59" s="3"/>
      <c r="AE59" s="3"/>
      <c r="AF59" s="10"/>
      <c r="AG59" s="3" t="s">
        <v>111</v>
      </c>
      <c r="AH59" s="5" t="s">
        <v>34</v>
      </c>
      <c r="AI59" s="11">
        <v>2</v>
      </c>
      <c r="AJ59" s="3"/>
      <c r="AK59" s="10"/>
      <c r="AL59" s="3" t="s">
        <v>166</v>
      </c>
      <c r="AM59" s="5" t="s">
        <v>34</v>
      </c>
      <c r="AN59" s="11">
        <v>2</v>
      </c>
      <c r="AO59" s="3"/>
      <c r="AT59" s="3"/>
      <c r="AY59" s="3"/>
      <c r="AZ59" s="10"/>
      <c r="BA59" s="3" t="s">
        <v>88</v>
      </c>
      <c r="BB59" s="5" t="s">
        <v>34</v>
      </c>
      <c r="BC59" s="11">
        <v>2</v>
      </c>
      <c r="BD59" s="3"/>
      <c r="BI59" s="3"/>
      <c r="BN59" s="3"/>
    </row>
    <row r="60" spans="21:66" ht="10.95" customHeight="1" x14ac:dyDescent="0.3">
      <c r="U60" s="3"/>
      <c r="Z60" s="3"/>
      <c r="AE60" s="3"/>
      <c r="AF60" s="10"/>
      <c r="AG60" s="3" t="s">
        <v>112</v>
      </c>
      <c r="AH60" s="5" t="s">
        <v>35</v>
      </c>
      <c r="AI60" s="11">
        <v>3</v>
      </c>
      <c r="AJ60" s="3"/>
      <c r="AK60" s="10"/>
      <c r="AL60" s="3" t="s">
        <v>167</v>
      </c>
      <c r="AM60" s="5" t="s">
        <v>35</v>
      </c>
      <c r="AN60" s="11">
        <v>3</v>
      </c>
      <c r="AO60" s="3"/>
      <c r="AT60" s="3"/>
      <c r="AY60" s="3"/>
      <c r="AZ60" s="10"/>
      <c r="BA60" s="3" t="s">
        <v>89</v>
      </c>
      <c r="BB60" s="5" t="s">
        <v>35</v>
      </c>
      <c r="BC60" s="11">
        <v>3</v>
      </c>
      <c r="BD60" s="3"/>
      <c r="BI60" s="3"/>
      <c r="BN60" s="3"/>
    </row>
    <row r="61" spans="21:66" ht="10.95" customHeight="1" x14ac:dyDescent="0.3">
      <c r="U61" s="3"/>
      <c r="Z61" s="3"/>
      <c r="AE61" s="3"/>
      <c r="AF61" s="10"/>
      <c r="AG61" s="3" t="s">
        <v>113</v>
      </c>
      <c r="AH61" s="5" t="s">
        <v>36</v>
      </c>
      <c r="AI61" s="11">
        <v>4</v>
      </c>
      <c r="AJ61" s="3"/>
      <c r="AK61" s="10"/>
      <c r="AL61" s="3" t="s">
        <v>168</v>
      </c>
      <c r="AM61" s="5" t="s">
        <v>36</v>
      </c>
      <c r="AN61" s="11">
        <v>4</v>
      </c>
      <c r="AO61" s="3"/>
      <c r="AT61" s="3"/>
      <c r="AY61" s="3"/>
      <c r="AZ61" s="10"/>
      <c r="BA61" s="3" t="s">
        <v>90</v>
      </c>
      <c r="BB61" s="5" t="s">
        <v>36</v>
      </c>
      <c r="BC61" s="11">
        <v>4</v>
      </c>
      <c r="BD61" s="3"/>
      <c r="BI61" s="3"/>
      <c r="BN61" s="3"/>
    </row>
    <row r="62" spans="21:66" ht="10.95" customHeight="1" x14ac:dyDescent="0.3">
      <c r="U62" s="3"/>
      <c r="Z62" s="3"/>
      <c r="AE62" s="3"/>
      <c r="AF62" s="13"/>
      <c r="AG62" s="14" t="s">
        <v>114</v>
      </c>
      <c r="AH62" s="15" t="s">
        <v>37</v>
      </c>
      <c r="AI62" s="16">
        <v>5</v>
      </c>
      <c r="AJ62" s="3"/>
      <c r="AK62" s="13"/>
      <c r="AL62" s="14" t="s">
        <v>169</v>
      </c>
      <c r="AM62" s="15" t="s">
        <v>37</v>
      </c>
      <c r="AN62" s="16">
        <v>5</v>
      </c>
      <c r="AO62" s="3"/>
      <c r="AT62" s="3"/>
      <c r="AY62" s="3"/>
      <c r="AZ62" s="13"/>
      <c r="BA62" s="14" t="s">
        <v>198</v>
      </c>
      <c r="BB62" s="15" t="s">
        <v>37</v>
      </c>
      <c r="BC62" s="16">
        <v>5</v>
      </c>
      <c r="BD62" s="3"/>
      <c r="BI62" s="3"/>
      <c r="BN62" s="3"/>
    </row>
    <row r="63" spans="21:66" ht="10.95" customHeight="1" x14ac:dyDescent="0.3">
      <c r="U63" s="3"/>
      <c r="Z63" s="3"/>
      <c r="AE63" s="3"/>
      <c r="AF63" s="10"/>
      <c r="AH63" s="3"/>
      <c r="AI63" s="12"/>
      <c r="AJ63" s="3"/>
      <c r="AO63" s="3"/>
      <c r="AT63" s="3"/>
      <c r="AY63" s="3"/>
      <c r="AZ63" s="10"/>
      <c r="BB63" s="3"/>
      <c r="BC63" s="12"/>
      <c r="BD63" s="3"/>
      <c r="BI63" s="3"/>
      <c r="BN63" s="3"/>
    </row>
    <row r="64" spans="21:66" ht="10.95" customHeight="1" x14ac:dyDescent="0.3">
      <c r="U64" s="3"/>
      <c r="Z64" s="3"/>
      <c r="AE64" s="3"/>
      <c r="AF64" s="17" t="s">
        <v>246</v>
      </c>
      <c r="AG64" s="3" t="s">
        <v>178</v>
      </c>
      <c r="AH64" s="5" t="s">
        <v>33</v>
      </c>
      <c r="AI64" s="11">
        <v>1</v>
      </c>
      <c r="AJ64" s="3"/>
      <c r="AO64" s="3"/>
      <c r="AT64" s="3"/>
      <c r="AY64" s="3"/>
      <c r="AZ64" s="10" t="s">
        <v>242</v>
      </c>
      <c r="BA64" s="3" t="s">
        <v>111</v>
      </c>
      <c r="BB64" s="5" t="s">
        <v>33</v>
      </c>
      <c r="BC64" s="11">
        <v>1</v>
      </c>
      <c r="BD64" s="3"/>
      <c r="BI64" s="3"/>
      <c r="BN64" s="3"/>
    </row>
    <row r="65" spans="21:66" ht="10.95" customHeight="1" x14ac:dyDescent="0.3">
      <c r="U65" s="3"/>
      <c r="Z65" s="3"/>
      <c r="AE65" s="3"/>
      <c r="AF65" s="10"/>
      <c r="AG65" s="3" t="s">
        <v>179</v>
      </c>
      <c r="AH65" s="5" t="s">
        <v>34</v>
      </c>
      <c r="AI65" s="11">
        <v>2</v>
      </c>
      <c r="AJ65" s="3"/>
      <c r="AO65" s="3"/>
      <c r="AT65" s="3"/>
      <c r="AY65" s="3"/>
      <c r="AZ65" s="10"/>
      <c r="BA65" s="3" t="s">
        <v>115</v>
      </c>
      <c r="BB65" s="5" t="s">
        <v>34</v>
      </c>
      <c r="BC65" s="11">
        <v>2</v>
      </c>
      <c r="BD65" s="3"/>
      <c r="BI65" s="3"/>
      <c r="BN65" s="3"/>
    </row>
    <row r="66" spans="21:66" ht="10.95" customHeight="1" x14ac:dyDescent="0.3">
      <c r="U66" s="3"/>
      <c r="Z66" s="3"/>
      <c r="AE66" s="3"/>
      <c r="AF66" s="10"/>
      <c r="AG66" s="3" t="s">
        <v>180</v>
      </c>
      <c r="AH66" s="5" t="s">
        <v>35</v>
      </c>
      <c r="AI66" s="11">
        <v>3</v>
      </c>
      <c r="AJ66" s="3"/>
      <c r="AO66" s="3"/>
      <c r="AT66" s="3"/>
      <c r="AY66" s="3"/>
      <c r="AZ66" s="10"/>
      <c r="BA66" s="3" t="s">
        <v>116</v>
      </c>
      <c r="BB66" s="5" t="s">
        <v>35</v>
      </c>
      <c r="BC66" s="11">
        <v>3</v>
      </c>
      <c r="BD66" s="3"/>
      <c r="BI66" s="3"/>
      <c r="BN66" s="3"/>
    </row>
    <row r="67" spans="21:66" ht="10.95" customHeight="1" x14ac:dyDescent="0.3">
      <c r="U67" s="3"/>
      <c r="Z67" s="3"/>
      <c r="AE67" s="3"/>
      <c r="AF67" s="10"/>
      <c r="AG67" s="3" t="s">
        <v>181</v>
      </c>
      <c r="AH67" s="5" t="s">
        <v>36</v>
      </c>
      <c r="AI67" s="11">
        <v>4</v>
      </c>
      <c r="AJ67" s="3"/>
      <c r="AO67" s="3"/>
      <c r="AT67" s="3"/>
      <c r="AY67" s="3"/>
      <c r="AZ67" s="10"/>
      <c r="BA67" s="3" t="s">
        <v>117</v>
      </c>
      <c r="BB67" s="5" t="s">
        <v>36</v>
      </c>
      <c r="BC67" s="11">
        <v>4</v>
      </c>
      <c r="BD67" s="3"/>
      <c r="BI67" s="3"/>
      <c r="BN67" s="3"/>
    </row>
    <row r="68" spans="21:66" ht="10.95" customHeight="1" x14ac:dyDescent="0.3">
      <c r="U68" s="3"/>
      <c r="Z68" s="3"/>
      <c r="AE68" s="3"/>
      <c r="AF68" s="13"/>
      <c r="AG68" s="14" t="s">
        <v>182</v>
      </c>
      <c r="AH68" s="15" t="s">
        <v>37</v>
      </c>
      <c r="AI68" s="16">
        <v>5</v>
      </c>
      <c r="AJ68" s="3"/>
      <c r="AO68" s="3"/>
      <c r="AT68" s="3"/>
      <c r="AY68" s="3"/>
      <c r="AZ68" s="13"/>
      <c r="BA68" s="14" t="s">
        <v>118</v>
      </c>
      <c r="BB68" s="15" t="s">
        <v>37</v>
      </c>
      <c r="BC68" s="16">
        <v>5</v>
      </c>
      <c r="BD68" s="3"/>
      <c r="BI68" s="3"/>
      <c r="BN68" s="3"/>
    </row>
    <row r="69" spans="21:66" ht="10.95" customHeight="1" x14ac:dyDescent="0.3">
      <c r="AF69" s="10"/>
      <c r="AI69" s="11"/>
      <c r="AJ69" s="3"/>
      <c r="AZ69" s="10"/>
      <c r="BB69" s="3"/>
      <c r="BC69" s="12"/>
    </row>
    <row r="70" spans="21:66" ht="10.95" customHeight="1" x14ac:dyDescent="0.3">
      <c r="AF70" s="17" t="s">
        <v>245</v>
      </c>
      <c r="AG70" s="4" t="s">
        <v>162</v>
      </c>
      <c r="AH70" s="5" t="s">
        <v>33</v>
      </c>
      <c r="AI70" s="11">
        <v>1</v>
      </c>
      <c r="AZ70" s="10" t="s">
        <v>246</v>
      </c>
      <c r="BA70" s="3" t="s">
        <v>178</v>
      </c>
      <c r="BB70" s="5" t="s">
        <v>33</v>
      </c>
      <c r="BC70" s="11">
        <v>1</v>
      </c>
    </row>
    <row r="71" spans="21:66" ht="10.95" customHeight="1" x14ac:dyDescent="0.3">
      <c r="AF71" s="10"/>
      <c r="AG71" s="3" t="s">
        <v>163</v>
      </c>
      <c r="AH71" s="5" t="s">
        <v>34</v>
      </c>
      <c r="AI71" s="11">
        <v>3</v>
      </c>
      <c r="AZ71" s="10"/>
      <c r="BA71" s="3" t="s">
        <v>179</v>
      </c>
      <c r="BB71" s="5" t="s">
        <v>34</v>
      </c>
      <c r="BC71" s="11">
        <v>2</v>
      </c>
    </row>
    <row r="72" spans="21:66" ht="10.95" customHeight="1" x14ac:dyDescent="0.3">
      <c r="AF72" s="13"/>
      <c r="AG72" s="14" t="s">
        <v>164</v>
      </c>
      <c r="AH72" s="15" t="s">
        <v>35</v>
      </c>
      <c r="AI72" s="16">
        <v>5</v>
      </c>
      <c r="AZ72" s="10"/>
      <c r="BA72" s="3" t="s">
        <v>180</v>
      </c>
      <c r="BB72" s="5" t="s">
        <v>35</v>
      </c>
      <c r="BC72" s="11">
        <v>3</v>
      </c>
    </row>
    <row r="73" spans="21:66" ht="10.95" customHeight="1" x14ac:dyDescent="0.3">
      <c r="AF73" s="10"/>
      <c r="AI73" s="11"/>
      <c r="AZ73" s="10"/>
      <c r="BA73" s="3" t="s">
        <v>181</v>
      </c>
      <c r="BB73" s="5" t="s">
        <v>36</v>
      </c>
      <c r="BC73" s="11">
        <v>4</v>
      </c>
    </row>
    <row r="74" spans="21:66" ht="10.95" customHeight="1" x14ac:dyDescent="0.3">
      <c r="AF74" s="17" t="s">
        <v>20</v>
      </c>
      <c r="AG74" s="3" t="s">
        <v>165</v>
      </c>
      <c r="AH74" s="5" t="s">
        <v>33</v>
      </c>
      <c r="AI74" s="11">
        <v>1</v>
      </c>
      <c r="AZ74" s="13"/>
      <c r="BA74" s="14" t="s">
        <v>182</v>
      </c>
      <c r="BB74" s="15" t="s">
        <v>37</v>
      </c>
      <c r="BC74" s="16">
        <v>5</v>
      </c>
    </row>
    <row r="75" spans="21:66" ht="10.95" customHeight="1" x14ac:dyDescent="0.3">
      <c r="AF75" s="10"/>
      <c r="AG75" s="3" t="s">
        <v>166</v>
      </c>
      <c r="AH75" s="5" t="s">
        <v>34</v>
      </c>
      <c r="AI75" s="11">
        <v>2</v>
      </c>
      <c r="AZ75" s="10"/>
      <c r="BB75" s="3"/>
      <c r="BC75" s="12"/>
    </row>
    <row r="76" spans="21:66" ht="10.95" customHeight="1" x14ac:dyDescent="0.3">
      <c r="AF76" s="10"/>
      <c r="AG76" s="3" t="s">
        <v>167</v>
      </c>
      <c r="AH76" s="5" t="s">
        <v>35</v>
      </c>
      <c r="AI76" s="11">
        <v>3</v>
      </c>
      <c r="AZ76" s="10" t="s">
        <v>19</v>
      </c>
      <c r="BA76" s="3" t="s">
        <v>162</v>
      </c>
      <c r="BB76" s="5" t="s">
        <v>33</v>
      </c>
      <c r="BC76" s="11">
        <v>1</v>
      </c>
    </row>
    <row r="77" spans="21:66" ht="10.95" customHeight="1" x14ac:dyDescent="0.3">
      <c r="AF77" s="10"/>
      <c r="AG77" s="3" t="s">
        <v>168</v>
      </c>
      <c r="AH77" s="5" t="s">
        <v>36</v>
      </c>
      <c r="AI77" s="11">
        <v>4</v>
      </c>
      <c r="AZ77" s="10"/>
      <c r="BA77" s="3" t="s">
        <v>163</v>
      </c>
      <c r="BB77" s="5" t="s">
        <v>34</v>
      </c>
      <c r="BC77" s="11">
        <v>3</v>
      </c>
    </row>
    <row r="78" spans="21:66" ht="10.95" customHeight="1" x14ac:dyDescent="0.3">
      <c r="AF78" s="13"/>
      <c r="AG78" s="14" t="s">
        <v>169</v>
      </c>
      <c r="AH78" s="15" t="s">
        <v>37</v>
      </c>
      <c r="AI78" s="16">
        <v>5</v>
      </c>
      <c r="AZ78" s="13"/>
      <c r="BA78" s="14" t="s">
        <v>164</v>
      </c>
      <c r="BB78" s="15" t="s">
        <v>35</v>
      </c>
      <c r="BC78" s="16">
        <v>5</v>
      </c>
    </row>
  </sheetData>
  <sheetProtection algorithmName="SHA-512" hashValue="ohoifuQ4O+CCwFxukLouZqLygWLTHzsCoJ91T65kr8xO0EsIvNDzNa74VxnfdrlvwfPnibM+2PXFI+9MBkUO/Q==" saltValue="b/FQI3q2wHDMhRU+r5QHCQ==" spinCount="100000" sheet="1" formatCells="0" formatColumns="0" formatRows="0"/>
  <mergeCells count="13">
    <mergeCell ref="BJ2:BM2"/>
    <mergeCell ref="BE2:BH2"/>
    <mergeCell ref="AZ2:BC2"/>
    <mergeCell ref="AU2:AX2"/>
    <mergeCell ref="AP2:AS2"/>
    <mergeCell ref="G2:J2"/>
    <mergeCell ref="B2:E2"/>
    <mergeCell ref="AK2:AN2"/>
    <mergeCell ref="AF2:AI2"/>
    <mergeCell ref="AA2:AD2"/>
    <mergeCell ref="V2:Y2"/>
    <mergeCell ref="Q2:T2"/>
    <mergeCell ref="L2:O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1AE01-05D1-48A0-A32F-4D372F64DDC3}">
  <dimension ref="A1:L361"/>
  <sheetViews>
    <sheetView showGridLines="0" zoomScale="85" zoomScaleNormal="85" workbookViewId="0">
      <selection activeCell="J5" sqref="J5"/>
    </sheetView>
  </sheetViews>
  <sheetFormatPr baseColWidth="10" defaultRowHeight="14.4" x14ac:dyDescent="0.3"/>
  <cols>
    <col min="1" max="1" width="29.44140625" customWidth="1"/>
    <col min="2" max="2" width="0.21875" style="26" hidden="1" customWidth="1"/>
    <col min="3" max="3" width="5.5546875" style="26" customWidth="1"/>
    <col min="4" max="7" width="13.77734375" style="8" customWidth="1"/>
    <col min="9" max="9" width="11.5546875" customWidth="1"/>
    <col min="10" max="10" width="30.44140625" bestFit="1" customWidth="1"/>
  </cols>
  <sheetData>
    <row r="1" spans="1:12" ht="13.5" customHeight="1" x14ac:dyDescent="0.3">
      <c r="A1" s="22"/>
      <c r="D1" s="23" t="s">
        <v>225</v>
      </c>
      <c r="E1" s="23" t="s">
        <v>226</v>
      </c>
      <c r="F1" s="23" t="s">
        <v>227</v>
      </c>
      <c r="G1" s="23" t="s">
        <v>228</v>
      </c>
      <c r="K1" s="29" t="s">
        <v>237</v>
      </c>
      <c r="L1" t="s">
        <v>238</v>
      </c>
    </row>
    <row r="2" spans="1:12" ht="13.5" customHeight="1" x14ac:dyDescent="0.3">
      <c r="B2" s="26">
        <v>1</v>
      </c>
      <c r="C2" s="26">
        <v>1</v>
      </c>
      <c r="D2" s="24">
        <v>5</v>
      </c>
      <c r="E2" s="25"/>
      <c r="F2" s="25"/>
      <c r="G2" s="25"/>
      <c r="J2" t="s">
        <v>229</v>
      </c>
      <c r="K2">
        <f>Ergebnisrose!B3</f>
        <v>4</v>
      </c>
      <c r="L2">
        <v>27</v>
      </c>
    </row>
    <row r="3" spans="1:12" ht="13.5" customHeight="1" x14ac:dyDescent="0.3">
      <c r="B3" s="26">
        <v>2</v>
      </c>
      <c r="C3" s="26">
        <v>2</v>
      </c>
      <c r="D3" s="24">
        <v>0</v>
      </c>
      <c r="E3" s="25"/>
      <c r="F3" s="25"/>
      <c r="G3" s="25"/>
      <c r="J3" t="s">
        <v>230</v>
      </c>
      <c r="K3">
        <f>Ergebnisrose!B4</f>
        <v>4</v>
      </c>
      <c r="L3">
        <v>27</v>
      </c>
    </row>
    <row r="4" spans="1:12" ht="13.5" customHeight="1" x14ac:dyDescent="0.3">
      <c r="B4" s="26">
        <v>3</v>
      </c>
      <c r="C4" s="26">
        <v>3</v>
      </c>
      <c r="D4" s="24">
        <f t="shared" ref="D4:D28" si="0">$K$2</f>
        <v>4</v>
      </c>
      <c r="E4" s="25"/>
      <c r="F4" s="25"/>
      <c r="G4" s="25"/>
      <c r="J4" t="s">
        <v>93</v>
      </c>
      <c r="K4">
        <f>Ergebnisrose!B5</f>
        <v>3</v>
      </c>
      <c r="L4">
        <v>27</v>
      </c>
    </row>
    <row r="5" spans="1:12" ht="13.5" customHeight="1" x14ac:dyDescent="0.3">
      <c r="B5" s="26">
        <v>4</v>
      </c>
      <c r="C5" s="26">
        <v>4</v>
      </c>
      <c r="D5" s="24">
        <f t="shared" si="0"/>
        <v>4</v>
      </c>
      <c r="E5" s="25"/>
      <c r="F5" s="25"/>
      <c r="G5" s="25"/>
      <c r="J5" t="s">
        <v>138</v>
      </c>
      <c r="K5">
        <f>Ergebnisrose!B6</f>
        <v>4</v>
      </c>
      <c r="L5">
        <v>27</v>
      </c>
    </row>
    <row r="6" spans="1:12" ht="13.5" customHeight="1" x14ac:dyDescent="0.3">
      <c r="B6" s="26">
        <v>5</v>
      </c>
      <c r="C6" s="26">
        <v>5</v>
      </c>
      <c r="D6" s="24">
        <f t="shared" si="0"/>
        <v>4</v>
      </c>
      <c r="E6" s="25"/>
      <c r="F6" s="25"/>
      <c r="G6" s="25"/>
      <c r="J6" t="s">
        <v>139</v>
      </c>
      <c r="K6">
        <f>Ergebnisrose!B7</f>
        <v>5</v>
      </c>
      <c r="L6">
        <v>27</v>
      </c>
    </row>
    <row r="7" spans="1:12" ht="14.25" customHeight="1" x14ac:dyDescent="0.3">
      <c r="B7" s="26">
        <v>6</v>
      </c>
      <c r="C7" s="26">
        <v>6</v>
      </c>
      <c r="D7" s="24">
        <f t="shared" si="0"/>
        <v>4</v>
      </c>
      <c r="E7" s="25"/>
      <c r="F7" s="25"/>
      <c r="G7" s="25"/>
      <c r="J7" t="s">
        <v>236</v>
      </c>
      <c r="K7">
        <f>Ergebnisrose!B8</f>
        <v>3</v>
      </c>
      <c r="L7">
        <v>27</v>
      </c>
    </row>
    <row r="8" spans="1:12" ht="14.25" customHeight="1" x14ac:dyDescent="0.3">
      <c r="B8" s="26">
        <v>7</v>
      </c>
      <c r="C8" s="26">
        <v>7</v>
      </c>
      <c r="D8" s="24">
        <f t="shared" si="0"/>
        <v>4</v>
      </c>
      <c r="E8" s="25"/>
      <c r="F8" s="25"/>
      <c r="G8" s="25"/>
      <c r="J8" t="s">
        <v>154</v>
      </c>
      <c r="K8">
        <f>Ergebnisrose!B9</f>
        <v>3</v>
      </c>
      <c r="L8">
        <v>27</v>
      </c>
    </row>
    <row r="9" spans="1:12" ht="14.25" customHeight="1" x14ac:dyDescent="0.3">
      <c r="B9" s="26">
        <v>8</v>
      </c>
      <c r="C9" s="26">
        <v>8</v>
      </c>
      <c r="D9" s="24">
        <f t="shared" si="0"/>
        <v>4</v>
      </c>
      <c r="E9" s="25"/>
      <c r="F9" s="25"/>
      <c r="G9" s="25"/>
      <c r="J9" t="s">
        <v>235</v>
      </c>
      <c r="K9">
        <f>Ergebnisrose!E3</f>
        <v>4</v>
      </c>
      <c r="L9">
        <v>27</v>
      </c>
    </row>
    <row r="10" spans="1:12" ht="14.25" customHeight="1" x14ac:dyDescent="0.3">
      <c r="B10" s="26">
        <v>9</v>
      </c>
      <c r="C10" s="26">
        <v>9</v>
      </c>
      <c r="D10" s="24">
        <f t="shared" si="0"/>
        <v>4</v>
      </c>
      <c r="E10" s="25"/>
      <c r="F10" s="25"/>
      <c r="G10" s="25"/>
      <c r="J10" t="s">
        <v>183</v>
      </c>
      <c r="K10">
        <f>Ergebnisrose!E4</f>
        <v>3</v>
      </c>
      <c r="L10">
        <v>27</v>
      </c>
    </row>
    <row r="11" spans="1:12" ht="14.25" customHeight="1" x14ac:dyDescent="0.3">
      <c r="B11" s="26">
        <v>10</v>
      </c>
      <c r="C11" s="26">
        <v>10</v>
      </c>
      <c r="D11" s="24">
        <f t="shared" si="0"/>
        <v>4</v>
      </c>
      <c r="E11" s="25"/>
      <c r="F11" s="25"/>
      <c r="G11" s="25"/>
      <c r="J11" t="s">
        <v>184</v>
      </c>
      <c r="K11">
        <f>Ergebnisrose!E5</f>
        <v>3</v>
      </c>
      <c r="L11">
        <v>27</v>
      </c>
    </row>
    <row r="12" spans="1:12" ht="14.25" customHeight="1" x14ac:dyDescent="0.3">
      <c r="B12" s="26">
        <v>11</v>
      </c>
      <c r="C12" s="26">
        <v>11</v>
      </c>
      <c r="D12" s="24">
        <f t="shared" si="0"/>
        <v>4</v>
      </c>
      <c r="E12" s="25"/>
      <c r="F12" s="25"/>
      <c r="G12" s="25"/>
      <c r="J12" t="s">
        <v>187</v>
      </c>
      <c r="K12">
        <f>Ergebnisrose!E6</f>
        <v>3</v>
      </c>
      <c r="L12">
        <v>27</v>
      </c>
    </row>
    <row r="13" spans="1:12" ht="14.25" customHeight="1" x14ac:dyDescent="0.3">
      <c r="B13" s="26">
        <v>12</v>
      </c>
      <c r="C13" s="26">
        <v>12</v>
      </c>
      <c r="D13" s="24">
        <f t="shared" si="0"/>
        <v>4</v>
      </c>
      <c r="E13" s="25"/>
      <c r="F13" s="25"/>
      <c r="G13" s="25"/>
      <c r="J13" t="s">
        <v>232</v>
      </c>
      <c r="K13">
        <f>Ergebnisrose!E7</f>
        <v>1</v>
      </c>
      <c r="L13">
        <v>27</v>
      </c>
    </row>
    <row r="14" spans="1:12" ht="14.25" customHeight="1" x14ac:dyDescent="0.3">
      <c r="A14" t="s">
        <v>218</v>
      </c>
      <c r="B14" s="26">
        <v>13</v>
      </c>
      <c r="C14" s="26">
        <v>13</v>
      </c>
      <c r="D14" s="24">
        <f t="shared" si="0"/>
        <v>4</v>
      </c>
      <c r="E14" s="25"/>
      <c r="F14" s="25"/>
      <c r="G14" s="25"/>
      <c r="J14" t="s">
        <v>233</v>
      </c>
      <c r="K14">
        <f>Ergebnisrose!E8</f>
        <v>5</v>
      </c>
      <c r="L14">
        <v>27</v>
      </c>
    </row>
    <row r="15" spans="1:12" ht="14.25" customHeight="1" x14ac:dyDescent="0.3">
      <c r="B15" s="26">
        <v>14</v>
      </c>
      <c r="C15" s="26">
        <v>14</v>
      </c>
      <c r="D15" s="24">
        <f t="shared" si="0"/>
        <v>4</v>
      </c>
      <c r="E15" s="25"/>
      <c r="F15" s="25"/>
      <c r="G15" s="25"/>
    </row>
    <row r="16" spans="1:12" ht="14.25" customHeight="1" x14ac:dyDescent="0.3">
      <c r="B16" s="26">
        <v>15</v>
      </c>
      <c r="C16" s="26">
        <v>15</v>
      </c>
      <c r="D16" s="24">
        <f t="shared" si="0"/>
        <v>4</v>
      </c>
      <c r="E16" s="25"/>
      <c r="F16" s="25"/>
      <c r="G16" s="25"/>
      <c r="J16" s="27" t="s">
        <v>234</v>
      </c>
      <c r="K16" s="28">
        <f>SUM(K2:K14)/13</f>
        <v>3.4615384615384617</v>
      </c>
    </row>
    <row r="17" spans="2:7" ht="14.25" customHeight="1" x14ac:dyDescent="0.3">
      <c r="B17" s="26">
        <v>16</v>
      </c>
      <c r="C17" s="26">
        <v>16</v>
      </c>
      <c r="D17" s="24">
        <f t="shared" si="0"/>
        <v>4</v>
      </c>
      <c r="E17" s="25"/>
      <c r="F17" s="25"/>
      <c r="G17" s="25"/>
    </row>
    <row r="18" spans="2:7" ht="14.25" customHeight="1" x14ac:dyDescent="0.3">
      <c r="B18" s="26">
        <v>17</v>
      </c>
      <c r="C18" s="26">
        <v>17</v>
      </c>
      <c r="D18" s="24">
        <f t="shared" si="0"/>
        <v>4</v>
      </c>
      <c r="E18" s="25"/>
      <c r="F18" s="25"/>
      <c r="G18" s="25"/>
    </row>
    <row r="19" spans="2:7" ht="14.25" customHeight="1" x14ac:dyDescent="0.3">
      <c r="B19" s="26">
        <v>18</v>
      </c>
      <c r="C19" s="26">
        <v>18</v>
      </c>
      <c r="D19" s="24">
        <f t="shared" si="0"/>
        <v>4</v>
      </c>
      <c r="E19" s="25"/>
      <c r="F19" s="25"/>
      <c r="G19" s="25"/>
    </row>
    <row r="20" spans="2:7" ht="14.25" customHeight="1" x14ac:dyDescent="0.3">
      <c r="B20" s="26">
        <v>19</v>
      </c>
      <c r="C20" s="26">
        <v>19</v>
      </c>
      <c r="D20" s="24">
        <f t="shared" si="0"/>
        <v>4</v>
      </c>
      <c r="E20" s="25"/>
      <c r="F20" s="25"/>
      <c r="G20" s="25"/>
    </row>
    <row r="21" spans="2:7" ht="14.25" customHeight="1" x14ac:dyDescent="0.3">
      <c r="B21" s="26">
        <v>20</v>
      </c>
      <c r="C21" s="26">
        <v>20</v>
      </c>
      <c r="D21" s="24">
        <f t="shared" si="0"/>
        <v>4</v>
      </c>
      <c r="E21" s="25"/>
      <c r="F21" s="25"/>
      <c r="G21" s="25"/>
    </row>
    <row r="22" spans="2:7" ht="14.25" customHeight="1" x14ac:dyDescent="0.3">
      <c r="B22" s="26">
        <v>21</v>
      </c>
      <c r="C22" s="26">
        <v>21</v>
      </c>
      <c r="D22" s="24">
        <f t="shared" si="0"/>
        <v>4</v>
      </c>
      <c r="E22" s="25"/>
      <c r="F22" s="25"/>
      <c r="G22" s="25"/>
    </row>
    <row r="23" spans="2:7" ht="14.25" customHeight="1" x14ac:dyDescent="0.3">
      <c r="B23" s="26">
        <v>22</v>
      </c>
      <c r="C23" s="26">
        <v>22</v>
      </c>
      <c r="D23" s="24">
        <f t="shared" si="0"/>
        <v>4</v>
      </c>
      <c r="E23" s="25"/>
      <c r="F23" s="25"/>
      <c r="G23" s="25"/>
    </row>
    <row r="24" spans="2:7" ht="14.25" customHeight="1" x14ac:dyDescent="0.3">
      <c r="B24" s="26">
        <v>23</v>
      </c>
      <c r="C24" s="26">
        <v>23</v>
      </c>
      <c r="D24" s="24">
        <f t="shared" si="0"/>
        <v>4</v>
      </c>
      <c r="E24" s="25"/>
      <c r="F24" s="25"/>
      <c r="G24" s="25"/>
    </row>
    <row r="25" spans="2:7" ht="14.25" customHeight="1" x14ac:dyDescent="0.3">
      <c r="B25" s="26">
        <v>24</v>
      </c>
      <c r="C25" s="26">
        <v>24</v>
      </c>
      <c r="D25" s="24">
        <f t="shared" si="0"/>
        <v>4</v>
      </c>
      <c r="E25" s="25"/>
      <c r="F25" s="25"/>
      <c r="G25" s="25"/>
    </row>
    <row r="26" spans="2:7" ht="14.25" customHeight="1" x14ac:dyDescent="0.3">
      <c r="B26" s="26">
        <v>25</v>
      </c>
      <c r="C26" s="26">
        <v>25</v>
      </c>
      <c r="D26" s="24">
        <f t="shared" si="0"/>
        <v>4</v>
      </c>
      <c r="E26" s="25"/>
      <c r="F26" s="25"/>
      <c r="G26" s="25"/>
    </row>
    <row r="27" spans="2:7" ht="14.25" customHeight="1" x14ac:dyDescent="0.3">
      <c r="B27" s="26">
        <v>26</v>
      </c>
      <c r="C27" s="26">
        <v>26</v>
      </c>
      <c r="D27" s="24">
        <f t="shared" si="0"/>
        <v>4</v>
      </c>
      <c r="E27" s="25"/>
      <c r="F27" s="25"/>
      <c r="G27" s="25"/>
    </row>
    <row r="28" spans="2:7" ht="14.25" customHeight="1" x14ac:dyDescent="0.3">
      <c r="B28" s="26">
        <v>27</v>
      </c>
      <c r="C28" s="26">
        <v>27</v>
      </c>
      <c r="D28" s="24">
        <f t="shared" si="0"/>
        <v>4</v>
      </c>
      <c r="E28" s="25"/>
      <c r="F28" s="25"/>
      <c r="G28" s="25"/>
    </row>
    <row r="29" spans="2:7" ht="14.25" customHeight="1" x14ac:dyDescent="0.3">
      <c r="B29" s="26">
        <v>28</v>
      </c>
      <c r="C29" s="26">
        <v>1</v>
      </c>
      <c r="D29" s="24">
        <v>0</v>
      </c>
      <c r="E29" s="25"/>
      <c r="F29" s="25"/>
      <c r="G29" s="25"/>
    </row>
    <row r="30" spans="2:7" ht="14.25" customHeight="1" x14ac:dyDescent="0.3">
      <c r="B30" s="26">
        <v>29</v>
      </c>
      <c r="C30" s="26">
        <v>2</v>
      </c>
      <c r="D30" s="24">
        <v>0</v>
      </c>
      <c r="E30" s="25"/>
      <c r="F30" s="25"/>
      <c r="G30" s="25"/>
    </row>
    <row r="31" spans="2:7" ht="14.25" customHeight="1" x14ac:dyDescent="0.3">
      <c r="B31" s="26">
        <v>30</v>
      </c>
      <c r="C31" s="26">
        <v>3</v>
      </c>
      <c r="D31" s="24">
        <f t="shared" ref="D31:D56" si="1">$K$3</f>
        <v>4</v>
      </c>
      <c r="E31" s="25"/>
      <c r="F31" s="25"/>
      <c r="G31" s="25"/>
    </row>
    <row r="32" spans="2:7" ht="14.25" customHeight="1" x14ac:dyDescent="0.3">
      <c r="B32" s="26">
        <v>31</v>
      </c>
      <c r="C32" s="26">
        <v>4</v>
      </c>
      <c r="D32" s="24">
        <f t="shared" si="1"/>
        <v>4</v>
      </c>
      <c r="E32" s="25"/>
      <c r="F32" s="25"/>
      <c r="G32" s="25"/>
    </row>
    <row r="33" spans="1:7" ht="14.25" customHeight="1" x14ac:dyDescent="0.3">
      <c r="B33" s="26">
        <v>32</v>
      </c>
      <c r="C33" s="26">
        <v>5</v>
      </c>
      <c r="D33" s="24">
        <f t="shared" si="1"/>
        <v>4</v>
      </c>
      <c r="E33" s="25"/>
      <c r="F33" s="25"/>
      <c r="G33" s="25"/>
    </row>
    <row r="34" spans="1:7" ht="14.25" customHeight="1" x14ac:dyDescent="0.3">
      <c r="B34" s="26">
        <v>33</v>
      </c>
      <c r="C34" s="26">
        <v>6</v>
      </c>
      <c r="D34" s="24">
        <f t="shared" si="1"/>
        <v>4</v>
      </c>
      <c r="E34" s="25"/>
      <c r="F34" s="25"/>
      <c r="G34" s="25"/>
    </row>
    <row r="35" spans="1:7" ht="14.25" customHeight="1" x14ac:dyDescent="0.3">
      <c r="B35" s="26">
        <v>34</v>
      </c>
      <c r="C35" s="26">
        <v>7</v>
      </c>
      <c r="D35" s="24">
        <f t="shared" si="1"/>
        <v>4</v>
      </c>
      <c r="E35" s="25"/>
      <c r="F35" s="25"/>
      <c r="G35" s="25"/>
    </row>
    <row r="36" spans="1:7" ht="14.25" customHeight="1" x14ac:dyDescent="0.3">
      <c r="B36" s="26">
        <v>35</v>
      </c>
      <c r="C36" s="26">
        <v>8</v>
      </c>
      <c r="D36" s="24">
        <f t="shared" si="1"/>
        <v>4</v>
      </c>
      <c r="E36" s="25"/>
      <c r="F36" s="25"/>
      <c r="G36" s="25"/>
    </row>
    <row r="37" spans="1:7" ht="14.25" customHeight="1" x14ac:dyDescent="0.3">
      <c r="B37" s="26">
        <v>36</v>
      </c>
      <c r="C37" s="26">
        <v>9</v>
      </c>
      <c r="D37" s="24">
        <f t="shared" si="1"/>
        <v>4</v>
      </c>
      <c r="E37" s="25"/>
      <c r="F37" s="25"/>
      <c r="G37" s="25"/>
    </row>
    <row r="38" spans="1:7" ht="14.25" customHeight="1" x14ac:dyDescent="0.3">
      <c r="B38" s="26">
        <v>37</v>
      </c>
      <c r="C38" s="26">
        <v>10</v>
      </c>
      <c r="D38" s="24">
        <f t="shared" si="1"/>
        <v>4</v>
      </c>
      <c r="E38" s="25"/>
      <c r="F38" s="25"/>
      <c r="G38" s="25"/>
    </row>
    <row r="39" spans="1:7" ht="14.25" customHeight="1" x14ac:dyDescent="0.3">
      <c r="B39" s="26">
        <v>38</v>
      </c>
      <c r="C39" s="26">
        <v>11</v>
      </c>
      <c r="D39" s="24">
        <f t="shared" si="1"/>
        <v>4</v>
      </c>
      <c r="E39" s="25"/>
      <c r="F39" s="25"/>
      <c r="G39" s="25"/>
    </row>
    <row r="40" spans="1:7" ht="14.25" customHeight="1" x14ac:dyDescent="0.3">
      <c r="B40" s="26">
        <v>39</v>
      </c>
      <c r="C40" s="26">
        <v>12</v>
      </c>
      <c r="D40" s="24">
        <f t="shared" si="1"/>
        <v>4</v>
      </c>
      <c r="E40" s="25"/>
      <c r="F40" s="25"/>
      <c r="G40" s="25"/>
    </row>
    <row r="41" spans="1:7" ht="14.25" customHeight="1" x14ac:dyDescent="0.3">
      <c r="A41" t="s">
        <v>219</v>
      </c>
      <c r="B41" s="26">
        <v>40</v>
      </c>
      <c r="C41" s="26">
        <v>13</v>
      </c>
      <c r="D41" s="24">
        <f t="shared" si="1"/>
        <v>4</v>
      </c>
      <c r="E41" s="25"/>
      <c r="F41" s="25"/>
      <c r="G41" s="25"/>
    </row>
    <row r="42" spans="1:7" ht="14.25" customHeight="1" x14ac:dyDescent="0.3">
      <c r="B42" s="26">
        <v>41</v>
      </c>
      <c r="C42" s="26">
        <v>14</v>
      </c>
      <c r="D42" s="24">
        <f t="shared" si="1"/>
        <v>4</v>
      </c>
      <c r="E42" s="25"/>
      <c r="F42" s="25"/>
      <c r="G42" s="25"/>
    </row>
    <row r="43" spans="1:7" ht="14.25" customHeight="1" x14ac:dyDescent="0.3">
      <c r="B43" s="26">
        <v>42</v>
      </c>
      <c r="C43" s="26">
        <v>15</v>
      </c>
      <c r="D43" s="24">
        <f t="shared" si="1"/>
        <v>4</v>
      </c>
      <c r="E43" s="25"/>
      <c r="F43" s="25"/>
      <c r="G43" s="25"/>
    </row>
    <row r="44" spans="1:7" ht="14.25" customHeight="1" x14ac:dyDescent="0.3">
      <c r="B44" s="26">
        <v>43</v>
      </c>
      <c r="C44" s="26">
        <v>16</v>
      </c>
      <c r="D44" s="24">
        <f t="shared" si="1"/>
        <v>4</v>
      </c>
      <c r="E44" s="25"/>
      <c r="F44" s="25"/>
      <c r="G44" s="25"/>
    </row>
    <row r="45" spans="1:7" ht="14.25" customHeight="1" x14ac:dyDescent="0.3">
      <c r="B45" s="26">
        <v>44</v>
      </c>
      <c r="C45" s="26">
        <v>17</v>
      </c>
      <c r="D45" s="24">
        <f t="shared" si="1"/>
        <v>4</v>
      </c>
      <c r="E45" s="25"/>
      <c r="F45" s="25"/>
      <c r="G45" s="25"/>
    </row>
    <row r="46" spans="1:7" ht="14.25" customHeight="1" x14ac:dyDescent="0.3">
      <c r="B46" s="26">
        <v>45</v>
      </c>
      <c r="C46" s="26">
        <v>18</v>
      </c>
      <c r="D46" s="24">
        <f t="shared" si="1"/>
        <v>4</v>
      </c>
      <c r="E46" s="25"/>
      <c r="F46" s="25"/>
      <c r="G46" s="25"/>
    </row>
    <row r="47" spans="1:7" ht="14.25" customHeight="1" x14ac:dyDescent="0.3">
      <c r="B47" s="26">
        <v>46</v>
      </c>
      <c r="C47" s="26">
        <v>19</v>
      </c>
      <c r="D47" s="24">
        <f t="shared" si="1"/>
        <v>4</v>
      </c>
      <c r="E47" s="25"/>
      <c r="F47" s="25"/>
      <c r="G47" s="25"/>
    </row>
    <row r="48" spans="1:7" ht="14.25" customHeight="1" x14ac:dyDescent="0.3">
      <c r="B48" s="26">
        <v>47</v>
      </c>
      <c r="C48" s="26">
        <v>20</v>
      </c>
      <c r="D48" s="24">
        <f t="shared" si="1"/>
        <v>4</v>
      </c>
      <c r="E48" s="25"/>
      <c r="F48" s="25"/>
      <c r="G48" s="25"/>
    </row>
    <row r="49" spans="2:7" ht="14.25" customHeight="1" x14ac:dyDescent="0.3">
      <c r="B49" s="26">
        <v>48</v>
      </c>
      <c r="C49" s="26">
        <v>21</v>
      </c>
      <c r="D49" s="24">
        <f t="shared" si="1"/>
        <v>4</v>
      </c>
      <c r="E49" s="25"/>
      <c r="F49" s="25"/>
      <c r="G49" s="25"/>
    </row>
    <row r="50" spans="2:7" ht="14.25" customHeight="1" x14ac:dyDescent="0.3">
      <c r="B50" s="26">
        <v>49</v>
      </c>
      <c r="C50" s="26">
        <v>22</v>
      </c>
      <c r="D50" s="24">
        <f t="shared" si="1"/>
        <v>4</v>
      </c>
      <c r="E50" s="25"/>
      <c r="F50" s="25"/>
      <c r="G50" s="25"/>
    </row>
    <row r="51" spans="2:7" ht="14.25" customHeight="1" x14ac:dyDescent="0.3">
      <c r="B51" s="26">
        <v>50</v>
      </c>
      <c r="C51" s="26">
        <v>23</v>
      </c>
      <c r="D51" s="24">
        <f t="shared" si="1"/>
        <v>4</v>
      </c>
      <c r="E51" s="25"/>
      <c r="F51" s="25"/>
      <c r="G51" s="25"/>
    </row>
    <row r="52" spans="2:7" ht="14.25" customHeight="1" x14ac:dyDescent="0.3">
      <c r="B52" s="26">
        <v>51</v>
      </c>
      <c r="C52" s="26">
        <v>24</v>
      </c>
      <c r="D52" s="24">
        <f t="shared" si="1"/>
        <v>4</v>
      </c>
      <c r="E52" s="25"/>
      <c r="F52" s="25"/>
      <c r="G52" s="25"/>
    </row>
    <row r="53" spans="2:7" ht="14.25" customHeight="1" x14ac:dyDescent="0.3">
      <c r="B53" s="26">
        <v>52</v>
      </c>
      <c r="C53" s="26">
        <v>25</v>
      </c>
      <c r="D53" s="24">
        <f t="shared" si="1"/>
        <v>4</v>
      </c>
      <c r="E53" s="25"/>
      <c r="F53" s="25"/>
      <c r="G53" s="25"/>
    </row>
    <row r="54" spans="2:7" ht="14.25" customHeight="1" x14ac:dyDescent="0.3">
      <c r="B54" s="26">
        <v>53</v>
      </c>
      <c r="C54" s="26">
        <v>26</v>
      </c>
      <c r="D54" s="24">
        <f t="shared" si="1"/>
        <v>4</v>
      </c>
      <c r="E54" s="25"/>
      <c r="F54" s="25"/>
      <c r="G54" s="25"/>
    </row>
    <row r="55" spans="2:7" ht="14.25" customHeight="1" x14ac:dyDescent="0.3">
      <c r="B55" s="26">
        <v>54</v>
      </c>
      <c r="C55" s="26">
        <v>27</v>
      </c>
      <c r="D55" s="24">
        <f t="shared" si="1"/>
        <v>4</v>
      </c>
      <c r="E55" s="25"/>
      <c r="F55" s="25"/>
      <c r="G55" s="25"/>
    </row>
    <row r="56" spans="2:7" ht="14.25" customHeight="1" x14ac:dyDescent="0.3">
      <c r="B56" s="26">
        <v>55</v>
      </c>
      <c r="C56" s="26">
        <v>28</v>
      </c>
      <c r="D56" s="24">
        <f t="shared" si="1"/>
        <v>4</v>
      </c>
      <c r="E56" s="25"/>
      <c r="F56" s="25"/>
      <c r="G56" s="25"/>
    </row>
    <row r="57" spans="2:7" ht="14.25" customHeight="1" x14ac:dyDescent="0.3">
      <c r="B57" s="26">
        <v>56</v>
      </c>
      <c r="C57" s="26">
        <v>1</v>
      </c>
      <c r="D57" s="25"/>
      <c r="E57" s="24">
        <v>0</v>
      </c>
      <c r="F57" s="25"/>
      <c r="G57" s="25"/>
    </row>
    <row r="58" spans="2:7" ht="14.25" customHeight="1" x14ac:dyDescent="0.3">
      <c r="B58" s="26">
        <v>57</v>
      </c>
      <c r="C58" s="26">
        <v>2</v>
      </c>
      <c r="D58" s="25"/>
      <c r="E58" s="24">
        <v>0</v>
      </c>
      <c r="F58" s="25"/>
      <c r="G58" s="25"/>
    </row>
    <row r="59" spans="2:7" ht="14.25" customHeight="1" x14ac:dyDescent="0.3">
      <c r="B59" s="26">
        <v>58</v>
      </c>
      <c r="C59" s="26">
        <v>3</v>
      </c>
      <c r="D59" s="25"/>
      <c r="E59" s="24">
        <f t="shared" ref="E59:E84" si="2">$K$4</f>
        <v>3</v>
      </c>
      <c r="F59" s="25"/>
      <c r="G59" s="25"/>
    </row>
    <row r="60" spans="2:7" ht="14.25" customHeight="1" x14ac:dyDescent="0.3">
      <c r="B60" s="26">
        <v>59</v>
      </c>
      <c r="C60" s="26">
        <v>4</v>
      </c>
      <c r="D60" s="25"/>
      <c r="E60" s="24">
        <f t="shared" si="2"/>
        <v>3</v>
      </c>
      <c r="F60" s="25"/>
      <c r="G60" s="25"/>
    </row>
    <row r="61" spans="2:7" ht="14.25" customHeight="1" x14ac:dyDescent="0.3">
      <c r="B61" s="26">
        <v>60</v>
      </c>
      <c r="C61" s="26">
        <v>5</v>
      </c>
      <c r="D61" s="25"/>
      <c r="E61" s="24">
        <f t="shared" si="2"/>
        <v>3</v>
      </c>
      <c r="F61" s="25"/>
      <c r="G61" s="25"/>
    </row>
    <row r="62" spans="2:7" ht="14.25" customHeight="1" x14ac:dyDescent="0.3">
      <c r="B62" s="26">
        <v>61</v>
      </c>
      <c r="C62" s="26">
        <v>6</v>
      </c>
      <c r="D62" s="25"/>
      <c r="E62" s="24">
        <f t="shared" si="2"/>
        <v>3</v>
      </c>
      <c r="F62" s="25"/>
      <c r="G62" s="25"/>
    </row>
    <row r="63" spans="2:7" ht="14.25" customHeight="1" x14ac:dyDescent="0.3">
      <c r="B63" s="26">
        <v>62</v>
      </c>
      <c r="C63" s="26">
        <v>7</v>
      </c>
      <c r="D63" s="25"/>
      <c r="E63" s="24">
        <f t="shared" si="2"/>
        <v>3</v>
      </c>
      <c r="F63" s="25"/>
      <c r="G63" s="25"/>
    </row>
    <row r="64" spans="2:7" ht="14.25" customHeight="1" x14ac:dyDescent="0.3">
      <c r="B64" s="26">
        <v>63</v>
      </c>
      <c r="C64" s="26">
        <v>8</v>
      </c>
      <c r="D64" s="25"/>
      <c r="E64" s="24">
        <f t="shared" si="2"/>
        <v>3</v>
      </c>
      <c r="F64" s="25"/>
      <c r="G64" s="25"/>
    </row>
    <row r="65" spans="1:7" ht="14.25" customHeight="1" x14ac:dyDescent="0.3">
      <c r="B65" s="26">
        <v>64</v>
      </c>
      <c r="C65" s="26">
        <v>9</v>
      </c>
      <c r="D65" s="25"/>
      <c r="E65" s="24">
        <f t="shared" si="2"/>
        <v>3</v>
      </c>
      <c r="F65" s="25"/>
      <c r="G65" s="25"/>
    </row>
    <row r="66" spans="1:7" ht="14.25" customHeight="1" x14ac:dyDescent="0.3">
      <c r="B66" s="26">
        <v>65</v>
      </c>
      <c r="C66" s="26">
        <v>10</v>
      </c>
      <c r="D66" s="25"/>
      <c r="E66" s="24">
        <f t="shared" si="2"/>
        <v>3</v>
      </c>
      <c r="F66" s="25"/>
      <c r="G66" s="25"/>
    </row>
    <row r="67" spans="1:7" ht="14.25" customHeight="1" x14ac:dyDescent="0.3">
      <c r="B67" s="26">
        <v>66</v>
      </c>
      <c r="C67" s="26">
        <v>11</v>
      </c>
      <c r="D67" s="25"/>
      <c r="E67" s="24">
        <f t="shared" si="2"/>
        <v>3</v>
      </c>
      <c r="F67" s="25"/>
      <c r="G67" s="25"/>
    </row>
    <row r="68" spans="1:7" ht="14.25" customHeight="1" x14ac:dyDescent="0.3">
      <c r="B68" s="26">
        <v>67</v>
      </c>
      <c r="C68" s="26">
        <v>12</v>
      </c>
      <c r="D68" s="25"/>
      <c r="E68" s="24">
        <f t="shared" si="2"/>
        <v>3</v>
      </c>
      <c r="F68" s="25"/>
      <c r="G68" s="25"/>
    </row>
    <row r="69" spans="1:7" ht="14.25" customHeight="1" x14ac:dyDescent="0.3">
      <c r="A69" t="s">
        <v>93</v>
      </c>
      <c r="B69" s="26">
        <v>68</v>
      </c>
      <c r="C69" s="26">
        <v>13</v>
      </c>
      <c r="D69" s="25"/>
      <c r="E69" s="24">
        <f t="shared" si="2"/>
        <v>3</v>
      </c>
      <c r="F69" s="25"/>
      <c r="G69" s="25"/>
    </row>
    <row r="70" spans="1:7" ht="14.25" customHeight="1" x14ac:dyDescent="0.3">
      <c r="B70" s="26">
        <v>69</v>
      </c>
      <c r="C70" s="26">
        <v>14</v>
      </c>
      <c r="D70" s="25"/>
      <c r="E70" s="24">
        <f t="shared" si="2"/>
        <v>3</v>
      </c>
      <c r="F70" s="25"/>
      <c r="G70" s="25"/>
    </row>
    <row r="71" spans="1:7" ht="14.25" customHeight="1" x14ac:dyDescent="0.3">
      <c r="B71" s="26">
        <v>70</v>
      </c>
      <c r="C71" s="26">
        <v>15</v>
      </c>
      <c r="D71" s="25"/>
      <c r="E71" s="24">
        <f t="shared" si="2"/>
        <v>3</v>
      </c>
      <c r="F71" s="25"/>
      <c r="G71" s="25"/>
    </row>
    <row r="72" spans="1:7" ht="14.25" customHeight="1" x14ac:dyDescent="0.3">
      <c r="B72" s="26">
        <v>71</v>
      </c>
      <c r="C72" s="26">
        <v>16</v>
      </c>
      <c r="D72" s="25"/>
      <c r="E72" s="24">
        <f t="shared" si="2"/>
        <v>3</v>
      </c>
      <c r="F72" s="25"/>
      <c r="G72" s="25"/>
    </row>
    <row r="73" spans="1:7" ht="14.25" customHeight="1" x14ac:dyDescent="0.3">
      <c r="B73" s="26">
        <v>72</v>
      </c>
      <c r="C73" s="26">
        <v>17</v>
      </c>
      <c r="D73" s="25"/>
      <c r="E73" s="24">
        <f t="shared" si="2"/>
        <v>3</v>
      </c>
      <c r="F73" s="25"/>
      <c r="G73" s="25"/>
    </row>
    <row r="74" spans="1:7" ht="14.25" customHeight="1" x14ac:dyDescent="0.3">
      <c r="B74" s="26">
        <v>73</v>
      </c>
      <c r="C74" s="26">
        <v>18</v>
      </c>
      <c r="D74" s="25"/>
      <c r="E74" s="24">
        <f t="shared" si="2"/>
        <v>3</v>
      </c>
      <c r="F74" s="25"/>
      <c r="G74" s="25"/>
    </row>
    <row r="75" spans="1:7" ht="14.25" customHeight="1" x14ac:dyDescent="0.3">
      <c r="B75" s="26">
        <v>74</v>
      </c>
      <c r="C75" s="26">
        <v>19</v>
      </c>
      <c r="D75" s="25"/>
      <c r="E75" s="24">
        <f t="shared" si="2"/>
        <v>3</v>
      </c>
      <c r="F75" s="25"/>
      <c r="G75" s="25"/>
    </row>
    <row r="76" spans="1:7" ht="14.25" customHeight="1" x14ac:dyDescent="0.3">
      <c r="B76" s="26">
        <v>75</v>
      </c>
      <c r="C76" s="26">
        <v>20</v>
      </c>
      <c r="D76" s="25"/>
      <c r="E76" s="24">
        <f t="shared" si="2"/>
        <v>3</v>
      </c>
      <c r="F76" s="25"/>
      <c r="G76" s="25"/>
    </row>
    <row r="77" spans="1:7" ht="14.25" customHeight="1" x14ac:dyDescent="0.3">
      <c r="B77" s="26">
        <v>76</v>
      </c>
      <c r="C77" s="26">
        <v>21</v>
      </c>
      <c r="D77" s="25"/>
      <c r="E77" s="24">
        <f t="shared" si="2"/>
        <v>3</v>
      </c>
      <c r="F77" s="25"/>
      <c r="G77" s="25"/>
    </row>
    <row r="78" spans="1:7" ht="14.25" customHeight="1" x14ac:dyDescent="0.3">
      <c r="B78" s="26">
        <v>77</v>
      </c>
      <c r="C78" s="26">
        <v>22</v>
      </c>
      <c r="D78" s="25"/>
      <c r="E78" s="24">
        <f t="shared" si="2"/>
        <v>3</v>
      </c>
      <c r="F78" s="25"/>
      <c r="G78" s="25"/>
    </row>
    <row r="79" spans="1:7" ht="14.25" customHeight="1" x14ac:dyDescent="0.3">
      <c r="B79" s="26">
        <v>78</v>
      </c>
      <c r="C79" s="26">
        <v>23</v>
      </c>
      <c r="D79" s="25"/>
      <c r="E79" s="24">
        <f t="shared" si="2"/>
        <v>3</v>
      </c>
      <c r="F79" s="25"/>
      <c r="G79" s="25"/>
    </row>
    <row r="80" spans="1:7" ht="14.25" customHeight="1" x14ac:dyDescent="0.3">
      <c r="B80" s="26">
        <v>79</v>
      </c>
      <c r="C80" s="26">
        <v>24</v>
      </c>
      <c r="D80" s="25"/>
      <c r="E80" s="24">
        <f t="shared" si="2"/>
        <v>3</v>
      </c>
      <c r="F80" s="25"/>
      <c r="G80" s="25"/>
    </row>
    <row r="81" spans="2:7" ht="14.25" customHeight="1" x14ac:dyDescent="0.3">
      <c r="B81" s="26">
        <v>80</v>
      </c>
      <c r="C81" s="26">
        <v>25</v>
      </c>
      <c r="D81" s="25"/>
      <c r="E81" s="24">
        <f t="shared" si="2"/>
        <v>3</v>
      </c>
      <c r="F81" s="25"/>
      <c r="G81" s="25"/>
    </row>
    <row r="82" spans="2:7" ht="14.25" customHeight="1" x14ac:dyDescent="0.3">
      <c r="B82" s="26">
        <v>81</v>
      </c>
      <c r="C82" s="26">
        <v>26</v>
      </c>
      <c r="D82" s="25"/>
      <c r="E82" s="24">
        <f t="shared" si="2"/>
        <v>3</v>
      </c>
      <c r="F82" s="25"/>
      <c r="G82" s="25"/>
    </row>
    <row r="83" spans="2:7" ht="14.25" customHeight="1" x14ac:dyDescent="0.3">
      <c r="B83" s="26">
        <v>82</v>
      </c>
      <c r="C83" s="26">
        <v>27</v>
      </c>
      <c r="D83" s="25"/>
      <c r="E83" s="24">
        <f t="shared" si="2"/>
        <v>3</v>
      </c>
      <c r="F83" s="25"/>
      <c r="G83" s="25"/>
    </row>
    <row r="84" spans="2:7" ht="14.25" customHeight="1" x14ac:dyDescent="0.3">
      <c r="B84" s="26">
        <v>83</v>
      </c>
      <c r="C84" s="26">
        <v>28</v>
      </c>
      <c r="D84" s="25"/>
      <c r="E84" s="24">
        <f t="shared" si="2"/>
        <v>3</v>
      </c>
      <c r="F84" s="25"/>
      <c r="G84" s="25"/>
    </row>
    <row r="85" spans="2:7" ht="14.25" customHeight="1" x14ac:dyDescent="0.3">
      <c r="B85" s="26">
        <v>84</v>
      </c>
      <c r="C85" s="26">
        <v>1</v>
      </c>
      <c r="D85" s="25"/>
      <c r="E85" s="24">
        <v>0</v>
      </c>
      <c r="F85" s="25"/>
      <c r="G85" s="25"/>
    </row>
    <row r="86" spans="2:7" ht="14.25" customHeight="1" x14ac:dyDescent="0.3">
      <c r="B86" s="26">
        <v>85</v>
      </c>
      <c r="C86" s="26">
        <v>2</v>
      </c>
      <c r="D86" s="25"/>
      <c r="E86" s="24">
        <v>0</v>
      </c>
      <c r="F86" s="25"/>
      <c r="G86" s="25"/>
    </row>
    <row r="87" spans="2:7" ht="14.25" customHeight="1" x14ac:dyDescent="0.3">
      <c r="B87" s="26">
        <v>86</v>
      </c>
      <c r="C87" s="26">
        <v>3</v>
      </c>
      <c r="D87" s="25"/>
      <c r="E87" s="24">
        <f t="shared" ref="E87:E112" si="3">$K$5</f>
        <v>4</v>
      </c>
      <c r="F87" s="25"/>
      <c r="G87" s="25"/>
    </row>
    <row r="88" spans="2:7" ht="14.25" customHeight="1" x14ac:dyDescent="0.3">
      <c r="B88" s="26">
        <v>87</v>
      </c>
      <c r="C88" s="26">
        <v>4</v>
      </c>
      <c r="D88" s="25"/>
      <c r="E88" s="24">
        <f t="shared" si="3"/>
        <v>4</v>
      </c>
      <c r="F88" s="25"/>
      <c r="G88" s="25"/>
    </row>
    <row r="89" spans="2:7" ht="14.25" customHeight="1" x14ac:dyDescent="0.3">
      <c r="B89" s="26">
        <v>88</v>
      </c>
      <c r="C89" s="26">
        <v>5</v>
      </c>
      <c r="D89" s="25"/>
      <c r="E89" s="24">
        <f t="shared" si="3"/>
        <v>4</v>
      </c>
      <c r="F89" s="25"/>
      <c r="G89" s="25"/>
    </row>
    <row r="90" spans="2:7" ht="14.25" customHeight="1" x14ac:dyDescent="0.3">
      <c r="B90" s="26">
        <v>89</v>
      </c>
      <c r="C90" s="26">
        <v>6</v>
      </c>
      <c r="D90" s="25"/>
      <c r="E90" s="24">
        <f t="shared" si="3"/>
        <v>4</v>
      </c>
      <c r="F90" s="25"/>
      <c r="G90" s="25"/>
    </row>
    <row r="91" spans="2:7" ht="14.25" customHeight="1" x14ac:dyDescent="0.3">
      <c r="B91" s="26">
        <v>90</v>
      </c>
      <c r="C91" s="26">
        <v>7</v>
      </c>
      <c r="D91" s="25"/>
      <c r="E91" s="24">
        <f t="shared" si="3"/>
        <v>4</v>
      </c>
      <c r="F91" s="25"/>
      <c r="G91" s="25"/>
    </row>
    <row r="92" spans="2:7" ht="14.25" customHeight="1" x14ac:dyDescent="0.3">
      <c r="B92" s="26">
        <v>91</v>
      </c>
      <c r="C92" s="26">
        <v>8</v>
      </c>
      <c r="D92" s="25"/>
      <c r="E92" s="24">
        <f t="shared" si="3"/>
        <v>4</v>
      </c>
      <c r="F92" s="25"/>
      <c r="G92" s="25"/>
    </row>
    <row r="93" spans="2:7" ht="14.25" customHeight="1" x14ac:dyDescent="0.3">
      <c r="B93" s="26">
        <v>92</v>
      </c>
      <c r="C93" s="26">
        <v>9</v>
      </c>
      <c r="D93" s="25"/>
      <c r="E93" s="24">
        <f t="shared" si="3"/>
        <v>4</v>
      </c>
      <c r="F93" s="25"/>
      <c r="G93" s="25"/>
    </row>
    <row r="94" spans="2:7" ht="14.25" customHeight="1" x14ac:dyDescent="0.3">
      <c r="B94" s="26">
        <v>93</v>
      </c>
      <c r="C94" s="26">
        <v>10</v>
      </c>
      <c r="D94" s="25"/>
      <c r="E94" s="24">
        <f t="shared" si="3"/>
        <v>4</v>
      </c>
      <c r="F94" s="25"/>
      <c r="G94" s="25"/>
    </row>
    <row r="95" spans="2:7" ht="14.25" customHeight="1" x14ac:dyDescent="0.3">
      <c r="B95" s="26">
        <v>94</v>
      </c>
      <c r="C95" s="26">
        <v>11</v>
      </c>
      <c r="D95" s="25"/>
      <c r="E95" s="24">
        <f t="shared" si="3"/>
        <v>4</v>
      </c>
      <c r="F95" s="25"/>
      <c r="G95" s="25"/>
    </row>
    <row r="96" spans="2:7" ht="14.25" customHeight="1" x14ac:dyDescent="0.3">
      <c r="B96" s="26">
        <v>95</v>
      </c>
      <c r="C96" s="26">
        <v>12</v>
      </c>
      <c r="D96" s="25"/>
      <c r="E96" s="24">
        <f t="shared" si="3"/>
        <v>4</v>
      </c>
      <c r="F96" s="25"/>
      <c r="G96" s="25"/>
    </row>
    <row r="97" spans="1:7" ht="14.25" customHeight="1" x14ac:dyDescent="0.3">
      <c r="A97" t="s">
        <v>138</v>
      </c>
      <c r="B97" s="26">
        <v>96</v>
      </c>
      <c r="C97" s="26">
        <v>13</v>
      </c>
      <c r="D97" s="25"/>
      <c r="E97" s="24">
        <f t="shared" si="3"/>
        <v>4</v>
      </c>
      <c r="F97" s="25"/>
      <c r="G97" s="25"/>
    </row>
    <row r="98" spans="1:7" ht="14.25" customHeight="1" x14ac:dyDescent="0.3">
      <c r="B98" s="26">
        <v>97</v>
      </c>
      <c r="C98" s="26">
        <v>14</v>
      </c>
      <c r="D98" s="25"/>
      <c r="E98" s="24">
        <f t="shared" si="3"/>
        <v>4</v>
      </c>
      <c r="F98" s="25"/>
      <c r="G98" s="25"/>
    </row>
    <row r="99" spans="1:7" ht="14.25" customHeight="1" x14ac:dyDescent="0.3">
      <c r="B99" s="26">
        <v>98</v>
      </c>
      <c r="C99" s="26">
        <v>15</v>
      </c>
      <c r="D99" s="25"/>
      <c r="E99" s="24">
        <f t="shared" si="3"/>
        <v>4</v>
      </c>
      <c r="F99" s="25"/>
      <c r="G99" s="25"/>
    </row>
    <row r="100" spans="1:7" ht="14.25" customHeight="1" x14ac:dyDescent="0.3">
      <c r="B100" s="26">
        <v>99</v>
      </c>
      <c r="C100" s="26">
        <v>16</v>
      </c>
      <c r="D100" s="25"/>
      <c r="E100" s="24">
        <f t="shared" si="3"/>
        <v>4</v>
      </c>
      <c r="F100" s="25"/>
      <c r="G100" s="25"/>
    </row>
    <row r="101" spans="1:7" ht="14.25" customHeight="1" x14ac:dyDescent="0.3">
      <c r="B101" s="26">
        <v>100</v>
      </c>
      <c r="C101" s="26">
        <v>17</v>
      </c>
      <c r="D101" s="25"/>
      <c r="E101" s="24">
        <f t="shared" si="3"/>
        <v>4</v>
      </c>
      <c r="F101" s="25"/>
      <c r="G101" s="25"/>
    </row>
    <row r="102" spans="1:7" ht="14.25" customHeight="1" x14ac:dyDescent="0.3">
      <c r="B102" s="26">
        <v>101</v>
      </c>
      <c r="C102" s="26">
        <v>18</v>
      </c>
      <c r="D102" s="25"/>
      <c r="E102" s="24">
        <f t="shared" si="3"/>
        <v>4</v>
      </c>
      <c r="F102" s="25"/>
      <c r="G102" s="25"/>
    </row>
    <row r="103" spans="1:7" ht="14.25" customHeight="1" x14ac:dyDescent="0.3">
      <c r="B103" s="26">
        <v>102</v>
      </c>
      <c r="C103" s="26">
        <v>19</v>
      </c>
      <c r="D103" s="25"/>
      <c r="E103" s="24">
        <f t="shared" si="3"/>
        <v>4</v>
      </c>
      <c r="F103" s="25"/>
      <c r="G103" s="25"/>
    </row>
    <row r="104" spans="1:7" ht="14.25" customHeight="1" x14ac:dyDescent="0.3">
      <c r="B104" s="26">
        <v>103</v>
      </c>
      <c r="C104" s="26">
        <v>20</v>
      </c>
      <c r="D104" s="25"/>
      <c r="E104" s="24">
        <f t="shared" si="3"/>
        <v>4</v>
      </c>
      <c r="F104" s="25"/>
      <c r="G104" s="25"/>
    </row>
    <row r="105" spans="1:7" ht="14.25" customHeight="1" x14ac:dyDescent="0.3">
      <c r="B105" s="26">
        <v>104</v>
      </c>
      <c r="C105" s="26">
        <v>21</v>
      </c>
      <c r="D105" s="25"/>
      <c r="E105" s="24">
        <f t="shared" si="3"/>
        <v>4</v>
      </c>
      <c r="F105" s="25"/>
      <c r="G105" s="25"/>
    </row>
    <row r="106" spans="1:7" ht="14.25" customHeight="1" x14ac:dyDescent="0.3">
      <c r="B106" s="26">
        <v>105</v>
      </c>
      <c r="C106" s="26">
        <v>22</v>
      </c>
      <c r="D106" s="25"/>
      <c r="E106" s="24">
        <f t="shared" si="3"/>
        <v>4</v>
      </c>
      <c r="F106" s="25"/>
      <c r="G106" s="25"/>
    </row>
    <row r="107" spans="1:7" ht="14.25" customHeight="1" x14ac:dyDescent="0.3">
      <c r="B107" s="26">
        <v>106</v>
      </c>
      <c r="C107" s="26">
        <v>23</v>
      </c>
      <c r="D107" s="25"/>
      <c r="E107" s="24">
        <f t="shared" si="3"/>
        <v>4</v>
      </c>
      <c r="F107" s="25"/>
      <c r="G107" s="25"/>
    </row>
    <row r="108" spans="1:7" ht="14.25" customHeight="1" x14ac:dyDescent="0.3">
      <c r="B108" s="26">
        <v>107</v>
      </c>
      <c r="C108" s="26">
        <v>24</v>
      </c>
      <c r="D108" s="25"/>
      <c r="E108" s="24">
        <f t="shared" si="3"/>
        <v>4</v>
      </c>
      <c r="F108" s="25"/>
      <c r="G108" s="25"/>
    </row>
    <row r="109" spans="1:7" ht="14.25" customHeight="1" x14ac:dyDescent="0.3">
      <c r="B109" s="26">
        <v>108</v>
      </c>
      <c r="C109" s="26">
        <v>25</v>
      </c>
      <c r="D109" s="25"/>
      <c r="E109" s="24">
        <f t="shared" si="3"/>
        <v>4</v>
      </c>
      <c r="F109" s="25"/>
      <c r="G109" s="25"/>
    </row>
    <row r="110" spans="1:7" ht="14.25" customHeight="1" x14ac:dyDescent="0.3">
      <c r="B110" s="26">
        <v>109</v>
      </c>
      <c r="C110" s="26">
        <v>26</v>
      </c>
      <c r="D110" s="25"/>
      <c r="E110" s="24">
        <f t="shared" si="3"/>
        <v>4</v>
      </c>
      <c r="F110" s="25"/>
      <c r="G110" s="25"/>
    </row>
    <row r="111" spans="1:7" ht="14.25" customHeight="1" x14ac:dyDescent="0.3">
      <c r="B111" s="26">
        <v>110</v>
      </c>
      <c r="C111" s="26">
        <v>27</v>
      </c>
      <c r="D111" s="25"/>
      <c r="E111" s="24">
        <f t="shared" si="3"/>
        <v>4</v>
      </c>
      <c r="F111" s="25"/>
      <c r="G111" s="25"/>
    </row>
    <row r="112" spans="1:7" ht="14.25" customHeight="1" x14ac:dyDescent="0.3">
      <c r="B112" s="26">
        <v>111</v>
      </c>
      <c r="C112" s="26">
        <v>28</v>
      </c>
      <c r="D112" s="25"/>
      <c r="E112" s="24">
        <f t="shared" si="3"/>
        <v>4</v>
      </c>
      <c r="F112" s="25"/>
      <c r="G112" s="25"/>
    </row>
    <row r="113" spans="1:7" ht="14.25" customHeight="1" x14ac:dyDescent="0.3">
      <c r="B113" s="26">
        <v>112</v>
      </c>
      <c r="C113" s="26">
        <v>1</v>
      </c>
      <c r="D113" s="25"/>
      <c r="E113" s="24">
        <v>0</v>
      </c>
      <c r="F113" s="25"/>
      <c r="G113" s="25"/>
    </row>
    <row r="114" spans="1:7" ht="14.25" customHeight="1" x14ac:dyDescent="0.3">
      <c r="B114" s="26">
        <v>113</v>
      </c>
      <c r="C114" s="26">
        <v>2</v>
      </c>
      <c r="D114" s="25"/>
      <c r="E114" s="24">
        <v>0</v>
      </c>
      <c r="F114" s="25"/>
      <c r="G114" s="25"/>
    </row>
    <row r="115" spans="1:7" ht="14.25" customHeight="1" x14ac:dyDescent="0.3">
      <c r="B115" s="26">
        <v>114</v>
      </c>
      <c r="C115" s="26">
        <v>3</v>
      </c>
      <c r="D115" s="25"/>
      <c r="E115" s="24">
        <f t="shared" ref="E115:E140" si="4">$K$6</f>
        <v>5</v>
      </c>
      <c r="F115" s="25"/>
      <c r="G115" s="25"/>
    </row>
    <row r="116" spans="1:7" ht="14.25" customHeight="1" x14ac:dyDescent="0.3">
      <c r="B116" s="26">
        <v>115</v>
      </c>
      <c r="C116" s="26">
        <v>4</v>
      </c>
      <c r="D116" s="25"/>
      <c r="E116" s="24">
        <f t="shared" si="4"/>
        <v>5</v>
      </c>
      <c r="F116" s="25"/>
      <c r="G116" s="25"/>
    </row>
    <row r="117" spans="1:7" ht="14.25" customHeight="1" x14ac:dyDescent="0.3">
      <c r="B117" s="26">
        <v>116</v>
      </c>
      <c r="C117" s="26">
        <v>5</v>
      </c>
      <c r="D117" s="25"/>
      <c r="E117" s="24">
        <f t="shared" si="4"/>
        <v>5</v>
      </c>
      <c r="F117" s="25"/>
      <c r="G117" s="25"/>
    </row>
    <row r="118" spans="1:7" ht="14.25" customHeight="1" x14ac:dyDescent="0.3">
      <c r="B118" s="26">
        <v>117</v>
      </c>
      <c r="C118" s="26">
        <v>6</v>
      </c>
      <c r="D118" s="25"/>
      <c r="E118" s="24">
        <f t="shared" si="4"/>
        <v>5</v>
      </c>
      <c r="F118" s="25"/>
      <c r="G118" s="25"/>
    </row>
    <row r="119" spans="1:7" ht="14.25" customHeight="1" x14ac:dyDescent="0.3">
      <c r="B119" s="26">
        <v>118</v>
      </c>
      <c r="C119" s="26">
        <v>7</v>
      </c>
      <c r="D119" s="25"/>
      <c r="E119" s="24">
        <f t="shared" si="4"/>
        <v>5</v>
      </c>
      <c r="F119" s="25"/>
      <c r="G119" s="25"/>
    </row>
    <row r="120" spans="1:7" ht="14.25" customHeight="1" x14ac:dyDescent="0.3">
      <c r="B120" s="26">
        <v>119</v>
      </c>
      <c r="C120" s="26">
        <v>8</v>
      </c>
      <c r="D120" s="25"/>
      <c r="E120" s="24">
        <f t="shared" si="4"/>
        <v>5</v>
      </c>
      <c r="F120" s="25"/>
      <c r="G120" s="25"/>
    </row>
    <row r="121" spans="1:7" ht="14.25" customHeight="1" x14ac:dyDescent="0.3">
      <c r="B121" s="26">
        <v>120</v>
      </c>
      <c r="C121" s="26">
        <v>9</v>
      </c>
      <c r="D121" s="25"/>
      <c r="E121" s="24">
        <f t="shared" si="4"/>
        <v>5</v>
      </c>
      <c r="F121" s="25"/>
      <c r="G121" s="25"/>
    </row>
    <row r="122" spans="1:7" ht="14.25" customHeight="1" x14ac:dyDescent="0.3">
      <c r="B122" s="26">
        <v>121</v>
      </c>
      <c r="C122" s="26">
        <v>10</v>
      </c>
      <c r="D122" s="25"/>
      <c r="E122" s="24">
        <f t="shared" si="4"/>
        <v>5</v>
      </c>
      <c r="F122" s="25"/>
      <c r="G122" s="25"/>
    </row>
    <row r="123" spans="1:7" ht="14.25" customHeight="1" x14ac:dyDescent="0.3">
      <c r="B123" s="26">
        <v>122</v>
      </c>
      <c r="C123" s="26">
        <v>11</v>
      </c>
      <c r="D123" s="25"/>
      <c r="E123" s="24">
        <f t="shared" si="4"/>
        <v>5</v>
      </c>
      <c r="F123" s="25"/>
      <c r="G123" s="25"/>
    </row>
    <row r="124" spans="1:7" ht="14.25" customHeight="1" x14ac:dyDescent="0.3">
      <c r="B124" s="26">
        <v>123</v>
      </c>
      <c r="C124" s="26">
        <v>12</v>
      </c>
      <c r="D124" s="25"/>
      <c r="E124" s="24">
        <f t="shared" si="4"/>
        <v>5</v>
      </c>
      <c r="F124" s="25"/>
      <c r="G124" s="25"/>
    </row>
    <row r="125" spans="1:7" ht="14.25" customHeight="1" x14ac:dyDescent="0.3">
      <c r="A125" t="s">
        <v>139</v>
      </c>
      <c r="B125" s="26">
        <v>124</v>
      </c>
      <c r="C125" s="26">
        <v>13</v>
      </c>
      <c r="D125" s="25"/>
      <c r="E125" s="24">
        <f t="shared" si="4"/>
        <v>5</v>
      </c>
      <c r="F125" s="25"/>
      <c r="G125" s="25"/>
    </row>
    <row r="126" spans="1:7" ht="14.25" customHeight="1" x14ac:dyDescent="0.3">
      <c r="B126" s="26">
        <v>125</v>
      </c>
      <c r="C126" s="26">
        <v>14</v>
      </c>
      <c r="D126" s="25"/>
      <c r="E126" s="24">
        <f t="shared" si="4"/>
        <v>5</v>
      </c>
      <c r="F126" s="25"/>
      <c r="G126" s="25"/>
    </row>
    <row r="127" spans="1:7" ht="14.25" customHeight="1" x14ac:dyDescent="0.3">
      <c r="B127" s="26">
        <v>126</v>
      </c>
      <c r="C127" s="26">
        <v>15</v>
      </c>
      <c r="D127" s="25"/>
      <c r="E127" s="24">
        <f t="shared" si="4"/>
        <v>5</v>
      </c>
      <c r="F127" s="25"/>
      <c r="G127" s="25"/>
    </row>
    <row r="128" spans="1:7" ht="14.25" customHeight="1" x14ac:dyDescent="0.3">
      <c r="B128" s="26">
        <v>127</v>
      </c>
      <c r="C128" s="26">
        <v>16</v>
      </c>
      <c r="D128" s="25"/>
      <c r="E128" s="24">
        <f t="shared" si="4"/>
        <v>5</v>
      </c>
      <c r="F128" s="25"/>
      <c r="G128" s="25"/>
    </row>
    <row r="129" spans="2:7" ht="14.25" customHeight="1" x14ac:dyDescent="0.3">
      <c r="B129" s="26">
        <v>128</v>
      </c>
      <c r="C129" s="26">
        <v>17</v>
      </c>
      <c r="D129" s="25"/>
      <c r="E129" s="24">
        <f t="shared" si="4"/>
        <v>5</v>
      </c>
      <c r="F129" s="25"/>
      <c r="G129" s="25"/>
    </row>
    <row r="130" spans="2:7" ht="14.25" customHeight="1" x14ac:dyDescent="0.3">
      <c r="B130" s="26">
        <v>129</v>
      </c>
      <c r="C130" s="26">
        <v>18</v>
      </c>
      <c r="D130" s="25"/>
      <c r="E130" s="24">
        <f t="shared" si="4"/>
        <v>5</v>
      </c>
      <c r="F130" s="25"/>
      <c r="G130" s="25"/>
    </row>
    <row r="131" spans="2:7" ht="14.25" customHeight="1" x14ac:dyDescent="0.3">
      <c r="B131" s="26">
        <v>130</v>
      </c>
      <c r="C131" s="26">
        <v>19</v>
      </c>
      <c r="D131" s="25"/>
      <c r="E131" s="24">
        <f t="shared" si="4"/>
        <v>5</v>
      </c>
      <c r="F131" s="25"/>
      <c r="G131" s="25"/>
    </row>
    <row r="132" spans="2:7" ht="14.25" customHeight="1" x14ac:dyDescent="0.3">
      <c r="B132" s="26">
        <v>131</v>
      </c>
      <c r="C132" s="26">
        <v>20</v>
      </c>
      <c r="D132" s="25"/>
      <c r="E132" s="24">
        <f t="shared" si="4"/>
        <v>5</v>
      </c>
      <c r="F132" s="25"/>
      <c r="G132" s="25"/>
    </row>
    <row r="133" spans="2:7" ht="14.25" customHeight="1" x14ac:dyDescent="0.3">
      <c r="B133" s="26">
        <v>132</v>
      </c>
      <c r="C133" s="26">
        <v>21</v>
      </c>
      <c r="D133" s="25"/>
      <c r="E133" s="24">
        <f t="shared" si="4"/>
        <v>5</v>
      </c>
      <c r="F133" s="25"/>
      <c r="G133" s="25"/>
    </row>
    <row r="134" spans="2:7" ht="14.25" customHeight="1" x14ac:dyDescent="0.3">
      <c r="B134" s="26">
        <v>133</v>
      </c>
      <c r="C134" s="26">
        <v>22</v>
      </c>
      <c r="D134" s="25"/>
      <c r="E134" s="24">
        <f t="shared" si="4"/>
        <v>5</v>
      </c>
      <c r="F134" s="25"/>
      <c r="G134" s="25"/>
    </row>
    <row r="135" spans="2:7" ht="14.25" customHeight="1" x14ac:dyDescent="0.3">
      <c r="B135" s="26">
        <v>134</v>
      </c>
      <c r="C135" s="26">
        <v>23</v>
      </c>
      <c r="D135" s="25"/>
      <c r="E135" s="24">
        <f t="shared" si="4"/>
        <v>5</v>
      </c>
      <c r="F135" s="25"/>
      <c r="G135" s="25"/>
    </row>
    <row r="136" spans="2:7" ht="14.25" customHeight="1" x14ac:dyDescent="0.3">
      <c r="B136" s="26">
        <v>135</v>
      </c>
      <c r="C136" s="26">
        <v>24</v>
      </c>
      <c r="D136" s="25"/>
      <c r="E136" s="24">
        <f t="shared" si="4"/>
        <v>5</v>
      </c>
      <c r="F136" s="25"/>
      <c r="G136" s="25"/>
    </row>
    <row r="137" spans="2:7" ht="14.25" customHeight="1" x14ac:dyDescent="0.3">
      <c r="B137" s="26">
        <v>136</v>
      </c>
      <c r="C137" s="26">
        <v>25</v>
      </c>
      <c r="D137" s="25"/>
      <c r="E137" s="24">
        <f t="shared" si="4"/>
        <v>5</v>
      </c>
      <c r="F137" s="25"/>
      <c r="G137" s="25"/>
    </row>
    <row r="138" spans="2:7" ht="14.25" customHeight="1" x14ac:dyDescent="0.3">
      <c r="B138" s="26">
        <v>137</v>
      </c>
      <c r="C138" s="26">
        <v>26</v>
      </c>
      <c r="D138" s="25"/>
      <c r="E138" s="24">
        <f t="shared" si="4"/>
        <v>5</v>
      </c>
      <c r="F138" s="25"/>
      <c r="G138" s="25"/>
    </row>
    <row r="139" spans="2:7" ht="14.25" customHeight="1" x14ac:dyDescent="0.3">
      <c r="B139" s="26">
        <v>138</v>
      </c>
      <c r="C139" s="26">
        <v>27</v>
      </c>
      <c r="D139" s="25"/>
      <c r="E139" s="24">
        <f t="shared" si="4"/>
        <v>5</v>
      </c>
      <c r="F139" s="25"/>
      <c r="G139" s="25"/>
    </row>
    <row r="140" spans="2:7" ht="14.25" customHeight="1" x14ac:dyDescent="0.3">
      <c r="B140" s="26">
        <v>139</v>
      </c>
      <c r="C140" s="26">
        <v>28</v>
      </c>
      <c r="D140" s="25"/>
      <c r="E140" s="24">
        <f t="shared" si="4"/>
        <v>5</v>
      </c>
      <c r="F140" s="25"/>
      <c r="G140" s="25"/>
    </row>
    <row r="141" spans="2:7" ht="14.25" customHeight="1" x14ac:dyDescent="0.3">
      <c r="B141" s="26">
        <v>140</v>
      </c>
      <c r="C141" s="26">
        <v>1</v>
      </c>
      <c r="D141" s="25"/>
      <c r="E141" s="24">
        <v>0</v>
      </c>
      <c r="F141" s="25"/>
      <c r="G141" s="25"/>
    </row>
    <row r="142" spans="2:7" ht="14.25" customHeight="1" x14ac:dyDescent="0.3">
      <c r="B142" s="26">
        <v>141</v>
      </c>
      <c r="C142" s="26">
        <v>2</v>
      </c>
      <c r="D142" s="25"/>
      <c r="E142" s="24">
        <v>0</v>
      </c>
      <c r="F142" s="25"/>
      <c r="G142" s="25"/>
    </row>
    <row r="143" spans="2:7" ht="14.25" customHeight="1" x14ac:dyDescent="0.3">
      <c r="B143" s="26">
        <v>142</v>
      </c>
      <c r="C143" s="26">
        <v>3</v>
      </c>
      <c r="D143" s="25"/>
      <c r="E143" s="24">
        <f t="shared" ref="E143:E168" si="5">$K$7</f>
        <v>3</v>
      </c>
      <c r="F143" s="25"/>
      <c r="G143" s="25"/>
    </row>
    <row r="144" spans="2:7" ht="14.25" customHeight="1" x14ac:dyDescent="0.3">
      <c r="B144" s="26">
        <v>143</v>
      </c>
      <c r="C144" s="26">
        <v>4</v>
      </c>
      <c r="D144" s="25"/>
      <c r="E144" s="24">
        <f t="shared" si="5"/>
        <v>3</v>
      </c>
      <c r="F144" s="25"/>
      <c r="G144" s="25"/>
    </row>
    <row r="145" spans="1:7" ht="14.25" customHeight="1" x14ac:dyDescent="0.3">
      <c r="B145" s="26">
        <v>144</v>
      </c>
      <c r="C145" s="26">
        <v>5</v>
      </c>
      <c r="D145" s="25"/>
      <c r="E145" s="24">
        <f t="shared" si="5"/>
        <v>3</v>
      </c>
      <c r="F145" s="25"/>
      <c r="G145" s="25"/>
    </row>
    <row r="146" spans="1:7" ht="14.25" customHeight="1" x14ac:dyDescent="0.3">
      <c r="B146" s="26">
        <v>145</v>
      </c>
      <c r="C146" s="26">
        <v>6</v>
      </c>
      <c r="D146" s="25"/>
      <c r="E146" s="24">
        <f t="shared" si="5"/>
        <v>3</v>
      </c>
      <c r="F146" s="25"/>
      <c r="G146" s="25"/>
    </row>
    <row r="147" spans="1:7" ht="14.25" customHeight="1" x14ac:dyDescent="0.3">
      <c r="B147" s="26">
        <v>146</v>
      </c>
      <c r="C147" s="26">
        <v>7</v>
      </c>
      <c r="D147" s="25"/>
      <c r="E147" s="24">
        <f t="shared" si="5"/>
        <v>3</v>
      </c>
      <c r="F147" s="25"/>
      <c r="G147" s="25"/>
    </row>
    <row r="148" spans="1:7" ht="14.25" customHeight="1" x14ac:dyDescent="0.3">
      <c r="B148" s="26">
        <v>147</v>
      </c>
      <c r="C148" s="26">
        <v>8</v>
      </c>
      <c r="D148" s="25"/>
      <c r="E148" s="24">
        <f t="shared" si="5"/>
        <v>3</v>
      </c>
      <c r="F148" s="25"/>
      <c r="G148" s="25"/>
    </row>
    <row r="149" spans="1:7" ht="14.25" customHeight="1" x14ac:dyDescent="0.3">
      <c r="B149" s="26">
        <v>148</v>
      </c>
      <c r="C149" s="26">
        <v>9</v>
      </c>
      <c r="D149" s="25"/>
      <c r="E149" s="24">
        <f t="shared" si="5"/>
        <v>3</v>
      </c>
      <c r="F149" s="25"/>
      <c r="G149" s="25"/>
    </row>
    <row r="150" spans="1:7" ht="14.25" customHeight="1" x14ac:dyDescent="0.3">
      <c r="B150" s="26">
        <v>149</v>
      </c>
      <c r="C150" s="26">
        <v>10</v>
      </c>
      <c r="D150" s="25"/>
      <c r="E150" s="24">
        <f t="shared" si="5"/>
        <v>3</v>
      </c>
      <c r="F150" s="25"/>
      <c r="G150" s="25"/>
    </row>
    <row r="151" spans="1:7" ht="14.25" customHeight="1" x14ac:dyDescent="0.3">
      <c r="B151" s="26">
        <v>150</v>
      </c>
      <c r="C151" s="26">
        <v>11</v>
      </c>
      <c r="D151" s="25"/>
      <c r="E151" s="24">
        <f t="shared" si="5"/>
        <v>3</v>
      </c>
      <c r="F151" s="25"/>
      <c r="G151" s="25"/>
    </row>
    <row r="152" spans="1:7" ht="14.25" customHeight="1" x14ac:dyDescent="0.3">
      <c r="B152" s="26">
        <v>151</v>
      </c>
      <c r="C152" s="26">
        <v>12</v>
      </c>
      <c r="D152" s="25"/>
      <c r="E152" s="24">
        <f t="shared" si="5"/>
        <v>3</v>
      </c>
      <c r="F152" s="25"/>
      <c r="G152" s="25"/>
    </row>
    <row r="153" spans="1:7" ht="14.25" customHeight="1" x14ac:dyDescent="0.3">
      <c r="A153" t="s">
        <v>145</v>
      </c>
      <c r="B153" s="26">
        <v>152</v>
      </c>
      <c r="C153" s="26">
        <v>13</v>
      </c>
      <c r="D153" s="25"/>
      <c r="E153" s="24">
        <f t="shared" si="5"/>
        <v>3</v>
      </c>
      <c r="F153" s="25"/>
      <c r="G153" s="25"/>
    </row>
    <row r="154" spans="1:7" ht="14.25" customHeight="1" x14ac:dyDescent="0.3">
      <c r="B154" s="26">
        <v>153</v>
      </c>
      <c r="C154" s="26">
        <v>14</v>
      </c>
      <c r="D154" s="25"/>
      <c r="E154" s="24">
        <f t="shared" si="5"/>
        <v>3</v>
      </c>
      <c r="F154" s="25"/>
      <c r="G154" s="25"/>
    </row>
    <row r="155" spans="1:7" ht="14.25" customHeight="1" x14ac:dyDescent="0.3">
      <c r="B155" s="26">
        <v>154</v>
      </c>
      <c r="C155" s="26">
        <v>15</v>
      </c>
      <c r="D155" s="25"/>
      <c r="E155" s="24">
        <f t="shared" si="5"/>
        <v>3</v>
      </c>
      <c r="F155" s="25"/>
      <c r="G155" s="25"/>
    </row>
    <row r="156" spans="1:7" ht="14.25" customHeight="1" x14ac:dyDescent="0.3">
      <c r="B156" s="26">
        <v>155</v>
      </c>
      <c r="C156" s="26">
        <v>16</v>
      </c>
      <c r="D156" s="25"/>
      <c r="E156" s="24">
        <f t="shared" si="5"/>
        <v>3</v>
      </c>
      <c r="F156" s="25"/>
      <c r="G156" s="25"/>
    </row>
    <row r="157" spans="1:7" ht="14.25" customHeight="1" x14ac:dyDescent="0.3">
      <c r="B157" s="26">
        <v>156</v>
      </c>
      <c r="C157" s="26">
        <v>17</v>
      </c>
      <c r="D157" s="25"/>
      <c r="E157" s="24">
        <f t="shared" si="5"/>
        <v>3</v>
      </c>
      <c r="F157" s="25"/>
      <c r="G157" s="25"/>
    </row>
    <row r="158" spans="1:7" ht="14.25" customHeight="1" x14ac:dyDescent="0.3">
      <c r="B158" s="26">
        <v>157</v>
      </c>
      <c r="C158" s="26">
        <v>18</v>
      </c>
      <c r="D158" s="25"/>
      <c r="E158" s="24">
        <f t="shared" si="5"/>
        <v>3</v>
      </c>
      <c r="F158" s="25"/>
      <c r="G158" s="25"/>
    </row>
    <row r="159" spans="1:7" ht="14.25" customHeight="1" x14ac:dyDescent="0.3">
      <c r="B159" s="26">
        <v>158</v>
      </c>
      <c r="C159" s="26">
        <v>19</v>
      </c>
      <c r="D159" s="25"/>
      <c r="E159" s="24">
        <f t="shared" si="5"/>
        <v>3</v>
      </c>
      <c r="F159" s="25"/>
      <c r="G159" s="25"/>
    </row>
    <row r="160" spans="1:7" ht="14.25" customHeight="1" x14ac:dyDescent="0.3">
      <c r="B160" s="26">
        <v>159</v>
      </c>
      <c r="C160" s="26">
        <v>20</v>
      </c>
      <c r="D160" s="25"/>
      <c r="E160" s="24">
        <f t="shared" si="5"/>
        <v>3</v>
      </c>
      <c r="F160" s="25"/>
      <c r="G160" s="25"/>
    </row>
    <row r="161" spans="2:7" ht="14.25" customHeight="1" x14ac:dyDescent="0.3">
      <c r="B161" s="26">
        <v>160</v>
      </c>
      <c r="C161" s="26">
        <v>21</v>
      </c>
      <c r="D161" s="25"/>
      <c r="E161" s="24">
        <f t="shared" si="5"/>
        <v>3</v>
      </c>
      <c r="F161" s="25"/>
      <c r="G161" s="25"/>
    </row>
    <row r="162" spans="2:7" ht="14.25" customHeight="1" x14ac:dyDescent="0.3">
      <c r="B162" s="26">
        <v>161</v>
      </c>
      <c r="C162" s="26">
        <v>22</v>
      </c>
      <c r="D162" s="25"/>
      <c r="E162" s="24">
        <f t="shared" si="5"/>
        <v>3</v>
      </c>
      <c r="F162" s="25"/>
      <c r="G162" s="25"/>
    </row>
    <row r="163" spans="2:7" ht="14.25" customHeight="1" x14ac:dyDescent="0.3">
      <c r="B163" s="26">
        <v>162</v>
      </c>
      <c r="C163" s="26">
        <v>23</v>
      </c>
      <c r="D163" s="25"/>
      <c r="E163" s="24">
        <f t="shared" si="5"/>
        <v>3</v>
      </c>
      <c r="F163" s="25"/>
      <c r="G163" s="25"/>
    </row>
    <row r="164" spans="2:7" ht="14.25" customHeight="1" x14ac:dyDescent="0.3">
      <c r="B164" s="26">
        <v>163</v>
      </c>
      <c r="C164" s="26">
        <v>24</v>
      </c>
      <c r="D164" s="25"/>
      <c r="E164" s="24">
        <f t="shared" si="5"/>
        <v>3</v>
      </c>
      <c r="F164" s="25"/>
      <c r="G164" s="25"/>
    </row>
    <row r="165" spans="2:7" ht="14.25" customHeight="1" x14ac:dyDescent="0.3">
      <c r="B165" s="26">
        <v>164</v>
      </c>
      <c r="C165" s="26">
        <v>25</v>
      </c>
      <c r="D165" s="25"/>
      <c r="E165" s="24">
        <f t="shared" si="5"/>
        <v>3</v>
      </c>
      <c r="F165" s="25"/>
      <c r="G165" s="25"/>
    </row>
    <row r="166" spans="2:7" ht="14.25" customHeight="1" x14ac:dyDescent="0.3">
      <c r="B166" s="26">
        <v>165</v>
      </c>
      <c r="C166" s="26">
        <v>26</v>
      </c>
      <c r="D166" s="25"/>
      <c r="E166" s="24">
        <f t="shared" si="5"/>
        <v>3</v>
      </c>
      <c r="F166" s="25"/>
      <c r="G166" s="25"/>
    </row>
    <row r="167" spans="2:7" ht="14.25" customHeight="1" x14ac:dyDescent="0.3">
      <c r="B167" s="26">
        <v>166</v>
      </c>
      <c r="C167" s="26">
        <v>27</v>
      </c>
      <c r="D167" s="25"/>
      <c r="E167" s="24">
        <f t="shared" si="5"/>
        <v>3</v>
      </c>
      <c r="F167" s="25"/>
      <c r="G167" s="25"/>
    </row>
    <row r="168" spans="2:7" ht="14.25" customHeight="1" x14ac:dyDescent="0.3">
      <c r="B168" s="26">
        <v>167</v>
      </c>
      <c r="C168" s="26">
        <v>28</v>
      </c>
      <c r="D168" s="25"/>
      <c r="E168" s="24">
        <f t="shared" si="5"/>
        <v>3</v>
      </c>
      <c r="F168" s="25"/>
      <c r="G168" s="25"/>
    </row>
    <row r="169" spans="2:7" ht="14.25" customHeight="1" x14ac:dyDescent="0.3">
      <c r="B169" s="26">
        <v>168</v>
      </c>
      <c r="C169" s="26">
        <v>1</v>
      </c>
      <c r="D169" s="25"/>
      <c r="E169" s="24">
        <v>0</v>
      </c>
      <c r="F169" s="25"/>
      <c r="G169" s="25"/>
    </row>
    <row r="170" spans="2:7" ht="14.25" customHeight="1" x14ac:dyDescent="0.3">
      <c r="B170" s="26">
        <v>169</v>
      </c>
      <c r="C170" s="26">
        <v>2</v>
      </c>
      <c r="D170" s="25"/>
      <c r="E170" s="24">
        <v>0</v>
      </c>
      <c r="F170" s="25"/>
      <c r="G170" s="25"/>
    </row>
    <row r="171" spans="2:7" ht="14.25" customHeight="1" x14ac:dyDescent="0.3">
      <c r="B171" s="26">
        <v>170</v>
      </c>
      <c r="C171" s="26">
        <v>3</v>
      </c>
      <c r="D171" s="25"/>
      <c r="E171" s="24">
        <f t="shared" ref="E171:E196" si="6">$K$8</f>
        <v>3</v>
      </c>
      <c r="F171" s="25"/>
      <c r="G171" s="25"/>
    </row>
    <row r="172" spans="2:7" ht="14.25" customHeight="1" x14ac:dyDescent="0.3">
      <c r="B172" s="26">
        <v>171</v>
      </c>
      <c r="C172" s="26">
        <v>4</v>
      </c>
      <c r="D172" s="25"/>
      <c r="E172" s="24">
        <f t="shared" si="6"/>
        <v>3</v>
      </c>
      <c r="F172" s="25"/>
      <c r="G172" s="25"/>
    </row>
    <row r="173" spans="2:7" ht="14.25" customHeight="1" x14ac:dyDescent="0.3">
      <c r="B173" s="26">
        <v>172</v>
      </c>
      <c r="C173" s="26">
        <v>5</v>
      </c>
      <c r="D173" s="25"/>
      <c r="E173" s="24">
        <f t="shared" si="6"/>
        <v>3</v>
      </c>
      <c r="F173" s="25"/>
      <c r="G173" s="25"/>
    </row>
    <row r="174" spans="2:7" ht="14.25" customHeight="1" x14ac:dyDescent="0.3">
      <c r="B174" s="26">
        <v>173</v>
      </c>
      <c r="C174" s="26">
        <v>6</v>
      </c>
      <c r="D174" s="25"/>
      <c r="E174" s="24">
        <f t="shared" si="6"/>
        <v>3</v>
      </c>
      <c r="F174" s="25"/>
      <c r="G174" s="25"/>
    </row>
    <row r="175" spans="2:7" ht="14.25" customHeight="1" x14ac:dyDescent="0.3">
      <c r="B175" s="26">
        <v>174</v>
      </c>
      <c r="C175" s="26">
        <v>7</v>
      </c>
      <c r="D175" s="25"/>
      <c r="E175" s="24">
        <f t="shared" si="6"/>
        <v>3</v>
      </c>
      <c r="F175" s="25"/>
      <c r="G175" s="25"/>
    </row>
    <row r="176" spans="2:7" ht="14.25" customHeight="1" x14ac:dyDescent="0.3">
      <c r="B176" s="26">
        <v>175</v>
      </c>
      <c r="C176" s="26">
        <v>8</v>
      </c>
      <c r="D176" s="25"/>
      <c r="E176" s="24">
        <f t="shared" si="6"/>
        <v>3</v>
      </c>
      <c r="F176" s="25"/>
      <c r="G176" s="25"/>
    </row>
    <row r="177" spans="1:7" ht="14.25" customHeight="1" x14ac:dyDescent="0.3">
      <c r="B177" s="26">
        <v>176</v>
      </c>
      <c r="C177" s="26">
        <v>9</v>
      </c>
      <c r="D177" s="25"/>
      <c r="E177" s="24">
        <f t="shared" si="6"/>
        <v>3</v>
      </c>
      <c r="F177" s="25"/>
      <c r="G177" s="25"/>
    </row>
    <row r="178" spans="1:7" ht="14.25" customHeight="1" x14ac:dyDescent="0.3">
      <c r="B178" s="26">
        <v>177</v>
      </c>
      <c r="C178" s="26">
        <v>10</v>
      </c>
      <c r="D178" s="25"/>
      <c r="E178" s="24">
        <f t="shared" si="6"/>
        <v>3</v>
      </c>
      <c r="F178" s="25"/>
      <c r="G178" s="25"/>
    </row>
    <row r="179" spans="1:7" ht="14.25" customHeight="1" x14ac:dyDescent="0.3">
      <c r="B179" s="26">
        <v>178</v>
      </c>
      <c r="C179" s="26">
        <v>11</v>
      </c>
      <c r="D179" s="25"/>
      <c r="E179" s="24">
        <f t="shared" si="6"/>
        <v>3</v>
      </c>
      <c r="F179" s="25"/>
      <c r="G179" s="25"/>
    </row>
    <row r="180" spans="1:7" ht="14.25" customHeight="1" x14ac:dyDescent="0.3">
      <c r="B180" s="26">
        <v>179</v>
      </c>
      <c r="C180" s="26">
        <v>12</v>
      </c>
      <c r="D180" s="25"/>
      <c r="E180" s="24">
        <f t="shared" si="6"/>
        <v>3</v>
      </c>
      <c r="F180" s="25"/>
      <c r="G180" s="25"/>
    </row>
    <row r="181" spans="1:7" ht="14.25" customHeight="1" x14ac:dyDescent="0.3">
      <c r="A181" t="s">
        <v>154</v>
      </c>
      <c r="B181" s="26">
        <v>180</v>
      </c>
      <c r="C181" s="26">
        <v>13</v>
      </c>
      <c r="D181" s="25"/>
      <c r="E181" s="24">
        <f t="shared" si="6"/>
        <v>3</v>
      </c>
      <c r="F181" s="25"/>
      <c r="G181" s="25"/>
    </row>
    <row r="182" spans="1:7" ht="14.25" customHeight="1" x14ac:dyDescent="0.3">
      <c r="B182" s="26">
        <v>181</v>
      </c>
      <c r="C182" s="26">
        <v>14</v>
      </c>
      <c r="D182" s="25"/>
      <c r="E182" s="24">
        <f t="shared" si="6"/>
        <v>3</v>
      </c>
      <c r="F182" s="25"/>
      <c r="G182" s="25"/>
    </row>
    <row r="183" spans="1:7" ht="14.25" customHeight="1" x14ac:dyDescent="0.3">
      <c r="B183" s="26">
        <v>182</v>
      </c>
      <c r="C183" s="26">
        <v>15</v>
      </c>
      <c r="D183" s="25"/>
      <c r="E183" s="24">
        <f t="shared" si="6"/>
        <v>3</v>
      </c>
      <c r="F183" s="25"/>
      <c r="G183" s="25"/>
    </row>
    <row r="184" spans="1:7" ht="14.25" customHeight="1" x14ac:dyDescent="0.3">
      <c r="B184" s="26">
        <v>183</v>
      </c>
      <c r="C184" s="26">
        <v>16</v>
      </c>
      <c r="D184" s="25"/>
      <c r="E184" s="24">
        <f t="shared" si="6"/>
        <v>3</v>
      </c>
      <c r="F184" s="25"/>
      <c r="G184" s="25"/>
    </row>
    <row r="185" spans="1:7" ht="14.25" customHeight="1" x14ac:dyDescent="0.3">
      <c r="B185" s="26">
        <v>184</v>
      </c>
      <c r="C185" s="26">
        <v>17</v>
      </c>
      <c r="D185" s="25"/>
      <c r="E185" s="24">
        <f t="shared" si="6"/>
        <v>3</v>
      </c>
      <c r="F185" s="25"/>
      <c r="G185" s="25"/>
    </row>
    <row r="186" spans="1:7" ht="14.25" customHeight="1" x14ac:dyDescent="0.3">
      <c r="B186" s="26">
        <v>185</v>
      </c>
      <c r="C186" s="26">
        <v>18</v>
      </c>
      <c r="D186" s="25"/>
      <c r="E186" s="24">
        <f t="shared" si="6"/>
        <v>3</v>
      </c>
      <c r="F186" s="25"/>
      <c r="G186" s="25"/>
    </row>
    <row r="187" spans="1:7" ht="14.25" customHeight="1" x14ac:dyDescent="0.3">
      <c r="B187" s="26">
        <v>186</v>
      </c>
      <c r="C187" s="26">
        <v>19</v>
      </c>
      <c r="D187" s="25"/>
      <c r="E187" s="24">
        <f t="shared" si="6"/>
        <v>3</v>
      </c>
      <c r="F187" s="25"/>
      <c r="G187" s="25"/>
    </row>
    <row r="188" spans="1:7" ht="14.25" customHeight="1" x14ac:dyDescent="0.3">
      <c r="B188" s="26">
        <v>187</v>
      </c>
      <c r="C188" s="26">
        <v>20</v>
      </c>
      <c r="D188" s="25"/>
      <c r="E188" s="24">
        <f t="shared" si="6"/>
        <v>3</v>
      </c>
      <c r="F188" s="25"/>
      <c r="G188" s="25"/>
    </row>
    <row r="189" spans="1:7" ht="14.25" customHeight="1" x14ac:dyDescent="0.3">
      <c r="B189" s="26">
        <v>188</v>
      </c>
      <c r="C189" s="26">
        <v>21</v>
      </c>
      <c r="D189" s="25"/>
      <c r="E189" s="24">
        <f t="shared" si="6"/>
        <v>3</v>
      </c>
      <c r="F189" s="25"/>
      <c r="G189" s="25"/>
    </row>
    <row r="190" spans="1:7" ht="14.25" customHeight="1" x14ac:dyDescent="0.3">
      <c r="B190" s="26">
        <v>189</v>
      </c>
      <c r="C190" s="26">
        <v>22</v>
      </c>
      <c r="D190" s="25"/>
      <c r="E190" s="24">
        <f t="shared" si="6"/>
        <v>3</v>
      </c>
      <c r="F190" s="25"/>
      <c r="G190" s="25"/>
    </row>
    <row r="191" spans="1:7" ht="14.25" customHeight="1" x14ac:dyDescent="0.3">
      <c r="B191" s="26">
        <v>190</v>
      </c>
      <c r="C191" s="26">
        <v>23</v>
      </c>
      <c r="D191" s="25"/>
      <c r="E191" s="24">
        <f t="shared" si="6"/>
        <v>3</v>
      </c>
      <c r="F191" s="25"/>
      <c r="G191" s="25"/>
    </row>
    <row r="192" spans="1:7" ht="14.25" customHeight="1" x14ac:dyDescent="0.3">
      <c r="B192" s="26">
        <v>191</v>
      </c>
      <c r="C192" s="26">
        <v>24</v>
      </c>
      <c r="D192" s="25"/>
      <c r="E192" s="24">
        <f t="shared" si="6"/>
        <v>3</v>
      </c>
      <c r="F192" s="25"/>
      <c r="G192" s="25"/>
    </row>
    <row r="193" spans="2:7" ht="14.25" customHeight="1" x14ac:dyDescent="0.3">
      <c r="B193" s="26">
        <v>192</v>
      </c>
      <c r="C193" s="26">
        <v>25</v>
      </c>
      <c r="D193" s="25"/>
      <c r="E193" s="24">
        <f t="shared" si="6"/>
        <v>3</v>
      </c>
      <c r="F193" s="25"/>
      <c r="G193" s="25"/>
    </row>
    <row r="194" spans="2:7" ht="14.25" customHeight="1" x14ac:dyDescent="0.3">
      <c r="B194" s="26">
        <v>193</v>
      </c>
      <c r="C194" s="26">
        <v>26</v>
      </c>
      <c r="D194" s="25"/>
      <c r="E194" s="24">
        <f t="shared" si="6"/>
        <v>3</v>
      </c>
      <c r="F194" s="25"/>
      <c r="G194" s="25"/>
    </row>
    <row r="195" spans="2:7" ht="14.25" customHeight="1" x14ac:dyDescent="0.3">
      <c r="B195" s="26">
        <v>194</v>
      </c>
      <c r="C195" s="26">
        <v>27</v>
      </c>
      <c r="D195" s="25"/>
      <c r="E195" s="24">
        <f t="shared" si="6"/>
        <v>3</v>
      </c>
      <c r="F195" s="25"/>
      <c r="G195" s="25"/>
    </row>
    <row r="196" spans="2:7" ht="14.25" customHeight="1" x14ac:dyDescent="0.3">
      <c r="B196" s="26">
        <v>195</v>
      </c>
      <c r="C196" s="26">
        <v>28</v>
      </c>
      <c r="D196" s="25"/>
      <c r="E196" s="24">
        <f t="shared" si="6"/>
        <v>3</v>
      </c>
      <c r="F196" s="25"/>
      <c r="G196" s="25"/>
    </row>
    <row r="197" spans="2:7" ht="14.25" customHeight="1" x14ac:dyDescent="0.3">
      <c r="B197" s="26">
        <v>196</v>
      </c>
      <c r="C197" s="26">
        <v>1</v>
      </c>
      <c r="D197" s="25"/>
      <c r="E197" s="24">
        <v>0</v>
      </c>
      <c r="F197" s="25"/>
      <c r="G197" s="25"/>
    </row>
    <row r="198" spans="2:7" ht="14.25" customHeight="1" x14ac:dyDescent="0.3">
      <c r="B198" s="26">
        <v>197</v>
      </c>
      <c r="C198" s="26">
        <v>2</v>
      </c>
      <c r="D198" s="25"/>
      <c r="E198" s="24">
        <v>0</v>
      </c>
      <c r="F198" s="25"/>
      <c r="G198" s="25"/>
    </row>
    <row r="199" spans="2:7" ht="14.25" customHeight="1" x14ac:dyDescent="0.3">
      <c r="B199" s="26">
        <v>198</v>
      </c>
      <c r="C199" s="26">
        <v>3</v>
      </c>
      <c r="D199" s="25"/>
      <c r="E199" s="24">
        <f t="shared" ref="E199:E224" si="7">$K$9</f>
        <v>4</v>
      </c>
      <c r="F199" s="25"/>
      <c r="G199" s="25"/>
    </row>
    <row r="200" spans="2:7" ht="14.25" customHeight="1" x14ac:dyDescent="0.3">
      <c r="B200" s="26">
        <v>199</v>
      </c>
      <c r="C200" s="26">
        <v>4</v>
      </c>
      <c r="D200" s="25"/>
      <c r="E200" s="24">
        <f t="shared" si="7"/>
        <v>4</v>
      </c>
      <c r="F200" s="25"/>
      <c r="G200" s="25"/>
    </row>
    <row r="201" spans="2:7" ht="14.25" customHeight="1" x14ac:dyDescent="0.3">
      <c r="B201" s="26">
        <v>200</v>
      </c>
      <c r="C201" s="26">
        <v>5</v>
      </c>
      <c r="D201" s="25"/>
      <c r="E201" s="24">
        <f t="shared" si="7"/>
        <v>4</v>
      </c>
      <c r="F201" s="25"/>
      <c r="G201" s="25"/>
    </row>
    <row r="202" spans="2:7" ht="14.25" customHeight="1" x14ac:dyDescent="0.3">
      <c r="B202" s="26">
        <v>201</v>
      </c>
      <c r="C202" s="26">
        <v>6</v>
      </c>
      <c r="D202" s="25"/>
      <c r="E202" s="24">
        <f t="shared" si="7"/>
        <v>4</v>
      </c>
      <c r="F202" s="25"/>
      <c r="G202" s="25"/>
    </row>
    <row r="203" spans="2:7" ht="14.25" customHeight="1" x14ac:dyDescent="0.3">
      <c r="B203" s="26">
        <v>202</v>
      </c>
      <c r="C203" s="26">
        <v>7</v>
      </c>
      <c r="D203" s="25"/>
      <c r="E203" s="24">
        <f t="shared" si="7"/>
        <v>4</v>
      </c>
      <c r="F203" s="25"/>
      <c r="G203" s="25"/>
    </row>
    <row r="204" spans="2:7" ht="14.25" customHeight="1" x14ac:dyDescent="0.3">
      <c r="B204" s="26">
        <v>203</v>
      </c>
      <c r="C204" s="26">
        <v>8</v>
      </c>
      <c r="D204" s="25"/>
      <c r="E204" s="24">
        <f t="shared" si="7"/>
        <v>4</v>
      </c>
      <c r="F204" s="25"/>
      <c r="G204" s="25"/>
    </row>
    <row r="205" spans="2:7" ht="14.25" customHeight="1" x14ac:dyDescent="0.3">
      <c r="B205" s="26">
        <v>204</v>
      </c>
      <c r="C205" s="26">
        <v>9</v>
      </c>
      <c r="D205" s="25"/>
      <c r="E205" s="24">
        <f t="shared" si="7"/>
        <v>4</v>
      </c>
      <c r="F205" s="25"/>
      <c r="G205" s="25"/>
    </row>
    <row r="206" spans="2:7" ht="14.25" customHeight="1" x14ac:dyDescent="0.3">
      <c r="B206" s="26">
        <v>205</v>
      </c>
      <c r="C206" s="26">
        <v>10</v>
      </c>
      <c r="D206" s="25"/>
      <c r="E206" s="24">
        <f t="shared" si="7"/>
        <v>4</v>
      </c>
      <c r="F206" s="25"/>
      <c r="G206" s="25"/>
    </row>
    <row r="207" spans="2:7" ht="14.25" customHeight="1" x14ac:dyDescent="0.3">
      <c r="B207" s="26">
        <v>206</v>
      </c>
      <c r="C207" s="26">
        <v>11</v>
      </c>
      <c r="D207" s="25"/>
      <c r="E207" s="24">
        <f t="shared" si="7"/>
        <v>4</v>
      </c>
      <c r="F207" s="25"/>
      <c r="G207" s="25"/>
    </row>
    <row r="208" spans="2:7" ht="14.25" customHeight="1" x14ac:dyDescent="0.3">
      <c r="B208" s="26">
        <v>207</v>
      </c>
      <c r="C208" s="26">
        <v>12</v>
      </c>
      <c r="D208" s="25"/>
      <c r="E208" s="24">
        <f t="shared" si="7"/>
        <v>4</v>
      </c>
      <c r="F208" s="25"/>
      <c r="G208" s="25"/>
    </row>
    <row r="209" spans="1:7" ht="14.25" customHeight="1" x14ac:dyDescent="0.3">
      <c r="A209" t="s">
        <v>231</v>
      </c>
      <c r="B209" s="26">
        <v>208</v>
      </c>
      <c r="C209" s="26">
        <v>13</v>
      </c>
      <c r="D209" s="25"/>
      <c r="E209" s="24">
        <f t="shared" si="7"/>
        <v>4</v>
      </c>
      <c r="F209" s="25"/>
      <c r="G209" s="25"/>
    </row>
    <row r="210" spans="1:7" ht="14.25" customHeight="1" x14ac:dyDescent="0.3">
      <c r="B210" s="26">
        <v>209</v>
      </c>
      <c r="C210" s="26">
        <v>14</v>
      </c>
      <c r="D210" s="25"/>
      <c r="E210" s="24">
        <f t="shared" si="7"/>
        <v>4</v>
      </c>
      <c r="F210" s="25"/>
      <c r="G210" s="25"/>
    </row>
    <row r="211" spans="1:7" ht="14.25" customHeight="1" x14ac:dyDescent="0.3">
      <c r="B211" s="26">
        <v>210</v>
      </c>
      <c r="C211" s="26">
        <v>15</v>
      </c>
      <c r="D211" s="25"/>
      <c r="E211" s="24">
        <f t="shared" si="7"/>
        <v>4</v>
      </c>
      <c r="F211" s="25"/>
      <c r="G211" s="25"/>
    </row>
    <row r="212" spans="1:7" ht="14.25" customHeight="1" x14ac:dyDescent="0.3">
      <c r="B212" s="26">
        <v>211</v>
      </c>
      <c r="C212" s="26">
        <v>16</v>
      </c>
      <c r="D212" s="25"/>
      <c r="E212" s="24">
        <f t="shared" si="7"/>
        <v>4</v>
      </c>
      <c r="F212" s="25"/>
      <c r="G212" s="25"/>
    </row>
    <row r="213" spans="1:7" ht="14.25" customHeight="1" x14ac:dyDescent="0.3">
      <c r="B213" s="26">
        <v>212</v>
      </c>
      <c r="C213" s="26">
        <v>17</v>
      </c>
      <c r="D213" s="25"/>
      <c r="E213" s="24">
        <f t="shared" si="7"/>
        <v>4</v>
      </c>
      <c r="F213" s="25"/>
      <c r="G213" s="25"/>
    </row>
    <row r="214" spans="1:7" ht="14.25" customHeight="1" x14ac:dyDescent="0.3">
      <c r="B214" s="26">
        <v>213</v>
      </c>
      <c r="C214" s="26">
        <v>18</v>
      </c>
      <c r="D214" s="25"/>
      <c r="E214" s="24">
        <f t="shared" si="7"/>
        <v>4</v>
      </c>
      <c r="F214" s="25"/>
      <c r="G214" s="25"/>
    </row>
    <row r="215" spans="1:7" ht="14.25" customHeight="1" x14ac:dyDescent="0.3">
      <c r="B215" s="26">
        <v>214</v>
      </c>
      <c r="C215" s="26">
        <v>19</v>
      </c>
      <c r="D215" s="25"/>
      <c r="E215" s="24">
        <f t="shared" si="7"/>
        <v>4</v>
      </c>
      <c r="F215" s="25"/>
      <c r="G215" s="25"/>
    </row>
    <row r="216" spans="1:7" ht="14.25" customHeight="1" x14ac:dyDescent="0.3">
      <c r="B216" s="26">
        <v>215</v>
      </c>
      <c r="C216" s="26">
        <v>20</v>
      </c>
      <c r="D216" s="25"/>
      <c r="E216" s="24">
        <f t="shared" si="7"/>
        <v>4</v>
      </c>
      <c r="F216" s="25"/>
      <c r="G216" s="25"/>
    </row>
    <row r="217" spans="1:7" ht="14.25" customHeight="1" x14ac:dyDescent="0.3">
      <c r="B217" s="26">
        <v>216</v>
      </c>
      <c r="C217" s="26">
        <v>21</v>
      </c>
      <c r="D217" s="25"/>
      <c r="E217" s="24">
        <f t="shared" si="7"/>
        <v>4</v>
      </c>
      <c r="F217" s="25"/>
      <c r="G217" s="25"/>
    </row>
    <row r="218" spans="1:7" ht="14.25" customHeight="1" x14ac:dyDescent="0.3">
      <c r="B218" s="26">
        <v>217</v>
      </c>
      <c r="C218" s="26">
        <v>22</v>
      </c>
      <c r="D218" s="25"/>
      <c r="E218" s="24">
        <f t="shared" si="7"/>
        <v>4</v>
      </c>
      <c r="F218" s="25"/>
      <c r="G218" s="25"/>
    </row>
    <row r="219" spans="1:7" ht="14.25" customHeight="1" x14ac:dyDescent="0.3">
      <c r="B219" s="26">
        <v>218</v>
      </c>
      <c r="C219" s="26">
        <v>23</v>
      </c>
      <c r="D219" s="25"/>
      <c r="E219" s="24">
        <f t="shared" si="7"/>
        <v>4</v>
      </c>
      <c r="F219" s="25"/>
      <c r="G219" s="25"/>
    </row>
    <row r="220" spans="1:7" ht="14.25" customHeight="1" x14ac:dyDescent="0.3">
      <c r="B220" s="26">
        <v>219</v>
      </c>
      <c r="C220" s="26">
        <v>24</v>
      </c>
      <c r="D220" s="25"/>
      <c r="E220" s="24">
        <f t="shared" si="7"/>
        <v>4</v>
      </c>
      <c r="F220" s="25"/>
      <c r="G220" s="25"/>
    </row>
    <row r="221" spans="1:7" ht="14.25" customHeight="1" x14ac:dyDescent="0.3">
      <c r="B221" s="26">
        <v>220</v>
      </c>
      <c r="C221" s="26">
        <v>25</v>
      </c>
      <c r="D221" s="25"/>
      <c r="E221" s="24">
        <f t="shared" si="7"/>
        <v>4</v>
      </c>
      <c r="F221" s="25"/>
      <c r="G221" s="25"/>
    </row>
    <row r="222" spans="1:7" ht="14.25" customHeight="1" x14ac:dyDescent="0.3">
      <c r="B222" s="26">
        <v>221</v>
      </c>
      <c r="C222" s="26">
        <v>26</v>
      </c>
      <c r="D222" s="25"/>
      <c r="E222" s="24">
        <f t="shared" si="7"/>
        <v>4</v>
      </c>
      <c r="F222" s="25"/>
      <c r="G222" s="25"/>
    </row>
    <row r="223" spans="1:7" ht="14.25" customHeight="1" x14ac:dyDescent="0.3">
      <c r="B223" s="26">
        <v>222</v>
      </c>
      <c r="C223" s="26">
        <v>27</v>
      </c>
      <c r="D223" s="25"/>
      <c r="E223" s="24">
        <f t="shared" si="7"/>
        <v>4</v>
      </c>
      <c r="F223" s="25"/>
      <c r="G223" s="25"/>
    </row>
    <row r="224" spans="1:7" ht="14.25" customHeight="1" x14ac:dyDescent="0.3">
      <c r="B224" s="26">
        <v>223</v>
      </c>
      <c r="C224" s="26">
        <v>28</v>
      </c>
      <c r="D224" s="25"/>
      <c r="E224" s="24">
        <f t="shared" si="7"/>
        <v>4</v>
      </c>
      <c r="F224" s="25"/>
      <c r="G224" s="25"/>
    </row>
    <row r="225" spans="1:7" ht="14.25" customHeight="1" x14ac:dyDescent="0.3">
      <c r="B225" s="26">
        <v>224</v>
      </c>
      <c r="C225" s="26">
        <v>1</v>
      </c>
      <c r="D225" s="25"/>
      <c r="E225" s="25"/>
      <c r="F225" s="24">
        <v>0</v>
      </c>
      <c r="G225" s="25"/>
    </row>
    <row r="226" spans="1:7" ht="14.25" customHeight="1" x14ac:dyDescent="0.3">
      <c r="B226" s="26">
        <v>225</v>
      </c>
      <c r="C226" s="26">
        <v>2</v>
      </c>
      <c r="D226" s="25"/>
      <c r="E226" s="25"/>
      <c r="F226" s="24">
        <v>0</v>
      </c>
      <c r="G226" s="25"/>
    </row>
    <row r="227" spans="1:7" ht="14.25" customHeight="1" x14ac:dyDescent="0.3">
      <c r="B227" s="26">
        <v>226</v>
      </c>
      <c r="C227" s="26">
        <v>3</v>
      </c>
      <c r="D227" s="25"/>
      <c r="E227" s="25"/>
      <c r="F227" s="24">
        <f t="shared" ref="F227:F252" si="8">$K$10</f>
        <v>3</v>
      </c>
      <c r="G227" s="25"/>
    </row>
    <row r="228" spans="1:7" ht="14.25" customHeight="1" x14ac:dyDescent="0.3">
      <c r="B228" s="26">
        <v>227</v>
      </c>
      <c r="C228" s="26">
        <v>4</v>
      </c>
      <c r="D228" s="25"/>
      <c r="E228" s="25"/>
      <c r="F228" s="24">
        <f t="shared" si="8"/>
        <v>3</v>
      </c>
      <c r="G228" s="25"/>
    </row>
    <row r="229" spans="1:7" ht="14.25" customHeight="1" x14ac:dyDescent="0.3">
      <c r="B229" s="26">
        <v>228</v>
      </c>
      <c r="C229" s="26">
        <v>5</v>
      </c>
      <c r="D229" s="25"/>
      <c r="E229" s="25"/>
      <c r="F229" s="24">
        <f t="shared" si="8"/>
        <v>3</v>
      </c>
      <c r="G229" s="25"/>
    </row>
    <row r="230" spans="1:7" ht="14.25" customHeight="1" x14ac:dyDescent="0.3">
      <c r="B230" s="26">
        <v>229</v>
      </c>
      <c r="C230" s="26">
        <v>6</v>
      </c>
      <c r="D230" s="25"/>
      <c r="E230" s="25"/>
      <c r="F230" s="24">
        <f t="shared" si="8"/>
        <v>3</v>
      </c>
      <c r="G230" s="25"/>
    </row>
    <row r="231" spans="1:7" ht="14.25" customHeight="1" x14ac:dyDescent="0.3">
      <c r="B231" s="26">
        <v>230</v>
      </c>
      <c r="C231" s="26">
        <v>7</v>
      </c>
      <c r="D231" s="25"/>
      <c r="E231" s="25"/>
      <c r="F231" s="24">
        <f t="shared" si="8"/>
        <v>3</v>
      </c>
      <c r="G231" s="25"/>
    </row>
    <row r="232" spans="1:7" ht="14.25" customHeight="1" x14ac:dyDescent="0.3">
      <c r="B232" s="26">
        <v>231</v>
      </c>
      <c r="C232" s="26">
        <v>8</v>
      </c>
      <c r="D232" s="25"/>
      <c r="E232" s="25"/>
      <c r="F232" s="24">
        <f t="shared" si="8"/>
        <v>3</v>
      </c>
      <c r="G232" s="25"/>
    </row>
    <row r="233" spans="1:7" ht="14.25" customHeight="1" x14ac:dyDescent="0.3">
      <c r="B233" s="26">
        <v>232</v>
      </c>
      <c r="C233" s="26">
        <v>9</v>
      </c>
      <c r="D233" s="25"/>
      <c r="E233" s="25"/>
      <c r="F233" s="24">
        <f t="shared" si="8"/>
        <v>3</v>
      </c>
      <c r="G233" s="25"/>
    </row>
    <row r="234" spans="1:7" ht="14.25" customHeight="1" x14ac:dyDescent="0.3">
      <c r="B234" s="26">
        <v>233</v>
      </c>
      <c r="C234" s="26">
        <v>10</v>
      </c>
      <c r="D234" s="25"/>
      <c r="E234" s="25"/>
      <c r="F234" s="24">
        <f t="shared" si="8"/>
        <v>3</v>
      </c>
      <c r="G234" s="25"/>
    </row>
    <row r="235" spans="1:7" ht="14.25" customHeight="1" x14ac:dyDescent="0.3">
      <c r="B235" s="26">
        <v>234</v>
      </c>
      <c r="C235" s="26">
        <v>11</v>
      </c>
      <c r="D235" s="25"/>
      <c r="E235" s="25"/>
      <c r="F235" s="24">
        <f t="shared" si="8"/>
        <v>3</v>
      </c>
      <c r="G235" s="25"/>
    </row>
    <row r="236" spans="1:7" ht="14.25" customHeight="1" x14ac:dyDescent="0.3">
      <c r="B236" s="26">
        <v>235</v>
      </c>
      <c r="C236" s="26">
        <v>12</v>
      </c>
      <c r="D236" s="25"/>
      <c r="E236" s="25"/>
      <c r="F236" s="24">
        <f t="shared" si="8"/>
        <v>3</v>
      </c>
      <c r="G236" s="25"/>
    </row>
    <row r="237" spans="1:7" ht="14.25" customHeight="1" x14ac:dyDescent="0.3">
      <c r="A237" t="s">
        <v>183</v>
      </c>
      <c r="B237" s="26">
        <v>236</v>
      </c>
      <c r="C237" s="26">
        <v>13</v>
      </c>
      <c r="D237" s="25"/>
      <c r="E237" s="25"/>
      <c r="F237" s="24">
        <f t="shared" si="8"/>
        <v>3</v>
      </c>
      <c r="G237" s="25"/>
    </row>
    <row r="238" spans="1:7" ht="14.25" customHeight="1" x14ac:dyDescent="0.3">
      <c r="B238" s="26">
        <v>237</v>
      </c>
      <c r="C238" s="26">
        <v>14</v>
      </c>
      <c r="D238" s="25"/>
      <c r="E238" s="25"/>
      <c r="F238" s="24">
        <f t="shared" si="8"/>
        <v>3</v>
      </c>
      <c r="G238" s="25"/>
    </row>
    <row r="239" spans="1:7" ht="14.25" customHeight="1" x14ac:dyDescent="0.3">
      <c r="B239" s="26">
        <v>238</v>
      </c>
      <c r="C239" s="26">
        <v>15</v>
      </c>
      <c r="D239" s="25"/>
      <c r="E239" s="25"/>
      <c r="F239" s="24">
        <f t="shared" si="8"/>
        <v>3</v>
      </c>
      <c r="G239" s="25"/>
    </row>
    <row r="240" spans="1:7" ht="14.25" customHeight="1" x14ac:dyDescent="0.3">
      <c r="B240" s="26">
        <v>239</v>
      </c>
      <c r="C240" s="26">
        <v>16</v>
      </c>
      <c r="D240" s="25"/>
      <c r="E240" s="25"/>
      <c r="F240" s="24">
        <f t="shared" si="8"/>
        <v>3</v>
      </c>
      <c r="G240" s="25"/>
    </row>
    <row r="241" spans="2:7" ht="14.25" customHeight="1" x14ac:dyDescent="0.3">
      <c r="B241" s="26">
        <v>240</v>
      </c>
      <c r="C241" s="26">
        <v>17</v>
      </c>
      <c r="D241" s="25"/>
      <c r="E241" s="25"/>
      <c r="F241" s="24">
        <f t="shared" si="8"/>
        <v>3</v>
      </c>
      <c r="G241" s="25"/>
    </row>
    <row r="242" spans="2:7" ht="14.25" customHeight="1" x14ac:dyDescent="0.3">
      <c r="B242" s="26">
        <v>241</v>
      </c>
      <c r="C242" s="26">
        <v>18</v>
      </c>
      <c r="D242" s="25"/>
      <c r="E242" s="25"/>
      <c r="F242" s="24">
        <f t="shared" si="8"/>
        <v>3</v>
      </c>
      <c r="G242" s="25"/>
    </row>
    <row r="243" spans="2:7" ht="14.25" customHeight="1" x14ac:dyDescent="0.3">
      <c r="B243" s="26">
        <v>242</v>
      </c>
      <c r="C243" s="26">
        <v>19</v>
      </c>
      <c r="D243" s="25"/>
      <c r="E243" s="25"/>
      <c r="F243" s="24">
        <f t="shared" si="8"/>
        <v>3</v>
      </c>
      <c r="G243" s="25"/>
    </row>
    <row r="244" spans="2:7" ht="14.25" customHeight="1" x14ac:dyDescent="0.3">
      <c r="B244" s="26">
        <v>243</v>
      </c>
      <c r="C244" s="26">
        <v>20</v>
      </c>
      <c r="D244" s="25"/>
      <c r="E244" s="25"/>
      <c r="F244" s="24">
        <f t="shared" si="8"/>
        <v>3</v>
      </c>
      <c r="G244" s="25"/>
    </row>
    <row r="245" spans="2:7" ht="14.25" customHeight="1" x14ac:dyDescent="0.3">
      <c r="B245" s="26">
        <v>244</v>
      </c>
      <c r="C245" s="26">
        <v>21</v>
      </c>
      <c r="D245" s="25"/>
      <c r="E245" s="25"/>
      <c r="F245" s="24">
        <f t="shared" si="8"/>
        <v>3</v>
      </c>
      <c r="G245" s="25"/>
    </row>
    <row r="246" spans="2:7" ht="14.25" customHeight="1" x14ac:dyDescent="0.3">
      <c r="B246" s="26">
        <v>245</v>
      </c>
      <c r="C246" s="26">
        <v>22</v>
      </c>
      <c r="D246" s="25"/>
      <c r="E246" s="25"/>
      <c r="F246" s="24">
        <f t="shared" si="8"/>
        <v>3</v>
      </c>
      <c r="G246" s="25"/>
    </row>
    <row r="247" spans="2:7" ht="14.25" customHeight="1" x14ac:dyDescent="0.3">
      <c r="B247" s="26">
        <v>246</v>
      </c>
      <c r="C247" s="26">
        <v>23</v>
      </c>
      <c r="D247" s="25"/>
      <c r="E247" s="25"/>
      <c r="F247" s="24">
        <f t="shared" si="8"/>
        <v>3</v>
      </c>
      <c r="G247" s="25"/>
    </row>
    <row r="248" spans="2:7" ht="14.25" customHeight="1" x14ac:dyDescent="0.3">
      <c r="B248" s="26">
        <v>247</v>
      </c>
      <c r="C248" s="26">
        <v>24</v>
      </c>
      <c r="D248" s="25"/>
      <c r="E248" s="25"/>
      <c r="F248" s="24">
        <f t="shared" si="8"/>
        <v>3</v>
      </c>
      <c r="G248" s="25"/>
    </row>
    <row r="249" spans="2:7" ht="14.25" customHeight="1" x14ac:dyDescent="0.3">
      <c r="B249" s="26">
        <v>248</v>
      </c>
      <c r="C249" s="26">
        <v>25</v>
      </c>
      <c r="D249" s="25"/>
      <c r="E249" s="25"/>
      <c r="F249" s="24">
        <f t="shared" si="8"/>
        <v>3</v>
      </c>
      <c r="G249" s="25"/>
    </row>
    <row r="250" spans="2:7" ht="14.25" customHeight="1" x14ac:dyDescent="0.3">
      <c r="B250" s="26">
        <v>249</v>
      </c>
      <c r="C250" s="26">
        <v>26</v>
      </c>
      <c r="D250" s="25"/>
      <c r="E250" s="25"/>
      <c r="F250" s="24">
        <f t="shared" si="8"/>
        <v>3</v>
      </c>
      <c r="G250" s="25"/>
    </row>
    <row r="251" spans="2:7" ht="14.25" customHeight="1" x14ac:dyDescent="0.3">
      <c r="B251" s="26">
        <v>250</v>
      </c>
      <c r="C251" s="26">
        <v>27</v>
      </c>
      <c r="D251" s="25"/>
      <c r="E251" s="25"/>
      <c r="F251" s="24">
        <f t="shared" si="8"/>
        <v>3</v>
      </c>
      <c r="G251" s="25"/>
    </row>
    <row r="252" spans="2:7" ht="14.25" customHeight="1" x14ac:dyDescent="0.3">
      <c r="B252" s="26">
        <v>251</v>
      </c>
      <c r="C252" s="26">
        <v>28</v>
      </c>
      <c r="D252" s="25"/>
      <c r="E252" s="25"/>
      <c r="F252" s="24">
        <f t="shared" si="8"/>
        <v>3</v>
      </c>
      <c r="G252" s="25"/>
    </row>
    <row r="253" spans="2:7" ht="14.25" customHeight="1" x14ac:dyDescent="0.3">
      <c r="B253" s="26">
        <v>252</v>
      </c>
      <c r="C253" s="26">
        <v>1</v>
      </c>
      <c r="D253" s="25"/>
      <c r="E253" s="25"/>
      <c r="F253" s="24">
        <v>0</v>
      </c>
      <c r="G253" s="25"/>
    </row>
    <row r="254" spans="2:7" ht="14.25" customHeight="1" x14ac:dyDescent="0.3">
      <c r="B254" s="26">
        <v>253</v>
      </c>
      <c r="C254" s="26">
        <v>2</v>
      </c>
      <c r="D254" s="25"/>
      <c r="E254" s="25"/>
      <c r="F254" s="24">
        <v>0</v>
      </c>
      <c r="G254" s="25"/>
    </row>
    <row r="255" spans="2:7" ht="14.25" customHeight="1" x14ac:dyDescent="0.3">
      <c r="B255" s="26">
        <v>254</v>
      </c>
      <c r="C255" s="26">
        <v>3</v>
      </c>
      <c r="D255" s="25"/>
      <c r="E255" s="25"/>
      <c r="F255" s="24">
        <f t="shared" ref="F255:F280" si="9">$K$11</f>
        <v>3</v>
      </c>
      <c r="G255" s="25"/>
    </row>
    <row r="256" spans="2:7" ht="14.25" customHeight="1" x14ac:dyDescent="0.3">
      <c r="B256" s="26">
        <v>255</v>
      </c>
      <c r="C256" s="26">
        <v>4</v>
      </c>
      <c r="D256" s="25"/>
      <c r="E256" s="25"/>
      <c r="F256" s="24">
        <f t="shared" si="9"/>
        <v>3</v>
      </c>
      <c r="G256" s="25"/>
    </row>
    <row r="257" spans="1:7" ht="14.25" customHeight="1" x14ac:dyDescent="0.3">
      <c r="B257" s="26">
        <v>256</v>
      </c>
      <c r="C257" s="26">
        <v>5</v>
      </c>
      <c r="D257" s="25"/>
      <c r="E257" s="25"/>
      <c r="F257" s="24">
        <f t="shared" si="9"/>
        <v>3</v>
      </c>
      <c r="G257" s="25"/>
    </row>
    <row r="258" spans="1:7" ht="14.25" customHeight="1" x14ac:dyDescent="0.3">
      <c r="B258" s="26">
        <v>257</v>
      </c>
      <c r="C258" s="26">
        <v>6</v>
      </c>
      <c r="D258" s="25"/>
      <c r="E258" s="25"/>
      <c r="F258" s="24">
        <f t="shared" si="9"/>
        <v>3</v>
      </c>
      <c r="G258" s="25"/>
    </row>
    <row r="259" spans="1:7" ht="14.25" customHeight="1" x14ac:dyDescent="0.3">
      <c r="B259" s="26">
        <v>258</v>
      </c>
      <c r="C259" s="26">
        <v>7</v>
      </c>
      <c r="D259" s="25"/>
      <c r="E259" s="25"/>
      <c r="F259" s="24">
        <f t="shared" si="9"/>
        <v>3</v>
      </c>
      <c r="G259" s="25"/>
    </row>
    <row r="260" spans="1:7" ht="14.25" customHeight="1" x14ac:dyDescent="0.3">
      <c r="B260" s="26">
        <v>259</v>
      </c>
      <c r="C260" s="26">
        <v>8</v>
      </c>
      <c r="D260" s="25"/>
      <c r="E260" s="25"/>
      <c r="F260" s="24">
        <f t="shared" si="9"/>
        <v>3</v>
      </c>
      <c r="G260" s="25"/>
    </row>
    <row r="261" spans="1:7" ht="14.25" customHeight="1" x14ac:dyDescent="0.3">
      <c r="B261" s="26">
        <v>260</v>
      </c>
      <c r="C261" s="26">
        <v>9</v>
      </c>
      <c r="D261" s="25"/>
      <c r="E261" s="25"/>
      <c r="F261" s="24">
        <f t="shared" si="9"/>
        <v>3</v>
      </c>
      <c r="G261" s="25"/>
    </row>
    <row r="262" spans="1:7" ht="14.25" customHeight="1" x14ac:dyDescent="0.3">
      <c r="B262" s="26">
        <v>261</v>
      </c>
      <c r="C262" s="26">
        <v>10</v>
      </c>
      <c r="D262" s="25"/>
      <c r="E262" s="25"/>
      <c r="F262" s="24">
        <f t="shared" si="9"/>
        <v>3</v>
      </c>
      <c r="G262" s="25"/>
    </row>
    <row r="263" spans="1:7" ht="14.25" customHeight="1" x14ac:dyDescent="0.3">
      <c r="B263" s="26">
        <v>262</v>
      </c>
      <c r="C263" s="26">
        <v>11</v>
      </c>
      <c r="D263" s="25"/>
      <c r="E263" s="25"/>
      <c r="F263" s="24">
        <f t="shared" si="9"/>
        <v>3</v>
      </c>
      <c r="G263" s="25"/>
    </row>
    <row r="264" spans="1:7" ht="14.25" customHeight="1" x14ac:dyDescent="0.3">
      <c r="B264" s="26">
        <v>263</v>
      </c>
      <c r="C264" s="26">
        <v>12</v>
      </c>
      <c r="D264" s="25"/>
      <c r="E264" s="25"/>
      <c r="F264" s="24">
        <f t="shared" si="9"/>
        <v>3</v>
      </c>
      <c r="G264" s="25"/>
    </row>
    <row r="265" spans="1:7" ht="14.25" customHeight="1" x14ac:dyDescent="0.3">
      <c r="A265" t="s">
        <v>184</v>
      </c>
      <c r="B265" s="26">
        <v>264</v>
      </c>
      <c r="C265" s="26">
        <v>13</v>
      </c>
      <c r="D265" s="25"/>
      <c r="E265" s="25"/>
      <c r="F265" s="24">
        <f t="shared" si="9"/>
        <v>3</v>
      </c>
      <c r="G265" s="25"/>
    </row>
    <row r="266" spans="1:7" ht="14.25" customHeight="1" x14ac:dyDescent="0.3">
      <c r="B266" s="26">
        <v>265</v>
      </c>
      <c r="C266" s="26">
        <v>14</v>
      </c>
      <c r="D266" s="25"/>
      <c r="E266" s="25"/>
      <c r="F266" s="24">
        <f t="shared" si="9"/>
        <v>3</v>
      </c>
      <c r="G266" s="25"/>
    </row>
    <row r="267" spans="1:7" ht="14.25" customHeight="1" x14ac:dyDescent="0.3">
      <c r="B267" s="26">
        <v>266</v>
      </c>
      <c r="C267" s="26">
        <v>15</v>
      </c>
      <c r="D267" s="25"/>
      <c r="E267" s="25"/>
      <c r="F267" s="24">
        <f t="shared" si="9"/>
        <v>3</v>
      </c>
      <c r="G267" s="25"/>
    </row>
    <row r="268" spans="1:7" ht="14.25" customHeight="1" x14ac:dyDescent="0.3">
      <c r="B268" s="26">
        <v>267</v>
      </c>
      <c r="C268" s="26">
        <v>16</v>
      </c>
      <c r="D268" s="25"/>
      <c r="E268" s="25"/>
      <c r="F268" s="24">
        <f t="shared" si="9"/>
        <v>3</v>
      </c>
      <c r="G268" s="25"/>
    </row>
    <row r="269" spans="1:7" ht="14.25" customHeight="1" x14ac:dyDescent="0.3">
      <c r="B269" s="26">
        <v>268</v>
      </c>
      <c r="C269" s="26">
        <v>17</v>
      </c>
      <c r="D269" s="25"/>
      <c r="E269" s="25"/>
      <c r="F269" s="24">
        <f t="shared" si="9"/>
        <v>3</v>
      </c>
      <c r="G269" s="25"/>
    </row>
    <row r="270" spans="1:7" ht="14.25" customHeight="1" x14ac:dyDescent="0.3">
      <c r="B270" s="26">
        <v>269</v>
      </c>
      <c r="C270" s="26">
        <v>18</v>
      </c>
      <c r="D270" s="25"/>
      <c r="E270" s="25"/>
      <c r="F270" s="24">
        <f t="shared" si="9"/>
        <v>3</v>
      </c>
      <c r="G270" s="25"/>
    </row>
    <row r="271" spans="1:7" ht="14.25" customHeight="1" x14ac:dyDescent="0.3">
      <c r="B271" s="26">
        <v>270</v>
      </c>
      <c r="C271" s="26">
        <v>19</v>
      </c>
      <c r="D271" s="25"/>
      <c r="E271" s="25"/>
      <c r="F271" s="24">
        <f t="shared" si="9"/>
        <v>3</v>
      </c>
      <c r="G271" s="25"/>
    </row>
    <row r="272" spans="1:7" ht="14.25" customHeight="1" x14ac:dyDescent="0.3">
      <c r="B272" s="26">
        <v>271</v>
      </c>
      <c r="C272" s="26">
        <v>20</v>
      </c>
      <c r="D272" s="25"/>
      <c r="E272" s="25"/>
      <c r="F272" s="24">
        <f t="shared" si="9"/>
        <v>3</v>
      </c>
      <c r="G272" s="25"/>
    </row>
    <row r="273" spans="2:7" ht="14.25" customHeight="1" x14ac:dyDescent="0.3">
      <c r="B273" s="26">
        <v>272</v>
      </c>
      <c r="C273" s="26">
        <v>21</v>
      </c>
      <c r="D273" s="25"/>
      <c r="E273" s="25"/>
      <c r="F273" s="24">
        <f t="shared" si="9"/>
        <v>3</v>
      </c>
      <c r="G273" s="25"/>
    </row>
    <row r="274" spans="2:7" ht="14.25" customHeight="1" x14ac:dyDescent="0.3">
      <c r="B274" s="26">
        <v>273</v>
      </c>
      <c r="C274" s="26">
        <v>22</v>
      </c>
      <c r="D274" s="25"/>
      <c r="E274" s="25"/>
      <c r="F274" s="24">
        <f t="shared" si="9"/>
        <v>3</v>
      </c>
      <c r="G274" s="25"/>
    </row>
    <row r="275" spans="2:7" ht="14.25" customHeight="1" x14ac:dyDescent="0.3">
      <c r="B275" s="26">
        <v>274</v>
      </c>
      <c r="C275" s="26">
        <v>23</v>
      </c>
      <c r="D275" s="25"/>
      <c r="E275" s="25"/>
      <c r="F275" s="24">
        <f t="shared" si="9"/>
        <v>3</v>
      </c>
      <c r="G275" s="25"/>
    </row>
    <row r="276" spans="2:7" ht="14.25" customHeight="1" x14ac:dyDescent="0.3">
      <c r="B276" s="26">
        <v>275</v>
      </c>
      <c r="C276" s="26">
        <v>24</v>
      </c>
      <c r="D276" s="25"/>
      <c r="E276" s="25"/>
      <c r="F276" s="24">
        <f t="shared" si="9"/>
        <v>3</v>
      </c>
      <c r="G276" s="25"/>
    </row>
    <row r="277" spans="2:7" ht="14.25" customHeight="1" x14ac:dyDescent="0.3">
      <c r="B277" s="26">
        <v>276</v>
      </c>
      <c r="C277" s="26">
        <v>25</v>
      </c>
      <c r="D277" s="25"/>
      <c r="E277" s="25"/>
      <c r="F277" s="24">
        <f t="shared" si="9"/>
        <v>3</v>
      </c>
      <c r="G277" s="25"/>
    </row>
    <row r="278" spans="2:7" ht="14.25" customHeight="1" x14ac:dyDescent="0.3">
      <c r="B278" s="26">
        <v>277</v>
      </c>
      <c r="C278" s="26">
        <v>26</v>
      </c>
      <c r="D278" s="25"/>
      <c r="E278" s="25"/>
      <c r="F278" s="24">
        <f t="shared" si="9"/>
        <v>3</v>
      </c>
      <c r="G278" s="25"/>
    </row>
    <row r="279" spans="2:7" ht="14.25" customHeight="1" x14ac:dyDescent="0.3">
      <c r="B279" s="26">
        <v>278</v>
      </c>
      <c r="C279" s="26">
        <v>27</v>
      </c>
      <c r="D279" s="25"/>
      <c r="E279" s="25"/>
      <c r="F279" s="24">
        <f t="shared" si="9"/>
        <v>3</v>
      </c>
      <c r="G279" s="25"/>
    </row>
    <row r="280" spans="2:7" ht="14.25" customHeight="1" x14ac:dyDescent="0.3">
      <c r="B280" s="26">
        <v>279</v>
      </c>
      <c r="C280" s="26">
        <v>28</v>
      </c>
      <c r="D280" s="25"/>
      <c r="E280" s="25"/>
      <c r="F280" s="24">
        <f t="shared" si="9"/>
        <v>3</v>
      </c>
      <c r="G280" s="25"/>
    </row>
    <row r="281" spans="2:7" ht="14.25" customHeight="1" x14ac:dyDescent="0.3">
      <c r="B281" s="26">
        <v>280</v>
      </c>
      <c r="C281" s="26">
        <v>1</v>
      </c>
      <c r="D281" s="25"/>
      <c r="E281" s="25"/>
      <c r="F281" s="24">
        <v>0</v>
      </c>
      <c r="G281" s="25"/>
    </row>
    <row r="282" spans="2:7" ht="14.25" customHeight="1" x14ac:dyDescent="0.3">
      <c r="B282" s="26">
        <v>281</v>
      </c>
      <c r="C282" s="26">
        <v>2</v>
      </c>
      <c r="D282" s="25"/>
      <c r="E282" s="25"/>
      <c r="F282" s="24">
        <v>0</v>
      </c>
      <c r="G282" s="25"/>
    </row>
    <row r="283" spans="2:7" ht="14.25" customHeight="1" x14ac:dyDescent="0.3">
      <c r="B283" s="26">
        <v>282</v>
      </c>
      <c r="C283" s="26">
        <v>3</v>
      </c>
      <c r="D283" s="25"/>
      <c r="E283" s="25"/>
      <c r="F283" s="24">
        <f t="shared" ref="F283:F306" si="10">$K$12</f>
        <v>3</v>
      </c>
      <c r="G283" s="25"/>
    </row>
    <row r="284" spans="2:7" ht="14.25" customHeight="1" x14ac:dyDescent="0.3">
      <c r="B284" s="26">
        <v>283</v>
      </c>
      <c r="C284" s="26">
        <v>4</v>
      </c>
      <c r="D284" s="25"/>
      <c r="E284" s="25"/>
      <c r="F284" s="24">
        <f t="shared" si="10"/>
        <v>3</v>
      </c>
      <c r="G284" s="25"/>
    </row>
    <row r="285" spans="2:7" ht="14.25" customHeight="1" x14ac:dyDescent="0.3">
      <c r="B285" s="26">
        <v>284</v>
      </c>
      <c r="C285" s="26">
        <v>5</v>
      </c>
      <c r="D285" s="25"/>
      <c r="E285" s="25"/>
      <c r="F285" s="24">
        <f t="shared" si="10"/>
        <v>3</v>
      </c>
      <c r="G285" s="25"/>
    </row>
    <row r="286" spans="2:7" ht="14.25" customHeight="1" x14ac:dyDescent="0.3">
      <c r="B286" s="26">
        <v>285</v>
      </c>
      <c r="C286" s="26">
        <v>6</v>
      </c>
      <c r="D286" s="25"/>
      <c r="E286" s="25"/>
      <c r="F286" s="24">
        <f t="shared" si="10"/>
        <v>3</v>
      </c>
      <c r="G286" s="25"/>
    </row>
    <row r="287" spans="2:7" ht="14.25" customHeight="1" x14ac:dyDescent="0.3">
      <c r="B287" s="26">
        <v>286</v>
      </c>
      <c r="C287" s="26">
        <v>7</v>
      </c>
      <c r="D287" s="25"/>
      <c r="E287" s="25"/>
      <c r="F287" s="24">
        <f t="shared" si="10"/>
        <v>3</v>
      </c>
      <c r="G287" s="25"/>
    </row>
    <row r="288" spans="2:7" ht="14.25" customHeight="1" x14ac:dyDescent="0.3">
      <c r="B288" s="26">
        <v>287</v>
      </c>
      <c r="C288" s="26">
        <v>8</v>
      </c>
      <c r="D288" s="25"/>
      <c r="E288" s="25"/>
      <c r="F288" s="24">
        <f t="shared" si="10"/>
        <v>3</v>
      </c>
      <c r="G288" s="25"/>
    </row>
    <row r="289" spans="1:7" ht="14.25" customHeight="1" x14ac:dyDescent="0.3">
      <c r="B289" s="26">
        <v>288</v>
      </c>
      <c r="C289" s="26">
        <v>9</v>
      </c>
      <c r="D289" s="25"/>
      <c r="E289" s="25"/>
      <c r="F289" s="24">
        <f t="shared" si="10"/>
        <v>3</v>
      </c>
      <c r="G289" s="25"/>
    </row>
    <row r="290" spans="1:7" ht="14.25" customHeight="1" x14ac:dyDescent="0.3">
      <c r="B290" s="26">
        <v>289</v>
      </c>
      <c r="C290" s="26">
        <v>10</v>
      </c>
      <c r="D290" s="25"/>
      <c r="E290" s="25"/>
      <c r="F290" s="24">
        <f t="shared" si="10"/>
        <v>3</v>
      </c>
      <c r="G290" s="25"/>
    </row>
    <row r="291" spans="1:7" ht="14.25" customHeight="1" x14ac:dyDescent="0.3">
      <c r="B291" s="26">
        <v>290</v>
      </c>
      <c r="C291" s="26">
        <v>11</v>
      </c>
      <c r="D291" s="25"/>
      <c r="E291" s="25"/>
      <c r="F291" s="24">
        <f t="shared" si="10"/>
        <v>3</v>
      </c>
      <c r="G291" s="25"/>
    </row>
    <row r="292" spans="1:7" ht="14.25" customHeight="1" x14ac:dyDescent="0.3">
      <c r="B292" s="26">
        <v>291</v>
      </c>
      <c r="C292" s="26">
        <v>12</v>
      </c>
      <c r="D292" s="25"/>
      <c r="E292" s="25"/>
      <c r="F292" s="24">
        <f t="shared" si="10"/>
        <v>3</v>
      </c>
      <c r="G292" s="25"/>
    </row>
    <row r="293" spans="1:7" ht="14.25" customHeight="1" x14ac:dyDescent="0.3">
      <c r="A293" t="s">
        <v>187</v>
      </c>
      <c r="B293" s="26">
        <v>292</v>
      </c>
      <c r="C293" s="26">
        <v>13</v>
      </c>
      <c r="D293" s="25"/>
      <c r="E293" s="25"/>
      <c r="F293" s="24">
        <f t="shared" si="10"/>
        <v>3</v>
      </c>
      <c r="G293" s="25"/>
    </row>
    <row r="294" spans="1:7" ht="14.25" customHeight="1" x14ac:dyDescent="0.3">
      <c r="B294" s="26">
        <v>293</v>
      </c>
      <c r="C294" s="26">
        <v>14</v>
      </c>
      <c r="D294" s="25"/>
      <c r="E294" s="25"/>
      <c r="F294" s="24">
        <f t="shared" si="10"/>
        <v>3</v>
      </c>
      <c r="G294" s="25"/>
    </row>
    <row r="295" spans="1:7" ht="14.25" customHeight="1" x14ac:dyDescent="0.3">
      <c r="B295" s="26">
        <v>294</v>
      </c>
      <c r="C295" s="26">
        <v>15</v>
      </c>
      <c r="D295" s="25"/>
      <c r="E295" s="25"/>
      <c r="F295" s="24">
        <f t="shared" si="10"/>
        <v>3</v>
      </c>
      <c r="G295" s="25"/>
    </row>
    <row r="296" spans="1:7" ht="14.25" customHeight="1" x14ac:dyDescent="0.3">
      <c r="B296" s="26">
        <v>295</v>
      </c>
      <c r="C296" s="26">
        <v>16</v>
      </c>
      <c r="D296" s="25"/>
      <c r="E296" s="25"/>
      <c r="F296" s="24">
        <f t="shared" si="10"/>
        <v>3</v>
      </c>
      <c r="G296" s="25"/>
    </row>
    <row r="297" spans="1:7" ht="14.25" customHeight="1" x14ac:dyDescent="0.3">
      <c r="B297" s="26">
        <v>296</v>
      </c>
      <c r="C297" s="26">
        <v>17</v>
      </c>
      <c r="D297" s="25"/>
      <c r="E297" s="25"/>
      <c r="F297" s="24">
        <f t="shared" si="10"/>
        <v>3</v>
      </c>
      <c r="G297" s="25"/>
    </row>
    <row r="298" spans="1:7" ht="14.25" customHeight="1" x14ac:dyDescent="0.3">
      <c r="B298" s="26">
        <v>297</v>
      </c>
      <c r="C298" s="26">
        <v>18</v>
      </c>
      <c r="D298" s="25"/>
      <c r="E298" s="25"/>
      <c r="F298" s="24">
        <f t="shared" si="10"/>
        <v>3</v>
      </c>
      <c r="G298" s="25"/>
    </row>
    <row r="299" spans="1:7" ht="14.25" customHeight="1" x14ac:dyDescent="0.3">
      <c r="B299" s="26">
        <v>298</v>
      </c>
      <c r="C299" s="26">
        <v>19</v>
      </c>
      <c r="D299" s="25"/>
      <c r="E299" s="25"/>
      <c r="F299" s="24">
        <f t="shared" si="10"/>
        <v>3</v>
      </c>
      <c r="G299" s="25"/>
    </row>
    <row r="300" spans="1:7" ht="14.25" customHeight="1" x14ac:dyDescent="0.3">
      <c r="B300" s="26">
        <v>299</v>
      </c>
      <c r="C300" s="26">
        <v>20</v>
      </c>
      <c r="D300" s="25"/>
      <c r="E300" s="25"/>
      <c r="F300" s="24">
        <f t="shared" si="10"/>
        <v>3</v>
      </c>
      <c r="G300" s="25"/>
    </row>
    <row r="301" spans="1:7" ht="14.25" customHeight="1" x14ac:dyDescent="0.3">
      <c r="B301" s="26">
        <v>300</v>
      </c>
      <c r="C301" s="26">
        <v>21</v>
      </c>
      <c r="D301" s="25"/>
      <c r="E301" s="25"/>
      <c r="F301" s="24">
        <f t="shared" si="10"/>
        <v>3</v>
      </c>
      <c r="G301" s="25"/>
    </row>
    <row r="302" spans="1:7" ht="14.25" customHeight="1" x14ac:dyDescent="0.3">
      <c r="B302" s="26">
        <v>301</v>
      </c>
      <c r="C302" s="26">
        <v>22</v>
      </c>
      <c r="D302" s="25"/>
      <c r="E302" s="25"/>
      <c r="F302" s="24">
        <f t="shared" si="10"/>
        <v>3</v>
      </c>
      <c r="G302" s="25"/>
    </row>
    <row r="303" spans="1:7" ht="14.25" customHeight="1" x14ac:dyDescent="0.3">
      <c r="B303" s="26">
        <v>302</v>
      </c>
      <c r="C303" s="26">
        <v>23</v>
      </c>
      <c r="D303" s="25"/>
      <c r="E303" s="25"/>
      <c r="F303" s="24">
        <f t="shared" si="10"/>
        <v>3</v>
      </c>
      <c r="G303" s="25"/>
    </row>
    <row r="304" spans="1:7" ht="14.25" customHeight="1" x14ac:dyDescent="0.3">
      <c r="B304" s="26">
        <v>303</v>
      </c>
      <c r="C304" s="26">
        <v>24</v>
      </c>
      <c r="D304" s="25"/>
      <c r="E304" s="25"/>
      <c r="F304" s="24">
        <f t="shared" si="10"/>
        <v>3</v>
      </c>
      <c r="G304" s="25"/>
    </row>
    <row r="305" spans="2:7" ht="14.25" customHeight="1" x14ac:dyDescent="0.3">
      <c r="B305" s="26">
        <v>304</v>
      </c>
      <c r="C305" s="26">
        <v>25</v>
      </c>
      <c r="D305" s="25"/>
      <c r="E305" s="25"/>
      <c r="F305" s="24">
        <f t="shared" si="10"/>
        <v>3</v>
      </c>
      <c r="G305" s="25"/>
    </row>
    <row r="306" spans="2:7" ht="14.25" customHeight="1" x14ac:dyDescent="0.3">
      <c r="B306" s="26">
        <v>305</v>
      </c>
      <c r="C306" s="26">
        <v>26</v>
      </c>
      <c r="D306" s="25"/>
      <c r="E306" s="25"/>
      <c r="F306" s="24">
        <f t="shared" si="10"/>
        <v>3</v>
      </c>
      <c r="G306" s="25"/>
    </row>
    <row r="307" spans="2:7" ht="14.25" customHeight="1" x14ac:dyDescent="0.3">
      <c r="B307" s="26">
        <v>306</v>
      </c>
      <c r="C307" s="26">
        <v>27</v>
      </c>
      <c r="D307" s="25"/>
      <c r="E307" s="25"/>
      <c r="F307" s="24">
        <f t="shared" ref="F307:F308" si="11">$M$13</f>
        <v>0</v>
      </c>
      <c r="G307" s="25"/>
    </row>
    <row r="308" spans="2:7" ht="14.25" customHeight="1" x14ac:dyDescent="0.3">
      <c r="B308" s="26">
        <v>307</v>
      </c>
      <c r="C308" s="26">
        <v>28</v>
      </c>
      <c r="D308" s="25"/>
      <c r="E308" s="25"/>
      <c r="F308" s="24">
        <f t="shared" si="11"/>
        <v>0</v>
      </c>
      <c r="G308" s="25"/>
    </row>
    <row r="309" spans="2:7" ht="14.25" customHeight="1" x14ac:dyDescent="0.3">
      <c r="B309" s="26">
        <v>308</v>
      </c>
      <c r="C309" s="26">
        <v>1</v>
      </c>
      <c r="D309" s="25"/>
      <c r="E309" s="25"/>
      <c r="F309" s="25"/>
      <c r="G309" s="24">
        <f t="shared" ref="G309:G335" si="12">$K$13</f>
        <v>1</v>
      </c>
    </row>
    <row r="310" spans="2:7" ht="14.25" customHeight="1" x14ac:dyDescent="0.3">
      <c r="B310" s="26">
        <v>309</v>
      </c>
      <c r="C310" s="26">
        <v>2</v>
      </c>
      <c r="D310" s="25"/>
      <c r="E310" s="25"/>
      <c r="F310" s="25"/>
      <c r="G310" s="24">
        <f t="shared" si="12"/>
        <v>1</v>
      </c>
    </row>
    <row r="311" spans="2:7" ht="14.25" customHeight="1" x14ac:dyDescent="0.3">
      <c r="B311" s="26">
        <v>310</v>
      </c>
      <c r="C311" s="26">
        <v>3</v>
      </c>
      <c r="D311" s="25"/>
      <c r="E311" s="25"/>
      <c r="F311" s="25"/>
      <c r="G311" s="24">
        <f t="shared" si="12"/>
        <v>1</v>
      </c>
    </row>
    <row r="312" spans="2:7" ht="14.25" customHeight="1" x14ac:dyDescent="0.3">
      <c r="B312" s="26">
        <v>311</v>
      </c>
      <c r="C312" s="26">
        <v>4</v>
      </c>
      <c r="D312" s="25"/>
      <c r="E312" s="25"/>
      <c r="F312" s="25"/>
      <c r="G312" s="24">
        <f t="shared" si="12"/>
        <v>1</v>
      </c>
    </row>
    <row r="313" spans="2:7" ht="14.25" customHeight="1" x14ac:dyDescent="0.3">
      <c r="B313" s="26">
        <v>312</v>
      </c>
      <c r="C313" s="26">
        <v>5</v>
      </c>
      <c r="D313" s="25"/>
      <c r="E313" s="25"/>
      <c r="F313" s="25"/>
      <c r="G313" s="24">
        <f t="shared" si="12"/>
        <v>1</v>
      </c>
    </row>
    <row r="314" spans="2:7" ht="14.25" customHeight="1" x14ac:dyDescent="0.3">
      <c r="B314" s="26">
        <v>313</v>
      </c>
      <c r="C314" s="26">
        <v>6</v>
      </c>
      <c r="D314" s="25"/>
      <c r="E314" s="25"/>
      <c r="F314" s="25"/>
      <c r="G314" s="24">
        <f t="shared" si="12"/>
        <v>1</v>
      </c>
    </row>
    <row r="315" spans="2:7" ht="14.25" customHeight="1" x14ac:dyDescent="0.3">
      <c r="B315" s="26">
        <v>314</v>
      </c>
      <c r="C315" s="26">
        <v>7</v>
      </c>
      <c r="D315" s="25"/>
      <c r="E315" s="25"/>
      <c r="F315" s="25"/>
      <c r="G315" s="24">
        <f t="shared" si="12"/>
        <v>1</v>
      </c>
    </row>
    <row r="316" spans="2:7" ht="14.25" customHeight="1" x14ac:dyDescent="0.3">
      <c r="B316" s="26">
        <v>315</v>
      </c>
      <c r="C316" s="26">
        <v>8</v>
      </c>
      <c r="D316" s="25"/>
      <c r="E316" s="25"/>
      <c r="F316" s="25"/>
      <c r="G316" s="24">
        <f t="shared" si="12"/>
        <v>1</v>
      </c>
    </row>
    <row r="317" spans="2:7" ht="14.25" customHeight="1" x14ac:dyDescent="0.3">
      <c r="B317" s="26">
        <v>316</v>
      </c>
      <c r="C317" s="26">
        <v>9</v>
      </c>
      <c r="D317" s="25"/>
      <c r="E317" s="25"/>
      <c r="F317" s="25"/>
      <c r="G317" s="24">
        <f t="shared" si="12"/>
        <v>1</v>
      </c>
    </row>
    <row r="318" spans="2:7" ht="14.25" customHeight="1" x14ac:dyDescent="0.3">
      <c r="B318" s="26">
        <v>317</v>
      </c>
      <c r="C318" s="26">
        <v>10</v>
      </c>
      <c r="D318" s="25"/>
      <c r="E318" s="25"/>
      <c r="F318" s="25"/>
      <c r="G318" s="24">
        <f t="shared" si="12"/>
        <v>1</v>
      </c>
    </row>
    <row r="319" spans="2:7" ht="14.25" customHeight="1" x14ac:dyDescent="0.3">
      <c r="B319" s="26">
        <v>318</v>
      </c>
      <c r="C319" s="26">
        <v>11</v>
      </c>
      <c r="D319" s="25"/>
      <c r="E319" s="25"/>
      <c r="F319" s="25"/>
      <c r="G319" s="24">
        <f t="shared" si="12"/>
        <v>1</v>
      </c>
    </row>
    <row r="320" spans="2:7" ht="14.25" customHeight="1" x14ac:dyDescent="0.3">
      <c r="B320" s="26">
        <v>319</v>
      </c>
      <c r="C320" s="26">
        <v>12</v>
      </c>
      <c r="D320" s="25"/>
      <c r="E320" s="25"/>
      <c r="F320" s="25"/>
      <c r="G320" s="24">
        <f t="shared" si="12"/>
        <v>1</v>
      </c>
    </row>
    <row r="321" spans="1:7" ht="14.25" customHeight="1" x14ac:dyDescent="0.3">
      <c r="A321" t="s">
        <v>232</v>
      </c>
      <c r="B321" s="26">
        <v>320</v>
      </c>
      <c r="C321" s="26">
        <v>13</v>
      </c>
      <c r="D321" s="25"/>
      <c r="E321" s="25"/>
      <c r="F321" s="25"/>
      <c r="G321" s="24">
        <f t="shared" si="12"/>
        <v>1</v>
      </c>
    </row>
    <row r="322" spans="1:7" ht="14.25" customHeight="1" x14ac:dyDescent="0.3">
      <c r="B322" s="26">
        <v>321</v>
      </c>
      <c r="C322" s="26">
        <v>14</v>
      </c>
      <c r="D322" s="25"/>
      <c r="E322" s="25"/>
      <c r="F322" s="25"/>
      <c r="G322" s="24">
        <f t="shared" si="12"/>
        <v>1</v>
      </c>
    </row>
    <row r="323" spans="1:7" ht="14.25" customHeight="1" x14ac:dyDescent="0.3">
      <c r="B323" s="26">
        <v>322</v>
      </c>
      <c r="C323" s="26">
        <v>15</v>
      </c>
      <c r="D323" s="25"/>
      <c r="E323" s="25"/>
      <c r="F323" s="25"/>
      <c r="G323" s="24">
        <f t="shared" si="12"/>
        <v>1</v>
      </c>
    </row>
    <row r="324" spans="1:7" ht="14.25" customHeight="1" x14ac:dyDescent="0.3">
      <c r="B324" s="26">
        <v>323</v>
      </c>
      <c r="C324" s="26">
        <v>16</v>
      </c>
      <c r="D324" s="25"/>
      <c r="E324" s="25"/>
      <c r="F324" s="25"/>
      <c r="G324" s="24">
        <f t="shared" si="12"/>
        <v>1</v>
      </c>
    </row>
    <row r="325" spans="1:7" ht="14.25" customHeight="1" x14ac:dyDescent="0.3">
      <c r="B325" s="26">
        <v>324</v>
      </c>
      <c r="C325" s="26">
        <v>17</v>
      </c>
      <c r="D325" s="25"/>
      <c r="E325" s="25"/>
      <c r="F325" s="25"/>
      <c r="G325" s="24">
        <f t="shared" si="12"/>
        <v>1</v>
      </c>
    </row>
    <row r="326" spans="1:7" ht="14.25" customHeight="1" x14ac:dyDescent="0.3">
      <c r="B326" s="26">
        <v>325</v>
      </c>
      <c r="C326" s="26">
        <v>18</v>
      </c>
      <c r="D326" s="25"/>
      <c r="E326" s="25"/>
      <c r="F326" s="25"/>
      <c r="G326" s="24">
        <f t="shared" si="12"/>
        <v>1</v>
      </c>
    </row>
    <row r="327" spans="1:7" ht="14.25" customHeight="1" x14ac:dyDescent="0.3">
      <c r="B327" s="26">
        <v>326</v>
      </c>
      <c r="C327" s="26">
        <v>19</v>
      </c>
      <c r="D327" s="25"/>
      <c r="E327" s="25"/>
      <c r="F327" s="25"/>
      <c r="G327" s="24">
        <f t="shared" si="12"/>
        <v>1</v>
      </c>
    </row>
    <row r="328" spans="1:7" ht="14.25" customHeight="1" x14ac:dyDescent="0.3">
      <c r="B328" s="26">
        <v>327</v>
      </c>
      <c r="C328" s="26">
        <v>20</v>
      </c>
      <c r="D328" s="25"/>
      <c r="E328" s="25"/>
      <c r="F328" s="25"/>
      <c r="G328" s="24">
        <f t="shared" si="12"/>
        <v>1</v>
      </c>
    </row>
    <row r="329" spans="1:7" ht="14.25" customHeight="1" x14ac:dyDescent="0.3">
      <c r="B329" s="26">
        <v>328</v>
      </c>
      <c r="C329" s="26">
        <v>21</v>
      </c>
      <c r="D329" s="25"/>
      <c r="E329" s="25"/>
      <c r="F329" s="25"/>
      <c r="G329" s="24">
        <f t="shared" si="12"/>
        <v>1</v>
      </c>
    </row>
    <row r="330" spans="1:7" ht="14.25" customHeight="1" x14ac:dyDescent="0.3">
      <c r="B330" s="26">
        <v>329</v>
      </c>
      <c r="C330" s="26">
        <v>22</v>
      </c>
      <c r="D330" s="25"/>
      <c r="E330" s="25"/>
      <c r="F330" s="25"/>
      <c r="G330" s="24">
        <f t="shared" si="12"/>
        <v>1</v>
      </c>
    </row>
    <row r="331" spans="1:7" ht="14.25" customHeight="1" x14ac:dyDescent="0.3">
      <c r="B331" s="26">
        <v>330</v>
      </c>
      <c r="C331" s="26">
        <v>23</v>
      </c>
      <c r="D331" s="25"/>
      <c r="E331" s="25"/>
      <c r="F331" s="25"/>
      <c r="G331" s="24">
        <f t="shared" si="12"/>
        <v>1</v>
      </c>
    </row>
    <row r="332" spans="1:7" ht="14.25" customHeight="1" x14ac:dyDescent="0.3">
      <c r="B332" s="26">
        <v>331</v>
      </c>
      <c r="C332" s="26">
        <v>24</v>
      </c>
      <c r="D332" s="25"/>
      <c r="E332" s="25"/>
      <c r="F332" s="25"/>
      <c r="G332" s="24">
        <f t="shared" si="12"/>
        <v>1</v>
      </c>
    </row>
    <row r="333" spans="1:7" ht="14.25" customHeight="1" x14ac:dyDescent="0.3">
      <c r="B333" s="26">
        <v>332</v>
      </c>
      <c r="C333" s="26">
        <v>25</v>
      </c>
      <c r="D333" s="25"/>
      <c r="E333" s="25"/>
      <c r="F333" s="25"/>
      <c r="G333" s="24">
        <f t="shared" si="12"/>
        <v>1</v>
      </c>
    </row>
    <row r="334" spans="1:7" ht="14.25" customHeight="1" x14ac:dyDescent="0.3">
      <c r="B334" s="26">
        <v>333</v>
      </c>
      <c r="C334" s="26">
        <v>26</v>
      </c>
      <c r="D334" s="25"/>
      <c r="E334" s="25"/>
      <c r="F334" s="25"/>
      <c r="G334" s="24">
        <f t="shared" si="12"/>
        <v>1</v>
      </c>
    </row>
    <row r="335" spans="1:7" ht="14.25" customHeight="1" x14ac:dyDescent="0.3">
      <c r="B335" s="26">
        <v>334</v>
      </c>
      <c r="C335" s="26">
        <v>27</v>
      </c>
      <c r="D335" s="25"/>
      <c r="E335" s="25"/>
      <c r="F335" s="25"/>
      <c r="G335" s="24">
        <f t="shared" si="12"/>
        <v>1</v>
      </c>
    </row>
    <row r="336" spans="1:7" ht="14.25" customHeight="1" x14ac:dyDescent="0.3">
      <c r="B336" s="26">
        <v>335</v>
      </c>
      <c r="C336" s="26">
        <v>28</v>
      </c>
      <c r="D336" s="25"/>
      <c r="E336" s="25"/>
      <c r="F336" s="25"/>
      <c r="G336" s="24">
        <v>0</v>
      </c>
    </row>
    <row r="337" spans="1:7" ht="14.25" customHeight="1" x14ac:dyDescent="0.3">
      <c r="B337" s="26">
        <v>336</v>
      </c>
      <c r="C337" s="26">
        <v>1</v>
      </c>
      <c r="D337" s="25"/>
      <c r="E337" s="25"/>
      <c r="F337" s="25"/>
      <c r="G337" s="24">
        <v>0</v>
      </c>
    </row>
    <row r="338" spans="1:7" ht="14.25" customHeight="1" x14ac:dyDescent="0.3">
      <c r="B338" s="26">
        <v>337</v>
      </c>
      <c r="C338" s="26">
        <v>2</v>
      </c>
      <c r="D338" s="25"/>
      <c r="E338" s="25"/>
      <c r="F338" s="25"/>
      <c r="G338" s="24">
        <f t="shared" ref="G338:G361" si="13">$K$14</f>
        <v>5</v>
      </c>
    </row>
    <row r="339" spans="1:7" ht="14.25" customHeight="1" x14ac:dyDescent="0.3">
      <c r="B339" s="26">
        <v>338</v>
      </c>
      <c r="C339" s="26">
        <v>3</v>
      </c>
      <c r="D339" s="25"/>
      <c r="E339" s="25"/>
      <c r="F339" s="25"/>
      <c r="G339" s="24">
        <f t="shared" si="13"/>
        <v>5</v>
      </c>
    </row>
    <row r="340" spans="1:7" ht="14.25" customHeight="1" x14ac:dyDescent="0.3">
      <c r="B340" s="26">
        <v>339</v>
      </c>
      <c r="C340" s="26">
        <v>4</v>
      </c>
      <c r="D340" s="25"/>
      <c r="E340" s="25"/>
      <c r="F340" s="25"/>
      <c r="G340" s="24">
        <f t="shared" si="13"/>
        <v>5</v>
      </c>
    </row>
    <row r="341" spans="1:7" ht="14.25" customHeight="1" x14ac:dyDescent="0.3">
      <c r="B341" s="26">
        <v>340</v>
      </c>
      <c r="C341" s="26">
        <v>5</v>
      </c>
      <c r="D341" s="25"/>
      <c r="E341" s="25"/>
      <c r="F341" s="25"/>
      <c r="G341" s="24">
        <f t="shared" si="13"/>
        <v>5</v>
      </c>
    </row>
    <row r="342" spans="1:7" ht="14.25" customHeight="1" x14ac:dyDescent="0.3">
      <c r="B342" s="26">
        <v>341</v>
      </c>
      <c r="C342" s="26">
        <v>6</v>
      </c>
      <c r="D342" s="25"/>
      <c r="E342" s="25"/>
      <c r="F342" s="25"/>
      <c r="G342" s="24">
        <f t="shared" si="13"/>
        <v>5</v>
      </c>
    </row>
    <row r="343" spans="1:7" ht="14.25" customHeight="1" x14ac:dyDescent="0.3">
      <c r="B343" s="26">
        <v>342</v>
      </c>
      <c r="C343" s="26">
        <v>7</v>
      </c>
      <c r="D343" s="25"/>
      <c r="E343" s="25"/>
      <c r="F343" s="25"/>
      <c r="G343" s="24">
        <f t="shared" si="13"/>
        <v>5</v>
      </c>
    </row>
    <row r="344" spans="1:7" ht="14.25" customHeight="1" x14ac:dyDescent="0.3">
      <c r="B344" s="26">
        <v>343</v>
      </c>
      <c r="C344" s="26">
        <v>8</v>
      </c>
      <c r="D344" s="25"/>
      <c r="E344" s="25"/>
      <c r="F344" s="25"/>
      <c r="G344" s="24">
        <f t="shared" si="13"/>
        <v>5</v>
      </c>
    </row>
    <row r="345" spans="1:7" ht="14.25" customHeight="1" x14ac:dyDescent="0.3">
      <c r="B345" s="26">
        <v>344</v>
      </c>
      <c r="C345" s="26">
        <v>9</v>
      </c>
      <c r="D345" s="25"/>
      <c r="E345" s="25"/>
      <c r="F345" s="25"/>
      <c r="G345" s="24">
        <f t="shared" si="13"/>
        <v>5</v>
      </c>
    </row>
    <row r="346" spans="1:7" ht="14.25" customHeight="1" x14ac:dyDescent="0.3">
      <c r="B346" s="26">
        <v>345</v>
      </c>
      <c r="C346" s="26">
        <v>10</v>
      </c>
      <c r="D346" s="25"/>
      <c r="E346" s="25"/>
      <c r="F346" s="25"/>
      <c r="G346" s="24">
        <f t="shared" si="13"/>
        <v>5</v>
      </c>
    </row>
    <row r="347" spans="1:7" ht="14.25" customHeight="1" x14ac:dyDescent="0.3">
      <c r="B347" s="26">
        <v>346</v>
      </c>
      <c r="C347" s="26">
        <v>11</v>
      </c>
      <c r="D347" s="25"/>
      <c r="E347" s="25"/>
      <c r="F347" s="25"/>
      <c r="G347" s="24">
        <f t="shared" si="13"/>
        <v>5</v>
      </c>
    </row>
    <row r="348" spans="1:7" ht="14.25" customHeight="1" x14ac:dyDescent="0.3">
      <c r="B348" s="26">
        <v>347</v>
      </c>
      <c r="C348" s="26">
        <v>12</v>
      </c>
      <c r="D348" s="25"/>
      <c r="E348" s="25"/>
      <c r="F348" s="25"/>
      <c r="G348" s="24">
        <f t="shared" si="13"/>
        <v>5</v>
      </c>
    </row>
    <row r="349" spans="1:7" ht="14.25" customHeight="1" x14ac:dyDescent="0.3">
      <c r="A349" t="s">
        <v>233</v>
      </c>
      <c r="B349" s="26">
        <v>348</v>
      </c>
      <c r="C349" s="26">
        <v>13</v>
      </c>
      <c r="D349" s="25"/>
      <c r="E349" s="25"/>
      <c r="F349" s="25"/>
      <c r="G349" s="24">
        <f t="shared" si="13"/>
        <v>5</v>
      </c>
    </row>
    <row r="350" spans="1:7" ht="14.25" customHeight="1" x14ac:dyDescent="0.3">
      <c r="B350" s="26">
        <v>349</v>
      </c>
      <c r="C350" s="26">
        <v>14</v>
      </c>
      <c r="D350" s="25"/>
      <c r="E350" s="25"/>
      <c r="F350" s="25"/>
      <c r="G350" s="24">
        <f t="shared" si="13"/>
        <v>5</v>
      </c>
    </row>
    <row r="351" spans="1:7" ht="14.25" customHeight="1" x14ac:dyDescent="0.3">
      <c r="B351" s="26">
        <v>350</v>
      </c>
      <c r="C351" s="26">
        <v>15</v>
      </c>
      <c r="D351" s="25"/>
      <c r="E351" s="25"/>
      <c r="F351" s="25"/>
      <c r="G351" s="24">
        <f t="shared" si="13"/>
        <v>5</v>
      </c>
    </row>
    <row r="352" spans="1:7" ht="14.25" customHeight="1" x14ac:dyDescent="0.3">
      <c r="B352" s="26">
        <v>351</v>
      </c>
      <c r="C352" s="26">
        <v>16</v>
      </c>
      <c r="D352" s="25"/>
      <c r="E352" s="25"/>
      <c r="F352" s="25"/>
      <c r="G352" s="24">
        <f t="shared" si="13"/>
        <v>5</v>
      </c>
    </row>
    <row r="353" spans="2:7" ht="14.25" customHeight="1" x14ac:dyDescent="0.3">
      <c r="B353" s="26">
        <v>352</v>
      </c>
      <c r="C353" s="26">
        <v>17</v>
      </c>
      <c r="D353" s="25"/>
      <c r="E353" s="25"/>
      <c r="F353" s="25"/>
      <c r="G353" s="24">
        <f t="shared" si="13"/>
        <v>5</v>
      </c>
    </row>
    <row r="354" spans="2:7" ht="14.25" customHeight="1" x14ac:dyDescent="0.3">
      <c r="B354" s="26">
        <v>353</v>
      </c>
      <c r="C354" s="26">
        <v>18</v>
      </c>
      <c r="D354" s="25"/>
      <c r="E354" s="25"/>
      <c r="F354" s="25"/>
      <c r="G354" s="24">
        <f t="shared" si="13"/>
        <v>5</v>
      </c>
    </row>
    <row r="355" spans="2:7" ht="14.25" customHeight="1" x14ac:dyDescent="0.3">
      <c r="B355" s="26">
        <v>354</v>
      </c>
      <c r="C355" s="26">
        <v>19</v>
      </c>
      <c r="D355" s="25"/>
      <c r="E355" s="25"/>
      <c r="F355" s="25"/>
      <c r="G355" s="24">
        <f t="shared" si="13"/>
        <v>5</v>
      </c>
    </row>
    <row r="356" spans="2:7" ht="14.25" customHeight="1" x14ac:dyDescent="0.3">
      <c r="B356" s="26">
        <v>355</v>
      </c>
      <c r="C356" s="26">
        <v>20</v>
      </c>
      <c r="D356" s="25"/>
      <c r="E356" s="25"/>
      <c r="F356" s="25"/>
      <c r="G356" s="24">
        <f t="shared" si="13"/>
        <v>5</v>
      </c>
    </row>
    <row r="357" spans="2:7" ht="14.25" customHeight="1" x14ac:dyDescent="0.3">
      <c r="B357" s="26">
        <v>356</v>
      </c>
      <c r="C357" s="26">
        <v>21</v>
      </c>
      <c r="D357" s="25"/>
      <c r="E357" s="25"/>
      <c r="F357" s="25"/>
      <c r="G357" s="24">
        <f t="shared" si="13"/>
        <v>5</v>
      </c>
    </row>
    <row r="358" spans="2:7" ht="14.25" customHeight="1" x14ac:dyDescent="0.3">
      <c r="B358" s="26">
        <v>357</v>
      </c>
      <c r="C358" s="26">
        <v>22</v>
      </c>
      <c r="D358" s="25"/>
      <c r="E358" s="25"/>
      <c r="F358" s="25"/>
      <c r="G358" s="24">
        <f t="shared" si="13"/>
        <v>5</v>
      </c>
    </row>
    <row r="359" spans="2:7" ht="14.25" customHeight="1" x14ac:dyDescent="0.3">
      <c r="B359" s="26">
        <v>358</v>
      </c>
      <c r="C359" s="26">
        <v>23</v>
      </c>
      <c r="D359" s="25"/>
      <c r="E359" s="25"/>
      <c r="F359" s="25"/>
      <c r="G359" s="24">
        <f t="shared" si="13"/>
        <v>5</v>
      </c>
    </row>
    <row r="360" spans="2:7" ht="14.25" customHeight="1" x14ac:dyDescent="0.3">
      <c r="B360" s="26">
        <v>359</v>
      </c>
      <c r="C360" s="26">
        <v>24</v>
      </c>
      <c r="D360" s="25"/>
      <c r="E360" s="25"/>
      <c r="F360" s="25"/>
      <c r="G360" s="24">
        <f t="shared" si="13"/>
        <v>5</v>
      </c>
    </row>
    <row r="361" spans="2:7" ht="14.25" customHeight="1" x14ac:dyDescent="0.3">
      <c r="B361" s="26">
        <v>360</v>
      </c>
      <c r="C361" s="26">
        <v>25</v>
      </c>
      <c r="D361" s="25"/>
      <c r="E361" s="25"/>
      <c r="F361" s="25"/>
      <c r="G361" s="24">
        <f t="shared" si="13"/>
        <v>5</v>
      </c>
    </row>
  </sheetData>
  <sheetProtection algorithmName="SHA-512" hashValue="+8XKfizmKjwi159VjM1MhlPWReCsYX+4F9pQIL66eAiPG4CmKzYx/ZsZZmcFp3ODoCKyBXUXEvNjVRCGWVBPFw==" saltValue="Gnf5DMQWA3168PDYNRIS2w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11</vt:i4>
      </vt:variant>
    </vt:vector>
  </HeadingPairs>
  <TitlesOfParts>
    <vt:vector size="16" baseType="lpstr">
      <vt:lpstr>Dateneingabe</vt:lpstr>
      <vt:lpstr>Ergebnisrose</vt:lpstr>
      <vt:lpstr>Details</vt:lpstr>
      <vt:lpstr>Umrechnungsfunktionen</vt:lpstr>
      <vt:lpstr>Rose</vt:lpstr>
      <vt:lpstr>Umrechnungsfunktionen!_Hlk103584091</vt:lpstr>
      <vt:lpstr>Umrechnungsfunktionen!_Hlk103584844</vt:lpstr>
      <vt:lpstr>Umrechnungsfunktionen!_Hlk103584862</vt:lpstr>
      <vt:lpstr>Umrechnungsfunktionen!_Hlk103584889</vt:lpstr>
      <vt:lpstr>Umrechnungsfunktionen!_Hlk85632301</vt:lpstr>
      <vt:lpstr>Umrechnungsfunktionen!_Hlk85632529</vt:lpstr>
      <vt:lpstr>Umrechnungsfunktionen!_Hlk85632541</vt:lpstr>
      <vt:lpstr>Umrechnungsfunktionen!_Hlk85632553</vt:lpstr>
      <vt:lpstr>Umrechnungsfunktionen!_Hlk85632568</vt:lpstr>
      <vt:lpstr>Umrechnungsfunktionen!_Hlk85632598</vt:lpstr>
      <vt:lpstr>Umrechnungsfunktionen!_Hlk86408169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2023-06-17T08:35:08Z</dcterms:modified>
</cp:coreProperties>
</file>