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ll\Desktop\AFU Sagar\Thesis\"/>
    </mc:Choice>
  </mc:AlternateContent>
  <bookViews>
    <workbookView xWindow="0" yWindow="0" windowWidth="19200" windowHeight="6470" activeTab="8"/>
  </bookViews>
  <sheets>
    <sheet name="585" sheetId="3" r:id="rId1"/>
    <sheet name="245" sheetId="4" r:id="rId2"/>
    <sheet name="Presnt_chart" sheetId="2" r:id="rId3"/>
    <sheet name="Present" sheetId="1" r:id="rId4"/>
    <sheet name="Sheet2" sheetId="6" r:id="rId5"/>
    <sheet name="Sheet4" sheetId="8" r:id="rId6"/>
    <sheet name="habitat lulc" sheetId="9" r:id="rId7"/>
    <sheet name="Sheet3" sheetId="7" r:id="rId8"/>
    <sheet name="Mix" sheetId="5" r:id="rId9"/>
  </sheets>
  <calcPr calcId="162913"/>
  <pivotCaches>
    <pivotCache cacheId="0" r:id="rId10"/>
    <pivotCache cacheId="1" r:id="rId11"/>
  </pivotCaches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7" i="1" l="1"/>
  <c r="E15" i="2"/>
  <c r="D15" i="2"/>
  <c r="C15" i="2"/>
  <c r="AA10" i="3" l="1"/>
  <c r="AA9" i="3"/>
  <c r="AA8" i="3"/>
  <c r="AA7" i="3"/>
  <c r="AA6" i="3"/>
  <c r="Z6" i="3"/>
  <c r="Z7" i="3"/>
  <c r="Z8" i="3"/>
  <c r="Z9" i="3"/>
  <c r="Z10" i="3"/>
  <c r="E16" i="3"/>
  <c r="E17" i="3"/>
  <c r="E18" i="3"/>
  <c r="E19" i="3"/>
  <c r="Z31" i="4"/>
  <c r="Z32" i="4" s="1"/>
  <c r="Z30" i="4"/>
  <c r="Z29" i="4"/>
  <c r="Z28" i="4"/>
  <c r="F28" i="4"/>
  <c r="F29" i="4"/>
  <c r="F30" i="4"/>
  <c r="F27" i="4"/>
  <c r="R15" i="1"/>
  <c r="W32" i="4"/>
  <c r="X30" i="4" s="1"/>
  <c r="U32" i="4"/>
  <c r="V30" i="4" s="1"/>
  <c r="S32" i="4"/>
  <c r="T31" i="4" s="1"/>
  <c r="Q32" i="4"/>
  <c r="R30" i="4" s="1"/>
  <c r="O32" i="4"/>
  <c r="P30" i="4" s="1"/>
  <c r="M32" i="4"/>
  <c r="N30" i="4" s="1"/>
  <c r="B15" i="2"/>
  <c r="E20" i="3" l="1"/>
  <c r="F17" i="3" s="1"/>
  <c r="V31" i="4"/>
  <c r="N31" i="4"/>
  <c r="F31" i="4"/>
  <c r="G30" i="4" s="1"/>
  <c r="X31" i="4"/>
  <c r="X28" i="4"/>
  <c r="X29" i="4"/>
  <c r="V29" i="4"/>
  <c r="V28" i="4"/>
  <c r="T29" i="4"/>
  <c r="T28" i="4"/>
  <c r="T30" i="4"/>
  <c r="R31" i="4"/>
  <c r="R28" i="4"/>
  <c r="R29" i="4"/>
  <c r="P28" i="4"/>
  <c r="P29" i="4"/>
  <c r="P31" i="4"/>
  <c r="G28" i="4"/>
  <c r="N29" i="4"/>
  <c r="N28" i="4"/>
  <c r="I7" i="1"/>
  <c r="I6" i="1"/>
  <c r="I5" i="1"/>
  <c r="I4" i="1"/>
  <c r="F19" i="3" l="1"/>
  <c r="F18" i="3"/>
  <c r="F16" i="3"/>
  <c r="X32" i="4"/>
  <c r="N32" i="4"/>
  <c r="T32" i="4"/>
  <c r="V32" i="4"/>
  <c r="G29" i="4"/>
  <c r="G27" i="4"/>
  <c r="G31" i="4"/>
  <c r="R32" i="4"/>
  <c r="P32" i="4"/>
  <c r="I15" i="4"/>
  <c r="I18" i="4" s="1"/>
  <c r="J14" i="4" s="1"/>
  <c r="I16" i="4"/>
  <c r="J16" i="4" s="1"/>
  <c r="I17" i="4"/>
  <c r="J17" i="4" s="1"/>
  <c r="I14" i="4"/>
  <c r="F7" i="3"/>
  <c r="F6" i="3"/>
  <c r="F5" i="3"/>
  <c r="F4" i="3"/>
  <c r="E8" i="3"/>
  <c r="E5" i="3"/>
  <c r="E6" i="3"/>
  <c r="E7" i="3"/>
  <c r="E4" i="3"/>
  <c r="F5" i="4"/>
  <c r="F6" i="4"/>
  <c r="F7" i="4"/>
  <c r="F4" i="4"/>
  <c r="H12" i="2"/>
  <c r="I12" i="2"/>
  <c r="J12" i="2"/>
  <c r="K12" i="2"/>
  <c r="F12" i="2"/>
  <c r="F13" i="2"/>
  <c r="AM27" i="1"/>
  <c r="Y11" i="1"/>
  <c r="R16" i="1"/>
  <c r="R17" i="1"/>
  <c r="R18" i="1"/>
  <c r="F20" i="3" l="1"/>
  <c r="F8" i="4"/>
  <c r="H5" i="4" s="1"/>
  <c r="J15" i="4"/>
  <c r="R19" i="1"/>
  <c r="S15" i="1" s="1"/>
  <c r="H8" i="1"/>
  <c r="D8" i="1"/>
  <c r="H6" i="4" l="1"/>
  <c r="H4" i="4"/>
  <c r="H7" i="4"/>
  <c r="S17" i="1"/>
  <c r="S18" i="1"/>
  <c r="S16" i="1"/>
  <c r="I8" i="1" l="1"/>
  <c r="S19" i="1"/>
</calcChain>
</file>

<file path=xl/sharedStrings.xml><?xml version="1.0" encoding="utf-8"?>
<sst xmlns="http://schemas.openxmlformats.org/spreadsheetml/2006/main" count="318" uniqueCount="69">
  <si>
    <t>OBJECTID *</t>
  </si>
  <si>
    <t>Value</t>
  </si>
  <si>
    <t>Count</t>
  </si>
  <si>
    <t>area</t>
  </si>
  <si>
    <t>gridcode</t>
  </si>
  <si>
    <t>Shape_Length</t>
  </si>
  <si>
    <t>Shape_Area</t>
  </si>
  <si>
    <t>AREA_KM</t>
  </si>
  <si>
    <t>percentage</t>
  </si>
  <si>
    <t>Unsuitable</t>
  </si>
  <si>
    <t>Marginally Suitable</t>
  </si>
  <si>
    <t>Suitable</t>
  </si>
  <si>
    <t>Highly Suitable</t>
  </si>
  <si>
    <t>Parsa</t>
  </si>
  <si>
    <t>Area</t>
  </si>
  <si>
    <t>Percentage</t>
  </si>
  <si>
    <t>Bara</t>
  </si>
  <si>
    <t>Rautahat</t>
  </si>
  <si>
    <t>Sarlahi</t>
  </si>
  <si>
    <t>Mahottari</t>
  </si>
  <si>
    <t>Dhanusha</t>
  </si>
  <si>
    <t>Siraha</t>
  </si>
  <si>
    <t>Saptari</t>
  </si>
  <si>
    <t>Suitability Class</t>
  </si>
  <si>
    <t>District</t>
  </si>
  <si>
    <t>Row Labels</t>
  </si>
  <si>
    <t>Grand Total</t>
  </si>
  <si>
    <t>Sum of Unsuitable</t>
  </si>
  <si>
    <t>Sum of Marginally Suitable</t>
  </si>
  <si>
    <t>Sum of Suitable</t>
  </si>
  <si>
    <t>Sum of Highly Suitable</t>
  </si>
  <si>
    <t>Highly suitable</t>
  </si>
  <si>
    <t>Marginally suitable</t>
  </si>
  <si>
    <t>SSP 2-4.5 (2100)</t>
  </si>
  <si>
    <t>SSP 5-8.5 (2100)</t>
  </si>
  <si>
    <t>Present (2022)</t>
  </si>
  <si>
    <t>Total</t>
  </si>
  <si>
    <t>Present</t>
  </si>
  <si>
    <t>Present+C12:C18</t>
  </si>
  <si>
    <t>VariablePercent contributionPermutation importancedemc60.156.7slopec12.923bio15c6.13.8bio4c5.13.3bio9c3.85.3bio17c2.90.6bio3c2.10.5bio12c1.94.9bio2c1.20.6bio18c1.20.7bio6c1.10aspectc0.70.5bio8c0.70</t>
  </si>
  <si>
    <t>Variable</t>
  </si>
  <si>
    <t>Percent contribution</t>
  </si>
  <si>
    <t>Permutation importance</t>
  </si>
  <si>
    <t>Elevation</t>
  </si>
  <si>
    <t>Slope</t>
  </si>
  <si>
    <t xml:space="preserve"> Precipitation Seasonality(CV)</t>
  </si>
  <si>
    <t>Temperature Seasonality (Sd*100)</t>
  </si>
  <si>
    <t>Mean Temperature of Driest Quarter</t>
  </si>
  <si>
    <t>Precipitation of Driest Quarter</t>
  </si>
  <si>
    <t>Isothermality (BIO2/BIO7) (×100)</t>
  </si>
  <si>
    <t>BIO12 = Annual Precipitation</t>
  </si>
  <si>
    <t>Mean Diurnal Range</t>
  </si>
  <si>
    <t>Precipitation of Warmest Quarter</t>
  </si>
  <si>
    <t>Min Temperature of Coldest Month</t>
  </si>
  <si>
    <t>Aspect</t>
  </si>
  <si>
    <t>Mean Temperature of Wettest Quarter</t>
  </si>
  <si>
    <t>Annual Precipitation</t>
  </si>
  <si>
    <t>Agricultural land</t>
  </si>
  <si>
    <t>Barren land</t>
  </si>
  <si>
    <t>Forest</t>
  </si>
  <si>
    <t>Shrubland</t>
  </si>
  <si>
    <t>Grassland</t>
  </si>
  <si>
    <t>Land Use Land Cover</t>
  </si>
  <si>
    <t>Pobability</t>
  </si>
  <si>
    <t>SSP 2-4.5 for targeted year 2100</t>
  </si>
  <si>
    <t>SSP 5-8.5 for targeted year 2100</t>
  </si>
  <si>
    <t>Suitability Class of Asian Elephants</t>
  </si>
  <si>
    <t>SSP 2-4.5</t>
  </si>
  <si>
    <t>SSP 5-8.5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</si>
</sst>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164" fontId="0" fillId="0" borderId="0" xfId="0" applyNumberFormat="1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left"/>
    </xf>
    <xf numFmtId="0" fontId="0" fillId="0" borderId="0" xfId="0" applyNumberFormat="1"/>
    <xf numFmtId="0" fontId="2" fillId="2" borderId="1" xfId="0" applyFont="1" applyFill="1" applyBorder="1"/>
    <xf numFmtId="0" fontId="2" fillId="2" borderId="2" xfId="0" applyNumberFormat="1" applyFont="1" applyFill="1" applyBorder="1"/>
    <xf numFmtId="9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9" fontId="0" fillId="0" borderId="0" xfId="0" applyNumberFormat="1"/>
    <xf numFmtId="2" fontId="0" fillId="0" borderId="0" xfId="0" applyNumberFormat="1"/>
    <xf numFmtId="9" fontId="2" fillId="0" borderId="0" xfId="1" applyFont="1" applyAlignment="1">
      <alignment horizontal="center"/>
    </xf>
    <xf numFmtId="0" fontId="0" fillId="0" borderId="0" xfId="0" applyFont="1" applyAlignment="1">
      <alignment horizontal="center"/>
    </xf>
    <xf numFmtId="9" fontId="0" fillId="0" borderId="0" xfId="1" applyFont="1" applyAlignment="1">
      <alignment horizontal="center"/>
    </xf>
    <xf numFmtId="9" fontId="1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0" fontId="0" fillId="0" borderId="0" xfId="1" applyNumberFormat="1" applyFont="1"/>
    <xf numFmtId="0" fontId="0" fillId="3" borderId="0" xfId="0" applyFont="1" applyFill="1" applyAlignment="1">
      <alignment horizontal="center"/>
    </xf>
    <xf numFmtId="9" fontId="0" fillId="3" borderId="0" xfId="1" applyFont="1" applyFill="1"/>
    <xf numFmtId="9" fontId="0" fillId="3" borderId="0" xfId="0" applyNumberFormat="1" applyFill="1"/>
    <xf numFmtId="9" fontId="0" fillId="3" borderId="0" xfId="1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0" xfId="0" applyFont="1" applyFill="1" applyAlignment="1">
      <alignment horizontal="center"/>
    </xf>
    <xf numFmtId="9" fontId="0" fillId="4" borderId="0" xfId="1" applyFont="1" applyFill="1"/>
    <xf numFmtId="9" fontId="0" fillId="4" borderId="0" xfId="0" applyNumberFormat="1" applyFill="1"/>
    <xf numFmtId="9" fontId="1" fillId="4" borderId="0" xfId="1" applyFont="1" applyFill="1" applyAlignment="1">
      <alignment horizontal="center"/>
    </xf>
    <xf numFmtId="9" fontId="0" fillId="4" borderId="0" xfId="1" applyFont="1" applyFill="1" applyAlignment="1">
      <alignment horizontal="center"/>
    </xf>
    <xf numFmtId="9" fontId="2" fillId="4" borderId="0" xfId="1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'245'!$C$15</c:f>
              <c:strCache>
                <c:ptCount val="1"/>
                <c:pt idx="0">
                  <c:v>Present (2022)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'245'!$B$16:$B$19</c:f>
              <c:strCache>
                <c:ptCount val="4"/>
                <c:pt idx="0">
                  <c:v>Unsuitable</c:v>
                </c:pt>
                <c:pt idx="1">
                  <c:v>Marginally Suitable</c:v>
                </c:pt>
                <c:pt idx="2">
                  <c:v>Suitable</c:v>
                </c:pt>
                <c:pt idx="3">
                  <c:v>Highly Suitable</c:v>
                </c:pt>
              </c:strCache>
            </c:strRef>
          </c:cat>
          <c:val>
            <c:numRef>
              <c:f>'245'!$C$16:$C$19</c:f>
              <c:numCache>
                <c:formatCode>0%</c:formatCode>
                <c:ptCount val="4"/>
                <c:pt idx="0">
                  <c:v>0.37406917403346412</c:v>
                </c:pt>
                <c:pt idx="1">
                  <c:v>0.31073133619278931</c:v>
                </c:pt>
                <c:pt idx="2">
                  <c:v>0.20631812262602772</c:v>
                </c:pt>
                <c:pt idx="3">
                  <c:v>0.10888136714771895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38-4028-9AB3-ABDA1B1B4761}"/>
            </c:ext>
          </c:extLst>
        </c:ser>
        <c:ser>
          <c:idx val="1"/>
          <c:order val="1"/>
          <c:tx>
            <c:strRef>
              <c:f>'245'!$D$15</c:f>
              <c:strCache>
                <c:ptCount val="1"/>
                <c:pt idx="0">
                  <c:v>SSP 2-4.5 (2100)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'245'!$B$16:$B$19</c:f>
              <c:strCache>
                <c:ptCount val="4"/>
                <c:pt idx="0">
                  <c:v>Unsuitable</c:v>
                </c:pt>
                <c:pt idx="1">
                  <c:v>Marginally Suitable</c:v>
                </c:pt>
                <c:pt idx="2">
                  <c:v>Suitable</c:v>
                </c:pt>
                <c:pt idx="3">
                  <c:v>Highly Suitable</c:v>
                </c:pt>
              </c:strCache>
            </c:strRef>
          </c:cat>
          <c:val>
            <c:numRef>
              <c:f>'245'!$D$16:$D$19</c:f>
              <c:numCache>
                <c:formatCode>0%</c:formatCode>
                <c:ptCount val="4"/>
                <c:pt idx="0">
                  <c:v>0.49100335468130524</c:v>
                </c:pt>
                <c:pt idx="1">
                  <c:v>0.2134797194266545</c:v>
                </c:pt>
                <c:pt idx="2">
                  <c:v>0.15347666971637694</c:v>
                </c:pt>
                <c:pt idx="3">
                  <c:v>0.14204025617566329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38-4028-9AB3-ABDA1B1B4761}"/>
            </c:ext>
          </c:extLst>
        </c:ser>
        <c:ser>
          <c:idx val="2"/>
          <c:order val="2"/>
          <c:tx>
            <c:strRef>
              <c:f>'245'!$E$15</c:f>
              <c:strCache>
                <c:ptCount val="1"/>
                <c:pt idx="0">
                  <c:v>SSP 5-8.5 (2100)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'245'!$B$16:$B$19</c:f>
              <c:strCache>
                <c:ptCount val="4"/>
                <c:pt idx="0">
                  <c:v>Unsuitable</c:v>
                </c:pt>
                <c:pt idx="1">
                  <c:v>Marginally Suitable</c:v>
                </c:pt>
                <c:pt idx="2">
                  <c:v>Suitable</c:v>
                </c:pt>
                <c:pt idx="3">
                  <c:v>Highly Suitable</c:v>
                </c:pt>
              </c:strCache>
            </c:strRef>
          </c:cat>
          <c:val>
            <c:numRef>
              <c:f>'245'!$E$16:$E$19</c:f>
              <c:numCache>
                <c:formatCode>0%</c:formatCode>
                <c:ptCount val="4"/>
                <c:pt idx="0">
                  <c:v>0.52066115702479343</c:v>
                </c:pt>
                <c:pt idx="1">
                  <c:v>0.1981132075471698</c:v>
                </c:pt>
                <c:pt idx="2">
                  <c:v>0.12396694214876033</c:v>
                </c:pt>
                <c:pt idx="3">
                  <c:v>0.15725869327927647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38-4028-9AB3-ABDA1B1B4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3558304"/>
        <c:axId val="1933555392"/>
      </c:lineChart>
      <c:catAx>
        <c:axId val="193355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555392"/>
        <c:crosses val="autoZero"/>
        <c:auto val="1"/>
        <c:lblAlgn val="ctr"/>
        <c:lblOffset val="100"/>
        <c:noMultiLvlLbl val="0"/>
      </c:catAx>
      <c:valAx>
        <c:axId val="193355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Coverage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35583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District wise present habitat suitability of Elephants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Presnt_chart!$H$3</c:f>
              <c:strCache>
                <c:ptCount val="1"/>
                <c:pt idx="0">
                  <c:v>Highly suitable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Presnt_chart!$G$4:$G$11</c:f>
              <c:strCache>
                <c:ptCount val="8"/>
                <c:pt idx="0">
                  <c:v>Bara</c:v>
                </c:pt>
                <c:pt idx="1">
                  <c:v>Dhanusha</c:v>
                </c:pt>
                <c:pt idx="2">
                  <c:v>Mahottari</c:v>
                </c:pt>
                <c:pt idx="3">
                  <c:v>Parsa</c:v>
                </c:pt>
                <c:pt idx="4">
                  <c:v>Rautahat</c:v>
                </c:pt>
                <c:pt idx="5">
                  <c:v>Saptari</c:v>
                </c:pt>
                <c:pt idx="6">
                  <c:v>Sarlahi</c:v>
                </c:pt>
                <c:pt idx="7">
                  <c:v>Siraha</c:v>
                </c:pt>
              </c:strCache>
            </c:strRef>
          </c:cat>
          <c:val>
            <c:numRef>
              <c:f>Presnt_chart!$H$4:$H$11</c:f>
              <c:numCache>
                <c:formatCode>0.0</c:formatCode>
                <c:ptCount val="8"/>
                <c:pt idx="0">
                  <c:v>25.995655322230267</c:v>
                </c:pt>
                <c:pt idx="1">
                  <c:v>1.3758146270818248</c:v>
                </c:pt>
                <c:pt idx="2">
                  <c:v>2.896451846488052</c:v>
                </c:pt>
                <c:pt idx="3">
                  <c:v>4.1998551774076747</c:v>
                </c:pt>
                <c:pt idx="4">
                  <c:v>30.123099203475739</c:v>
                </c:pt>
                <c:pt idx="5">
                  <c:v>5.1412020275162922</c:v>
                </c:pt>
                <c:pt idx="6">
                  <c:v>23.895727733526428</c:v>
                </c:pt>
                <c:pt idx="7">
                  <c:v>6.3721940622737145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B6-440B-9EDC-86E770284D0E}"/>
            </c:ext>
          </c:extLst>
        </c:ser>
        <c:ser>
          <c:idx val="1"/>
          <c:order val="1"/>
          <c:tx>
            <c:strRef>
              <c:f>Presnt_chart!$I$3</c:f>
              <c:strCache>
                <c:ptCount val="1"/>
                <c:pt idx="0">
                  <c:v>Suitable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Presnt_chart!$G$4:$G$11</c:f>
              <c:strCache>
                <c:ptCount val="8"/>
                <c:pt idx="0">
                  <c:v>Bara</c:v>
                </c:pt>
                <c:pt idx="1">
                  <c:v>Dhanusha</c:v>
                </c:pt>
                <c:pt idx="2">
                  <c:v>Mahottari</c:v>
                </c:pt>
                <c:pt idx="3">
                  <c:v>Parsa</c:v>
                </c:pt>
                <c:pt idx="4">
                  <c:v>Rautahat</c:v>
                </c:pt>
                <c:pt idx="5">
                  <c:v>Saptari</c:v>
                </c:pt>
                <c:pt idx="6">
                  <c:v>Sarlahi</c:v>
                </c:pt>
                <c:pt idx="7">
                  <c:v>Siraha</c:v>
                </c:pt>
              </c:strCache>
            </c:strRef>
          </c:cat>
          <c:val>
            <c:numRef>
              <c:f>Presnt_chart!$I$4:$I$11</c:f>
              <c:numCache>
                <c:formatCode>0.0</c:formatCode>
                <c:ptCount val="8"/>
                <c:pt idx="0">
                  <c:v>15.566577642121329</c:v>
                </c:pt>
                <c:pt idx="1">
                  <c:v>2.7851964898893553</c:v>
                </c:pt>
                <c:pt idx="2">
                  <c:v>7.2872949256009178</c:v>
                </c:pt>
                <c:pt idx="3">
                  <c:v>9.2331171308660824</c:v>
                </c:pt>
                <c:pt idx="4">
                  <c:v>10.186951545211752</c:v>
                </c:pt>
                <c:pt idx="5">
                  <c:v>20.679130103014117</c:v>
                </c:pt>
                <c:pt idx="6">
                  <c:v>17.169019458222056</c:v>
                </c:pt>
                <c:pt idx="7">
                  <c:v>17.092712705074401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B6-440B-9EDC-86E770284D0E}"/>
            </c:ext>
          </c:extLst>
        </c:ser>
        <c:ser>
          <c:idx val="2"/>
          <c:order val="2"/>
          <c:tx>
            <c:strRef>
              <c:f>Presnt_chart!$J$3</c:f>
              <c:strCache>
                <c:ptCount val="1"/>
                <c:pt idx="0">
                  <c:v>Marginally suitable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Presnt_chart!$G$4:$G$11</c:f>
              <c:strCache>
                <c:ptCount val="8"/>
                <c:pt idx="0">
                  <c:v>Bara</c:v>
                </c:pt>
                <c:pt idx="1">
                  <c:v>Dhanusha</c:v>
                </c:pt>
                <c:pt idx="2">
                  <c:v>Mahottari</c:v>
                </c:pt>
                <c:pt idx="3">
                  <c:v>Parsa</c:v>
                </c:pt>
                <c:pt idx="4">
                  <c:v>Rautahat</c:v>
                </c:pt>
                <c:pt idx="5">
                  <c:v>Saptari</c:v>
                </c:pt>
                <c:pt idx="6">
                  <c:v>Sarlahi</c:v>
                </c:pt>
                <c:pt idx="7">
                  <c:v>Siraha</c:v>
                </c:pt>
              </c:strCache>
            </c:strRef>
          </c:cat>
          <c:val>
            <c:numRef>
              <c:f>Presnt_chart!$J$4:$J$11</c:f>
              <c:numCache>
                <c:formatCode>0.0</c:formatCode>
                <c:ptCount val="8"/>
                <c:pt idx="0">
                  <c:v>9.6634370219275905</c:v>
                </c:pt>
                <c:pt idx="1">
                  <c:v>9.7399286078531411</c:v>
                </c:pt>
                <c:pt idx="2">
                  <c:v>10.402855685874554</c:v>
                </c:pt>
                <c:pt idx="3">
                  <c:v>13.742988271290161</c:v>
                </c:pt>
                <c:pt idx="4">
                  <c:v>6.8842427332993381</c:v>
                </c:pt>
                <c:pt idx="5">
                  <c:v>22.437531871494137</c:v>
                </c:pt>
                <c:pt idx="6">
                  <c:v>15.451300356960736</c:v>
                </c:pt>
                <c:pt idx="7">
                  <c:v>11.67771545130036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B6-440B-9EDC-86E770284D0E}"/>
            </c:ext>
          </c:extLst>
        </c:ser>
        <c:ser>
          <c:idx val="3"/>
          <c:order val="3"/>
          <c:tx>
            <c:strRef>
              <c:f>Presnt_chart!$K$3</c:f>
              <c:strCache>
                <c:ptCount val="1"/>
                <c:pt idx="0">
                  <c:v>Unsuitable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Presnt_chart!$G$4:$G$11</c:f>
              <c:strCache>
                <c:ptCount val="8"/>
                <c:pt idx="0">
                  <c:v>Bara</c:v>
                </c:pt>
                <c:pt idx="1">
                  <c:v>Dhanusha</c:v>
                </c:pt>
                <c:pt idx="2">
                  <c:v>Mahottari</c:v>
                </c:pt>
                <c:pt idx="3">
                  <c:v>Parsa</c:v>
                </c:pt>
                <c:pt idx="4">
                  <c:v>Rautahat</c:v>
                </c:pt>
                <c:pt idx="5">
                  <c:v>Saptari</c:v>
                </c:pt>
                <c:pt idx="6">
                  <c:v>Sarlahi</c:v>
                </c:pt>
                <c:pt idx="7">
                  <c:v>Siraha</c:v>
                </c:pt>
              </c:strCache>
            </c:strRef>
          </c:cat>
          <c:val>
            <c:numRef>
              <c:f>Presnt_chart!$K$4:$K$11</c:f>
              <c:numCache>
                <c:formatCode>0.0</c:formatCode>
                <c:ptCount val="8"/>
                <c:pt idx="0">
                  <c:v>11.170554247806548</c:v>
                </c:pt>
                <c:pt idx="1">
                  <c:v>23.175690134817035</c:v>
                </c:pt>
                <c:pt idx="2">
                  <c:v>14.594478921463731</c:v>
                </c:pt>
                <c:pt idx="3">
                  <c:v>21.01433768457094</c:v>
                </c:pt>
                <c:pt idx="4">
                  <c:v>8.9022041515086663</c:v>
                </c:pt>
                <c:pt idx="5">
                  <c:v>4.1301091375989731</c:v>
                </c:pt>
                <c:pt idx="6">
                  <c:v>6.1844639417932816</c:v>
                </c:pt>
                <c:pt idx="7">
                  <c:v>10.828161780440832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B6-440B-9EDC-86E770284D0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2027064016"/>
        <c:axId val="2027060272"/>
      </c:barChart>
      <c:catAx>
        <c:axId val="2027064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060272"/>
        <c:crosses val="autoZero"/>
        <c:auto val="1"/>
        <c:lblAlgn val="ctr"/>
        <c:lblOffset val="100"/>
        <c:noMultiLvlLbl val="0"/>
      </c:catAx>
      <c:valAx>
        <c:axId val="2027060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06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[Area.xlsx]Sheet2!PivotTable11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Sum of Highly Suitable by Suitability Class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Sheet2!$A$4:$A$11</c:f>
              <c:strCache>
                <c:ptCount val="8"/>
                <c:pt idx="0">
                  <c:v>Bara</c:v>
                </c:pt>
                <c:pt idx="1">
                  <c:v>Dhanusha</c:v>
                </c:pt>
                <c:pt idx="2">
                  <c:v>Mahottari</c:v>
                </c:pt>
                <c:pt idx="3">
                  <c:v>Parsa</c:v>
                </c:pt>
                <c:pt idx="4">
                  <c:v>Rautahat</c:v>
                </c:pt>
                <c:pt idx="5">
                  <c:v>Saptari</c:v>
                </c:pt>
                <c:pt idx="6">
                  <c:v>Sarlahi</c:v>
                </c:pt>
                <c:pt idx="7">
                  <c:v>Siraha</c:v>
                </c:pt>
              </c:strCache>
            </c:strRef>
          </c:cat>
          <c:val>
            <c:numRef>
              <c:f>Sheet2!$B$4:$B$11</c:f>
              <c:numCache>
                <c:formatCode>General</c:formatCode>
                <c:ptCount val="8"/>
                <c:pt idx="0">
                  <c:v>0.74070958765521466</c:v>
                </c:pt>
                <c:pt idx="1">
                  <c:v>3.4328937138211585E-2</c:v>
                </c:pt>
                <c:pt idx="2">
                  <c:v>0.14758830444829635</c:v>
                </c:pt>
                <c:pt idx="3">
                  <c:v>0.14873112945549949</c:v>
                </c:pt>
                <c:pt idx="4">
                  <c:v>0.76984722943034667</c:v>
                </c:pt>
                <c:pt idx="5">
                  <c:v>0.32935338742848452</c:v>
                </c:pt>
                <c:pt idx="6">
                  <c:v>0.69772682035557931</c:v>
                </c:pt>
                <c:pt idx="7">
                  <c:v>0.46255296349997083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B2-4B98-BC23-0F86BF3F7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4443264"/>
        <c:axId val="974432864"/>
      </c:barChart>
      <c:catAx>
        <c:axId val="97444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432864"/>
        <c:crosses val="autoZero"/>
        <c:auto val="1"/>
        <c:lblAlgn val="ctr"/>
        <c:lblOffset val="100"/>
        <c:noMultiLvlLbl val="0"/>
      </c:catAx>
      <c:valAx>
        <c:axId val="974432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444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 contribution of each variables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Sheet4!$M$10</c:f>
              <c:strCache>
                <c:ptCount val="1"/>
                <c:pt idx="0">
                  <c:v>Percent contribution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Sheet4!$N$9:$Z$9</c:f>
              <c:strCache>
                <c:ptCount val="13"/>
                <c:pt idx="0">
                  <c:v>Elevation</c:v>
                </c:pt>
                <c:pt idx="1">
                  <c:v>Slope</c:v>
                </c:pt>
                <c:pt idx="2">
                  <c:v> Precipitation Seasonality(CV)</c:v>
                </c:pt>
                <c:pt idx="3">
                  <c:v>Temperature Seasonality (Sd*100)</c:v>
                </c:pt>
                <c:pt idx="4">
                  <c:v>Mean Temperature of Driest Quarter</c:v>
                </c:pt>
                <c:pt idx="5">
                  <c:v>Precipitation of Driest Quarter</c:v>
                </c:pt>
                <c:pt idx="6">
                  <c:v>Isothermality (BIO2/BIO7) (×100)</c:v>
                </c:pt>
                <c:pt idx="7">
                  <c:v>Annual Precipitation</c:v>
                </c:pt>
                <c:pt idx="8">
                  <c:v>Mean Diurnal Range</c:v>
                </c:pt>
                <c:pt idx="9">
                  <c:v>Precipitation of Warmest Quarter</c:v>
                </c:pt>
                <c:pt idx="10">
                  <c:v>Min Temperature of Coldest Month</c:v>
                </c:pt>
                <c:pt idx="11">
                  <c:v>Aspect</c:v>
                </c:pt>
                <c:pt idx="12">
                  <c:v>Mean Temperature of Wettest Quarter</c:v>
                </c:pt>
              </c:strCache>
            </c:strRef>
          </c:cat>
          <c:val>
            <c:numRef>
              <c:f>Sheet4!$N$10:$Z$10</c:f>
              <c:numCache>
                <c:formatCode>General</c:formatCode>
                <c:ptCount val="13"/>
                <c:pt idx="0">
                  <c:v>60.1</c:v>
                </c:pt>
                <c:pt idx="1">
                  <c:v>12.9</c:v>
                </c:pt>
                <c:pt idx="2">
                  <c:v>6.1</c:v>
                </c:pt>
                <c:pt idx="3">
                  <c:v>5.0999999999999996</c:v>
                </c:pt>
                <c:pt idx="4">
                  <c:v>3.8</c:v>
                </c:pt>
                <c:pt idx="5">
                  <c:v>2.9</c:v>
                </c:pt>
                <c:pt idx="6">
                  <c:v>2.1</c:v>
                </c:pt>
                <c:pt idx="7">
                  <c:v>1.9</c:v>
                </c:pt>
                <c:pt idx="8">
                  <c:v>1.2</c:v>
                </c:pt>
                <c:pt idx="9">
                  <c:v>1.2</c:v>
                </c:pt>
                <c:pt idx="10">
                  <c:v>1.1000000000000001</c:v>
                </c:pt>
                <c:pt idx="11">
                  <c:v>0.7</c:v>
                </c:pt>
                <c:pt idx="12">
                  <c:v>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FF-47A6-9E53-E89D5B2D327D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791660464"/>
        <c:axId val="791665456"/>
      </c:barChart>
      <c:catAx>
        <c:axId val="791660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1665456"/>
        <c:crosses val="autoZero"/>
        <c:auto val="1"/>
        <c:lblAlgn val="ctr"/>
        <c:lblOffset val="100"/>
        <c:noMultiLvlLbl val="0"/>
      </c:catAx>
      <c:valAx>
        <c:axId val="791665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1660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'habitat lulc'!$O$11</c:f>
              <c:strCache>
                <c:ptCount val="1"/>
                <c:pt idx="0">
                  <c:v>Pobability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'habitat lulc'!$N$12:$N$16</c:f>
              <c:strCache>
                <c:ptCount val="5"/>
                <c:pt idx="0">
                  <c:v>Forest</c:v>
                </c:pt>
                <c:pt idx="1">
                  <c:v>Shrubland</c:v>
                </c:pt>
                <c:pt idx="2">
                  <c:v>Grassland</c:v>
                </c:pt>
                <c:pt idx="3">
                  <c:v>Agricultural land</c:v>
                </c:pt>
                <c:pt idx="4">
                  <c:v>Barren land</c:v>
                </c:pt>
              </c:strCache>
            </c:strRef>
          </c:cat>
          <c:val>
            <c:numRef>
              <c:f>'habitat lulc'!$O$12:$O$16</c:f>
              <c:numCache>
                <c:formatCode>General</c:formatCode>
                <c:ptCount val="5"/>
                <c:pt idx="0">
                  <c:v>0.65</c:v>
                </c:pt>
                <c:pt idx="1">
                  <c:v>0.77</c:v>
                </c:pt>
                <c:pt idx="2">
                  <c:v>0.89</c:v>
                </c:pt>
                <c:pt idx="3">
                  <c:v>0.43</c:v>
                </c:pt>
                <c:pt idx="4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F-4BC0-ADD7-F5A13BF6A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3937264"/>
        <c:axId val="883932688"/>
      </c:barChart>
      <c:catAx>
        <c:axId val="883937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land use class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932688"/>
        <c:crosses val="autoZero"/>
        <c:auto val="1"/>
        <c:lblAlgn val="ctr"/>
        <c:lblOffset val="100"/>
        <c:noMultiLvlLbl val="0"/>
      </c:catAx>
      <c:valAx>
        <c:axId val="883932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Probability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937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[Area.xlsx]Sheet3!PivotTable12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Sum of Unsuitable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Sheet3!$A$2:$A$10</c:f>
              <c:strCache>
                <c:ptCount val="8"/>
                <c:pt idx="0">
                  <c:v>Bara</c:v>
                </c:pt>
                <c:pt idx="1">
                  <c:v>Dhanusha</c:v>
                </c:pt>
                <c:pt idx="2">
                  <c:v>Mahottari</c:v>
                </c:pt>
                <c:pt idx="3">
                  <c:v>Parsa</c:v>
                </c:pt>
                <c:pt idx="4">
                  <c:v>Rautahat</c:v>
                </c:pt>
                <c:pt idx="5">
                  <c:v>Saptari</c:v>
                </c:pt>
                <c:pt idx="6">
                  <c:v>Sarlahi</c:v>
                </c:pt>
                <c:pt idx="7">
                  <c:v>Siraha</c:v>
                </c:pt>
              </c:strCache>
            </c:strRef>
          </c:cat>
          <c:val>
            <c:numRef>
              <c:f>Sheet3!$B$2:$B$10</c:f>
              <c:numCache>
                <c:formatCode>General</c:formatCode>
                <c:ptCount val="8"/>
                <c:pt idx="0">
                  <c:v>1.303405156028445</c:v>
                </c:pt>
                <c:pt idx="1">
                  <c:v>1.8571286000716722</c:v>
                </c:pt>
                <c:pt idx="2">
                  <c:v>1.6481469731179248</c:v>
                </c:pt>
                <c:pt idx="3">
                  <c:v>1.3606160192814514</c:v>
                </c:pt>
                <c:pt idx="4">
                  <c:v>1.4797355498619962</c:v>
                </c:pt>
                <c:pt idx="5">
                  <c:v>1.0207597617618591</c:v>
                </c:pt>
                <c:pt idx="6">
                  <c:v>1.1126889358824998</c:v>
                </c:pt>
                <c:pt idx="7">
                  <c:v>1.2827619439852713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2A-4499-B2EE-D54E3A398478}"/>
            </c:ext>
          </c:extLst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Sum of Marginally Suitable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Sheet3!$A$2:$A$10</c:f>
              <c:strCache>
                <c:ptCount val="8"/>
                <c:pt idx="0">
                  <c:v>Bara</c:v>
                </c:pt>
                <c:pt idx="1">
                  <c:v>Dhanusha</c:v>
                </c:pt>
                <c:pt idx="2">
                  <c:v>Mahottari</c:v>
                </c:pt>
                <c:pt idx="3">
                  <c:v>Parsa</c:v>
                </c:pt>
                <c:pt idx="4">
                  <c:v>Rautahat</c:v>
                </c:pt>
                <c:pt idx="5">
                  <c:v>Saptari</c:v>
                </c:pt>
                <c:pt idx="6">
                  <c:v>Sarlahi</c:v>
                </c:pt>
                <c:pt idx="7">
                  <c:v>Siraha</c:v>
                </c:pt>
              </c:strCache>
            </c:strRef>
          </c:cat>
          <c:val>
            <c:numRef>
              <c:f>Sheet3!$C$2:$C$10</c:f>
              <c:numCache>
                <c:formatCode>General</c:formatCode>
                <c:ptCount val="8"/>
                <c:pt idx="0">
                  <c:v>0.48426664189119861</c:v>
                </c:pt>
                <c:pt idx="1">
                  <c:v>0.76388540028958629</c:v>
                </c:pt>
                <c:pt idx="2">
                  <c:v>0.64654055689897205</c:v>
                </c:pt>
                <c:pt idx="3">
                  <c:v>0.69008690295978647</c:v>
                </c:pt>
                <c:pt idx="4">
                  <c:v>0.44691243449952456</c:v>
                </c:pt>
                <c:pt idx="5">
                  <c:v>1.1272968189638699</c:v>
                </c:pt>
                <c:pt idx="6">
                  <c:v>0.76049621589181915</c:v>
                </c:pt>
                <c:pt idx="7">
                  <c:v>0.82707886180237822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2A-4499-B2EE-D54E3A398478}"/>
            </c:ext>
          </c:extLst>
        </c:ser>
        <c:ser>
          <c:idx val="2"/>
          <c:order val="2"/>
          <c:tx>
            <c:strRef>
              <c:f>Sheet3!$D$1</c:f>
              <c:strCache>
                <c:ptCount val="1"/>
                <c:pt idx="0">
                  <c:v>Sum of Suitable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Sheet3!$A$2:$A$10</c:f>
              <c:strCache>
                <c:ptCount val="8"/>
                <c:pt idx="0">
                  <c:v>Bara</c:v>
                </c:pt>
                <c:pt idx="1">
                  <c:v>Dhanusha</c:v>
                </c:pt>
                <c:pt idx="2">
                  <c:v>Mahottari</c:v>
                </c:pt>
                <c:pt idx="3">
                  <c:v>Parsa</c:v>
                </c:pt>
                <c:pt idx="4">
                  <c:v>Rautahat</c:v>
                </c:pt>
                <c:pt idx="5">
                  <c:v>Saptari</c:v>
                </c:pt>
                <c:pt idx="6">
                  <c:v>Sarlahi</c:v>
                </c:pt>
                <c:pt idx="7">
                  <c:v>Siraha</c:v>
                </c:pt>
              </c:strCache>
            </c:strRef>
          </c:cat>
          <c:val>
            <c:numRef>
              <c:f>Sheet3!$D$2:$D$10</c:f>
              <c:numCache>
                <c:formatCode>General</c:formatCode>
                <c:ptCount val="8"/>
                <c:pt idx="0">
                  <c:v>0.47161861442514191</c:v>
                </c:pt>
                <c:pt idx="1">
                  <c:v>0.34465706250052985</c:v>
                </c:pt>
                <c:pt idx="2">
                  <c:v>0.55772416553480653</c:v>
                </c:pt>
                <c:pt idx="3">
                  <c:v>0.80056594830326255</c:v>
                </c:pt>
                <c:pt idx="4">
                  <c:v>0.30350478620813265</c:v>
                </c:pt>
                <c:pt idx="5">
                  <c:v>0.52259003184578656</c:v>
                </c:pt>
                <c:pt idx="6">
                  <c:v>0.42908802787010175</c:v>
                </c:pt>
                <c:pt idx="7">
                  <c:v>0.42760623071237958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2A-4499-B2EE-D54E3A398478}"/>
            </c:ext>
          </c:extLst>
        </c:ser>
        <c:ser>
          <c:idx val="3"/>
          <c:order val="3"/>
          <c:tx>
            <c:strRef>
              <c:f>Sheet3!$E$1</c:f>
              <c:strCache>
                <c:ptCount val="1"/>
                <c:pt idx="0">
                  <c:v>Sum of Highly Suitable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Sheet3!$A$2:$A$10</c:f>
              <c:strCache>
                <c:ptCount val="8"/>
                <c:pt idx="0">
                  <c:v>Bara</c:v>
                </c:pt>
                <c:pt idx="1">
                  <c:v>Dhanusha</c:v>
                </c:pt>
                <c:pt idx="2">
                  <c:v>Mahottari</c:v>
                </c:pt>
                <c:pt idx="3">
                  <c:v>Parsa</c:v>
                </c:pt>
                <c:pt idx="4">
                  <c:v>Rautahat</c:v>
                </c:pt>
                <c:pt idx="5">
                  <c:v>Saptari</c:v>
                </c:pt>
                <c:pt idx="6">
                  <c:v>Sarlahi</c:v>
                </c:pt>
                <c:pt idx="7">
                  <c:v>Siraha</c:v>
                </c:pt>
              </c:strCache>
            </c:strRef>
          </c:cat>
          <c:val>
            <c:numRef>
              <c:f>Sheet3!$E$2:$E$10</c:f>
              <c:numCache>
                <c:formatCode>General</c:formatCode>
                <c:ptCount val="8"/>
                <c:pt idx="0">
                  <c:v>0.74070958765521466</c:v>
                </c:pt>
                <c:pt idx="1">
                  <c:v>3.4328937138211585E-2</c:v>
                </c:pt>
                <c:pt idx="2">
                  <c:v>0.14758830444829635</c:v>
                </c:pt>
                <c:pt idx="3">
                  <c:v>0.14873112945549949</c:v>
                </c:pt>
                <c:pt idx="4">
                  <c:v>0.76984722943034667</c:v>
                </c:pt>
                <c:pt idx="5">
                  <c:v>0.32935338742848452</c:v>
                </c:pt>
                <c:pt idx="6">
                  <c:v>0.69772682035557931</c:v>
                </c:pt>
                <c:pt idx="7">
                  <c:v>0.46255296349997083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2A-4499-B2EE-D54E3A398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3671632"/>
        <c:axId val="883676624"/>
      </c:barChart>
      <c:catAx>
        <c:axId val="88367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676624"/>
        <c:crosses val="autoZero"/>
        <c:auto val="1"/>
        <c:lblAlgn val="ctr"/>
        <c:lblOffset val="100"/>
        <c:noMultiLvlLbl val="0"/>
      </c:catAx>
      <c:valAx>
        <c:axId val="88367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671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Mix!$E$3</c:f>
              <c:strCache>
                <c:ptCount val="1"/>
                <c:pt idx="0">
                  <c:v>Unsuitable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Mix!$C$4:$D$27</c:f>
              <c:multiLvlStrCache>
                <c:ptCount val="24"/>
                <c:lvl>
                  <c:pt idx="0">
                    <c:v>Parsa</c:v>
                  </c:pt>
                  <c:pt idx="1">
                    <c:v>Bara</c:v>
                  </c:pt>
                  <c:pt idx="2">
                    <c:v>Rautahat</c:v>
                  </c:pt>
                  <c:pt idx="3">
                    <c:v>Sarlahi</c:v>
                  </c:pt>
                  <c:pt idx="4">
                    <c:v>Mahottari</c:v>
                  </c:pt>
                  <c:pt idx="5">
                    <c:v>Dhanusha</c:v>
                  </c:pt>
                  <c:pt idx="6">
                    <c:v>Siraha</c:v>
                  </c:pt>
                  <c:pt idx="7">
                    <c:v>Saptari</c:v>
                  </c:pt>
                  <c:pt idx="8">
                    <c:v>Parsa</c:v>
                  </c:pt>
                  <c:pt idx="9">
                    <c:v>Bara</c:v>
                  </c:pt>
                  <c:pt idx="10">
                    <c:v>Rautahat</c:v>
                  </c:pt>
                  <c:pt idx="11">
                    <c:v>Sarlahi</c:v>
                  </c:pt>
                  <c:pt idx="12">
                    <c:v>Mahottari</c:v>
                  </c:pt>
                  <c:pt idx="13">
                    <c:v>Dhanusha</c:v>
                  </c:pt>
                  <c:pt idx="14">
                    <c:v>Siraha</c:v>
                  </c:pt>
                  <c:pt idx="15">
                    <c:v>Saptari</c:v>
                  </c:pt>
                  <c:pt idx="16">
                    <c:v>Parsa</c:v>
                  </c:pt>
                  <c:pt idx="17">
                    <c:v>Bara</c:v>
                  </c:pt>
                  <c:pt idx="18">
                    <c:v>Rautahat</c:v>
                  </c:pt>
                  <c:pt idx="19">
                    <c:v>Sarlahi</c:v>
                  </c:pt>
                  <c:pt idx="20">
                    <c:v>Mahottari</c:v>
                  </c:pt>
                  <c:pt idx="21">
                    <c:v>Dhanusha</c:v>
                  </c:pt>
                  <c:pt idx="22">
                    <c:v>Siraha</c:v>
                  </c:pt>
                  <c:pt idx="23">
                    <c:v>Saptari</c:v>
                  </c:pt>
                </c:lvl>
                <c:lvl>
                  <c:pt idx="0">
                    <c:v>Present</c:v>
                  </c:pt>
                  <c:pt idx="8">
                    <c:v>SSP 2-4.5 for targeted year 2100</c:v>
                  </c:pt>
                  <c:pt idx="16">
                    <c:v>SSP 5-8.5 for targeted year 2100</c:v>
                  </c:pt>
                </c:lvl>
              </c:multiLvlStrCache>
            </c:multiLvlStrRef>
          </c:cat>
          <c:val>
            <c:numRef>
              <c:f>Mix!$E$4:$E$27</c:f>
              <c:numCache>
                <c:formatCode>0%</c:formatCode>
                <c:ptCount val="24"/>
                <c:pt idx="0">
                  <c:v>0.53926414058209771</c:v>
                </c:pt>
                <c:pt idx="1">
                  <c:v>0.31294964028776978</c:v>
                </c:pt>
                <c:pt idx="2">
                  <c:v>0.30387143900657415</c:v>
                </c:pt>
                <c:pt idx="3">
                  <c:v>0.17253731343283582</c:v>
                </c:pt>
                <c:pt idx="4">
                  <c:v>0.51627554882664639</c:v>
                </c:pt>
                <c:pt idx="5">
                  <c:v>0.6955684007707128</c:v>
                </c:pt>
                <c:pt idx="6">
                  <c:v>0.33733333333333332</c:v>
                </c:pt>
                <c:pt idx="7">
                  <c:v>0.11447212336892054</c:v>
                </c:pt>
                <c:pt idx="8">
                  <c:v>0.41431670281995658</c:v>
                </c:pt>
                <c:pt idx="9">
                  <c:v>0.48371531966224368</c:v>
                </c:pt>
                <c:pt idx="10">
                  <c:v>0.57005189028910308</c:v>
                </c:pt>
                <c:pt idx="11">
                  <c:v>0.47205346294046174</c:v>
                </c:pt>
                <c:pt idx="12">
                  <c:v>0.56221198156682028</c:v>
                </c:pt>
                <c:pt idx="13">
                  <c:v>0.57332490518331225</c:v>
                </c:pt>
                <c:pt idx="14">
                  <c:v>0.47589952477936187</c:v>
                </c:pt>
                <c:pt idx="15">
                  <c:v>0.39300783604581074</c:v>
                </c:pt>
                <c:pt idx="16">
                  <c:v>0.40703517587939697</c:v>
                </c:pt>
                <c:pt idx="17">
                  <c:v>0.50674019607843135</c:v>
                </c:pt>
                <c:pt idx="18">
                  <c:v>0.60581222056631889</c:v>
                </c:pt>
                <c:pt idx="19">
                  <c:v>0.46809815950920242</c:v>
                </c:pt>
                <c:pt idx="20">
                  <c:v>0.56965944272445812</c:v>
                </c:pt>
                <c:pt idx="21">
                  <c:v>0.58823529411764708</c:v>
                </c:pt>
                <c:pt idx="22">
                  <c:v>0.46952908587257619</c:v>
                </c:pt>
                <c:pt idx="23">
                  <c:v>0.51327980234712789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F3-47DC-A555-AC54E691E479}"/>
            </c:ext>
          </c:extLst>
        </c:ser>
        <c:ser>
          <c:idx val="1"/>
          <c:order val="1"/>
          <c:tx>
            <c:strRef>
              <c:f>Mix!$F$3</c:f>
              <c:strCache>
                <c:ptCount val="1"/>
                <c:pt idx="0">
                  <c:v>Marginally Suitable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Mix!$C$4:$D$27</c:f>
              <c:multiLvlStrCache>
                <c:ptCount val="24"/>
                <c:lvl>
                  <c:pt idx="0">
                    <c:v>Parsa</c:v>
                  </c:pt>
                  <c:pt idx="1">
                    <c:v>Bara</c:v>
                  </c:pt>
                  <c:pt idx="2">
                    <c:v>Rautahat</c:v>
                  </c:pt>
                  <c:pt idx="3">
                    <c:v>Sarlahi</c:v>
                  </c:pt>
                  <c:pt idx="4">
                    <c:v>Mahottari</c:v>
                  </c:pt>
                  <c:pt idx="5">
                    <c:v>Dhanusha</c:v>
                  </c:pt>
                  <c:pt idx="6">
                    <c:v>Siraha</c:v>
                  </c:pt>
                  <c:pt idx="7">
                    <c:v>Saptari</c:v>
                  </c:pt>
                  <c:pt idx="8">
                    <c:v>Parsa</c:v>
                  </c:pt>
                  <c:pt idx="9">
                    <c:v>Bara</c:v>
                  </c:pt>
                  <c:pt idx="10">
                    <c:v>Rautahat</c:v>
                  </c:pt>
                  <c:pt idx="11">
                    <c:v>Sarlahi</c:v>
                  </c:pt>
                  <c:pt idx="12">
                    <c:v>Mahottari</c:v>
                  </c:pt>
                  <c:pt idx="13">
                    <c:v>Dhanusha</c:v>
                  </c:pt>
                  <c:pt idx="14">
                    <c:v>Siraha</c:v>
                  </c:pt>
                  <c:pt idx="15">
                    <c:v>Saptari</c:v>
                  </c:pt>
                  <c:pt idx="16">
                    <c:v>Parsa</c:v>
                  </c:pt>
                  <c:pt idx="17">
                    <c:v>Bara</c:v>
                  </c:pt>
                  <c:pt idx="18">
                    <c:v>Rautahat</c:v>
                  </c:pt>
                  <c:pt idx="19">
                    <c:v>Sarlahi</c:v>
                  </c:pt>
                  <c:pt idx="20">
                    <c:v>Mahottari</c:v>
                  </c:pt>
                  <c:pt idx="21">
                    <c:v>Dhanusha</c:v>
                  </c:pt>
                  <c:pt idx="22">
                    <c:v>Siraha</c:v>
                  </c:pt>
                  <c:pt idx="23">
                    <c:v>Saptari</c:v>
                  </c:pt>
                </c:lvl>
                <c:lvl>
                  <c:pt idx="0">
                    <c:v>Present</c:v>
                  </c:pt>
                  <c:pt idx="8">
                    <c:v>SSP 2-4.5 for targeted year 2100</c:v>
                  </c:pt>
                  <c:pt idx="16">
                    <c:v>SSP 5-8.5 for targeted year 2100</c:v>
                  </c:pt>
                </c:lvl>
              </c:multiLvlStrCache>
            </c:multiLvlStrRef>
          </c:cat>
          <c:val>
            <c:numRef>
              <c:f>Mix!$F$4:$F$27</c:f>
              <c:numCache>
                <c:formatCode>0%</c:formatCode>
                <c:ptCount val="24"/>
                <c:pt idx="0">
                  <c:v>0.29599121361889069</c:v>
                </c:pt>
                <c:pt idx="1">
                  <c:v>0.2272182254196643</c:v>
                </c:pt>
                <c:pt idx="2">
                  <c:v>0.19722425127830537</c:v>
                </c:pt>
                <c:pt idx="3">
                  <c:v>0.36179104477611945</c:v>
                </c:pt>
                <c:pt idx="4">
                  <c:v>0.30885692657077968</c:v>
                </c:pt>
                <c:pt idx="5">
                  <c:v>0.24534360950545925</c:v>
                </c:pt>
                <c:pt idx="6">
                  <c:v>0.30533333333333335</c:v>
                </c:pt>
                <c:pt idx="7">
                  <c:v>0.52194543297746143</c:v>
                </c:pt>
                <c:pt idx="8">
                  <c:v>0.19197396963123647</c:v>
                </c:pt>
                <c:pt idx="9">
                  <c:v>0.1344993968636912</c:v>
                </c:pt>
                <c:pt idx="10">
                  <c:v>0.13120830244625648</c:v>
                </c:pt>
                <c:pt idx="11">
                  <c:v>0.19441069258809235</c:v>
                </c:pt>
                <c:pt idx="12">
                  <c:v>0.17127496159754224</c:v>
                </c:pt>
                <c:pt idx="13">
                  <c:v>0.25284450063211122</c:v>
                </c:pt>
                <c:pt idx="14">
                  <c:v>0.26205023761031909</c:v>
                </c:pt>
                <c:pt idx="15">
                  <c:v>0.34840265220012057</c:v>
                </c:pt>
                <c:pt idx="16">
                  <c:v>0.20212171970965936</c:v>
                </c:pt>
                <c:pt idx="17">
                  <c:v>0.12254901960784315</c:v>
                </c:pt>
                <c:pt idx="18">
                  <c:v>0.11847988077496274</c:v>
                </c:pt>
                <c:pt idx="19">
                  <c:v>0.20429447852760735</c:v>
                </c:pt>
                <c:pt idx="20">
                  <c:v>0.16640866873065013</c:v>
                </c:pt>
                <c:pt idx="21">
                  <c:v>0.26569729015201587</c:v>
                </c:pt>
                <c:pt idx="22">
                  <c:v>0.25969529085872578</c:v>
                </c:pt>
                <c:pt idx="23">
                  <c:v>0.25694873378628785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F3-47DC-A555-AC54E691E479}"/>
            </c:ext>
          </c:extLst>
        </c:ser>
        <c:ser>
          <c:idx val="2"/>
          <c:order val="2"/>
          <c:tx>
            <c:strRef>
              <c:f>Mix!$G$3</c:f>
              <c:strCache>
                <c:ptCount val="1"/>
                <c:pt idx="0">
                  <c:v>Suitable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Mix!$C$4:$D$27</c:f>
              <c:multiLvlStrCache>
                <c:ptCount val="24"/>
                <c:lvl>
                  <c:pt idx="0">
                    <c:v>Parsa</c:v>
                  </c:pt>
                  <c:pt idx="1">
                    <c:v>Bara</c:v>
                  </c:pt>
                  <c:pt idx="2">
                    <c:v>Rautahat</c:v>
                  </c:pt>
                  <c:pt idx="3">
                    <c:v>Sarlahi</c:v>
                  </c:pt>
                  <c:pt idx="4">
                    <c:v>Mahottari</c:v>
                  </c:pt>
                  <c:pt idx="5">
                    <c:v>Dhanusha</c:v>
                  </c:pt>
                  <c:pt idx="6">
                    <c:v>Siraha</c:v>
                  </c:pt>
                  <c:pt idx="7">
                    <c:v>Saptari</c:v>
                  </c:pt>
                  <c:pt idx="8">
                    <c:v>Parsa</c:v>
                  </c:pt>
                  <c:pt idx="9">
                    <c:v>Bara</c:v>
                  </c:pt>
                  <c:pt idx="10">
                    <c:v>Rautahat</c:v>
                  </c:pt>
                  <c:pt idx="11">
                    <c:v>Sarlahi</c:v>
                  </c:pt>
                  <c:pt idx="12">
                    <c:v>Mahottari</c:v>
                  </c:pt>
                  <c:pt idx="13">
                    <c:v>Dhanusha</c:v>
                  </c:pt>
                  <c:pt idx="14">
                    <c:v>Siraha</c:v>
                  </c:pt>
                  <c:pt idx="15">
                    <c:v>Saptari</c:v>
                  </c:pt>
                  <c:pt idx="16">
                    <c:v>Parsa</c:v>
                  </c:pt>
                  <c:pt idx="17">
                    <c:v>Bara</c:v>
                  </c:pt>
                  <c:pt idx="18">
                    <c:v>Rautahat</c:v>
                  </c:pt>
                  <c:pt idx="19">
                    <c:v>Sarlahi</c:v>
                  </c:pt>
                  <c:pt idx="20">
                    <c:v>Mahottari</c:v>
                  </c:pt>
                  <c:pt idx="21">
                    <c:v>Dhanusha</c:v>
                  </c:pt>
                  <c:pt idx="22">
                    <c:v>Siraha</c:v>
                  </c:pt>
                  <c:pt idx="23">
                    <c:v>Saptari</c:v>
                  </c:pt>
                </c:lvl>
                <c:lvl>
                  <c:pt idx="0">
                    <c:v>Present</c:v>
                  </c:pt>
                  <c:pt idx="8">
                    <c:v>SSP 2-4.5 for targeted year 2100</c:v>
                  </c:pt>
                  <c:pt idx="16">
                    <c:v>SSP 5-8.5 for targeted year 2100</c:v>
                  </c:pt>
                </c:lvl>
              </c:multiLvlStrCache>
            </c:multiLvlStrRef>
          </c:cat>
          <c:val>
            <c:numRef>
              <c:f>Mix!$G$4:$G$27</c:f>
              <c:numCache>
                <c:formatCode>0%</c:formatCode>
                <c:ptCount val="24"/>
                <c:pt idx="0">
                  <c:v>0.13289401427786929</c:v>
                </c:pt>
                <c:pt idx="1">
                  <c:v>0.24460431654676257</c:v>
                </c:pt>
                <c:pt idx="2">
                  <c:v>0.19503287070854639</c:v>
                </c:pt>
                <c:pt idx="3">
                  <c:v>0.2686567164179105</c:v>
                </c:pt>
                <c:pt idx="4">
                  <c:v>0.14458743376230129</c:v>
                </c:pt>
                <c:pt idx="5">
                  <c:v>4.6885035324341677E-2</c:v>
                </c:pt>
                <c:pt idx="6">
                  <c:v>0.29866666666666664</c:v>
                </c:pt>
                <c:pt idx="7">
                  <c:v>0.32147093712930014</c:v>
                </c:pt>
                <c:pt idx="8">
                  <c:v>0.36225596529284171</c:v>
                </c:pt>
                <c:pt idx="9">
                  <c:v>0.13510253317249699</c:v>
                </c:pt>
                <c:pt idx="10">
                  <c:v>6.1527057079318014E-2</c:v>
                </c:pt>
                <c:pt idx="11">
                  <c:v>9.356014580801944E-2</c:v>
                </c:pt>
                <c:pt idx="12">
                  <c:v>0.2227342549923195</c:v>
                </c:pt>
                <c:pt idx="13">
                  <c:v>0.16624525916561314</c:v>
                </c:pt>
                <c:pt idx="14">
                  <c:v>6.2457569585879155E-2</c:v>
                </c:pt>
                <c:pt idx="15">
                  <c:v>0.10970464135021098</c:v>
                </c:pt>
                <c:pt idx="16">
                  <c:v>0.30541596873255156</c:v>
                </c:pt>
                <c:pt idx="17">
                  <c:v>9.1911764705882359E-2</c:v>
                </c:pt>
                <c:pt idx="18">
                  <c:v>4.694485842026825E-2</c:v>
                </c:pt>
                <c:pt idx="19">
                  <c:v>6.6871165644171768E-2</c:v>
                </c:pt>
                <c:pt idx="20">
                  <c:v>0.19040247678018576</c:v>
                </c:pt>
                <c:pt idx="21">
                  <c:v>0.13152676801057503</c:v>
                </c:pt>
                <c:pt idx="22">
                  <c:v>6.6481994459833785E-2</c:v>
                </c:pt>
                <c:pt idx="23">
                  <c:v>9.1414453366275489E-2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F3-47DC-A555-AC54E691E479}"/>
            </c:ext>
          </c:extLst>
        </c:ser>
        <c:ser>
          <c:idx val="3"/>
          <c:order val="3"/>
          <c:tx>
            <c:strRef>
              <c:f>Mix!$H$3</c:f>
              <c:strCache>
                <c:ptCount val="1"/>
                <c:pt idx="0">
                  <c:v>Highly Suitable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Mix!$C$4:$D$27</c:f>
              <c:multiLvlStrCache>
                <c:ptCount val="24"/>
                <c:lvl>
                  <c:pt idx="0">
                    <c:v>Parsa</c:v>
                  </c:pt>
                  <c:pt idx="1">
                    <c:v>Bara</c:v>
                  </c:pt>
                  <c:pt idx="2">
                    <c:v>Rautahat</c:v>
                  </c:pt>
                  <c:pt idx="3">
                    <c:v>Sarlahi</c:v>
                  </c:pt>
                  <c:pt idx="4">
                    <c:v>Mahottari</c:v>
                  </c:pt>
                  <c:pt idx="5">
                    <c:v>Dhanusha</c:v>
                  </c:pt>
                  <c:pt idx="6">
                    <c:v>Siraha</c:v>
                  </c:pt>
                  <c:pt idx="7">
                    <c:v>Saptari</c:v>
                  </c:pt>
                  <c:pt idx="8">
                    <c:v>Parsa</c:v>
                  </c:pt>
                  <c:pt idx="9">
                    <c:v>Bara</c:v>
                  </c:pt>
                  <c:pt idx="10">
                    <c:v>Rautahat</c:v>
                  </c:pt>
                  <c:pt idx="11">
                    <c:v>Sarlahi</c:v>
                  </c:pt>
                  <c:pt idx="12">
                    <c:v>Mahottari</c:v>
                  </c:pt>
                  <c:pt idx="13">
                    <c:v>Dhanusha</c:v>
                  </c:pt>
                  <c:pt idx="14">
                    <c:v>Siraha</c:v>
                  </c:pt>
                  <c:pt idx="15">
                    <c:v>Saptari</c:v>
                  </c:pt>
                  <c:pt idx="16">
                    <c:v>Parsa</c:v>
                  </c:pt>
                  <c:pt idx="17">
                    <c:v>Bara</c:v>
                  </c:pt>
                  <c:pt idx="18">
                    <c:v>Rautahat</c:v>
                  </c:pt>
                  <c:pt idx="19">
                    <c:v>Sarlahi</c:v>
                  </c:pt>
                  <c:pt idx="20">
                    <c:v>Mahottari</c:v>
                  </c:pt>
                  <c:pt idx="21">
                    <c:v>Dhanusha</c:v>
                  </c:pt>
                  <c:pt idx="22">
                    <c:v>Siraha</c:v>
                  </c:pt>
                  <c:pt idx="23">
                    <c:v>Saptari</c:v>
                  </c:pt>
                </c:lvl>
                <c:lvl>
                  <c:pt idx="0">
                    <c:v>Present</c:v>
                  </c:pt>
                  <c:pt idx="8">
                    <c:v>SSP 2-4.5 for targeted year 2100</c:v>
                  </c:pt>
                  <c:pt idx="16">
                    <c:v>SSP 5-8.5 for targeted year 2100</c:v>
                  </c:pt>
                </c:lvl>
              </c:multiLvlStrCache>
            </c:multiLvlStrRef>
          </c:cat>
          <c:val>
            <c:numRef>
              <c:f>Mix!$H$4:$H$27</c:f>
              <c:numCache>
                <c:formatCode>0%</c:formatCode>
                <c:ptCount val="24"/>
                <c:pt idx="0">
                  <c:v>3.1850631521142224E-2</c:v>
                </c:pt>
                <c:pt idx="1">
                  <c:v>0.21522781774580335</c:v>
                </c:pt>
                <c:pt idx="2">
                  <c:v>0.30387143900657415</c:v>
                </c:pt>
                <c:pt idx="3">
                  <c:v>0.19701492537313434</c:v>
                </c:pt>
                <c:pt idx="4">
                  <c:v>3.0280090840272514E-2</c:v>
                </c:pt>
                <c:pt idx="5">
                  <c:v>1.2202954399486189E-2</c:v>
                </c:pt>
                <c:pt idx="6">
                  <c:v>5.8666666666666666E-2</c:v>
                </c:pt>
                <c:pt idx="7">
                  <c:v>4.2111506524317922E-2</c:v>
                </c:pt>
                <c:pt idx="8">
                  <c:v>3.1453362255965296E-2</c:v>
                </c:pt>
                <c:pt idx="9">
                  <c:v>0.24668275030156817</c:v>
                </c:pt>
                <c:pt idx="10">
                  <c:v>0.23721275018532245</c:v>
                </c:pt>
                <c:pt idx="11">
                  <c:v>0.2399756986634265</c:v>
                </c:pt>
                <c:pt idx="12">
                  <c:v>4.377880184331797E-2</c:v>
                </c:pt>
                <c:pt idx="13">
                  <c:v>7.5853350189633373E-3</c:v>
                </c:pt>
                <c:pt idx="14">
                  <c:v>0.19959266802443992</c:v>
                </c:pt>
                <c:pt idx="15">
                  <c:v>0.14888487040385776</c:v>
                </c:pt>
                <c:pt idx="16">
                  <c:v>8.5427135678391955E-2</c:v>
                </c:pt>
                <c:pt idx="17">
                  <c:v>0.27879901960784315</c:v>
                </c:pt>
                <c:pt idx="18">
                  <c:v>0.22876304023845007</c:v>
                </c:pt>
                <c:pt idx="19">
                  <c:v>0.2607361963190184</c:v>
                </c:pt>
                <c:pt idx="20">
                  <c:v>7.3529411764705885E-2</c:v>
                </c:pt>
                <c:pt idx="21">
                  <c:v>1.4540647719762063E-2</c:v>
                </c:pt>
                <c:pt idx="22">
                  <c:v>0.20429362880886426</c:v>
                </c:pt>
                <c:pt idx="23">
                  <c:v>0.13835701050030885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F3-47DC-A555-AC54E691E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1018272"/>
        <c:axId val="881008704"/>
      </c:barChart>
      <c:catAx>
        <c:axId val="88101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008704"/>
        <c:crosses val="autoZero"/>
        <c:auto val="1"/>
        <c:lblAlgn val="ctr"/>
        <c:lblOffset val="100"/>
        <c:noMultiLvlLbl val="0"/>
      </c:catAx>
      <c:valAx>
        <c:axId val="88100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101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444500</xdr:colOff>
      <xdr:row>6</xdr:row>
      <xdr:rowOff>22224</xdr:rowOff>
    </xdr:from>
    <xdr:to>
      <xdr:col>5</xdr:col>
      <xdr:colOff>438150</xdr:colOff>
      <xdr:row>22</xdr:row>
      <xdr:rowOff>25399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168275</xdr:colOff>
      <xdr:row>16</xdr:row>
      <xdr:rowOff>6350</xdr:rowOff>
    </xdr:from>
    <xdr:to>
      <xdr:col>10</xdr:col>
      <xdr:colOff>327025</xdr:colOff>
      <xdr:row>30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3175</xdr:colOff>
      <xdr:row>3</xdr:row>
      <xdr:rowOff>22225</xdr:rowOff>
    </xdr:from>
    <xdr:to>
      <xdr:col>11</xdr:col>
      <xdr:colOff>307975</xdr:colOff>
      <xdr:row>18</xdr:row>
      <xdr:rowOff>3175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53975</xdr:colOff>
      <xdr:row>6</xdr:row>
      <xdr:rowOff>22225</xdr:rowOff>
    </xdr:from>
    <xdr:to>
      <xdr:col>23</xdr:col>
      <xdr:colOff>358775</xdr:colOff>
      <xdr:row>21</xdr:row>
      <xdr:rowOff>3175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450850</xdr:colOff>
      <xdr:row>1</xdr:row>
      <xdr:rowOff>38100</xdr:rowOff>
    </xdr:from>
    <xdr:to>
      <xdr:col>12</xdr:col>
      <xdr:colOff>69850</xdr:colOff>
      <xdr:row>21</xdr:row>
      <xdr:rowOff>165100</xdr:rowOff>
    </xdr:to>
    <xdr:pic>
      <xdr:nvPicPr>
        <xdr:cNvPr id="3" name="Picture 2" descr="C:\Users\dell\Desktop\AFU Sagar\Thesis\Fab_data\actual_rej\plots\Elephas_maximus_lulcc_only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050" y="222250"/>
          <a:ext cx="5715000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457200</xdr:colOff>
      <xdr:row>4</xdr:row>
      <xdr:rowOff>53975</xdr:rowOff>
    </xdr:from>
    <xdr:to>
      <xdr:col>23</xdr:col>
      <xdr:colOff>152400</xdr:colOff>
      <xdr:row>19</xdr:row>
      <xdr:rowOff>34925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457200</xdr:colOff>
      <xdr:row>0</xdr:row>
      <xdr:rowOff>123824</xdr:rowOff>
    </xdr:from>
    <xdr:to>
      <xdr:col>21</xdr:col>
      <xdr:colOff>28575</xdr:colOff>
      <xdr:row>18</xdr:row>
      <xdr:rowOff>63499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ell" refreshedDate="44945.62942164352" createdVersion="6" refreshedVersion="6" minRefreshableVersion="3" recordCount="16">
  <cacheSource type="worksheet">
    <worksheetSource ref="AG10:AL26" sheet="Present"/>
  </cacheSource>
  <cacheFields count="6">
    <cacheField name="District" numFmtId="0">
      <sharedItems containsBlank="1" count="9">
        <s v="Parsa"/>
        <m/>
        <s v="Bara"/>
        <s v="Rautahat"/>
        <s v="Sarlahi"/>
        <s v="Mahottari"/>
        <s v="Dhanusha"/>
        <s v="Siraha"/>
        <s v="Saptari"/>
      </sharedItems>
    </cacheField>
    <cacheField name="Suitability Class" numFmtId="0">
      <sharedItems count="2">
        <s v="Area"/>
        <s v="Percentage"/>
      </sharedItems>
    </cacheField>
    <cacheField name="Unsuitable" numFmtId="164">
      <sharedItems containsSemiMixedTypes="0" containsString="0" containsNumber="1" minValue="11.447212336892054" maxValue="808.76968390083709"/>
    </cacheField>
    <cacheField name="Marginally Suitable" numFmtId="164">
      <sharedItems containsSemiMixedTypes="0" containsString="0" containsNumber="1" minValue="19.722425127830537" maxValue="657.17204232016309"/>
    </cacheField>
    <cacheField name="Suitable" numFmtId="164">
      <sharedItems containsSemiMixedTypes="0" containsString="0" containsNumber="1" minValue="4.6885035324341677" maxValue="404.7582351562823"/>
    </cacheField>
    <cacheField name="Highly Suitable" numFmtId="164">
      <sharedItems containsSemiMixedTypes="0" containsString="0" containsNumber="1" minValue="1.220295439948619" maxValue="310.663147278622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dell" refreshedDate="44946.405291898147" createdVersion="6" refreshedVersion="6" minRefreshableVersion="3" recordCount="24">
  <cacheSource type="worksheet">
    <worksheetSource ref="D3:H27" sheet="Mix"/>
  </cacheSource>
  <cacheFields count="5">
    <cacheField name="Suitability Class" numFmtId="0">
      <sharedItems count="8">
        <s v="Parsa"/>
        <s v="Bara"/>
        <s v="Rautahat"/>
        <s v="Sarlahi"/>
        <s v="Mahottari"/>
        <s v="Dhanusha"/>
        <s v="Siraha"/>
        <s v="Saptari"/>
      </sharedItems>
    </cacheField>
    <cacheField name="Unsuitable" numFmtId="9">
      <sharedItems containsSemiMixedTypes="0" containsString="0" containsNumber="1" minValue="0.11447212336892054" maxValue="0.6955684007707128"/>
    </cacheField>
    <cacheField name="Marginally Suitable" numFmtId="9">
      <sharedItems containsSemiMixedTypes="0" containsString="0" containsNumber="1" minValue="0.11847988077496274" maxValue="0.52194543297746143"/>
    </cacheField>
    <cacheField name="Suitable" numFmtId="0">
      <sharedItems containsSemiMixedTypes="0" containsString="0" containsNumber="1" minValue="4.6885035324341677E-2" maxValue="0.36225596529284171"/>
    </cacheField>
    <cacheField name="Highly Suitable" numFmtId="0">
      <sharedItems containsSemiMixedTypes="0" containsString="0" containsNumber="1" minValue="7.5853350189633373E-3" maxValue="0.303871439006574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x v="0"/>
    <x v="0"/>
    <n v="733.34425631636384"/>
    <n v="402.51787592109991"/>
    <n v="180.72231163804486"/>
    <n v="43.313611880192568"/>
  </r>
  <r>
    <x v="1"/>
    <x v="1"/>
    <n v="53.926414058209772"/>
    <n v="29.599121361889068"/>
    <n v="13.289401427786929"/>
    <n v="3.1850631521142225"/>
  </r>
  <r>
    <x v="2"/>
    <x v="0"/>
    <n v="389.82250692173312"/>
    <n v="283.03205004470664"/>
    <n v="304.6888559848029"/>
    <n v="268.09632181015746"/>
  </r>
  <r>
    <x v="1"/>
    <x v="1"/>
    <n v="31.294964028776977"/>
    <n v="22.721822541966429"/>
    <n v="24.460431654676256"/>
    <n v="21.522781774580334"/>
  </r>
  <r>
    <x v="3"/>
    <x v="0"/>
    <n v="310.66314727862255"/>
    <n v="201.63233116641371"/>
    <n v="199.39197193123132"/>
    <n v="310.66314727862255"/>
  </r>
  <r>
    <x v="1"/>
    <x v="1"/>
    <n v="30.387143900657414"/>
    <n v="19.722425127830537"/>
    <n v="19.50328707085464"/>
    <n v="30.387143900657414"/>
  </r>
  <r>
    <x v="4"/>
    <x v="0"/>
    <n v="215.82127298923541"/>
    <n v="452.55256550683964"/>
    <n v="336.05388527735619"/>
    <n v="246.43951587006117"/>
  </r>
  <r>
    <x v="1"/>
    <x v="1"/>
    <n v="17.253731343283583"/>
    <n v="36.179104477611943"/>
    <n v="26.865671641791049"/>
    <n v="19.701492537313435"/>
  </r>
  <r>
    <x v="5"/>
    <x v="0"/>
    <n v="509.30833279812646"/>
    <n v="304.6888559848029"/>
    <n v="142.63620463994454"/>
    <n v="29.871456469098323"/>
  </r>
  <r>
    <x v="1"/>
    <x v="1"/>
    <n v="51.62755488266464"/>
    <n v="30.885692657077968"/>
    <n v="14.45874337623013"/>
    <n v="3.0280090840272513"/>
  </r>
  <r>
    <x v="6"/>
    <x v="0"/>
    <n v="808.76968390083709"/>
    <n v="285.27240927988908"/>
    <n v="54.515408056104441"/>
    <n v="14.188941822821704"/>
  </r>
  <r>
    <x v="1"/>
    <x v="1"/>
    <n v="69.556840077071286"/>
    <n v="24.534360950545924"/>
    <n v="4.6885035324341677"/>
    <n v="1.220295439948619"/>
  </r>
  <r>
    <x v="7"/>
    <x v="0"/>
    <n v="377.87392433409383"/>
    <n v="342.02817657117583"/>
    <n v="334.56031245390125"/>
    <n v="65.717204232016314"/>
  </r>
  <r>
    <x v="1"/>
    <x v="1"/>
    <n v="33.733333333333334"/>
    <n v="30.533333333333335"/>
    <n v="29.866666666666664"/>
    <n v="5.8666666666666663"/>
  </r>
  <r>
    <x v="8"/>
    <x v="0"/>
    <n v="144.12977746339942"/>
    <n v="657.17204232016309"/>
    <n v="404.7582351562823"/>
    <n v="53.021835232649529"/>
  </r>
  <r>
    <x v="1"/>
    <x v="1"/>
    <n v="11.447212336892054"/>
    <n v="52.194543297746144"/>
    <n v="32.147093712930015"/>
    <n v="4.211150652431792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4">
  <r>
    <x v="0"/>
    <n v="0.53926414058209771"/>
    <n v="0.29599121361889069"/>
    <n v="0.13289401427786929"/>
    <n v="3.1850631521142224E-2"/>
  </r>
  <r>
    <x v="1"/>
    <n v="0.31294964028776978"/>
    <n v="0.2272182254196643"/>
    <n v="0.24460431654676257"/>
    <n v="0.21522781774580335"/>
  </r>
  <r>
    <x v="2"/>
    <n v="0.30387143900657415"/>
    <n v="0.19722425127830537"/>
    <n v="0.19503287070854639"/>
    <n v="0.30387143900657415"/>
  </r>
  <r>
    <x v="3"/>
    <n v="0.17253731343283582"/>
    <n v="0.36179104477611945"/>
    <n v="0.2686567164179105"/>
    <n v="0.19701492537313434"/>
  </r>
  <r>
    <x v="4"/>
    <n v="0.51627554882664639"/>
    <n v="0.30885692657077968"/>
    <n v="0.14458743376230129"/>
    <n v="3.0280090840272514E-2"/>
  </r>
  <r>
    <x v="5"/>
    <n v="0.6955684007707128"/>
    <n v="0.24534360950545925"/>
    <n v="4.6885035324341677E-2"/>
    <n v="1.2202954399486189E-2"/>
  </r>
  <r>
    <x v="6"/>
    <n v="0.33733333333333332"/>
    <n v="0.30533333333333335"/>
    <n v="0.29866666666666664"/>
    <n v="5.8666666666666666E-2"/>
  </r>
  <r>
    <x v="7"/>
    <n v="0.11447212336892054"/>
    <n v="0.52194543297746143"/>
    <n v="0.32147093712930014"/>
    <n v="4.2111506524317922E-2"/>
  </r>
  <r>
    <x v="0"/>
    <n v="0.41431670281995658"/>
    <n v="0.19197396963123647"/>
    <n v="0.36225596529284171"/>
    <n v="3.1453362255965296E-2"/>
  </r>
  <r>
    <x v="1"/>
    <n v="0.48371531966224368"/>
    <n v="0.1344993968636912"/>
    <n v="0.13510253317249699"/>
    <n v="0.24668275030156817"/>
  </r>
  <r>
    <x v="2"/>
    <n v="0.57005189028910308"/>
    <n v="0.13120830244625648"/>
    <n v="6.1527057079318014E-2"/>
    <n v="0.23721275018532245"/>
  </r>
  <r>
    <x v="3"/>
    <n v="0.47205346294046174"/>
    <n v="0.19441069258809235"/>
    <n v="9.356014580801944E-2"/>
    <n v="0.2399756986634265"/>
  </r>
  <r>
    <x v="4"/>
    <n v="0.56221198156682028"/>
    <n v="0.17127496159754224"/>
    <n v="0.2227342549923195"/>
    <n v="4.377880184331797E-2"/>
  </r>
  <r>
    <x v="5"/>
    <n v="0.57332490518331225"/>
    <n v="0.25284450063211122"/>
    <n v="0.16624525916561314"/>
    <n v="7.5853350189633373E-3"/>
  </r>
  <r>
    <x v="6"/>
    <n v="0.47589952477936187"/>
    <n v="0.26205023761031909"/>
    <n v="6.2457569585879155E-2"/>
    <n v="0.19959266802443992"/>
  </r>
  <r>
    <x v="7"/>
    <n v="0.39300783604581074"/>
    <n v="0.34840265220012057"/>
    <n v="0.10970464135021098"/>
    <n v="0.14888487040385776"/>
  </r>
  <r>
    <x v="0"/>
    <n v="0.40703517587939697"/>
    <n v="0.20212171970965936"/>
    <n v="0.30541596873255156"/>
    <n v="8.5427135678391955E-2"/>
  </r>
  <r>
    <x v="1"/>
    <n v="0.50674019607843135"/>
    <n v="0.12254901960784315"/>
    <n v="9.1911764705882359E-2"/>
    <n v="0.27879901960784315"/>
  </r>
  <r>
    <x v="2"/>
    <n v="0.60581222056631889"/>
    <n v="0.11847988077496274"/>
    <n v="4.694485842026825E-2"/>
    <n v="0.22876304023845007"/>
  </r>
  <r>
    <x v="3"/>
    <n v="0.46809815950920242"/>
    <n v="0.20429447852760735"/>
    <n v="6.6871165644171768E-2"/>
    <n v="0.2607361963190184"/>
  </r>
  <r>
    <x v="4"/>
    <n v="0.56965944272445812"/>
    <n v="0.16640866873065013"/>
    <n v="0.19040247678018576"/>
    <n v="7.3529411764705885E-2"/>
  </r>
  <r>
    <x v="5"/>
    <n v="0.58823529411764708"/>
    <n v="0.26569729015201587"/>
    <n v="0.13152676801057503"/>
    <n v="1.4540647719762063E-2"/>
  </r>
  <r>
    <x v="6"/>
    <n v="0.46952908587257619"/>
    <n v="0.25969529085872578"/>
    <n v="6.6481994459833785E-2"/>
    <n v="0.20429362880886426"/>
  </r>
  <r>
    <x v="7"/>
    <n v="0.51327980234712789"/>
    <n v="0.25694873378628785"/>
    <n v="9.1414453366275489E-2"/>
    <n v="0.138357010500308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2" firstHeaderRow="0" firstDataRow="1" firstDataCol="1"/>
  <pivotFields count="6">
    <pivotField axis="axisRow" showAll="0">
      <items count="10">
        <item x="2"/>
        <item x="6"/>
        <item x="5"/>
        <item x="0"/>
        <item x="3"/>
        <item x="8"/>
        <item x="4"/>
        <item x="7"/>
        <item h="1" x="1"/>
        <item t="default"/>
      </items>
    </pivotField>
    <pivotField showAll="0">
      <items count="3">
        <item x="0"/>
        <item x="1"/>
        <item t="default"/>
      </items>
    </pivotField>
    <pivotField dataField="1" numFmtId="164" showAll="0"/>
    <pivotField dataField="1" numFmtId="164" showAll="0"/>
    <pivotField dataField="1" numFmtId="164" showAll="0"/>
    <pivotField dataField="1" numFmtId="164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Unsuitable" fld="2" baseField="0" baseItem="0"/>
    <dataField name="Sum of Marginally Suitable" fld="3" baseField="0" baseItem="0"/>
    <dataField name="Sum of Suitable" fld="4" baseField="0" baseItem="0"/>
    <dataField name="Sum of Highly Suitable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1" cacheId="1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compactData="0" multipleFieldFilters="0" chartFormat="1">
  <location ref="A3:B11" firstHeaderRow="1" firstDataRow="1" firstDataCol="1"/>
  <pivotFields count="5">
    <pivotField axis="axisRow" compact="0" outline="0" showAll="0" defaultSubtotal="0">
      <items count="8">
        <item x="1"/>
        <item x="5"/>
        <item x="4"/>
        <item x="0"/>
        <item x="2"/>
        <item x="7"/>
        <item x="3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9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9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Items count="1">
    <i/>
  </colItems>
  <dataFields count="1">
    <dataField name="Sum of Highly Suitable" fld="4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pivotTables/pivotTable3.xml><?xml version="1.0" encoding="utf-8"?>
<pivotTableDefinition xmlns="http://schemas.openxmlformats.org/spreadsheetml/2006/main" name="PivotTable12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E10" firstHeaderRow="0" firstDataRow="1" firstDataCol="1"/>
  <pivotFields count="5">
    <pivotField axis="axisRow" showAll="0">
      <items count="9">
        <item x="1"/>
        <item x="5"/>
        <item x="4"/>
        <item x="0"/>
        <item x="2"/>
        <item x="7"/>
        <item x="3"/>
        <item x="6"/>
        <item t="default"/>
      </items>
    </pivotField>
    <pivotField dataField="1" numFmtId="9" showAll="0"/>
    <pivotField dataField="1" numFmtId="9" showAll="0"/>
    <pivotField dataField="1" showAll="0"/>
    <pivotField dataField="1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Unsuitable" fld="1" baseField="0" baseItem="0"/>
    <dataField name="Sum of Marginally Suitable" fld="2" baseField="0" baseItem="0"/>
    <dataField name="Sum of Suitable" fld="3" baseField="0" baseItem="0"/>
    <dataField name="Sum of Highly Suitable" fld="4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A20"/>
  <sheetViews>
    <sheetView topLeftCell="J1" workbookViewId="0">
      <selection activeCell="AA6" sqref="AA6:AA10"/>
    </sheetView>
  </sheetViews>
  <sheetFormatPr defaultRowHeight="14.5" x14ac:dyDescent="0.35"/>
  <cols>
    <col min="1" max="1" width="12.36328125" customWidth="1"/>
    <col min="2" max="2" width="17.453125" customWidth="1"/>
    <col min="3" max="3" width="10" customWidth="1"/>
    <col min="4" max="4" width="14.08984375" customWidth="1"/>
    <col min="5" max="5" width="22.6328125" bestFit="1" customWidth="1"/>
    <col min="8" max="8" width="4" customWidth="1"/>
    <col min="9" max="9" width="16.6328125" customWidth="1"/>
  </cols>
  <sheetData>
    <row r="3" spans="1:27" x14ac:dyDescent="0.35">
      <c r="B3" t="s">
        <v>0</v>
      </c>
      <c r="C3" t="s">
        <v>1</v>
      </c>
      <c r="D3" t="s">
        <v>2</v>
      </c>
    </row>
    <row r="4" spans="1:27" x14ac:dyDescent="0.35">
      <c r="A4" s="7"/>
      <c r="B4" s="9">
        <v>1</v>
      </c>
      <c r="C4" s="9">
        <v>1</v>
      </c>
      <c r="D4" s="9">
        <v>6678</v>
      </c>
      <c r="E4" s="9">
        <f>D4*864.168046*864.168046/1000000</f>
        <v>4987.0396575159657</v>
      </c>
      <c r="F4" s="12">
        <f>E4/E8</f>
        <v>0.52066115702479343</v>
      </c>
      <c r="I4" s="39" t="s">
        <v>23</v>
      </c>
      <c r="J4" s="40" t="s">
        <v>13</v>
      </c>
      <c r="K4" s="40"/>
      <c r="L4" s="40" t="s">
        <v>16</v>
      </c>
      <c r="M4" s="40"/>
      <c r="N4" s="38" t="s">
        <v>17</v>
      </c>
      <c r="O4" s="38"/>
      <c r="P4" s="38" t="s">
        <v>18</v>
      </c>
      <c r="Q4" s="38"/>
      <c r="R4" s="38" t="s">
        <v>19</v>
      </c>
      <c r="S4" s="38"/>
      <c r="T4" s="38" t="s">
        <v>20</v>
      </c>
      <c r="U4" s="38"/>
      <c r="V4" s="38" t="s">
        <v>21</v>
      </c>
      <c r="W4" s="38"/>
      <c r="X4" s="38" t="s">
        <v>22</v>
      </c>
      <c r="Y4" s="38"/>
      <c r="Z4" s="38" t="s">
        <v>36</v>
      </c>
      <c r="AA4" s="38"/>
    </row>
    <row r="5" spans="1:27" x14ac:dyDescent="0.35">
      <c r="A5" s="7"/>
      <c r="B5" s="9">
        <v>2</v>
      </c>
      <c r="C5" s="9">
        <v>2</v>
      </c>
      <c r="D5" s="9">
        <v>2541</v>
      </c>
      <c r="E5" s="9">
        <f>D5*864.168046*864.168046/1000000</f>
        <v>1897.5842721994709</v>
      </c>
      <c r="F5" s="12">
        <f>E5/E8</f>
        <v>0.1981132075471698</v>
      </c>
      <c r="I5" s="39"/>
      <c r="J5" s="13" t="s">
        <v>14</v>
      </c>
      <c r="K5" s="13" t="s">
        <v>15</v>
      </c>
      <c r="L5" s="13" t="s">
        <v>14</v>
      </c>
      <c r="M5" s="13" t="s">
        <v>15</v>
      </c>
      <c r="N5" s="13" t="s">
        <v>14</v>
      </c>
      <c r="O5" s="13" t="s">
        <v>15</v>
      </c>
      <c r="P5" s="13" t="s">
        <v>14</v>
      </c>
      <c r="Q5" s="13" t="s">
        <v>15</v>
      </c>
      <c r="R5" s="13" t="s">
        <v>14</v>
      </c>
      <c r="S5" s="13" t="s">
        <v>15</v>
      </c>
      <c r="T5" s="13" t="s">
        <v>14</v>
      </c>
      <c r="U5" s="13" t="s">
        <v>15</v>
      </c>
      <c r="V5" s="13" t="s">
        <v>14</v>
      </c>
      <c r="W5" s="13" t="s">
        <v>15</v>
      </c>
      <c r="X5" s="13" t="s">
        <v>14</v>
      </c>
      <c r="Y5" s="13" t="s">
        <v>15</v>
      </c>
      <c r="Z5" s="13" t="s">
        <v>14</v>
      </c>
      <c r="AA5" s="13" t="s">
        <v>15</v>
      </c>
    </row>
    <row r="6" spans="1:27" x14ac:dyDescent="0.35">
      <c r="A6" s="7"/>
      <c r="B6" s="9">
        <v>3</v>
      </c>
      <c r="C6" s="9">
        <v>3</v>
      </c>
      <c r="D6" s="9">
        <v>1590</v>
      </c>
      <c r="E6" s="9">
        <f>D6*864.168046*864.168046/1000000</f>
        <v>1187.3903946466585</v>
      </c>
      <c r="F6" s="12">
        <f>E6/E8</f>
        <v>0.12396694214876033</v>
      </c>
      <c r="I6" s="7" t="s">
        <v>9</v>
      </c>
      <c r="J6" s="16">
        <v>544.40729414931707</v>
      </c>
      <c r="K6" s="12">
        <v>0.40703517587939697</v>
      </c>
      <c r="L6" s="16">
        <v>617.59236249860783</v>
      </c>
      <c r="M6" s="12">
        <v>0.50674019607843135</v>
      </c>
      <c r="N6" s="16">
        <v>607.13735273442342</v>
      </c>
      <c r="O6" s="12">
        <v>0.60581222056631889</v>
      </c>
      <c r="P6" s="16">
        <v>569.79803214805054</v>
      </c>
      <c r="Q6" s="12">
        <v>0.46809815950920242</v>
      </c>
      <c r="R6" s="16">
        <v>549.6347990314091</v>
      </c>
      <c r="S6" s="12">
        <v>0.56965944272445812</v>
      </c>
      <c r="T6" s="16">
        <v>664.63990643743773</v>
      </c>
      <c r="U6" s="12">
        <v>0.58823529411764708</v>
      </c>
      <c r="V6" s="16">
        <v>506.32118715121663</v>
      </c>
      <c r="W6" s="12">
        <v>0.46952908587257619</v>
      </c>
      <c r="X6" s="16">
        <v>620.57950814551771</v>
      </c>
      <c r="Y6" s="12">
        <v>0.51327980234712789</v>
      </c>
      <c r="Z6" s="16">
        <f>X6+V6+T6+R6+P6+N6+L6+J6</f>
        <v>4680.1104422959797</v>
      </c>
      <c r="AA6" s="12">
        <f>Z6/Z10</f>
        <v>0.5110494984913968</v>
      </c>
    </row>
    <row r="7" spans="1:27" x14ac:dyDescent="0.35">
      <c r="A7" s="7"/>
      <c r="B7" s="9">
        <v>4</v>
      </c>
      <c r="C7" s="9">
        <v>4</v>
      </c>
      <c r="D7" s="9">
        <v>2017</v>
      </c>
      <c r="E7" s="9">
        <f>D7*864.168046*864.168046/1000000</f>
        <v>1506.2681924542831</v>
      </c>
      <c r="F7" s="12">
        <f>E7/E8</f>
        <v>0.15725869327927647</v>
      </c>
      <c r="I7" s="7" t="s">
        <v>10</v>
      </c>
      <c r="J7" s="16">
        <v>270.33668104533984</v>
      </c>
      <c r="K7" s="12">
        <v>0.20212171970965936</v>
      </c>
      <c r="L7" s="16">
        <v>149.35728234549163</v>
      </c>
      <c r="M7" s="12">
        <v>0.12254901960784315</v>
      </c>
      <c r="N7" s="16">
        <v>118.73903946466585</v>
      </c>
      <c r="O7" s="12">
        <v>0.11847988077496274</v>
      </c>
      <c r="P7" s="16">
        <v>248.67987510524355</v>
      </c>
      <c r="Q7" s="12">
        <v>0.20429447852760735</v>
      </c>
      <c r="R7" s="16">
        <v>160.55907852140348</v>
      </c>
      <c r="S7" s="12">
        <v>0.16640866873065013</v>
      </c>
      <c r="T7" s="16">
        <v>300.20813751443814</v>
      </c>
      <c r="U7" s="12">
        <v>0.26569729015201587</v>
      </c>
      <c r="V7" s="16">
        <v>280.04490439779681</v>
      </c>
      <c r="W7" s="12">
        <v>0.25969529085872578</v>
      </c>
      <c r="X7" s="16">
        <v>310.66314727862255</v>
      </c>
      <c r="Y7" s="12">
        <v>0.25694873378628785</v>
      </c>
      <c r="Z7" s="16">
        <f>X7+V7+T7+R7+P7+N7+L7+J7</f>
        <v>1838.5881456730021</v>
      </c>
      <c r="AA7" s="12">
        <f>Z7/Z10</f>
        <v>0.20076653347467993</v>
      </c>
    </row>
    <row r="8" spans="1:27" x14ac:dyDescent="0.35">
      <c r="A8" s="7"/>
      <c r="B8" s="9"/>
      <c r="C8" s="9"/>
      <c r="D8" s="9"/>
      <c r="E8" s="9">
        <f>SUM(E4:E7)</f>
        <v>9578.2825168163781</v>
      </c>
      <c r="I8" s="7" t="s">
        <v>11</v>
      </c>
      <c r="J8" s="16">
        <v>408.49216721491956</v>
      </c>
      <c r="K8" s="12">
        <v>0.30541596873255156</v>
      </c>
      <c r="L8" s="16">
        <v>112.01796175911872</v>
      </c>
      <c r="M8" s="12">
        <v>9.1911764705882359E-2</v>
      </c>
      <c r="N8" s="16">
        <v>47.047543938829861</v>
      </c>
      <c r="O8" s="12">
        <v>4.694485842026825E-2</v>
      </c>
      <c r="P8" s="16">
        <v>81.39971887829293</v>
      </c>
      <c r="Q8" s="12">
        <v>6.6871165644171768E-2</v>
      </c>
      <c r="R8" s="16">
        <v>183.70945728495471</v>
      </c>
      <c r="S8" s="12">
        <v>0.19040247678018576</v>
      </c>
      <c r="T8" s="16">
        <v>148.61049593376416</v>
      </c>
      <c r="U8" s="12">
        <v>0.13152676801057503</v>
      </c>
      <c r="V8" s="16">
        <v>71.691495525835975</v>
      </c>
      <c r="W8" s="12">
        <v>6.6481994459833785E-2</v>
      </c>
      <c r="X8" s="16">
        <v>110.52438893566381</v>
      </c>
      <c r="Y8" s="12">
        <v>9.1414453366275489E-2</v>
      </c>
      <c r="Z8" s="16">
        <f>X8+V8+T8+R8+P8+N8+L8+J8</f>
        <v>1163.4932294713799</v>
      </c>
      <c r="AA8" s="12">
        <f>Z8/Z10</f>
        <v>0.12704884612248227</v>
      </c>
    </row>
    <row r="9" spans="1:27" x14ac:dyDescent="0.35">
      <c r="A9" s="7"/>
      <c r="B9" s="9"/>
      <c r="C9" s="9"/>
      <c r="D9" s="9"/>
      <c r="E9" s="9"/>
      <c r="I9" s="7" t="s">
        <v>12</v>
      </c>
      <c r="J9" s="16">
        <v>114.2583209943011</v>
      </c>
      <c r="K9" s="12">
        <v>8.5427135678391955E-2</v>
      </c>
      <c r="L9" s="16">
        <v>339.78781733599345</v>
      </c>
      <c r="M9" s="12">
        <v>0.27879901960784315</v>
      </c>
      <c r="N9" s="16">
        <v>229.26342840032964</v>
      </c>
      <c r="O9" s="12">
        <v>0.22876304023845007</v>
      </c>
      <c r="P9" s="16">
        <v>317.38422498416975</v>
      </c>
      <c r="Q9" s="12">
        <v>0.2607361963190184</v>
      </c>
      <c r="R9" s="16">
        <v>70.94470911410852</v>
      </c>
      <c r="S9" s="12">
        <v>7.3529411764705885E-2</v>
      </c>
      <c r="T9" s="16">
        <v>16.429301058004079</v>
      </c>
      <c r="U9" s="12">
        <v>1.4540647719762063E-2</v>
      </c>
      <c r="V9" s="16">
        <v>220.30199145960015</v>
      </c>
      <c r="W9" s="12">
        <v>0.20429362880886426</v>
      </c>
      <c r="X9" s="16">
        <v>167.28015622695062</v>
      </c>
      <c r="Y9" s="12">
        <v>0.13835701050030885</v>
      </c>
      <c r="Z9" s="16">
        <f>X9+V9+T9+R9+P9+N9+L9+J9</f>
        <v>1475.6499495734574</v>
      </c>
      <c r="AA9" s="12">
        <f>Z9/Z10</f>
        <v>0.16113512191144092</v>
      </c>
    </row>
    <row r="10" spans="1:27" x14ac:dyDescent="0.35">
      <c r="A10" s="7"/>
      <c r="B10" s="9"/>
      <c r="C10" s="9"/>
      <c r="D10" s="9"/>
      <c r="E10" s="9"/>
      <c r="J10" s="16">
        <v>1337.4944634038777</v>
      </c>
      <c r="K10" s="12">
        <v>0.99999999999999978</v>
      </c>
      <c r="L10" s="16">
        <v>1218.7554239392116</v>
      </c>
      <c r="M10" s="12">
        <v>1</v>
      </c>
      <c r="N10" s="16">
        <v>1002.1873645382489</v>
      </c>
      <c r="O10" s="12">
        <v>1</v>
      </c>
      <c r="P10" s="16">
        <v>1217.2618511157568</v>
      </c>
      <c r="Q10" s="12">
        <v>0.99999999999999978</v>
      </c>
      <c r="R10" s="16">
        <v>964.84804395187587</v>
      </c>
      <c r="S10" s="12">
        <v>0.99999999999999978</v>
      </c>
      <c r="T10" s="16">
        <v>1129.8878409436441</v>
      </c>
      <c r="U10" s="12">
        <v>1.0000000000000002</v>
      </c>
      <c r="V10" s="16">
        <v>1078.3595785344496</v>
      </c>
      <c r="W10" s="12">
        <v>1</v>
      </c>
      <c r="X10" s="16">
        <v>1209.0472005867546</v>
      </c>
      <c r="Y10" s="12">
        <v>1.0000000000000002</v>
      </c>
      <c r="Z10" s="16">
        <f>X10+V10+T10+R10+P10+N10+L10+J10</f>
        <v>9157.8417670138206</v>
      </c>
      <c r="AA10" s="15">
        <f>SUM(AA6:AA9)</f>
        <v>0.99999999999999978</v>
      </c>
    </row>
    <row r="11" spans="1:27" x14ac:dyDescent="0.35">
      <c r="A11" s="7"/>
      <c r="B11" s="9"/>
      <c r="C11" s="9"/>
      <c r="D11" s="9"/>
      <c r="E11" s="9"/>
    </row>
    <row r="12" spans="1:27" x14ac:dyDescent="0.35">
      <c r="A12" s="7"/>
      <c r="B12" s="9"/>
      <c r="C12" s="9"/>
      <c r="D12" s="9"/>
      <c r="E12" s="9"/>
    </row>
    <row r="13" spans="1:27" x14ac:dyDescent="0.35">
      <c r="A13" s="7"/>
      <c r="B13" s="9"/>
      <c r="C13" s="9"/>
      <c r="D13" s="9"/>
      <c r="E13" s="9"/>
    </row>
    <row r="15" spans="1:27" x14ac:dyDescent="0.35">
      <c r="B15" t="s">
        <v>0</v>
      </c>
      <c r="C15" t="s">
        <v>1</v>
      </c>
      <c r="D15" t="s">
        <v>2</v>
      </c>
      <c r="E15" t="s">
        <v>14</v>
      </c>
      <c r="F15" t="s">
        <v>15</v>
      </c>
      <c r="J15" t="s">
        <v>0</v>
      </c>
      <c r="K15" t="s">
        <v>1</v>
      </c>
      <c r="L15" t="s">
        <v>2</v>
      </c>
    </row>
    <row r="16" spans="1:27" x14ac:dyDescent="0.35">
      <c r="B16">
        <v>1</v>
      </c>
      <c r="C16">
        <v>1</v>
      </c>
      <c r="D16">
        <v>831</v>
      </c>
      <c r="E16" s="16">
        <f>864.168046*864.168046*D16/1000000</f>
        <v>620.57950814551771</v>
      </c>
      <c r="F16" s="12">
        <f>E16/E20</f>
        <v>0.51327980234712789</v>
      </c>
      <c r="J16">
        <v>1</v>
      </c>
      <c r="K16">
        <v>1</v>
      </c>
      <c r="L16">
        <v>831</v>
      </c>
    </row>
    <row r="17" spans="2:12" x14ac:dyDescent="0.35">
      <c r="B17">
        <v>2</v>
      </c>
      <c r="C17">
        <v>2</v>
      </c>
      <c r="D17">
        <v>416</v>
      </c>
      <c r="E17" s="16">
        <f>864.168046*864.168046*D17/1000000</f>
        <v>310.66314727862255</v>
      </c>
      <c r="F17" s="12">
        <f>E17/E20</f>
        <v>0.25694873378628785</v>
      </c>
      <c r="J17">
        <v>2</v>
      </c>
      <c r="K17">
        <v>2</v>
      </c>
      <c r="L17">
        <v>416</v>
      </c>
    </row>
    <row r="18" spans="2:12" x14ac:dyDescent="0.35">
      <c r="B18">
        <v>3</v>
      </c>
      <c r="C18">
        <v>3</v>
      </c>
      <c r="D18">
        <v>148</v>
      </c>
      <c r="E18" s="16">
        <f>864.168046*864.168046*D18/1000000</f>
        <v>110.52438893566381</v>
      </c>
      <c r="F18" s="12">
        <f>E18/E20</f>
        <v>9.1414453366275489E-2</v>
      </c>
      <c r="J18">
        <v>3</v>
      </c>
      <c r="K18">
        <v>3</v>
      </c>
      <c r="L18">
        <v>148</v>
      </c>
    </row>
    <row r="19" spans="2:12" x14ac:dyDescent="0.35">
      <c r="B19">
        <v>4</v>
      </c>
      <c r="C19">
        <v>4</v>
      </c>
      <c r="D19">
        <v>224</v>
      </c>
      <c r="E19" s="16">
        <f>864.168046*864.168046*D19/1000000</f>
        <v>167.28015622695062</v>
      </c>
      <c r="F19" s="12">
        <f>E19/E20</f>
        <v>0.13835701050030885</v>
      </c>
      <c r="J19">
        <v>4</v>
      </c>
      <c r="K19">
        <v>4</v>
      </c>
      <c r="L19">
        <v>224</v>
      </c>
    </row>
    <row r="20" spans="2:12" x14ac:dyDescent="0.35">
      <c r="E20" s="16">
        <f>SUM(E16:E19)</f>
        <v>1209.0472005867546</v>
      </c>
      <c r="F20" s="12">
        <f>SUM(F16:F19)</f>
        <v>1.0000000000000002</v>
      </c>
    </row>
  </sheetData>
  <mergeCells count="10">
    <mergeCell ref="T4:U4"/>
    <mergeCell ref="V4:W4"/>
    <mergeCell ref="X4:Y4"/>
    <mergeCell ref="Z4:AA4"/>
    <mergeCell ref="I4:I5"/>
    <mergeCell ref="J4:K4"/>
    <mergeCell ref="L4:M4"/>
    <mergeCell ref="N4:O4"/>
    <mergeCell ref="P4:Q4"/>
    <mergeCell ref="R4:S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32"/>
  <sheetViews>
    <sheetView topLeftCell="H18" workbookViewId="0">
      <selection activeCell="Z26" sqref="Z26:Z32"/>
    </sheetView>
  </sheetViews>
  <sheetFormatPr defaultRowHeight="14.5" x14ac:dyDescent="0.35"/>
  <cols>
    <col min="1" max="1" width="12.36328125" bestFit="1" customWidth="1"/>
    <col min="2" max="2" width="26" bestFit="1" customWidth="1"/>
    <col min="3" max="3" width="26" customWidth="1"/>
    <col min="4" max="4" width="20.26953125" bestFit="1" customWidth="1"/>
    <col min="5" max="5" width="29.7265625" bestFit="1" customWidth="1"/>
    <col min="6" max="6" width="22.6328125" bestFit="1" customWidth="1"/>
    <col min="7" max="7" width="22.6328125" customWidth="1"/>
    <col min="9" max="9" width="10.81640625" bestFit="1" customWidth="1"/>
  </cols>
  <sheetData>
    <row r="3" spans="1:10" x14ac:dyDescent="0.35">
      <c r="B3" t="s">
        <v>0</v>
      </c>
      <c r="D3" t="s">
        <v>1</v>
      </c>
      <c r="E3" t="s">
        <v>2</v>
      </c>
      <c r="F3" t="s">
        <v>14</v>
      </c>
    </row>
    <row r="4" spans="1:10" x14ac:dyDescent="0.35">
      <c r="A4" s="7"/>
      <c r="B4" s="9">
        <v>1</v>
      </c>
      <c r="C4" s="9"/>
      <c r="D4" s="9">
        <v>1</v>
      </c>
      <c r="E4" s="9">
        <v>6313</v>
      </c>
      <c r="F4" s="9">
        <f>864.168046*864.168046*E4/1000000</f>
        <v>4714.4626172354428</v>
      </c>
      <c r="G4" s="9"/>
      <c r="H4" s="12">
        <f>F4/F8</f>
        <v>0.49147528221097697</v>
      </c>
    </row>
    <row r="5" spans="1:10" x14ac:dyDescent="0.35">
      <c r="A5" s="7"/>
      <c r="B5" s="9">
        <v>2</v>
      </c>
      <c r="C5" s="9"/>
      <c r="D5" s="9">
        <v>2</v>
      </c>
      <c r="E5" s="9">
        <v>2750</v>
      </c>
      <c r="F5" s="9">
        <f>864.168046*864.168046*E5/1000000</f>
        <v>2053.6626322505099</v>
      </c>
      <c r="G5" s="9"/>
      <c r="H5" s="12">
        <f>F5/F8</f>
        <v>0.21409108602569094</v>
      </c>
    </row>
    <row r="6" spans="1:10" x14ac:dyDescent="0.35">
      <c r="A6" s="7"/>
      <c r="B6" s="9">
        <v>3</v>
      </c>
      <c r="C6" s="9"/>
      <c r="D6" s="9">
        <v>3</v>
      </c>
      <c r="E6" s="9">
        <v>1984</v>
      </c>
      <c r="F6" s="9">
        <f>864.168046*864.168046*E6/1000000</f>
        <v>1481.624240867277</v>
      </c>
      <c r="G6" s="9"/>
      <c r="H6" s="12">
        <f>F6/F8</f>
        <v>0.15445698715453485</v>
      </c>
    </row>
    <row r="7" spans="1:10" x14ac:dyDescent="0.35">
      <c r="A7" s="7"/>
      <c r="B7" s="9">
        <v>4</v>
      </c>
      <c r="C7" s="9"/>
      <c r="D7" s="9">
        <v>4</v>
      </c>
      <c r="E7" s="9">
        <v>1798</v>
      </c>
      <c r="F7" s="9">
        <f>864.168046*864.168046*E7/1000000</f>
        <v>1342.7219682859698</v>
      </c>
      <c r="G7" s="9"/>
      <c r="H7" s="12">
        <f>F7/F8</f>
        <v>0.13997664460879719</v>
      </c>
    </row>
    <row r="8" spans="1:10" x14ac:dyDescent="0.35">
      <c r="A8" s="7"/>
      <c r="B8" s="9"/>
      <c r="C8" s="9"/>
      <c r="D8" s="9"/>
      <c r="E8" s="9"/>
      <c r="F8" s="9">
        <f>SUM(F4:F7)</f>
        <v>9592.4714586392001</v>
      </c>
      <c r="G8" s="9"/>
    </row>
    <row r="9" spans="1:10" x14ac:dyDescent="0.35">
      <c r="A9" s="7"/>
      <c r="B9" s="9"/>
      <c r="C9" s="9"/>
      <c r="D9" s="9"/>
      <c r="E9" s="9"/>
      <c r="F9" s="9"/>
      <c r="G9" s="9"/>
    </row>
    <row r="10" spans="1:10" x14ac:dyDescent="0.35">
      <c r="A10" s="7"/>
      <c r="B10" s="9"/>
      <c r="C10" s="9"/>
      <c r="D10" s="9"/>
      <c r="E10" s="9"/>
      <c r="F10" s="9"/>
      <c r="G10" s="9"/>
    </row>
    <row r="11" spans="1:10" x14ac:dyDescent="0.35">
      <c r="A11" s="7"/>
      <c r="B11" s="9"/>
      <c r="C11" s="9"/>
      <c r="D11" s="9"/>
      <c r="E11" s="9"/>
      <c r="F11" s="9"/>
      <c r="G11" s="9"/>
    </row>
    <row r="12" spans="1:10" x14ac:dyDescent="0.35">
      <c r="A12" s="7"/>
      <c r="B12" s="9"/>
      <c r="C12" s="9"/>
      <c r="D12" s="9"/>
      <c r="E12" s="9"/>
      <c r="F12" s="9"/>
      <c r="G12" s="9"/>
    </row>
    <row r="13" spans="1:10" x14ac:dyDescent="0.35">
      <c r="A13" s="7"/>
      <c r="B13" s="9"/>
      <c r="C13" s="9"/>
      <c r="D13" s="9"/>
      <c r="E13" s="9" t="s">
        <v>0</v>
      </c>
      <c r="F13" s="9" t="s">
        <v>1</v>
      </c>
      <c r="G13" s="9"/>
      <c r="H13" t="s">
        <v>2</v>
      </c>
    </row>
    <row r="14" spans="1:10" x14ac:dyDescent="0.35">
      <c r="C14" s="2"/>
      <c r="F14">
        <v>1</v>
      </c>
      <c r="H14">
        <v>6440</v>
      </c>
      <c r="I14">
        <f>864.168046*864.168046*H14/1000000</f>
        <v>4809.3044915248302</v>
      </c>
      <c r="J14" s="12">
        <f>I14/I18</f>
        <v>0.49100335468130524</v>
      </c>
    </row>
    <row r="15" spans="1:10" x14ac:dyDescent="0.35">
      <c r="B15" s="3" t="s">
        <v>23</v>
      </c>
      <c r="C15" s="2" t="s">
        <v>35</v>
      </c>
      <c r="D15" t="s">
        <v>33</v>
      </c>
      <c r="E15" t="s">
        <v>34</v>
      </c>
      <c r="F15" s="2"/>
      <c r="G15" s="13"/>
      <c r="H15">
        <v>2800</v>
      </c>
      <c r="I15">
        <f>864.168046*864.168046*H15/1000000</f>
        <v>2091.001952836883</v>
      </c>
      <c r="J15" s="12">
        <f>I15/I18</f>
        <v>0.2134797194266545</v>
      </c>
    </row>
    <row r="16" spans="1:10" x14ac:dyDescent="0.35">
      <c r="B16" t="s">
        <v>9</v>
      </c>
      <c r="C16" s="12">
        <v>0.37406917403346412</v>
      </c>
      <c r="D16" s="12">
        <v>0.49100335468130524</v>
      </c>
      <c r="E16" s="12">
        <v>0.52066115702479343</v>
      </c>
      <c r="F16" s="12"/>
      <c r="G16" s="12"/>
      <c r="H16">
        <v>2013</v>
      </c>
      <c r="I16">
        <f>864.168046*864.168046*H16/1000000</f>
        <v>1503.2810468073733</v>
      </c>
      <c r="J16" s="12">
        <f>I16/I18</f>
        <v>0.15347666971637694</v>
      </c>
    </row>
    <row r="17" spans="2:26" x14ac:dyDescent="0.35">
      <c r="B17" t="s">
        <v>10</v>
      </c>
      <c r="C17" s="12">
        <v>0.31073133619278931</v>
      </c>
      <c r="D17" s="12">
        <v>0.2134797194266545</v>
      </c>
      <c r="E17" s="12">
        <v>0.1981132075471698</v>
      </c>
      <c r="F17" s="12"/>
      <c r="G17" s="12"/>
      <c r="H17">
        <v>1863</v>
      </c>
      <c r="I17">
        <f>864.168046*864.168046*H17/1000000</f>
        <v>1391.2630850482544</v>
      </c>
      <c r="J17" s="12">
        <f>I17/I18</f>
        <v>0.14204025617566329</v>
      </c>
    </row>
    <row r="18" spans="2:26" x14ac:dyDescent="0.35">
      <c r="B18" t="s">
        <v>11</v>
      </c>
      <c r="C18" s="12">
        <v>0.20631812262602772</v>
      </c>
      <c r="D18" s="12">
        <v>0.15347666971637694</v>
      </c>
      <c r="E18" s="12">
        <v>0.12396694214876033</v>
      </c>
      <c r="F18" s="12"/>
      <c r="G18" s="12"/>
      <c r="I18">
        <f>SUM(I14:I17)</f>
        <v>9794.8505762173409</v>
      </c>
    </row>
    <row r="19" spans="2:26" x14ac:dyDescent="0.35">
      <c r="B19" t="s">
        <v>12</v>
      </c>
      <c r="C19" s="12">
        <v>0.10888136714771895</v>
      </c>
      <c r="D19" s="12">
        <v>0.14204025617566329</v>
      </c>
      <c r="E19" s="12">
        <v>0.15725869327927647</v>
      </c>
      <c r="F19" s="12" t="s">
        <v>0</v>
      </c>
      <c r="G19" s="12" t="s">
        <v>1</v>
      </c>
      <c r="H19" t="s">
        <v>2</v>
      </c>
    </row>
    <row r="20" spans="2:26" x14ac:dyDescent="0.35">
      <c r="F20">
        <v>1</v>
      </c>
      <c r="G20">
        <v>1</v>
      </c>
      <c r="H20">
        <v>6313</v>
      </c>
    </row>
    <row r="21" spans="2:26" x14ac:dyDescent="0.35">
      <c r="F21">
        <v>2</v>
      </c>
      <c r="G21">
        <v>2</v>
      </c>
      <c r="H21">
        <v>2750</v>
      </c>
    </row>
    <row r="22" spans="2:26" x14ac:dyDescent="0.35">
      <c r="F22">
        <v>3</v>
      </c>
      <c r="G22">
        <v>3</v>
      </c>
      <c r="H22">
        <v>1979</v>
      </c>
    </row>
    <row r="23" spans="2:26" x14ac:dyDescent="0.35">
      <c r="F23">
        <v>4</v>
      </c>
      <c r="G23">
        <v>4</v>
      </c>
      <c r="H23">
        <v>1798</v>
      </c>
    </row>
    <row r="26" spans="2:26" x14ac:dyDescent="0.35">
      <c r="C26" t="s">
        <v>0</v>
      </c>
      <c r="D26" t="s">
        <v>1</v>
      </c>
      <c r="E26" s="13" t="s">
        <v>2</v>
      </c>
      <c r="H26" s="38" t="s">
        <v>23</v>
      </c>
      <c r="I26" s="40" t="s">
        <v>13</v>
      </c>
      <c r="J26" s="40"/>
      <c r="K26" s="40" t="s">
        <v>16</v>
      </c>
      <c r="L26" s="40"/>
      <c r="M26" s="38" t="s">
        <v>17</v>
      </c>
      <c r="N26" s="38"/>
      <c r="O26" s="38" t="s">
        <v>18</v>
      </c>
      <c r="P26" s="38"/>
      <c r="Q26" s="38" t="s">
        <v>19</v>
      </c>
      <c r="R26" s="38"/>
      <c r="S26" s="38" t="s">
        <v>20</v>
      </c>
      <c r="T26" s="38"/>
      <c r="U26" s="38" t="s">
        <v>21</v>
      </c>
      <c r="V26" s="38"/>
      <c r="W26" s="38" t="s">
        <v>22</v>
      </c>
      <c r="X26" s="38"/>
      <c r="Y26" t="s">
        <v>36</v>
      </c>
    </row>
    <row r="27" spans="2:26" x14ac:dyDescent="0.35">
      <c r="C27">
        <v>1</v>
      </c>
      <c r="D27">
        <v>1</v>
      </c>
      <c r="E27">
        <v>6313</v>
      </c>
      <c r="F27">
        <f>864.168046*864.168046*E27/1000000</f>
        <v>4714.4626172354428</v>
      </c>
      <c r="G27" s="12">
        <f>F27/F31</f>
        <v>0.49166666666666664</v>
      </c>
      <c r="H27" s="38"/>
      <c r="I27" s="13" t="s">
        <v>14</v>
      </c>
      <c r="J27" s="13" t="s">
        <v>15</v>
      </c>
      <c r="K27" s="13" t="s">
        <v>14</v>
      </c>
      <c r="L27" s="13" t="s">
        <v>15</v>
      </c>
      <c r="M27" s="13" t="s">
        <v>14</v>
      </c>
      <c r="N27" s="13" t="s">
        <v>15</v>
      </c>
      <c r="O27" s="13" t="s">
        <v>14</v>
      </c>
      <c r="P27" s="13" t="s">
        <v>15</v>
      </c>
      <c r="Q27" s="13" t="s">
        <v>14</v>
      </c>
      <c r="R27" s="13" t="s">
        <v>15</v>
      </c>
      <c r="S27" s="13" t="s">
        <v>14</v>
      </c>
      <c r="T27" s="13" t="s">
        <v>15</v>
      </c>
      <c r="U27" s="13" t="s">
        <v>14</v>
      </c>
      <c r="V27" s="13" t="s">
        <v>15</v>
      </c>
      <c r="W27" s="13" t="s">
        <v>14</v>
      </c>
      <c r="X27" s="13" t="s">
        <v>15</v>
      </c>
      <c r="Y27" s="13" t="s">
        <v>14</v>
      </c>
      <c r="Z27" s="13" t="s">
        <v>15</v>
      </c>
    </row>
    <row r="28" spans="2:26" x14ac:dyDescent="0.35">
      <c r="C28">
        <v>2</v>
      </c>
      <c r="D28">
        <v>2</v>
      </c>
      <c r="E28">
        <v>2750</v>
      </c>
      <c r="F28">
        <f>864.168046*864.168046*E28/1000000</f>
        <v>2053.6626322505099</v>
      </c>
      <c r="G28" s="12">
        <f>F28/F31</f>
        <v>0.21417445482866043</v>
      </c>
      <c r="H28" t="s">
        <v>9</v>
      </c>
      <c r="I28">
        <v>570.54481855977792</v>
      </c>
      <c r="J28" s="12">
        <v>0.41431670281995658</v>
      </c>
      <c r="K28">
        <v>802</v>
      </c>
      <c r="L28" s="12">
        <v>0.48371531966224368</v>
      </c>
      <c r="M28">
        <v>769</v>
      </c>
      <c r="N28" s="12">
        <f>M28/M32</f>
        <v>0.57005189028910308</v>
      </c>
      <c r="O28">
        <v>777</v>
      </c>
      <c r="P28" s="12">
        <f>O28/O32</f>
        <v>0.47205346294046174</v>
      </c>
      <c r="Q28">
        <v>732</v>
      </c>
      <c r="R28" s="12">
        <f>Q28/Q32</f>
        <v>0.56221198156682028</v>
      </c>
      <c r="S28">
        <v>907</v>
      </c>
      <c r="T28" s="12">
        <f>S28/S32</f>
        <v>0.57332490518331225</v>
      </c>
      <c r="U28">
        <v>701</v>
      </c>
      <c r="V28" s="12">
        <f>U28/U32</f>
        <v>0.47589952477936187</v>
      </c>
      <c r="W28">
        <v>652</v>
      </c>
      <c r="X28" s="12">
        <f>W28/W32</f>
        <v>0.39300783604581074</v>
      </c>
      <c r="Y28">
        <v>4714.4626172354428</v>
      </c>
      <c r="Z28" s="12">
        <f>Y28/Y32</f>
        <v>0.49166666666666664</v>
      </c>
    </row>
    <row r="29" spans="2:26" x14ac:dyDescent="0.35">
      <c r="C29">
        <v>3</v>
      </c>
      <c r="D29">
        <v>3</v>
      </c>
      <c r="E29">
        <v>1979</v>
      </c>
      <c r="F29">
        <f>864.168046*864.168046*E29/1000000</f>
        <v>1477.8903088086395</v>
      </c>
      <c r="G29" s="12">
        <f>F29/F31</f>
        <v>0.15412772585669782</v>
      </c>
      <c r="H29" t="s">
        <v>10</v>
      </c>
      <c r="I29">
        <v>264.3623897515202</v>
      </c>
      <c r="J29" s="12">
        <v>0.19197396963123647</v>
      </c>
      <c r="K29">
        <v>223</v>
      </c>
      <c r="L29" s="12">
        <v>0.1344993968636912</v>
      </c>
      <c r="M29">
        <v>177</v>
      </c>
      <c r="N29" s="12">
        <f>M29/M32</f>
        <v>0.13120830244625648</v>
      </c>
      <c r="O29">
        <v>320</v>
      </c>
      <c r="P29" s="12">
        <f>O29/O32</f>
        <v>0.19441069258809235</v>
      </c>
      <c r="Q29">
        <v>223</v>
      </c>
      <c r="R29" s="12">
        <f>Q29/Q32</f>
        <v>0.17127496159754224</v>
      </c>
      <c r="S29">
        <v>400</v>
      </c>
      <c r="T29" s="12">
        <f>S29/S32</f>
        <v>0.25284450063211122</v>
      </c>
      <c r="U29">
        <v>386</v>
      </c>
      <c r="V29" s="12">
        <f>U29/U32</f>
        <v>0.26205023761031909</v>
      </c>
      <c r="W29">
        <v>578</v>
      </c>
      <c r="X29" s="12">
        <f>W29/W32</f>
        <v>0.34840265220012057</v>
      </c>
      <c r="Y29">
        <v>2053.6626322505099</v>
      </c>
      <c r="Z29" s="12">
        <f>Y29/Y32</f>
        <v>0.21417445482866043</v>
      </c>
    </row>
    <row r="30" spans="2:26" x14ac:dyDescent="0.35">
      <c r="C30">
        <v>4</v>
      </c>
      <c r="D30">
        <v>4</v>
      </c>
      <c r="E30">
        <v>1798</v>
      </c>
      <c r="F30">
        <f>864.168046*864.168046*E30/1000000</f>
        <v>1342.7219682859698</v>
      </c>
      <c r="G30" s="12">
        <f>F30/F31</f>
        <v>0.14003115264797508</v>
      </c>
      <c r="H30" t="s">
        <v>11</v>
      </c>
      <c r="I30">
        <v>498.85332303394205</v>
      </c>
      <c r="J30" s="12">
        <v>0.36225596529284171</v>
      </c>
      <c r="K30">
        <v>224</v>
      </c>
      <c r="L30" s="12">
        <v>0.13510253317249699</v>
      </c>
      <c r="M30">
        <v>83</v>
      </c>
      <c r="N30" s="12">
        <f>M30/M32</f>
        <v>6.1527057079318014E-2</v>
      </c>
      <c r="O30">
        <v>154</v>
      </c>
      <c r="P30" s="12">
        <f>O30/O32</f>
        <v>9.356014580801944E-2</v>
      </c>
      <c r="Q30">
        <v>290</v>
      </c>
      <c r="R30" s="12">
        <f>Q30/Q32</f>
        <v>0.2227342549923195</v>
      </c>
      <c r="S30">
        <v>263</v>
      </c>
      <c r="T30" s="12">
        <f>S30/S32</f>
        <v>0.16624525916561314</v>
      </c>
      <c r="U30">
        <v>92</v>
      </c>
      <c r="V30" s="12">
        <f>U30/U32</f>
        <v>6.2457569585879155E-2</v>
      </c>
      <c r="W30">
        <v>182</v>
      </c>
      <c r="X30" s="12">
        <f>W30/W32</f>
        <v>0.10970464135021098</v>
      </c>
      <c r="Y30">
        <v>1477.8903088086395</v>
      </c>
      <c r="Z30" s="12">
        <f>Y30/Y32</f>
        <v>0.15412772585669782</v>
      </c>
    </row>
    <row r="31" spans="2:26" x14ac:dyDescent="0.35">
      <c r="F31">
        <f>SUM(F27:F30)</f>
        <v>9588.7375265805622</v>
      </c>
      <c r="G31" s="15">
        <f>SUM(G27:G30)</f>
        <v>0.99999999999999989</v>
      </c>
      <c r="H31" t="s">
        <v>12</v>
      </c>
      <c r="I31">
        <v>43.313611880192568</v>
      </c>
      <c r="J31" s="12">
        <v>3.1453362255965296E-2</v>
      </c>
      <c r="K31">
        <v>409</v>
      </c>
      <c r="L31" s="12">
        <v>0.24668275030156817</v>
      </c>
      <c r="M31">
        <v>320</v>
      </c>
      <c r="N31" s="12">
        <f>M31/M32</f>
        <v>0.23721275018532245</v>
      </c>
      <c r="O31">
        <v>395</v>
      </c>
      <c r="P31" s="12">
        <f>O31/O32</f>
        <v>0.2399756986634265</v>
      </c>
      <c r="Q31">
        <v>57</v>
      </c>
      <c r="R31" s="12">
        <f>Q31/Q32</f>
        <v>4.377880184331797E-2</v>
      </c>
      <c r="S31">
        <v>12</v>
      </c>
      <c r="T31" s="12">
        <f>S31/S32</f>
        <v>7.5853350189633373E-3</v>
      </c>
      <c r="U31">
        <v>294</v>
      </c>
      <c r="V31" s="12">
        <f>U31/U32</f>
        <v>0.19959266802443992</v>
      </c>
      <c r="W31">
        <v>247</v>
      </c>
      <c r="X31" s="12">
        <f>W31/W32</f>
        <v>0.14888487040385776</v>
      </c>
      <c r="Y31">
        <v>1342.7219682859698</v>
      </c>
      <c r="Z31" s="12">
        <f>Y31/Y32</f>
        <v>0.14003115264797508</v>
      </c>
    </row>
    <row r="32" spans="2:26" x14ac:dyDescent="0.35">
      <c r="I32">
        <v>1377.0741432254326</v>
      </c>
      <c r="J32" s="15">
        <v>1.0000000000000002</v>
      </c>
      <c r="K32">
        <v>1658</v>
      </c>
      <c r="L32" s="12">
        <v>1</v>
      </c>
      <c r="M32">
        <f t="shared" ref="M32:X32" si="0">SUM(M28:M31)</f>
        <v>1349</v>
      </c>
      <c r="N32" s="15">
        <f t="shared" si="0"/>
        <v>1</v>
      </c>
      <c r="O32">
        <f t="shared" si="0"/>
        <v>1646</v>
      </c>
      <c r="P32" s="15">
        <f t="shared" si="0"/>
        <v>1</v>
      </c>
      <c r="Q32">
        <f t="shared" si="0"/>
        <v>1302</v>
      </c>
      <c r="R32" s="15">
        <f t="shared" si="0"/>
        <v>0.99999999999999989</v>
      </c>
      <c r="S32">
        <f t="shared" si="0"/>
        <v>1582</v>
      </c>
      <c r="T32" s="15">
        <f t="shared" si="0"/>
        <v>0.99999999999999989</v>
      </c>
      <c r="U32">
        <f t="shared" si="0"/>
        <v>1473</v>
      </c>
      <c r="V32" s="15">
        <f t="shared" si="0"/>
        <v>1</v>
      </c>
      <c r="W32">
        <f t="shared" si="0"/>
        <v>1659</v>
      </c>
      <c r="X32" s="15">
        <f t="shared" si="0"/>
        <v>1</v>
      </c>
      <c r="Y32">
        <v>9588.7375265805622</v>
      </c>
      <c r="Z32" s="15">
        <f>SUM(Z28:Z31)</f>
        <v>0.99999999999999989</v>
      </c>
    </row>
  </sheetData>
  <mergeCells count="9">
    <mergeCell ref="S26:T26"/>
    <mergeCell ref="U26:V26"/>
    <mergeCell ref="W26:X26"/>
    <mergeCell ref="H26:H27"/>
    <mergeCell ref="I26:J26"/>
    <mergeCell ref="K26:L26"/>
    <mergeCell ref="M26:N26"/>
    <mergeCell ref="O26:P26"/>
    <mergeCell ref="Q26:R2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5"/>
  <sheetViews>
    <sheetView workbookViewId="0">
      <selection activeCell="C17" sqref="C17"/>
    </sheetView>
  </sheetViews>
  <sheetFormatPr defaultRowHeight="14.5" x14ac:dyDescent="0.35"/>
  <cols>
    <col min="1" max="1" width="12.36328125" customWidth="1"/>
    <col min="2" max="2" width="16.1796875" bestFit="1" customWidth="1"/>
    <col min="3" max="3" width="23.26953125" bestFit="1" customWidth="1"/>
    <col min="4" max="4" width="13.90625" bestFit="1" customWidth="1"/>
    <col min="5" max="5" width="19.54296875" bestFit="1" customWidth="1"/>
  </cols>
  <sheetData>
    <row r="3" spans="1:15" x14ac:dyDescent="0.35">
      <c r="A3" s="6" t="s">
        <v>25</v>
      </c>
      <c r="B3" t="s">
        <v>27</v>
      </c>
      <c r="C3" t="s">
        <v>28</v>
      </c>
      <c r="D3" t="s">
        <v>29</v>
      </c>
      <c r="E3" t="s">
        <v>30</v>
      </c>
      <c r="G3" s="10" t="s">
        <v>24</v>
      </c>
      <c r="H3" s="10" t="s">
        <v>31</v>
      </c>
      <c r="I3" s="10" t="s">
        <v>11</v>
      </c>
      <c r="J3" s="10" t="s">
        <v>32</v>
      </c>
      <c r="K3" s="10" t="s">
        <v>9</v>
      </c>
      <c r="L3" s="10"/>
      <c r="M3" s="10"/>
      <c r="N3" s="10"/>
      <c r="O3" s="10"/>
    </row>
    <row r="4" spans="1:15" x14ac:dyDescent="0.35">
      <c r="A4" s="7" t="s">
        <v>16</v>
      </c>
      <c r="B4" s="9">
        <v>389.82250692173312</v>
      </c>
      <c r="C4" s="9">
        <v>283.03205004470664</v>
      </c>
      <c r="D4" s="9">
        <v>304.6888559848029</v>
      </c>
      <c r="E4" s="9">
        <v>268.09632181015746</v>
      </c>
      <c r="G4" s="9" t="s">
        <v>16</v>
      </c>
      <c r="H4" s="4">
        <v>25.995655322230267</v>
      </c>
      <c r="I4" s="4">
        <v>15.566577642121329</v>
      </c>
      <c r="J4" s="4">
        <v>9.6634370219275905</v>
      </c>
      <c r="K4" s="4">
        <v>11.170554247806548</v>
      </c>
    </row>
    <row r="5" spans="1:15" x14ac:dyDescent="0.35">
      <c r="A5" s="7" t="s">
        <v>20</v>
      </c>
      <c r="B5" s="9">
        <v>808.76968390083709</v>
      </c>
      <c r="C5" s="9">
        <v>285.27240927988908</v>
      </c>
      <c r="D5" s="9">
        <v>54.515408056104441</v>
      </c>
      <c r="E5" s="9">
        <v>14.188941822821704</v>
      </c>
      <c r="G5" s="9" t="s">
        <v>20</v>
      </c>
      <c r="H5" s="4">
        <v>1.3758146270818248</v>
      </c>
      <c r="I5" s="4">
        <v>2.7851964898893553</v>
      </c>
      <c r="J5" s="4">
        <v>9.7399286078531411</v>
      </c>
      <c r="K5" s="4">
        <v>23.175690134817035</v>
      </c>
    </row>
    <row r="6" spans="1:15" x14ac:dyDescent="0.35">
      <c r="A6" s="7" t="s">
        <v>19</v>
      </c>
      <c r="B6" s="9">
        <v>509.30833279812646</v>
      </c>
      <c r="C6" s="9">
        <v>304.6888559848029</v>
      </c>
      <c r="D6" s="9">
        <v>142.63620463994454</v>
      </c>
      <c r="E6" s="9">
        <v>29.871456469098323</v>
      </c>
      <c r="G6" s="9" t="s">
        <v>19</v>
      </c>
      <c r="H6" s="4">
        <v>2.896451846488052</v>
      </c>
      <c r="I6" s="4">
        <v>7.2872949256009178</v>
      </c>
      <c r="J6" s="4">
        <v>10.402855685874554</v>
      </c>
      <c r="K6" s="4">
        <v>14.594478921463731</v>
      </c>
    </row>
    <row r="7" spans="1:15" x14ac:dyDescent="0.35">
      <c r="A7" s="7" t="s">
        <v>13</v>
      </c>
      <c r="B7" s="9">
        <v>733.34425631636384</v>
      </c>
      <c r="C7" s="9">
        <v>402.51787592109991</v>
      </c>
      <c r="D7" s="9">
        <v>180.72231163804486</v>
      </c>
      <c r="E7" s="9">
        <v>43.313611880192568</v>
      </c>
      <c r="G7" s="9" t="s">
        <v>13</v>
      </c>
      <c r="H7" s="4">
        <v>4.1998551774076747</v>
      </c>
      <c r="I7" s="4">
        <v>9.2331171308660824</v>
      </c>
      <c r="J7" s="4">
        <v>13.742988271290161</v>
      </c>
      <c r="K7" s="4">
        <v>21.01433768457094</v>
      </c>
    </row>
    <row r="8" spans="1:15" x14ac:dyDescent="0.35">
      <c r="A8" s="7" t="s">
        <v>17</v>
      </c>
      <c r="B8" s="9">
        <v>310.66314727862255</v>
      </c>
      <c r="C8" s="9">
        <v>201.63233116641371</v>
      </c>
      <c r="D8" s="9">
        <v>199.39197193123132</v>
      </c>
      <c r="E8" s="9">
        <v>310.66314727862255</v>
      </c>
      <c r="G8" s="9" t="s">
        <v>17</v>
      </c>
      <c r="H8" s="4">
        <v>30.123099203475739</v>
      </c>
      <c r="I8" s="4">
        <v>10.186951545211752</v>
      </c>
      <c r="J8" s="4">
        <v>6.8842427332993381</v>
      </c>
      <c r="K8" s="4">
        <v>8.9022041515086663</v>
      </c>
    </row>
    <row r="9" spans="1:15" x14ac:dyDescent="0.35">
      <c r="A9" s="7" t="s">
        <v>22</v>
      </c>
      <c r="B9" s="9">
        <v>144.12977746339942</v>
      </c>
      <c r="C9" s="9">
        <v>657.17204232016309</v>
      </c>
      <c r="D9" s="9">
        <v>404.7582351562823</v>
      </c>
      <c r="E9" s="9">
        <v>53.021835232649529</v>
      </c>
      <c r="G9" s="9" t="s">
        <v>22</v>
      </c>
      <c r="H9" s="4">
        <v>5.1412020275162922</v>
      </c>
      <c r="I9" s="4">
        <v>20.679130103014117</v>
      </c>
      <c r="J9" s="4">
        <v>22.437531871494137</v>
      </c>
      <c r="K9" s="4">
        <v>4.1301091375989731</v>
      </c>
    </row>
    <row r="10" spans="1:15" x14ac:dyDescent="0.35">
      <c r="A10" s="7" t="s">
        <v>18</v>
      </c>
      <c r="B10" s="9">
        <v>215.82127298923541</v>
      </c>
      <c r="C10" s="9">
        <v>452.55256550683964</v>
      </c>
      <c r="D10" s="9">
        <v>336.05388527735619</v>
      </c>
      <c r="E10" s="9">
        <v>246.43951587006117</v>
      </c>
      <c r="G10" s="9" t="s">
        <v>18</v>
      </c>
      <c r="H10" s="4">
        <v>23.895727733526428</v>
      </c>
      <c r="I10" s="4">
        <v>17.169019458222056</v>
      </c>
      <c r="J10" s="4">
        <v>15.451300356960736</v>
      </c>
      <c r="K10" s="4">
        <v>6.1844639417932816</v>
      </c>
    </row>
    <row r="11" spans="1:15" x14ac:dyDescent="0.35">
      <c r="A11" s="7" t="s">
        <v>21</v>
      </c>
      <c r="B11" s="9">
        <v>377.87392433409383</v>
      </c>
      <c r="C11" s="9">
        <v>342.02817657117583</v>
      </c>
      <c r="D11" s="9">
        <v>334.56031245390125</v>
      </c>
      <c r="E11" s="9">
        <v>65.717204232016314</v>
      </c>
      <c r="G11" s="9" t="s">
        <v>21</v>
      </c>
      <c r="H11" s="4">
        <v>6.3721940622737145</v>
      </c>
      <c r="I11" s="4">
        <v>17.092712705074401</v>
      </c>
      <c r="J11" s="4">
        <v>11.67771545130036</v>
      </c>
      <c r="K11" s="4">
        <v>10.828161780440832</v>
      </c>
    </row>
    <row r="12" spans="1:15" x14ac:dyDescent="0.35">
      <c r="A12" s="7" t="s">
        <v>26</v>
      </c>
      <c r="B12" s="9">
        <v>3489.7329020024117</v>
      </c>
      <c r="C12" s="9">
        <v>2928.8963067950904</v>
      </c>
      <c r="D12" s="9">
        <v>1957.3271851376676</v>
      </c>
      <c r="E12" s="9">
        <v>1031.3120345956197</v>
      </c>
      <c r="F12">
        <f>SUM(B12:E12)</f>
        <v>9407.2684285307878</v>
      </c>
      <c r="G12" s="8" t="s">
        <v>26</v>
      </c>
      <c r="H12" s="11">
        <f>SUM(H4:H11)</f>
        <v>100</v>
      </c>
      <c r="I12" s="11">
        <f>SUM(I4:I11)</f>
        <v>100.00000000000001</v>
      </c>
      <c r="J12" s="11">
        <f>SUM(J4:J11)</f>
        <v>100.00000000000001</v>
      </c>
      <c r="K12" s="11">
        <f>SUM(K4:K11)</f>
        <v>100.00000000000003</v>
      </c>
    </row>
    <row r="13" spans="1:15" x14ac:dyDescent="0.35">
      <c r="F13">
        <f>SUM(B13:E13)</f>
        <v>0</v>
      </c>
    </row>
    <row r="15" spans="1:15" x14ac:dyDescent="0.35">
      <c r="B15" s="23">
        <f>GETPIVOTDATA("Sum of Unsuitable",$A$3)/F12</f>
        <v>0.37096134000158776</v>
      </c>
      <c r="C15" s="23">
        <f>GETPIVOTDATA("Sum of Marginally Suitable",$A$3)/F12</f>
        <v>0.31134397078669529</v>
      </c>
      <c r="D15" s="23">
        <f>GETPIVOTDATA("Sum of Suitable",$A$3)/F12</f>
        <v>0.20806541239977774</v>
      </c>
      <c r="E15" s="23">
        <f>GETPIVOTDATA("Sum of Highly Suitable",$A$3)/F12</f>
        <v>0.10962927681193937</v>
      </c>
      <c r="F15" s="23"/>
    </row>
  </sheetData>
  <conditionalFormatting sqref="H4:K11">
    <cfRule type="top10" dxfId="0" priority="1" percent="1" rank="10"/>
  </conditionalFormatting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27"/>
  <sheetViews>
    <sheetView workbookViewId="0">
      <selection activeCell="I4" sqref="I4:I7"/>
    </sheetView>
  </sheetViews>
  <sheetFormatPr defaultRowHeight="14.5" x14ac:dyDescent="0.35"/>
  <cols>
    <col min="19" max="19" width="11.81640625" bestFit="1" customWidth="1"/>
  </cols>
  <sheetData>
    <row r="2" spans="1:39" x14ac:dyDescent="0.35">
      <c r="A2" t="s">
        <v>0</v>
      </c>
      <c r="B2" t="s">
        <v>1</v>
      </c>
      <c r="C2" t="s">
        <v>2</v>
      </c>
      <c r="D2" t="s">
        <v>3</v>
      </c>
      <c r="I2">
        <v>2023</v>
      </c>
      <c r="L2" s="38" t="s">
        <v>23</v>
      </c>
      <c r="M2" s="40" t="s">
        <v>13</v>
      </c>
      <c r="N2" s="40"/>
      <c r="O2" s="40" t="s">
        <v>16</v>
      </c>
      <c r="P2" s="40"/>
      <c r="Q2" s="38" t="s">
        <v>17</v>
      </c>
      <c r="R2" s="38"/>
      <c r="S2" s="38" t="s">
        <v>18</v>
      </c>
      <c r="T2" s="38"/>
      <c r="U2" s="38" t="s">
        <v>19</v>
      </c>
      <c r="V2" s="38"/>
      <c r="W2" s="38" t="s">
        <v>20</v>
      </c>
      <c r="X2" s="38"/>
      <c r="Y2" s="38" t="s">
        <v>21</v>
      </c>
      <c r="Z2" s="38"/>
      <c r="AA2" s="38" t="s">
        <v>22</v>
      </c>
      <c r="AB2" s="38"/>
    </row>
    <row r="3" spans="1:39" x14ac:dyDescent="0.35">
      <c r="A3">
        <v>1</v>
      </c>
      <c r="B3">
        <v>0</v>
      </c>
      <c r="C3">
        <v>1</v>
      </c>
      <c r="D3">
        <v>0.74678599999999995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L3" s="38"/>
      <c r="M3" s="1" t="s">
        <v>14</v>
      </c>
      <c r="N3" s="1" t="s">
        <v>15</v>
      </c>
      <c r="O3" s="1" t="s">
        <v>14</v>
      </c>
      <c r="P3" s="1" t="s">
        <v>15</v>
      </c>
      <c r="Q3" s="1" t="s">
        <v>14</v>
      </c>
      <c r="R3" s="1" t="s">
        <v>15</v>
      </c>
      <c r="S3" s="1" t="s">
        <v>14</v>
      </c>
      <c r="T3" s="1" t="s">
        <v>15</v>
      </c>
      <c r="U3" s="1" t="s">
        <v>14</v>
      </c>
      <c r="V3" s="1" t="s">
        <v>15</v>
      </c>
      <c r="W3" s="1" t="s">
        <v>14</v>
      </c>
      <c r="X3" s="1" t="s">
        <v>15</v>
      </c>
      <c r="Y3" s="1" t="s">
        <v>14</v>
      </c>
      <c r="Z3" s="1" t="s">
        <v>15</v>
      </c>
      <c r="AA3" s="1" t="s">
        <v>14</v>
      </c>
      <c r="AB3" s="1" t="s">
        <v>15</v>
      </c>
    </row>
    <row r="4" spans="1:39" x14ac:dyDescent="0.35">
      <c r="A4" t="s">
        <v>9</v>
      </c>
      <c r="B4">
        <v>1</v>
      </c>
      <c r="C4">
        <v>4737</v>
      </c>
      <c r="D4">
        <v>3537.526856</v>
      </c>
      <c r="E4">
        <v>1</v>
      </c>
      <c r="F4">
        <v>1522664.092523</v>
      </c>
      <c r="G4">
        <v>3563664752.1115499</v>
      </c>
      <c r="H4">
        <v>3563.665</v>
      </c>
      <c r="I4" s="12">
        <f>(H4/H8)</f>
        <v>0.37406917403346412</v>
      </c>
      <c r="L4" t="s">
        <v>9</v>
      </c>
      <c r="M4">
        <v>733.34425631636384</v>
      </c>
      <c r="N4">
        <v>53.926414058209772</v>
      </c>
      <c r="O4">
        <v>389.82250692173312</v>
      </c>
      <c r="P4">
        <v>31.294964028776977</v>
      </c>
      <c r="Q4">
        <v>310.66314727862255</v>
      </c>
      <c r="R4">
        <v>30.387143900657414</v>
      </c>
      <c r="S4">
        <v>215.82127298923541</v>
      </c>
      <c r="T4">
        <v>17.253731343283583</v>
      </c>
      <c r="U4">
        <v>509.30833279812646</v>
      </c>
      <c r="V4">
        <v>51.62755488266464</v>
      </c>
      <c r="W4">
        <v>808.76968390083709</v>
      </c>
      <c r="X4">
        <v>69.556840077071286</v>
      </c>
      <c r="Y4">
        <v>377.87392433409383</v>
      </c>
      <c r="Z4">
        <v>33.733333333333334</v>
      </c>
      <c r="AA4">
        <v>144.12977746339942</v>
      </c>
      <c r="AB4">
        <v>11.447212336892054</v>
      </c>
    </row>
    <row r="5" spans="1:39" x14ac:dyDescent="0.35">
      <c r="A5" t="s">
        <v>10</v>
      </c>
      <c r="B5">
        <v>2</v>
      </c>
      <c r="C5">
        <v>3951</v>
      </c>
      <c r="D5">
        <v>2950.5527990000001</v>
      </c>
      <c r="E5">
        <v>2</v>
      </c>
      <c r="F5">
        <v>2552752.406649</v>
      </c>
      <c r="G5">
        <v>2960261342.5022502</v>
      </c>
      <c r="H5">
        <v>2960.261</v>
      </c>
      <c r="I5" s="12">
        <f>(H5/H8)</f>
        <v>0.31073133619278931</v>
      </c>
      <c r="L5" t="s">
        <v>10</v>
      </c>
      <c r="M5">
        <v>402.51787592109991</v>
      </c>
      <c r="N5">
        <v>29.599121361889068</v>
      </c>
      <c r="O5">
        <v>283.03205004470664</v>
      </c>
      <c r="P5">
        <v>22.721822541966429</v>
      </c>
      <c r="Q5">
        <v>201.63233116641371</v>
      </c>
      <c r="R5">
        <v>19.722425127830537</v>
      </c>
      <c r="S5">
        <v>452.55256550683964</v>
      </c>
      <c r="T5">
        <v>36.179104477611943</v>
      </c>
      <c r="U5">
        <v>304.6888559848029</v>
      </c>
      <c r="V5">
        <v>30.885692657077968</v>
      </c>
      <c r="W5">
        <v>285.27240927988908</v>
      </c>
      <c r="X5">
        <v>24.534360950545924</v>
      </c>
      <c r="Y5">
        <v>342.02817657117583</v>
      </c>
      <c r="Z5">
        <v>30.533333333333335</v>
      </c>
      <c r="AA5">
        <v>657.17204232016309</v>
      </c>
      <c r="AB5">
        <v>52.194543297746144</v>
      </c>
    </row>
    <row r="6" spans="1:39" x14ac:dyDescent="0.35">
      <c r="A6" t="s">
        <v>11</v>
      </c>
      <c r="B6">
        <v>3</v>
      </c>
      <c r="C6">
        <v>2621</v>
      </c>
      <c r="D6">
        <v>1957.3269769999999</v>
      </c>
      <c r="E6">
        <v>3</v>
      </c>
      <c r="F6">
        <v>2099928.3571410002</v>
      </c>
      <c r="G6">
        <v>1965541830.93185</v>
      </c>
      <c r="H6">
        <v>1965.5419999999999</v>
      </c>
      <c r="I6" s="12">
        <f>(H6/H8)</f>
        <v>0.20631812262602772</v>
      </c>
      <c r="L6" t="s">
        <v>11</v>
      </c>
      <c r="M6">
        <v>180.72231163804486</v>
      </c>
      <c r="N6">
        <v>13.289401427786929</v>
      </c>
      <c r="O6">
        <v>304.6888559848029</v>
      </c>
      <c r="P6">
        <v>24.460431654676256</v>
      </c>
      <c r="Q6">
        <v>199.39197193123132</v>
      </c>
      <c r="R6">
        <v>19.50328707085464</v>
      </c>
      <c r="S6">
        <v>336.05388527735619</v>
      </c>
      <c r="T6">
        <v>26.865671641791049</v>
      </c>
      <c r="U6">
        <v>142.63620463994454</v>
      </c>
      <c r="V6">
        <v>14.45874337623013</v>
      </c>
      <c r="W6">
        <v>54.515408056104441</v>
      </c>
      <c r="X6">
        <v>4.6885035324341677</v>
      </c>
      <c r="Y6">
        <v>334.56031245390125</v>
      </c>
      <c r="Z6">
        <v>29.866666666666664</v>
      </c>
      <c r="AA6">
        <v>404.7582351562823</v>
      </c>
      <c r="AB6">
        <v>32.147093712930015</v>
      </c>
    </row>
    <row r="7" spans="1:39" x14ac:dyDescent="0.35">
      <c r="A7" t="s">
        <v>12</v>
      </c>
      <c r="B7">
        <v>4</v>
      </c>
      <c r="C7">
        <v>1385</v>
      </c>
      <c r="D7">
        <v>1034.29907</v>
      </c>
      <c r="E7">
        <v>4</v>
      </c>
      <c r="F7">
        <v>798491.27512600005</v>
      </c>
      <c r="G7">
        <v>1037286322.98339</v>
      </c>
      <c r="H7">
        <v>1037.2860000000001</v>
      </c>
      <c r="I7" s="12">
        <f>(H7/H8)</f>
        <v>0.10888136714771895</v>
      </c>
      <c r="L7" t="s">
        <v>12</v>
      </c>
      <c r="M7">
        <v>43.313611880192568</v>
      </c>
      <c r="N7">
        <v>3.1850631521142225</v>
      </c>
      <c r="O7">
        <v>268.09632181015746</v>
      </c>
      <c r="P7">
        <v>21.522781774580334</v>
      </c>
      <c r="Q7">
        <v>310.66314727862255</v>
      </c>
      <c r="R7">
        <v>30.387143900657414</v>
      </c>
      <c r="S7">
        <v>246.43951587006117</v>
      </c>
      <c r="T7">
        <v>19.701492537313435</v>
      </c>
      <c r="U7">
        <v>29.871456469098323</v>
      </c>
      <c r="V7">
        <v>3.0280090840272513</v>
      </c>
      <c r="W7">
        <v>14.188941822821704</v>
      </c>
      <c r="X7">
        <v>1.220295439948619</v>
      </c>
      <c r="Y7">
        <v>65.717204232016314</v>
      </c>
      <c r="Z7">
        <v>5.8666666666666663</v>
      </c>
      <c r="AA7">
        <v>53.021835232649529</v>
      </c>
      <c r="AB7">
        <v>4.2111506524317921</v>
      </c>
    </row>
    <row r="8" spans="1:39" x14ac:dyDescent="0.35">
      <c r="D8">
        <f>SUM(D3:D7)</f>
        <v>9480.452487999999</v>
      </c>
      <c r="H8">
        <f>SUM(H4:H7)</f>
        <v>9526.753999999999</v>
      </c>
      <c r="I8" s="12">
        <f>SUM(I4:I7)</f>
        <v>1</v>
      </c>
      <c r="M8">
        <v>1359.8980557557013</v>
      </c>
      <c r="N8">
        <v>99.999999999999986</v>
      </c>
      <c r="O8">
        <v>1245.6397347614002</v>
      </c>
      <c r="P8">
        <v>100</v>
      </c>
      <c r="Q8">
        <v>1022.3505976548901</v>
      </c>
      <c r="R8">
        <v>100</v>
      </c>
      <c r="S8">
        <v>1250.8672396434922</v>
      </c>
      <c r="T8">
        <v>100</v>
      </c>
      <c r="U8">
        <v>986.5048498919723</v>
      </c>
      <c r="V8">
        <v>99.999999999999986</v>
      </c>
      <c r="W8">
        <v>1162.7464430596524</v>
      </c>
      <c r="X8">
        <v>100</v>
      </c>
      <c r="Y8">
        <v>1120.1796175911873</v>
      </c>
      <c r="Z8">
        <v>99.999999999999986</v>
      </c>
      <c r="AA8">
        <v>1259.0818901724942</v>
      </c>
      <c r="AB8">
        <v>100.00000000000001</v>
      </c>
    </row>
    <row r="9" spans="1:39" x14ac:dyDescent="0.35">
      <c r="AK9" s="3" t="s">
        <v>23</v>
      </c>
      <c r="AL9" s="3"/>
    </row>
    <row r="10" spans="1:39" x14ac:dyDescent="0.35">
      <c r="AG10" t="s">
        <v>24</v>
      </c>
      <c r="AH10" t="s">
        <v>23</v>
      </c>
      <c r="AI10" t="s">
        <v>9</v>
      </c>
      <c r="AJ10" t="s">
        <v>10</v>
      </c>
      <c r="AK10" t="s">
        <v>11</v>
      </c>
      <c r="AL10" t="s">
        <v>12</v>
      </c>
    </row>
    <row r="11" spans="1:39" x14ac:dyDescent="0.35">
      <c r="Y11">
        <f>AA8+Y8+W8+U8+S8+Q8+O8+M8</f>
        <v>9407.2684285307896</v>
      </c>
      <c r="AG11" s="40" t="s">
        <v>13</v>
      </c>
      <c r="AH11" s="1" t="s">
        <v>14</v>
      </c>
      <c r="AI11" s="4">
        <v>733.34425631636384</v>
      </c>
      <c r="AJ11" s="4">
        <v>402.51787592109991</v>
      </c>
      <c r="AK11" s="4">
        <v>180.72231163804486</v>
      </c>
      <c r="AL11" s="4">
        <v>43.313611880192568</v>
      </c>
      <c r="AM11" s="5">
        <v>1359.8980557557013</v>
      </c>
    </row>
    <row r="12" spans="1:39" x14ac:dyDescent="0.35">
      <c r="AG12" s="40"/>
      <c r="AH12" s="1" t="s">
        <v>15</v>
      </c>
      <c r="AI12" s="4">
        <v>53.926414058209772</v>
      </c>
      <c r="AJ12" s="4">
        <v>29.599121361889068</v>
      </c>
      <c r="AK12" s="4">
        <v>13.289401427786929</v>
      </c>
      <c r="AL12" s="4">
        <v>3.1850631521142225</v>
      </c>
      <c r="AM12" s="5">
        <v>99.999999999999986</v>
      </c>
    </row>
    <row r="13" spans="1:39" x14ac:dyDescent="0.35">
      <c r="AG13" s="40" t="s">
        <v>16</v>
      </c>
      <c r="AH13" s="1" t="s">
        <v>14</v>
      </c>
      <c r="AI13" s="4">
        <v>389.82250692173312</v>
      </c>
      <c r="AJ13" s="4">
        <v>283.03205004470664</v>
      </c>
      <c r="AK13" s="4">
        <v>304.6888559848029</v>
      </c>
      <c r="AL13" s="4">
        <v>268.09632181015746</v>
      </c>
      <c r="AM13" s="5">
        <v>1245.6397347614002</v>
      </c>
    </row>
    <row r="14" spans="1:39" x14ac:dyDescent="0.35">
      <c r="N14" t="s">
        <v>0</v>
      </c>
      <c r="O14" t="s">
        <v>1</v>
      </c>
      <c r="P14" t="s">
        <v>2</v>
      </c>
      <c r="Q14" t="s">
        <v>3</v>
      </c>
      <c r="AG14" s="40"/>
      <c r="AH14" s="1" t="s">
        <v>15</v>
      </c>
      <c r="AI14" s="4">
        <v>31.294964028776977</v>
      </c>
      <c r="AJ14" s="4">
        <v>22.721822541966429</v>
      </c>
      <c r="AK14" s="4">
        <v>24.460431654676256</v>
      </c>
      <c r="AL14" s="4">
        <v>21.522781774580334</v>
      </c>
      <c r="AM14" s="5">
        <v>100</v>
      </c>
    </row>
    <row r="15" spans="1:39" x14ac:dyDescent="0.35">
      <c r="G15" t="s">
        <v>0</v>
      </c>
      <c r="H15" t="s">
        <v>1</v>
      </c>
      <c r="I15" t="s">
        <v>2</v>
      </c>
      <c r="J15" t="s">
        <v>3</v>
      </c>
      <c r="N15">
        <v>2</v>
      </c>
      <c r="O15">
        <v>1</v>
      </c>
      <c r="P15">
        <v>193</v>
      </c>
      <c r="Q15">
        <v>3537.526856</v>
      </c>
      <c r="R15">
        <f>P15*864.168046*864.168046/1000000</f>
        <v>144.12977746339942</v>
      </c>
      <c r="S15">
        <f>R15/R19*100</f>
        <v>11.447212336892054</v>
      </c>
      <c r="W15" t="s">
        <v>0</v>
      </c>
      <c r="X15" t="s">
        <v>1</v>
      </c>
      <c r="Y15" t="s">
        <v>2</v>
      </c>
      <c r="Z15" t="s">
        <v>3</v>
      </c>
      <c r="AG15" s="38" t="s">
        <v>17</v>
      </c>
      <c r="AH15" s="1" t="s">
        <v>14</v>
      </c>
      <c r="AI15" s="4">
        <v>310.66314727862255</v>
      </c>
      <c r="AJ15" s="4">
        <v>201.63233116641371</v>
      </c>
      <c r="AK15" s="4">
        <v>199.39197193123132</v>
      </c>
      <c r="AL15" s="4">
        <v>310.66314727862255</v>
      </c>
      <c r="AM15" s="5">
        <v>1022.3505976548901</v>
      </c>
    </row>
    <row r="16" spans="1:39" x14ac:dyDescent="0.35">
      <c r="G16">
        <v>2</v>
      </c>
      <c r="H16">
        <v>1</v>
      </c>
      <c r="I16">
        <v>289</v>
      </c>
      <c r="J16">
        <v>3537.526856</v>
      </c>
      <c r="N16">
        <v>3</v>
      </c>
      <c r="O16">
        <v>2</v>
      </c>
      <c r="P16">
        <v>880</v>
      </c>
      <c r="Q16">
        <v>2950.5527990000001</v>
      </c>
      <c r="R16">
        <f>P16*864.168046*864.168046/1000000</f>
        <v>657.17204232016309</v>
      </c>
      <c r="S16">
        <f>R16/R19*100</f>
        <v>52.194543297746144</v>
      </c>
      <c r="W16">
        <v>2</v>
      </c>
      <c r="X16">
        <v>1</v>
      </c>
      <c r="Y16">
        <v>193</v>
      </c>
      <c r="Z16">
        <v>3537.526856</v>
      </c>
      <c r="AG16" s="38"/>
      <c r="AH16" s="1" t="s">
        <v>15</v>
      </c>
      <c r="AI16" s="4">
        <v>30.387143900657414</v>
      </c>
      <c r="AJ16" s="4">
        <v>19.722425127830537</v>
      </c>
      <c r="AK16" s="4">
        <v>19.50328707085464</v>
      </c>
      <c r="AL16" s="4">
        <v>30.387143900657414</v>
      </c>
      <c r="AM16" s="5">
        <v>100</v>
      </c>
    </row>
    <row r="17" spans="7:39" x14ac:dyDescent="0.35">
      <c r="G17">
        <v>3</v>
      </c>
      <c r="H17">
        <v>2</v>
      </c>
      <c r="I17">
        <v>606</v>
      </c>
      <c r="J17">
        <v>2950.5527990000001</v>
      </c>
      <c r="N17">
        <v>4</v>
      </c>
      <c r="O17">
        <v>3</v>
      </c>
      <c r="P17">
        <v>542</v>
      </c>
      <c r="Q17">
        <v>1957.3269769999999</v>
      </c>
      <c r="R17">
        <f>P17*864.168046*864.168046/1000000</f>
        <v>404.7582351562823</v>
      </c>
      <c r="S17">
        <f>R17/R19*100</f>
        <v>32.147093712930015</v>
      </c>
      <c r="W17">
        <v>3</v>
      </c>
      <c r="X17">
        <v>2</v>
      </c>
      <c r="Y17">
        <v>880</v>
      </c>
      <c r="Z17">
        <v>2950.5527990000001</v>
      </c>
      <c r="AG17" s="38" t="s">
        <v>18</v>
      </c>
      <c r="AH17" s="1" t="s">
        <v>14</v>
      </c>
      <c r="AI17" s="4">
        <v>215.82127298923541</v>
      </c>
      <c r="AJ17" s="4">
        <v>452.55256550683964</v>
      </c>
      <c r="AK17" s="4">
        <v>336.05388527735619</v>
      </c>
      <c r="AL17" s="4">
        <v>246.43951587006117</v>
      </c>
      <c r="AM17" s="5">
        <v>1250.8672396434922</v>
      </c>
    </row>
    <row r="18" spans="7:39" x14ac:dyDescent="0.35">
      <c r="G18">
        <v>4</v>
      </c>
      <c r="H18">
        <v>3</v>
      </c>
      <c r="I18">
        <v>450</v>
      </c>
      <c r="J18">
        <v>1957.3269769999999</v>
      </c>
      <c r="N18">
        <v>5</v>
      </c>
      <c r="O18">
        <v>4</v>
      </c>
      <c r="P18">
        <v>71</v>
      </c>
      <c r="Q18">
        <v>1034.29907</v>
      </c>
      <c r="R18">
        <f>P18*864.168046*864.168046/1000000</f>
        <v>53.021835232649529</v>
      </c>
      <c r="S18">
        <f>R18/R19*100</f>
        <v>4.2111506524317921</v>
      </c>
      <c r="W18">
        <v>4</v>
      </c>
      <c r="X18">
        <v>3</v>
      </c>
      <c r="Y18">
        <v>542</v>
      </c>
      <c r="Z18">
        <v>1957.3269769999999</v>
      </c>
      <c r="AG18" s="38"/>
      <c r="AH18" s="1" t="s">
        <v>15</v>
      </c>
      <c r="AI18" s="4">
        <v>17.253731343283583</v>
      </c>
      <c r="AJ18" s="4">
        <v>36.179104477611943</v>
      </c>
      <c r="AK18" s="4">
        <v>26.865671641791049</v>
      </c>
      <c r="AL18" s="4">
        <v>19.701492537313435</v>
      </c>
      <c r="AM18" s="5">
        <v>100</v>
      </c>
    </row>
    <row r="19" spans="7:39" x14ac:dyDescent="0.35">
      <c r="G19">
        <v>5</v>
      </c>
      <c r="H19">
        <v>4</v>
      </c>
      <c r="I19">
        <v>330</v>
      </c>
      <c r="J19">
        <v>1034.29907</v>
      </c>
      <c r="R19">
        <f>SUM(R15:R18)</f>
        <v>1259.0818901724942</v>
      </c>
      <c r="S19">
        <f>SUM(S15:S18)</f>
        <v>100.00000000000001</v>
      </c>
      <c r="W19">
        <v>5</v>
      </c>
      <c r="X19">
        <v>4</v>
      </c>
      <c r="Y19">
        <v>71</v>
      </c>
      <c r="Z19">
        <v>1034.29907</v>
      </c>
      <c r="AG19" s="38" t="s">
        <v>19</v>
      </c>
      <c r="AH19" s="1" t="s">
        <v>14</v>
      </c>
      <c r="AI19" s="4">
        <v>509.30833279812646</v>
      </c>
      <c r="AJ19" s="4">
        <v>304.6888559848029</v>
      </c>
      <c r="AK19" s="4">
        <v>142.63620463994454</v>
      </c>
      <c r="AL19" s="4">
        <v>29.871456469098323</v>
      </c>
      <c r="AM19" s="5">
        <v>986.5048498919723</v>
      </c>
    </row>
    <row r="20" spans="7:39" x14ac:dyDescent="0.35">
      <c r="AG20" s="38"/>
      <c r="AH20" s="1" t="s">
        <v>15</v>
      </c>
      <c r="AI20" s="4">
        <v>51.62755488266464</v>
      </c>
      <c r="AJ20" s="4">
        <v>30.885692657077968</v>
      </c>
      <c r="AK20" s="4">
        <v>14.45874337623013</v>
      </c>
      <c r="AL20" s="4">
        <v>3.0280090840272513</v>
      </c>
      <c r="AM20" s="5">
        <v>99.999999999999986</v>
      </c>
    </row>
    <row r="21" spans="7:39" x14ac:dyDescent="0.35">
      <c r="X21" t="s">
        <v>0</v>
      </c>
      <c r="Y21" t="s">
        <v>1</v>
      </c>
      <c r="Z21" t="s">
        <v>2</v>
      </c>
      <c r="AA21" t="s">
        <v>3</v>
      </c>
      <c r="AG21" s="38" t="s">
        <v>20</v>
      </c>
      <c r="AH21" s="1" t="s">
        <v>14</v>
      </c>
      <c r="AI21" s="4">
        <v>808.76968390083709</v>
      </c>
      <c r="AJ21" s="4">
        <v>285.27240927988908</v>
      </c>
      <c r="AK21" s="4">
        <v>54.515408056104441</v>
      </c>
      <c r="AL21" s="4">
        <v>14.188941822821704</v>
      </c>
      <c r="AM21" s="5">
        <v>1162.7464430596524</v>
      </c>
    </row>
    <row r="22" spans="7:39" x14ac:dyDescent="0.35">
      <c r="X22">
        <v>1</v>
      </c>
      <c r="Y22">
        <v>0</v>
      </c>
      <c r="Z22">
        <v>1</v>
      </c>
      <c r="AA22">
        <v>0.74678599999999995</v>
      </c>
      <c r="AG22" s="38"/>
      <c r="AH22" s="1" t="s">
        <v>15</v>
      </c>
      <c r="AI22" s="4">
        <v>69.556840077071286</v>
      </c>
      <c r="AJ22" s="4">
        <v>24.534360950545924</v>
      </c>
      <c r="AK22" s="4">
        <v>4.6885035324341677</v>
      </c>
      <c r="AL22" s="4">
        <v>1.220295439948619</v>
      </c>
      <c r="AM22" s="5">
        <v>100</v>
      </c>
    </row>
    <row r="23" spans="7:39" x14ac:dyDescent="0.35">
      <c r="X23">
        <v>2</v>
      </c>
      <c r="Y23">
        <v>1</v>
      </c>
      <c r="Z23">
        <v>1083</v>
      </c>
      <c r="AA23">
        <v>3537.526856</v>
      </c>
      <c r="AG23" s="38" t="s">
        <v>21</v>
      </c>
      <c r="AH23" s="1" t="s">
        <v>14</v>
      </c>
      <c r="AI23" s="4">
        <v>377.87392433409383</v>
      </c>
      <c r="AJ23" s="4">
        <v>342.02817657117583</v>
      </c>
      <c r="AK23" s="4">
        <v>334.56031245390125</v>
      </c>
      <c r="AL23" s="4">
        <v>65.717204232016314</v>
      </c>
      <c r="AM23" s="5">
        <v>1120.1796175911873</v>
      </c>
    </row>
    <row r="24" spans="7:39" x14ac:dyDescent="0.35">
      <c r="X24">
        <v>3</v>
      </c>
      <c r="Y24">
        <v>2</v>
      </c>
      <c r="Z24">
        <v>382</v>
      </c>
      <c r="AA24">
        <v>2950.5527990000001</v>
      </c>
      <c r="AG24" s="38"/>
      <c r="AH24" s="1" t="s">
        <v>15</v>
      </c>
      <c r="AI24" s="4">
        <v>33.733333333333334</v>
      </c>
      <c r="AJ24" s="4">
        <v>30.533333333333335</v>
      </c>
      <c r="AK24" s="4">
        <v>29.866666666666664</v>
      </c>
      <c r="AL24" s="4">
        <v>5.8666666666666663</v>
      </c>
      <c r="AM24" s="5">
        <v>99.999999999999986</v>
      </c>
    </row>
    <row r="25" spans="7:39" x14ac:dyDescent="0.35">
      <c r="X25">
        <v>4</v>
      </c>
      <c r="Y25">
        <v>3</v>
      </c>
      <c r="Z25">
        <v>73</v>
      </c>
      <c r="AA25">
        <v>1957.3269769999999</v>
      </c>
      <c r="AG25" s="38" t="s">
        <v>22</v>
      </c>
      <c r="AH25" s="1" t="s">
        <v>14</v>
      </c>
      <c r="AI25" s="4">
        <v>144.12977746339942</v>
      </c>
      <c r="AJ25" s="4">
        <v>657.17204232016309</v>
      </c>
      <c r="AK25" s="4">
        <v>404.7582351562823</v>
      </c>
      <c r="AL25" s="4">
        <v>53.021835232649529</v>
      </c>
      <c r="AM25" s="5">
        <v>1259.0818901724942</v>
      </c>
    </row>
    <row r="26" spans="7:39" x14ac:dyDescent="0.35">
      <c r="X26">
        <v>5</v>
      </c>
      <c r="Y26">
        <v>4</v>
      </c>
      <c r="Z26">
        <v>19</v>
      </c>
      <c r="AA26">
        <v>1034.29907</v>
      </c>
      <c r="AG26" s="38"/>
      <c r="AH26" s="1" t="s">
        <v>15</v>
      </c>
      <c r="AI26" s="4">
        <v>11.447212336892054</v>
      </c>
      <c r="AJ26" s="4">
        <v>52.194543297746144</v>
      </c>
      <c r="AK26" s="4">
        <v>32.147093712930015</v>
      </c>
      <c r="AL26" s="4">
        <v>4.2111506524317921</v>
      </c>
      <c r="AM26" s="5">
        <v>100.00000000000001</v>
      </c>
    </row>
    <row r="27" spans="7:39" x14ac:dyDescent="0.35">
      <c r="AL27" s="4">
        <f>AL25+AL23+AL21+AL19+AL17+AL15+AL13+AL11</f>
        <v>1031.3120345956197</v>
      </c>
      <c r="AM27" s="5">
        <f>SUM(AM11+AM13+AM15+AM17+AM19+AM21+AM23+AM25)</f>
        <v>9407.2684285307914</v>
      </c>
    </row>
  </sheetData>
  <mergeCells count="17">
    <mergeCell ref="L2:L3"/>
    <mergeCell ref="AG11:AG12"/>
    <mergeCell ref="AG13:AG14"/>
    <mergeCell ref="M2:N2"/>
    <mergeCell ref="O2:P2"/>
    <mergeCell ref="Q2:R2"/>
    <mergeCell ref="S2:T2"/>
    <mergeCell ref="U2:V2"/>
    <mergeCell ref="W2:X2"/>
    <mergeCell ref="AG21:AG22"/>
    <mergeCell ref="AG23:AG24"/>
    <mergeCell ref="AG25:AG26"/>
    <mergeCell ref="Y2:Z2"/>
    <mergeCell ref="AA2:AB2"/>
    <mergeCell ref="AG15:AG16"/>
    <mergeCell ref="AG17:AG18"/>
    <mergeCell ref="AG19:AG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C17" sqref="C17"/>
    </sheetView>
  </sheetViews>
  <sheetFormatPr defaultRowHeight="14.5" x14ac:dyDescent="0.35"/>
  <cols>
    <col min="1" max="1" width="16.08984375" bestFit="1" customWidth="1"/>
    <col min="2" max="2" width="19.54296875" bestFit="1" customWidth="1"/>
  </cols>
  <sheetData>
    <row r="3" spans="1:2" x14ac:dyDescent="0.35">
      <c r="A3" s="6" t="s">
        <v>23</v>
      </c>
      <c r="B3" t="s">
        <v>30</v>
      </c>
    </row>
    <row r="4" spans="1:2" x14ac:dyDescent="0.35">
      <c r="A4" t="s">
        <v>16</v>
      </c>
      <c r="B4" s="9">
        <v>0.74070958765521466</v>
      </c>
    </row>
    <row r="5" spans="1:2" x14ac:dyDescent="0.35">
      <c r="A5" t="s">
        <v>20</v>
      </c>
      <c r="B5" s="9">
        <v>3.4328937138211585E-2</v>
      </c>
    </row>
    <row r="6" spans="1:2" x14ac:dyDescent="0.35">
      <c r="A6" t="s">
        <v>19</v>
      </c>
      <c r="B6" s="9">
        <v>0.14758830444829635</v>
      </c>
    </row>
    <row r="7" spans="1:2" x14ac:dyDescent="0.35">
      <c r="A7" t="s">
        <v>13</v>
      </c>
      <c r="B7" s="9">
        <v>0.14873112945549949</v>
      </c>
    </row>
    <row r="8" spans="1:2" x14ac:dyDescent="0.35">
      <c r="A8" t="s">
        <v>17</v>
      </c>
      <c r="B8" s="9">
        <v>0.76984722943034667</v>
      </c>
    </row>
    <row r="9" spans="1:2" x14ac:dyDescent="0.35">
      <c r="A9" t="s">
        <v>22</v>
      </c>
      <c r="B9" s="9">
        <v>0.32935338742848452</v>
      </c>
    </row>
    <row r="10" spans="1:2" x14ac:dyDescent="0.35">
      <c r="A10" t="s">
        <v>18</v>
      </c>
      <c r="B10" s="9">
        <v>0.69772682035557931</v>
      </c>
    </row>
    <row r="11" spans="1:2" x14ac:dyDescent="0.35">
      <c r="A11" t="s">
        <v>21</v>
      </c>
      <c r="B11" s="9">
        <v>0.46255296349997083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opLeftCell="K4" workbookViewId="0">
      <selection activeCell="O16" sqref="O16"/>
    </sheetView>
  </sheetViews>
  <sheetFormatPr defaultRowHeight="14.5" x14ac:dyDescent="0.35"/>
  <sheetData>
    <row r="1" spans="1:26" x14ac:dyDescent="0.35">
      <c r="A1" t="s">
        <v>39</v>
      </c>
    </row>
    <row r="5" spans="1:26" x14ac:dyDescent="0.35">
      <c r="F5" t="s">
        <v>39</v>
      </c>
    </row>
    <row r="6" spans="1:26" x14ac:dyDescent="0.35">
      <c r="G6" s="21" t="s">
        <v>40</v>
      </c>
      <c r="H6" s="21" t="s">
        <v>41</v>
      </c>
      <c r="I6" t="s">
        <v>42</v>
      </c>
    </row>
    <row r="7" spans="1:26" x14ac:dyDescent="0.35">
      <c r="G7" t="s">
        <v>43</v>
      </c>
      <c r="H7">
        <v>60.1</v>
      </c>
      <c r="I7">
        <v>56.7</v>
      </c>
    </row>
    <row r="8" spans="1:26" x14ac:dyDescent="0.35">
      <c r="G8" t="s">
        <v>44</v>
      </c>
      <c r="H8">
        <v>12.9</v>
      </c>
      <c r="I8">
        <v>23</v>
      </c>
    </row>
    <row r="9" spans="1:26" x14ac:dyDescent="0.35">
      <c r="G9" t="s">
        <v>45</v>
      </c>
      <c r="H9">
        <v>6.1</v>
      </c>
      <c r="I9">
        <v>3.8</v>
      </c>
      <c r="M9" s="21" t="s">
        <v>40</v>
      </c>
      <c r="N9" t="s">
        <v>43</v>
      </c>
      <c r="O9" t="s">
        <v>44</v>
      </c>
      <c r="P9" t="s">
        <v>45</v>
      </c>
      <c r="Q9" t="s">
        <v>46</v>
      </c>
      <c r="R9" t="s">
        <v>47</v>
      </c>
      <c r="S9" t="s">
        <v>48</v>
      </c>
      <c r="T9" t="s">
        <v>49</v>
      </c>
      <c r="U9" t="s">
        <v>56</v>
      </c>
      <c r="V9" t="s">
        <v>51</v>
      </c>
      <c r="W9" t="s">
        <v>52</v>
      </c>
      <c r="X9" t="s">
        <v>53</v>
      </c>
      <c r="Y9" t="s">
        <v>54</v>
      </c>
      <c r="Z9" t="s">
        <v>55</v>
      </c>
    </row>
    <row r="10" spans="1:26" x14ac:dyDescent="0.35">
      <c r="G10" t="s">
        <v>46</v>
      </c>
      <c r="H10">
        <v>5.0999999999999996</v>
      </c>
      <c r="I10">
        <v>3.3</v>
      </c>
      <c r="M10" s="21" t="s">
        <v>41</v>
      </c>
      <c r="N10">
        <v>60.1</v>
      </c>
      <c r="O10">
        <v>12.9</v>
      </c>
      <c r="P10">
        <v>6.1</v>
      </c>
      <c r="Q10">
        <v>5.0999999999999996</v>
      </c>
      <c r="R10">
        <v>3.8</v>
      </c>
      <c r="S10">
        <v>2.9</v>
      </c>
      <c r="T10">
        <v>2.1</v>
      </c>
      <c r="U10">
        <v>1.9</v>
      </c>
      <c r="V10">
        <v>1.2</v>
      </c>
      <c r="W10">
        <v>1.2</v>
      </c>
      <c r="X10">
        <v>1.1000000000000001</v>
      </c>
      <c r="Y10">
        <v>0.7</v>
      </c>
      <c r="Z10">
        <v>0.7</v>
      </c>
    </row>
    <row r="11" spans="1:26" x14ac:dyDescent="0.35">
      <c r="G11" t="s">
        <v>47</v>
      </c>
      <c r="H11">
        <v>3.8</v>
      </c>
      <c r="I11">
        <v>5.3</v>
      </c>
    </row>
    <row r="12" spans="1:26" x14ac:dyDescent="0.35">
      <c r="G12" t="s">
        <v>48</v>
      </c>
      <c r="H12">
        <v>2.9</v>
      </c>
      <c r="I12">
        <v>0.6</v>
      </c>
    </row>
    <row r="13" spans="1:26" x14ac:dyDescent="0.35">
      <c r="G13" t="s">
        <v>49</v>
      </c>
      <c r="H13">
        <v>2.1</v>
      </c>
      <c r="I13">
        <v>0.5</v>
      </c>
    </row>
    <row r="14" spans="1:26" x14ac:dyDescent="0.35">
      <c r="G14" t="s">
        <v>50</v>
      </c>
      <c r="H14">
        <v>1.9</v>
      </c>
      <c r="I14">
        <v>4.9000000000000004</v>
      </c>
    </row>
    <row r="15" spans="1:26" x14ac:dyDescent="0.35">
      <c r="G15" t="s">
        <v>51</v>
      </c>
      <c r="H15">
        <v>1.2</v>
      </c>
      <c r="I15">
        <v>0.6</v>
      </c>
    </row>
    <row r="16" spans="1:26" x14ac:dyDescent="0.35">
      <c r="G16" t="s">
        <v>52</v>
      </c>
      <c r="H16">
        <v>1.2</v>
      </c>
      <c r="I16">
        <v>0.7</v>
      </c>
    </row>
    <row r="17" spans="7:9" x14ac:dyDescent="0.35">
      <c r="G17" t="s">
        <v>53</v>
      </c>
      <c r="H17">
        <v>1.1000000000000001</v>
      </c>
      <c r="I17">
        <v>0</v>
      </c>
    </row>
    <row r="18" spans="7:9" x14ac:dyDescent="0.35">
      <c r="G18" t="s">
        <v>54</v>
      </c>
      <c r="H18">
        <v>0.7</v>
      </c>
      <c r="I18">
        <v>0.5</v>
      </c>
    </row>
    <row r="19" spans="7:9" x14ac:dyDescent="0.35">
      <c r="G19" t="s">
        <v>55</v>
      </c>
      <c r="H19">
        <v>0.7</v>
      </c>
      <c r="I19">
        <v>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1:O16"/>
  <sheetViews>
    <sheetView topLeftCell="A6" workbookViewId="0">
      <selection activeCell="O12" sqref="O12"/>
    </sheetView>
  </sheetViews>
  <sheetFormatPr defaultRowHeight="14.5" x14ac:dyDescent="0.35"/>
  <sheetData>
    <row r="11" spans="14:15" x14ac:dyDescent="0.35">
      <c r="N11" t="s">
        <v>62</v>
      </c>
      <c r="O11" t="s">
        <v>63</v>
      </c>
    </row>
    <row r="12" spans="14:15" x14ac:dyDescent="0.35">
      <c r="N12" t="s">
        <v>59</v>
      </c>
      <c r="O12">
        <v>0.65</v>
      </c>
    </row>
    <row r="13" spans="14:15" x14ac:dyDescent="0.35">
      <c r="N13" t="s">
        <v>60</v>
      </c>
      <c r="O13">
        <v>0.77</v>
      </c>
    </row>
    <row r="14" spans="14:15" x14ac:dyDescent="0.35">
      <c r="N14" t="s">
        <v>61</v>
      </c>
      <c r="O14">
        <v>0.89</v>
      </c>
    </row>
    <row r="15" spans="14:15" x14ac:dyDescent="0.35">
      <c r="N15" t="s">
        <v>57</v>
      </c>
      <c r="O15">
        <v>0.43</v>
      </c>
    </row>
    <row r="16" spans="14:15" x14ac:dyDescent="0.35">
      <c r="N16" t="s">
        <v>58</v>
      </c>
      <c r="O16">
        <v>0.56000000000000005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15" sqref="C15"/>
    </sheetView>
  </sheetViews>
  <sheetFormatPr defaultRowHeight="14.5" x14ac:dyDescent="0.35"/>
  <cols>
    <col min="1" max="1" width="12.36328125" bestFit="1" customWidth="1"/>
    <col min="2" max="2" width="16.1796875" bestFit="1" customWidth="1"/>
    <col min="3" max="3" width="23.26953125" bestFit="1" customWidth="1"/>
    <col min="4" max="4" width="13.90625" bestFit="1" customWidth="1"/>
    <col min="5" max="5" width="19.54296875" bestFit="1" customWidth="1"/>
  </cols>
  <sheetData>
    <row r="1" spans="1:5" x14ac:dyDescent="0.35">
      <c r="A1" s="6" t="s">
        <v>25</v>
      </c>
      <c r="B1" t="s">
        <v>27</v>
      </c>
      <c r="C1" t="s">
        <v>28</v>
      </c>
      <c r="D1" t="s">
        <v>29</v>
      </c>
      <c r="E1" t="s">
        <v>30</v>
      </c>
    </row>
    <row r="2" spans="1:5" x14ac:dyDescent="0.35">
      <c r="A2" s="7" t="s">
        <v>16</v>
      </c>
      <c r="B2" s="9">
        <v>1.303405156028445</v>
      </c>
      <c r="C2" s="9">
        <v>0.48426664189119861</v>
      </c>
      <c r="D2" s="9">
        <v>0.47161861442514191</v>
      </c>
      <c r="E2" s="9">
        <v>0.74070958765521466</v>
      </c>
    </row>
    <row r="3" spans="1:5" x14ac:dyDescent="0.35">
      <c r="A3" s="7" t="s">
        <v>20</v>
      </c>
      <c r="B3" s="9">
        <v>1.8571286000716722</v>
      </c>
      <c r="C3" s="9">
        <v>0.76388540028958629</v>
      </c>
      <c r="D3" s="9">
        <v>0.34465706250052985</v>
      </c>
      <c r="E3" s="9">
        <v>3.4328937138211585E-2</v>
      </c>
    </row>
    <row r="4" spans="1:5" x14ac:dyDescent="0.35">
      <c r="A4" s="7" t="s">
        <v>19</v>
      </c>
      <c r="B4" s="9">
        <v>1.6481469731179248</v>
      </c>
      <c r="C4" s="9">
        <v>0.64654055689897205</v>
      </c>
      <c r="D4" s="9">
        <v>0.55772416553480653</v>
      </c>
      <c r="E4" s="9">
        <v>0.14758830444829635</v>
      </c>
    </row>
    <row r="5" spans="1:5" x14ac:dyDescent="0.35">
      <c r="A5" s="7" t="s">
        <v>13</v>
      </c>
      <c r="B5" s="9">
        <v>1.3606160192814514</v>
      </c>
      <c r="C5" s="9">
        <v>0.69008690295978647</v>
      </c>
      <c r="D5" s="9">
        <v>0.80056594830326255</v>
      </c>
      <c r="E5" s="9">
        <v>0.14873112945549949</v>
      </c>
    </row>
    <row r="6" spans="1:5" x14ac:dyDescent="0.35">
      <c r="A6" s="7" t="s">
        <v>17</v>
      </c>
      <c r="B6" s="9">
        <v>1.4797355498619962</v>
      </c>
      <c r="C6" s="9">
        <v>0.44691243449952456</v>
      </c>
      <c r="D6" s="9">
        <v>0.30350478620813265</v>
      </c>
      <c r="E6" s="9">
        <v>0.76984722943034667</v>
      </c>
    </row>
    <row r="7" spans="1:5" x14ac:dyDescent="0.35">
      <c r="A7" s="7" t="s">
        <v>22</v>
      </c>
      <c r="B7" s="9">
        <v>1.0207597617618591</v>
      </c>
      <c r="C7" s="9">
        <v>1.1272968189638699</v>
      </c>
      <c r="D7" s="9">
        <v>0.52259003184578656</v>
      </c>
      <c r="E7" s="9">
        <v>0.32935338742848452</v>
      </c>
    </row>
    <row r="8" spans="1:5" x14ac:dyDescent="0.35">
      <c r="A8" s="7" t="s">
        <v>18</v>
      </c>
      <c r="B8" s="9">
        <v>1.1126889358824998</v>
      </c>
      <c r="C8" s="9">
        <v>0.76049621589181915</v>
      </c>
      <c r="D8" s="9">
        <v>0.42908802787010175</v>
      </c>
      <c r="E8" s="9">
        <v>0.69772682035557931</v>
      </c>
    </row>
    <row r="9" spans="1:5" x14ac:dyDescent="0.35">
      <c r="A9" s="7" t="s">
        <v>21</v>
      </c>
      <c r="B9" s="9">
        <v>1.2827619439852713</v>
      </c>
      <c r="C9" s="9">
        <v>0.82707886180237822</v>
      </c>
      <c r="D9" s="9">
        <v>0.42760623071237958</v>
      </c>
      <c r="E9" s="9">
        <v>0.46255296349997083</v>
      </c>
    </row>
    <row r="10" spans="1:5" x14ac:dyDescent="0.35">
      <c r="A10" s="7" t="s">
        <v>26</v>
      </c>
      <c r="B10" s="9">
        <v>11.065242939991119</v>
      </c>
      <c r="C10" s="9">
        <v>5.7465638331971345</v>
      </c>
      <c r="D10" s="9">
        <v>3.8573548674001419</v>
      </c>
      <c r="E10" s="9">
        <v>3.3308383594116036</v>
      </c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W39"/>
  <sheetViews>
    <sheetView tabSelected="1" topLeftCell="A19" zoomScale="80" workbookViewId="0">
      <selection activeCell="D34" sqref="D34:G39"/>
    </sheetView>
  </sheetViews>
  <sheetFormatPr defaultRowHeight="14.5" x14ac:dyDescent="0.35"/>
  <sheetData>
    <row r="2" spans="3:23" x14ac:dyDescent="0.35">
      <c r="D2" s="38"/>
      <c r="E2" s="38"/>
      <c r="F2" s="38"/>
      <c r="G2" s="38"/>
      <c r="H2" s="38"/>
      <c r="I2" s="38"/>
    </row>
    <row r="3" spans="3:23" x14ac:dyDescent="0.35">
      <c r="D3" s="22" t="s">
        <v>66</v>
      </c>
      <c r="E3" s="21" t="s">
        <v>9</v>
      </c>
      <c r="F3" s="21" t="s">
        <v>10</v>
      </c>
      <c r="G3" s="21" t="s">
        <v>11</v>
      </c>
      <c r="H3" s="21" t="s">
        <v>12</v>
      </c>
    </row>
    <row r="4" spans="3:23" s="37" customFormat="1" x14ac:dyDescent="0.35">
      <c r="C4" s="41" t="s">
        <v>37</v>
      </c>
      <c r="D4" s="30" t="s">
        <v>13</v>
      </c>
      <c r="E4" s="31">
        <v>0.53926414058209771</v>
      </c>
      <c r="F4" s="32">
        <v>0.29599121361889069</v>
      </c>
      <c r="G4" s="33">
        <v>0.13289401427786929</v>
      </c>
      <c r="H4" s="34">
        <v>3.1850631521142224E-2</v>
      </c>
      <c r="I4" s="31"/>
      <c r="J4" s="31"/>
      <c r="K4" s="31"/>
      <c r="L4" s="31"/>
      <c r="M4" s="31"/>
      <c r="N4" s="31"/>
      <c r="O4" s="31">
        <v>0.53926414058209771</v>
      </c>
      <c r="P4" s="32">
        <v>0.29599121361889069</v>
      </c>
      <c r="Q4" s="35">
        <v>0.13289401427786929</v>
      </c>
      <c r="R4" s="36">
        <v>3.1850631521142224E-2</v>
      </c>
      <c r="S4" s="31">
        <v>0.40703517587939697</v>
      </c>
      <c r="T4" s="31">
        <v>0.20212171970965936</v>
      </c>
      <c r="U4" s="31">
        <v>0.30541596873255156</v>
      </c>
      <c r="V4" s="31">
        <v>8.5427135678391955E-2</v>
      </c>
      <c r="W4" s="31">
        <v>0.99999999999999978</v>
      </c>
    </row>
    <row r="5" spans="3:23" x14ac:dyDescent="0.35">
      <c r="C5" s="41"/>
      <c r="D5" s="18" t="s">
        <v>16</v>
      </c>
      <c r="E5" s="12">
        <v>0.31294964028776978</v>
      </c>
      <c r="F5" s="12">
        <v>0.2272182254196643</v>
      </c>
      <c r="G5" s="20">
        <v>0.24460431654676257</v>
      </c>
      <c r="H5" s="19">
        <v>0.21522781774580335</v>
      </c>
      <c r="I5" s="12"/>
      <c r="J5" s="12"/>
      <c r="K5" s="12"/>
      <c r="L5" s="12"/>
      <c r="M5" s="12"/>
      <c r="N5" s="12"/>
      <c r="O5" s="12">
        <v>0.31294964028776978</v>
      </c>
      <c r="P5" s="12">
        <v>0.2272182254196643</v>
      </c>
      <c r="Q5" s="17">
        <v>0.24460431654676257</v>
      </c>
      <c r="R5" s="14">
        <v>0.21522781774580335</v>
      </c>
      <c r="S5" s="12">
        <v>0.50674019607843135</v>
      </c>
      <c r="T5" s="12">
        <v>0.12254901960784315</v>
      </c>
      <c r="U5" s="12">
        <v>9.1911764705882359E-2</v>
      </c>
      <c r="V5" s="12">
        <v>0.27879901960784315</v>
      </c>
      <c r="W5" s="12">
        <v>1</v>
      </c>
    </row>
    <row r="6" spans="3:23" s="37" customFormat="1" x14ac:dyDescent="0.35">
      <c r="C6" s="41"/>
      <c r="D6" s="30" t="s">
        <v>17</v>
      </c>
      <c r="E6" s="31">
        <v>0.30387143900657415</v>
      </c>
      <c r="F6" s="32">
        <v>0.19722425127830537</v>
      </c>
      <c r="G6" s="34">
        <v>0.19503287070854639</v>
      </c>
      <c r="H6" s="34">
        <v>0.30387143900657415</v>
      </c>
      <c r="I6" s="31"/>
      <c r="J6" s="31"/>
      <c r="K6" s="31"/>
      <c r="L6" s="31"/>
      <c r="M6" s="31"/>
      <c r="N6" s="31"/>
      <c r="O6" s="31">
        <v>0.30387143900657415</v>
      </c>
      <c r="P6" s="32">
        <v>0.19722425127830537</v>
      </c>
      <c r="Q6" s="36">
        <v>0.19503287070854639</v>
      </c>
      <c r="R6" s="36">
        <v>0.30387143900657415</v>
      </c>
      <c r="S6" s="31">
        <v>0.60581222056631889</v>
      </c>
      <c r="T6" s="31">
        <v>0.11847988077496274</v>
      </c>
      <c r="U6" s="31">
        <v>4.694485842026825E-2</v>
      </c>
      <c r="V6" s="31">
        <v>0.22876304023845007</v>
      </c>
      <c r="W6" s="31">
        <v>1</v>
      </c>
    </row>
    <row r="7" spans="3:23" s="37" customFormat="1" x14ac:dyDescent="0.35">
      <c r="C7" s="41"/>
      <c r="D7" s="30" t="s">
        <v>18</v>
      </c>
      <c r="E7" s="31">
        <v>0.17253731343283582</v>
      </c>
      <c r="F7" s="32">
        <v>0.36179104477611945</v>
      </c>
      <c r="G7" s="34">
        <v>0.2686567164179105</v>
      </c>
      <c r="H7" s="34">
        <v>0.19701492537313434</v>
      </c>
      <c r="I7" s="31"/>
      <c r="J7" s="31"/>
      <c r="K7" s="31"/>
      <c r="L7" s="31"/>
      <c r="M7" s="31"/>
      <c r="N7" s="31"/>
      <c r="O7" s="31">
        <v>0.17253731343283582</v>
      </c>
      <c r="P7" s="32">
        <v>0.36179104477611945</v>
      </c>
      <c r="Q7" s="36">
        <v>0.2686567164179105</v>
      </c>
      <c r="R7" s="36">
        <v>0.19701492537313434</v>
      </c>
      <c r="S7" s="31">
        <v>0.46809815950920242</v>
      </c>
      <c r="T7" s="31">
        <v>0.20429447852760735</v>
      </c>
      <c r="U7" s="31">
        <v>6.6871165644171768E-2</v>
      </c>
      <c r="V7" s="31">
        <v>0.2607361963190184</v>
      </c>
      <c r="W7" s="31">
        <v>0.99999999999999978</v>
      </c>
    </row>
    <row r="8" spans="3:23" s="37" customFormat="1" x14ac:dyDescent="0.35">
      <c r="C8" s="41"/>
      <c r="D8" s="30" t="s">
        <v>19</v>
      </c>
      <c r="E8" s="31">
        <v>0.51627554882664639</v>
      </c>
      <c r="F8" s="32">
        <v>0.30885692657077968</v>
      </c>
      <c r="G8" s="34">
        <v>0.14458743376230129</v>
      </c>
      <c r="H8" s="34">
        <v>3.0280090840272514E-2</v>
      </c>
      <c r="I8" s="31"/>
      <c r="J8" s="31"/>
      <c r="K8" s="31"/>
      <c r="L8" s="31"/>
      <c r="M8" s="31"/>
      <c r="N8" s="31"/>
      <c r="O8" s="31">
        <v>0.51627554882664639</v>
      </c>
      <c r="P8" s="32">
        <v>0.30885692657077968</v>
      </c>
      <c r="Q8" s="36">
        <v>0.14458743376230129</v>
      </c>
      <c r="R8" s="36">
        <v>3.0280090840272514E-2</v>
      </c>
      <c r="S8" s="31">
        <v>0.56965944272445812</v>
      </c>
      <c r="T8" s="31">
        <v>0.16640866873065013</v>
      </c>
      <c r="U8" s="31">
        <v>0.19040247678018576</v>
      </c>
      <c r="V8" s="31">
        <v>7.3529411764705885E-2</v>
      </c>
      <c r="W8" s="31">
        <v>0.99999999999999978</v>
      </c>
    </row>
    <row r="9" spans="3:23" s="37" customFormat="1" x14ac:dyDescent="0.35">
      <c r="C9" s="41"/>
      <c r="D9" s="30" t="s">
        <v>20</v>
      </c>
      <c r="E9" s="31">
        <v>0.6955684007707128</v>
      </c>
      <c r="F9" s="32">
        <v>0.24534360950545925</v>
      </c>
      <c r="G9" s="34">
        <v>4.6885035324341677E-2</v>
      </c>
      <c r="H9" s="34">
        <v>1.2202954399486189E-2</v>
      </c>
      <c r="I9" s="31"/>
      <c r="J9" s="31"/>
      <c r="K9" s="31"/>
      <c r="L9" s="31"/>
      <c r="M9" s="31"/>
      <c r="N9" s="31"/>
      <c r="O9" s="31">
        <v>0.6955684007707128</v>
      </c>
      <c r="P9" s="32">
        <v>0.24534360950545925</v>
      </c>
      <c r="Q9" s="36">
        <v>4.6885035324341677E-2</v>
      </c>
      <c r="R9" s="36">
        <v>1.2202954399486189E-2</v>
      </c>
      <c r="S9" s="31">
        <v>0.58823529411764708</v>
      </c>
      <c r="T9" s="31">
        <v>0.26569729015201587</v>
      </c>
      <c r="U9" s="31">
        <v>0.13152676801057503</v>
      </c>
      <c r="V9" s="31">
        <v>1.4540647719762063E-2</v>
      </c>
      <c r="W9" s="31">
        <v>1.0000000000000002</v>
      </c>
    </row>
    <row r="10" spans="3:23" s="37" customFormat="1" x14ac:dyDescent="0.35">
      <c r="C10" s="41"/>
      <c r="D10" s="30" t="s">
        <v>21</v>
      </c>
      <c r="E10" s="31">
        <v>0.33733333333333332</v>
      </c>
      <c r="F10" s="32">
        <v>0.30533333333333335</v>
      </c>
      <c r="G10" s="34">
        <v>0.29866666666666664</v>
      </c>
      <c r="H10" s="34">
        <v>5.8666666666666666E-2</v>
      </c>
      <c r="I10" s="31"/>
      <c r="J10" s="31"/>
      <c r="K10" s="31"/>
      <c r="L10" s="31"/>
      <c r="M10" s="31"/>
      <c r="N10" s="31"/>
      <c r="O10" s="31">
        <v>0.33733333333333332</v>
      </c>
      <c r="P10" s="32">
        <v>0.30533333333333335</v>
      </c>
      <c r="Q10" s="36">
        <v>0.29866666666666664</v>
      </c>
      <c r="R10" s="36">
        <v>5.8666666666666666E-2</v>
      </c>
      <c r="S10" s="31">
        <v>0.46952908587257619</v>
      </c>
      <c r="T10" s="31">
        <v>0.25969529085872578</v>
      </c>
      <c r="U10" s="31">
        <v>6.6481994459833785E-2</v>
      </c>
      <c r="V10" s="31">
        <v>0.20429362880886426</v>
      </c>
      <c r="W10" s="31">
        <v>1</v>
      </c>
    </row>
    <row r="11" spans="3:23" s="29" customFormat="1" x14ac:dyDescent="0.35">
      <c r="C11" s="41"/>
      <c r="D11" s="24" t="s">
        <v>22</v>
      </c>
      <c r="E11" s="25">
        <v>0.11447212336892054</v>
      </c>
      <c r="F11" s="26">
        <v>0.52194543297746143</v>
      </c>
      <c r="G11" s="27">
        <v>0.32147093712930014</v>
      </c>
      <c r="H11" s="27">
        <v>4.2111506524317922E-2</v>
      </c>
      <c r="I11" s="25"/>
      <c r="J11" s="25"/>
      <c r="K11" s="25"/>
      <c r="L11" s="25"/>
      <c r="M11" s="25"/>
      <c r="N11" s="25"/>
      <c r="O11" s="25">
        <v>0.11447212336892054</v>
      </c>
      <c r="P11" s="26">
        <v>0.52194543297746143</v>
      </c>
      <c r="Q11" s="28">
        <v>0.32147093712930014</v>
      </c>
      <c r="R11" s="28">
        <v>4.2111506524317922E-2</v>
      </c>
      <c r="S11" s="25">
        <v>0.51327980234712789</v>
      </c>
      <c r="T11" s="25">
        <v>0.25694873378628785</v>
      </c>
      <c r="U11" s="25">
        <v>9.1414453366275489E-2</v>
      </c>
      <c r="V11" s="25">
        <v>0.13835701050030885</v>
      </c>
      <c r="W11" s="25">
        <v>1.0000000000000002</v>
      </c>
    </row>
    <row r="12" spans="3:23" s="37" customFormat="1" x14ac:dyDescent="0.35">
      <c r="C12" s="41" t="s">
        <v>64</v>
      </c>
      <c r="D12" s="30" t="s">
        <v>13</v>
      </c>
      <c r="E12" s="31">
        <v>0.41431670281995658</v>
      </c>
      <c r="F12" s="31">
        <v>0.19197396963123647</v>
      </c>
      <c r="G12" s="31">
        <v>0.36225596529284171</v>
      </c>
      <c r="H12" s="31">
        <v>3.1453362255965296E-2</v>
      </c>
    </row>
    <row r="13" spans="3:23" x14ac:dyDescent="0.35">
      <c r="C13" s="41"/>
      <c r="D13" s="18" t="s">
        <v>16</v>
      </c>
      <c r="E13" s="12">
        <v>0.48371531966224368</v>
      </c>
      <c r="F13" s="12">
        <v>0.1344993968636912</v>
      </c>
      <c r="G13" s="12">
        <v>0.13510253317249699</v>
      </c>
      <c r="H13" s="12">
        <v>0.24668275030156817</v>
      </c>
    </row>
    <row r="14" spans="3:23" s="37" customFormat="1" x14ac:dyDescent="0.35">
      <c r="C14" s="41"/>
      <c r="D14" s="30" t="s">
        <v>17</v>
      </c>
      <c r="E14" s="31">
        <v>0.57005189028910308</v>
      </c>
      <c r="F14" s="31">
        <v>0.13120830244625648</v>
      </c>
      <c r="G14" s="31">
        <v>6.1527057079318014E-2</v>
      </c>
      <c r="H14" s="31">
        <v>0.23721275018532245</v>
      </c>
    </row>
    <row r="15" spans="3:23" s="37" customFormat="1" x14ac:dyDescent="0.35">
      <c r="C15" s="41"/>
      <c r="D15" s="30" t="s">
        <v>18</v>
      </c>
      <c r="E15" s="31">
        <v>0.47205346294046174</v>
      </c>
      <c r="F15" s="31">
        <v>0.19441069258809235</v>
      </c>
      <c r="G15" s="31">
        <v>9.356014580801944E-2</v>
      </c>
      <c r="H15" s="31">
        <v>0.2399756986634265</v>
      </c>
      <c r="J15" s="37" t="s">
        <v>38</v>
      </c>
      <c r="L15" s="37">
        <v>0.41431670281995658</v>
      </c>
      <c r="M15" s="37">
        <v>0.19197396963123647</v>
      </c>
      <c r="N15" s="37">
        <v>0.36225596529284171</v>
      </c>
      <c r="O15" s="37">
        <v>3.1453362255965296E-2</v>
      </c>
      <c r="P15" s="37">
        <v>1.0000000000000002</v>
      </c>
    </row>
    <row r="16" spans="3:23" s="37" customFormat="1" x14ac:dyDescent="0.35">
      <c r="C16" s="41"/>
      <c r="D16" s="30" t="s">
        <v>19</v>
      </c>
      <c r="E16" s="31">
        <v>0.56221198156682028</v>
      </c>
      <c r="F16" s="31">
        <v>0.17127496159754224</v>
      </c>
      <c r="G16" s="31">
        <v>0.2227342549923195</v>
      </c>
      <c r="H16" s="31">
        <v>4.377880184331797E-2</v>
      </c>
      <c r="L16" s="37">
        <v>0.48371531966224368</v>
      </c>
      <c r="M16" s="37">
        <v>0.1344993968636912</v>
      </c>
      <c r="N16" s="37">
        <v>0.13510253317249699</v>
      </c>
      <c r="O16" s="37">
        <v>0.24668275030156817</v>
      </c>
      <c r="P16" s="37">
        <v>1</v>
      </c>
    </row>
    <row r="17" spans="3:16" s="37" customFormat="1" x14ac:dyDescent="0.35">
      <c r="C17" s="41"/>
      <c r="D17" s="30" t="s">
        <v>20</v>
      </c>
      <c r="E17" s="31">
        <v>0.57332490518331225</v>
      </c>
      <c r="F17" s="31">
        <v>0.25284450063211122</v>
      </c>
      <c r="G17" s="31">
        <v>0.16624525916561314</v>
      </c>
      <c r="H17" s="31">
        <v>7.5853350189633373E-3</v>
      </c>
      <c r="L17" s="37">
        <v>769</v>
      </c>
      <c r="M17" s="37">
        <v>177</v>
      </c>
      <c r="N17" s="37">
        <v>83</v>
      </c>
      <c r="O17" s="37">
        <v>320</v>
      </c>
      <c r="P17" s="37">
        <v>1349</v>
      </c>
    </row>
    <row r="18" spans="3:16" s="37" customFormat="1" x14ac:dyDescent="0.35">
      <c r="C18" s="41"/>
      <c r="D18" s="30" t="s">
        <v>21</v>
      </c>
      <c r="E18" s="31">
        <v>0.47589952477936187</v>
      </c>
      <c r="F18" s="31">
        <v>0.26205023761031909</v>
      </c>
      <c r="G18" s="31">
        <v>6.2457569585879155E-2</v>
      </c>
      <c r="H18" s="31">
        <v>0.19959266802443992</v>
      </c>
      <c r="L18" s="37">
        <v>0.57005189028910308</v>
      </c>
      <c r="M18" s="37">
        <v>0.13120830244625648</v>
      </c>
      <c r="N18" s="37">
        <v>6.1527057079318014E-2</v>
      </c>
      <c r="O18" s="37">
        <v>0.23721275018532245</v>
      </c>
      <c r="P18" s="37">
        <v>1</v>
      </c>
    </row>
    <row r="19" spans="3:16" s="29" customFormat="1" x14ac:dyDescent="0.35">
      <c r="C19" s="41"/>
      <c r="D19" s="24" t="s">
        <v>22</v>
      </c>
      <c r="E19" s="25">
        <v>0.39300783604581074</v>
      </c>
      <c r="F19" s="25">
        <v>0.34840265220012057</v>
      </c>
      <c r="G19" s="25">
        <v>0.10970464135021098</v>
      </c>
      <c r="H19" s="25">
        <v>0.14888487040385776</v>
      </c>
      <c r="L19" s="29">
        <v>777</v>
      </c>
      <c r="M19" s="29">
        <v>320</v>
      </c>
      <c r="N19" s="29">
        <v>154</v>
      </c>
      <c r="O19" s="29">
        <v>395</v>
      </c>
      <c r="P19" s="29">
        <v>1646</v>
      </c>
    </row>
    <row r="20" spans="3:16" s="37" customFormat="1" x14ac:dyDescent="0.35">
      <c r="C20" s="41" t="s">
        <v>65</v>
      </c>
      <c r="D20" s="30" t="s">
        <v>13</v>
      </c>
      <c r="E20" s="31">
        <v>0.40703517587939697</v>
      </c>
      <c r="F20" s="31">
        <v>0.20212171970965936</v>
      </c>
      <c r="G20" s="31">
        <v>0.30541596873255156</v>
      </c>
      <c r="H20" s="31">
        <v>8.5427135678391955E-2</v>
      </c>
      <c r="L20" s="37">
        <v>0.47205346294046174</v>
      </c>
      <c r="M20" s="37">
        <v>0.19441069258809235</v>
      </c>
      <c r="N20" s="37">
        <v>9.356014580801944E-2</v>
      </c>
      <c r="O20" s="37">
        <v>0.2399756986634265</v>
      </c>
      <c r="P20" s="37">
        <v>1</v>
      </c>
    </row>
    <row r="21" spans="3:16" x14ac:dyDescent="0.35">
      <c r="C21" s="41"/>
      <c r="D21" s="18" t="s">
        <v>16</v>
      </c>
      <c r="E21" s="12">
        <v>0.50674019607843135</v>
      </c>
      <c r="F21" s="12">
        <v>0.12254901960784315</v>
      </c>
      <c r="G21" s="12">
        <v>9.1911764705882359E-2</v>
      </c>
      <c r="H21" s="12">
        <v>0.27879901960784315</v>
      </c>
      <c r="L21">
        <v>732</v>
      </c>
      <c r="M21">
        <v>223</v>
      </c>
      <c r="N21">
        <v>290</v>
      </c>
      <c r="O21">
        <v>57</v>
      </c>
      <c r="P21">
        <v>1302</v>
      </c>
    </row>
    <row r="22" spans="3:16" s="37" customFormat="1" x14ac:dyDescent="0.35">
      <c r="C22" s="41"/>
      <c r="D22" s="30" t="s">
        <v>17</v>
      </c>
      <c r="E22" s="31">
        <v>0.60581222056631889</v>
      </c>
      <c r="F22" s="31">
        <v>0.11847988077496274</v>
      </c>
      <c r="G22" s="31">
        <v>4.694485842026825E-2</v>
      </c>
      <c r="H22" s="31">
        <v>0.22876304023845007</v>
      </c>
      <c r="L22" s="37">
        <v>0.56221198156682028</v>
      </c>
      <c r="M22" s="37">
        <v>0.17127496159754224</v>
      </c>
      <c r="N22" s="37">
        <v>0.2227342549923195</v>
      </c>
      <c r="O22" s="37">
        <v>4.377880184331797E-2</v>
      </c>
      <c r="P22" s="37">
        <v>0.99999999999999989</v>
      </c>
    </row>
    <row r="23" spans="3:16" s="37" customFormat="1" x14ac:dyDescent="0.35">
      <c r="C23" s="41"/>
      <c r="D23" s="30" t="s">
        <v>18</v>
      </c>
      <c r="E23" s="31">
        <v>0.46809815950920242</v>
      </c>
      <c r="F23" s="31">
        <v>0.20429447852760735</v>
      </c>
      <c r="G23" s="31">
        <v>6.6871165644171768E-2</v>
      </c>
      <c r="H23" s="31">
        <v>0.2607361963190184</v>
      </c>
      <c r="L23" s="37">
        <v>907</v>
      </c>
      <c r="M23" s="37">
        <v>400</v>
      </c>
      <c r="N23" s="37">
        <v>263</v>
      </c>
      <c r="O23" s="37">
        <v>12</v>
      </c>
      <c r="P23" s="37">
        <v>1582</v>
      </c>
    </row>
    <row r="24" spans="3:16" s="37" customFormat="1" x14ac:dyDescent="0.35">
      <c r="C24" s="41"/>
      <c r="D24" s="30" t="s">
        <v>19</v>
      </c>
      <c r="E24" s="31">
        <v>0.56965944272445812</v>
      </c>
      <c r="F24" s="31">
        <v>0.16640866873065013</v>
      </c>
      <c r="G24" s="31">
        <v>0.19040247678018576</v>
      </c>
      <c r="H24" s="31">
        <v>7.3529411764705885E-2</v>
      </c>
      <c r="L24" s="37">
        <v>0.57332490518331225</v>
      </c>
      <c r="M24" s="37">
        <v>0.25284450063211122</v>
      </c>
      <c r="N24" s="37">
        <v>0.16624525916561314</v>
      </c>
      <c r="O24" s="37">
        <v>7.5853350189633373E-3</v>
      </c>
      <c r="P24" s="37">
        <v>0.99999999999999989</v>
      </c>
    </row>
    <row r="25" spans="3:16" s="37" customFormat="1" x14ac:dyDescent="0.35">
      <c r="C25" s="41"/>
      <c r="D25" s="30" t="s">
        <v>20</v>
      </c>
      <c r="E25" s="31">
        <v>0.58823529411764708</v>
      </c>
      <c r="F25" s="31">
        <v>0.26569729015201587</v>
      </c>
      <c r="G25" s="31">
        <v>0.13152676801057503</v>
      </c>
      <c r="H25" s="31">
        <v>1.4540647719762063E-2</v>
      </c>
      <c r="L25" s="37">
        <v>701</v>
      </c>
      <c r="M25" s="37">
        <v>386</v>
      </c>
      <c r="N25" s="37">
        <v>92</v>
      </c>
      <c r="O25" s="37">
        <v>294</v>
      </c>
      <c r="P25" s="37">
        <v>1473</v>
      </c>
    </row>
    <row r="26" spans="3:16" s="37" customFormat="1" ht="16.5" customHeight="1" x14ac:dyDescent="0.35">
      <c r="C26" s="41"/>
      <c r="D26" s="30" t="s">
        <v>21</v>
      </c>
      <c r="E26" s="31">
        <v>0.46952908587257619</v>
      </c>
      <c r="F26" s="31">
        <v>0.25969529085872578</v>
      </c>
      <c r="G26" s="31">
        <v>6.6481994459833785E-2</v>
      </c>
      <c r="H26" s="31">
        <v>0.20429362880886426</v>
      </c>
      <c r="L26" s="37">
        <v>0.47589952477936187</v>
      </c>
      <c r="M26" s="37">
        <v>0.26205023761031909</v>
      </c>
      <c r="N26" s="37">
        <v>6.2457569585879155E-2</v>
      </c>
      <c r="O26" s="37">
        <v>0.19959266802443992</v>
      </c>
      <c r="P26" s="37">
        <v>1</v>
      </c>
    </row>
    <row r="27" spans="3:16" s="29" customFormat="1" x14ac:dyDescent="0.35">
      <c r="C27" s="41"/>
      <c r="D27" s="24" t="s">
        <v>22</v>
      </c>
      <c r="E27" s="25">
        <v>0.51327980234712789</v>
      </c>
      <c r="F27" s="25">
        <v>0.25694873378628785</v>
      </c>
      <c r="G27" s="25">
        <v>9.1414453366275489E-2</v>
      </c>
      <c r="H27" s="25">
        <v>0.13835701050030885</v>
      </c>
      <c r="L27" s="29">
        <v>652</v>
      </c>
      <c r="M27" s="29">
        <v>578</v>
      </c>
      <c r="N27" s="29">
        <v>182</v>
      </c>
      <c r="O27" s="29">
        <v>247</v>
      </c>
      <c r="P27" s="29">
        <v>1659</v>
      </c>
    </row>
    <row r="28" spans="3:16" x14ac:dyDescent="0.35">
      <c r="L28">
        <v>0.39300783604581074</v>
      </c>
      <c r="M28">
        <v>0.34840265220012057</v>
      </c>
      <c r="N28">
        <v>0.10970464135021098</v>
      </c>
      <c r="O28">
        <v>0.14888487040385776</v>
      </c>
      <c r="P28">
        <v>1</v>
      </c>
    </row>
    <row r="34" spans="4:7" x14ac:dyDescent="0.35">
      <c r="D34" s="39" t="s">
        <v>23</v>
      </c>
      <c r="E34" s="38" t="s">
        <v>67</v>
      </c>
    </row>
    <row r="35" spans="4:7" x14ac:dyDescent="0.35">
      <c r="D35" s="39"/>
      <c r="E35" s="38"/>
      <c r="F35" t="s">
        <v>68</v>
      </c>
      <c r="G35" t="s">
        <v>37</v>
      </c>
    </row>
    <row r="36" spans="4:7" x14ac:dyDescent="0.35">
      <c r="D36" s="7" t="s">
        <v>9</v>
      </c>
      <c r="E36" s="12">
        <v>0.49166666666666664</v>
      </c>
      <c r="F36" s="12">
        <v>0.5110494984913968</v>
      </c>
      <c r="G36" s="12">
        <v>0.37406917403346412</v>
      </c>
    </row>
    <row r="37" spans="4:7" x14ac:dyDescent="0.35">
      <c r="D37" s="7" t="s">
        <v>10</v>
      </c>
      <c r="E37" s="12">
        <v>0.21417445482866043</v>
      </c>
      <c r="F37" s="12">
        <v>0.20076653347467993</v>
      </c>
      <c r="G37" s="12">
        <v>0.31073133619278931</v>
      </c>
    </row>
    <row r="38" spans="4:7" x14ac:dyDescent="0.35">
      <c r="D38" s="7" t="s">
        <v>11</v>
      </c>
      <c r="E38" s="12">
        <v>0.15412772585669782</v>
      </c>
      <c r="F38" s="12">
        <v>0.12704884612248227</v>
      </c>
      <c r="G38" s="12">
        <v>0.20631812262602772</v>
      </c>
    </row>
    <row r="39" spans="4:7" x14ac:dyDescent="0.35">
      <c r="D39" s="7" t="s">
        <v>12</v>
      </c>
      <c r="E39" s="12">
        <v>0.14003115264797508</v>
      </c>
      <c r="F39" s="12">
        <v>0.16113512191144092</v>
      </c>
      <c r="G39" s="12">
        <v>0.10888136714771895</v>
      </c>
    </row>
  </sheetData>
  <mergeCells count="6">
    <mergeCell ref="C4:C11"/>
    <mergeCell ref="C12:C19"/>
    <mergeCell ref="C20:C27"/>
    <mergeCell ref="D2:I2"/>
    <mergeCell ref="D34:D35"/>
    <mergeCell ref="E34:E3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585</vt:lpstr>
      <vt:lpstr>245</vt:lpstr>
      <vt:lpstr>Presnt_chart</vt:lpstr>
      <vt:lpstr>Present</vt:lpstr>
      <vt:lpstr>Sheet2</vt:lpstr>
      <vt:lpstr>Sheet4</vt:lpstr>
      <vt:lpstr>habitat lulc</vt:lpstr>
      <vt:lpstr>Sheet3</vt:lpstr>
      <vt:lpstr>Mix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2023-01-18T10:11:11Z</dcterms:created>
  <dcterms:modified xsi:type="dcterms:W3CDTF">2023-03-22T18:06:43Z</dcterms:modified>
</cp:coreProperties>
</file>