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1.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4.xml" ContentType="application/vnd.openxmlformats-officedocument.spreadsheetml.comments+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defaultThemeVersion="166925"/>
  <xr:revisionPtr revIDLastSave="0" documentId="13_ncr:1_{0DB69811-EFD2-4871-A897-A7F3C8B90AA5}" xr6:coauthVersionLast="47" xr6:coauthVersionMax="47" xr10:uidLastSave="{00000000-0000-0000-0000-000000000000}"/>
  <bookViews>
    <workbookView xWindow="-120" yWindow="-120" windowWidth="29040" windowHeight="15840" xr2:uid="{14DE8553-A9AE-4F3C-814E-A1C206844235}"/>
  </bookViews>
  <sheets>
    <sheet name="Einführung" sheetId="15" r:id="rId1"/>
    <sheet name="KSG" sheetId="2" r:id="rId2"/>
    <sheet name="impl. Budget" sheetId="3" r:id="rId3"/>
    <sheet name="verbl. Budget" sheetId="23" r:id="rId4"/>
    <sheet name="NNEn50" sheetId="13" r:id="rId5"/>
    <sheet name="UBA THG kurz März22" sheetId="6" state="hidden" r:id="rId6"/>
    <sheet name="UBA THG März22" sheetId="7" state="hidden" r:id="rId7"/>
    <sheet name="UBA CO2 EU Jan22" sheetId="20" state="hidden" r:id="rId8"/>
    <sheet name="UBA GHG_CO2eq Jan22" sheetId="10" state="hidden" r:id="rId9"/>
    <sheet name="UBA THG März23" sheetId="19" state="hidden" r:id="rId10"/>
    <sheet name="UBA CO2 März23" sheetId="17" state="hidden" r:id="rId11"/>
    <sheet name="UBA THG Apr23" sheetId="22" state="hidden" r:id="rId12"/>
    <sheet name="UBA CO2 Apr23" sheetId="21" state="hidden" r:id="rId13"/>
    <sheet name="MCC" sheetId="8" r:id="rId14"/>
    <sheet name="BVerfG u. SRU" sheetId="14" r:id="rId15"/>
    <sheet name="CO2 2019" sheetId="16" r:id="rId16"/>
    <sheet name="22 - 50" sheetId="11" state="hidden" r:id="rId17"/>
  </sheets>
  <externalReferences>
    <externalReference r:id="rId18"/>
  </externalReferences>
  <definedNames>
    <definedName name="A4_9_10716_1_2XSpaceCXSpaceXMinusXSpaceallXSpaceXMinusXSpaceCO2_5_10_REF_REF_XMinus10_Gg_0" localSheetId="12" hidden="1">'UBA CO2 Apr23'!$C$22</definedName>
    <definedName name="A4_9_10716_1_2XSpaceCXSpaceXMinusXSpaceallXSpaceXMinusXSpaceCO2_5_10_REF_REF_XMinus10_Gg_0" localSheetId="7" hidden="1">'UBA CO2 EU Jan22'!$C$22</definedName>
    <definedName name="A4_9_10716_1_2XSpaceCXSpaceXMinusXSpaceallXSpaceXMinusXSpaceCO2_5_10_REF_REF_XMinus10_Gg_0" localSheetId="8" hidden="1">'UBA GHG_CO2eq Jan22'!$C$22</definedName>
    <definedName name="A4_9_10716_1_2XSpaceCXSpaceXMinusXSpaceallXSpaceXMinusXSpaceCO2_5_10_REF_REF_XMinus10_Gg_0" localSheetId="11" hidden="1">'UBA THG Apr23'!$C$22</definedName>
    <definedName name="A4_9_12405_1_1XSpaceAXSpace2XSpaceXMinusXSpaceallXSpaceXMinusXSpaceCO2_5_10_REF_REF_XMinus10_Gg_0" localSheetId="12" hidden="1">'UBA CO2 Apr23'!$C$9</definedName>
    <definedName name="A4_9_12405_1_1XSpaceAXSpace2XSpaceXMinusXSpaceallXSpaceXMinusXSpaceCO2_5_10_REF_REF_XMinus10_Gg_0" localSheetId="7" hidden="1">'UBA CO2 EU Jan22'!$C$9</definedName>
    <definedName name="A4_9_12405_1_1XSpaceAXSpace2XSpaceXMinusXSpaceallXSpaceXMinusXSpaceCO2_5_10_REF_REF_XMinus10_Gg_0" localSheetId="8" hidden="1">'UBA GHG_CO2eq Jan22'!$C$9</definedName>
    <definedName name="A4_9_12405_1_1XSpaceAXSpace2XSpaceXMinusXSpaceallXSpaceXMinusXSpaceCO2_5_10_REF_REF_XMinus10_Gg_0" localSheetId="11" hidden="1">'UBA THG Apr23'!$C$9</definedName>
    <definedName name="A4_9_12406_1_1XSpaceAXSpace2XSpaceXMinusXSpaceallXSpaceXMinusXSpaceCO2_5_10_REF_REF_XMinus9_Gg_0" localSheetId="12" hidden="1">'UBA CO2 Apr23'!$D$9</definedName>
    <definedName name="A4_9_12406_1_1XSpaceAXSpace2XSpaceXMinusXSpaceallXSpaceXMinusXSpaceCO2_5_10_REF_REF_XMinus9_Gg_0" localSheetId="7" hidden="1">'UBA CO2 EU Jan22'!$D$9</definedName>
    <definedName name="A4_9_12406_1_1XSpaceAXSpace2XSpaceXMinusXSpaceallXSpaceXMinusXSpaceCO2_5_10_REF_REF_XMinus9_Gg_0" localSheetId="8" hidden="1">'UBA GHG_CO2eq Jan22'!$D$9</definedName>
    <definedName name="A4_9_12406_1_1XSpaceAXSpace2XSpaceXMinusXSpaceallXSpaceXMinusXSpaceCO2_5_10_REF_REF_XMinus9_Gg_0" localSheetId="11" hidden="1">'UBA THG Apr23'!$D$9</definedName>
    <definedName name="A4_9_12407_1_1XSpaceAXSpace2XSpaceXMinusXSpaceallXSpaceXMinusXSpaceCO2_5_10_REF_REF_XMinus8_Gg_0" localSheetId="12" hidden="1">'UBA CO2 Apr23'!$E$9</definedName>
    <definedName name="A4_9_12407_1_1XSpaceAXSpace2XSpaceXMinusXSpaceallXSpaceXMinusXSpaceCO2_5_10_REF_REF_XMinus8_Gg_0" localSheetId="7" hidden="1">'UBA CO2 EU Jan22'!$E$9</definedName>
    <definedName name="A4_9_12407_1_1XSpaceAXSpace2XSpaceXMinusXSpaceallXSpaceXMinusXSpaceCO2_5_10_REF_REF_XMinus8_Gg_0" localSheetId="8" hidden="1">'UBA GHG_CO2eq Jan22'!$E$9</definedName>
    <definedName name="A4_9_12407_1_1XSpaceAXSpace2XSpaceXMinusXSpaceallXSpaceXMinusXSpaceCO2_5_10_REF_REF_XMinus8_Gg_0" localSheetId="11" hidden="1">'UBA THG Apr23'!$E$9</definedName>
    <definedName name="A4_9_12408_1_1XSpaceAXSpace2XSpaceXMinusXSpaceallXSpaceXMinusXSpaceCO2_5_10_REF_REF_XMinus7_Gg_0" localSheetId="12" hidden="1">'UBA CO2 Apr23'!$F$9</definedName>
    <definedName name="A4_9_12408_1_1XSpaceAXSpace2XSpaceXMinusXSpaceallXSpaceXMinusXSpaceCO2_5_10_REF_REF_XMinus7_Gg_0" localSheetId="7" hidden="1">'UBA CO2 EU Jan22'!$F$9</definedName>
    <definedName name="A4_9_12408_1_1XSpaceAXSpace2XSpaceXMinusXSpaceallXSpaceXMinusXSpaceCO2_5_10_REF_REF_XMinus7_Gg_0" localSheetId="8" hidden="1">'UBA GHG_CO2eq Jan22'!$F$9</definedName>
    <definedName name="A4_9_12408_1_1XSpaceAXSpace2XSpaceXMinusXSpaceallXSpaceXMinusXSpaceCO2_5_10_REF_REF_XMinus7_Gg_0" localSheetId="11" hidden="1">'UBA THG Apr23'!$F$9</definedName>
    <definedName name="A4_9_12409_1_1XSpaceAXSpace2XSpaceXMinusXSpaceallXSpaceXMinusXSpaceCO2_5_10_REF_REF_XMinus6_Gg_0" localSheetId="12" hidden="1">'UBA CO2 Apr23'!$G$9</definedName>
    <definedName name="A4_9_12409_1_1XSpaceAXSpace2XSpaceXMinusXSpaceallXSpaceXMinusXSpaceCO2_5_10_REF_REF_XMinus6_Gg_0" localSheetId="7" hidden="1">'UBA CO2 EU Jan22'!$G$9</definedName>
    <definedName name="A4_9_12409_1_1XSpaceAXSpace2XSpaceXMinusXSpaceallXSpaceXMinusXSpaceCO2_5_10_REF_REF_XMinus6_Gg_0" localSheetId="8" hidden="1">'UBA GHG_CO2eq Jan22'!$G$9</definedName>
    <definedName name="A4_9_12409_1_1XSpaceAXSpace2XSpaceXMinusXSpaceallXSpaceXMinusXSpaceCO2_5_10_REF_REF_XMinus6_Gg_0" localSheetId="11" hidden="1">'UBA THG Apr23'!$G$9</definedName>
    <definedName name="A4_9_12410_1_1XSpaceAXSpace2XSpaceXMinusXSpaceallXSpaceXMinusXSpaceCO2_5_10_REF_REF_XMinus5_Gg_0" localSheetId="12" hidden="1">'UBA CO2 Apr23'!$H$9</definedName>
    <definedName name="A4_9_12410_1_1XSpaceAXSpace2XSpaceXMinusXSpaceallXSpaceXMinusXSpaceCO2_5_10_REF_REF_XMinus5_Gg_0" localSheetId="7" hidden="1">'UBA CO2 EU Jan22'!$H$9</definedName>
    <definedName name="A4_9_12410_1_1XSpaceAXSpace2XSpaceXMinusXSpaceallXSpaceXMinusXSpaceCO2_5_10_REF_REF_XMinus5_Gg_0" localSheetId="8" hidden="1">'UBA GHG_CO2eq Jan22'!$H$9</definedName>
    <definedName name="A4_9_12410_1_1XSpaceAXSpace2XSpaceXMinusXSpaceallXSpaceXMinusXSpaceCO2_5_10_REF_REF_XMinus5_Gg_0" localSheetId="11" hidden="1">'UBA THG Apr23'!$H$9</definedName>
    <definedName name="A4_9_12411_1_1XSpaceAXSpace2XSpaceXMinusXSpaceallXSpaceXMinusXSpaceCO2_5_10_REF_REF_XMinus4_Gg_0" localSheetId="12" hidden="1">'UBA CO2 Apr23'!$I$9</definedName>
    <definedName name="A4_9_12411_1_1XSpaceAXSpace2XSpaceXMinusXSpaceallXSpaceXMinusXSpaceCO2_5_10_REF_REF_XMinus4_Gg_0" localSheetId="7" hidden="1">'UBA CO2 EU Jan22'!$I$9</definedName>
    <definedName name="A4_9_12411_1_1XSpaceAXSpace2XSpaceXMinusXSpaceallXSpaceXMinusXSpaceCO2_5_10_REF_REF_XMinus4_Gg_0" localSheetId="8" hidden="1">'UBA GHG_CO2eq Jan22'!$I$9</definedName>
    <definedName name="A4_9_12411_1_1XSpaceAXSpace2XSpaceXMinusXSpaceallXSpaceXMinusXSpaceCO2_5_10_REF_REF_XMinus4_Gg_0" localSheetId="11" hidden="1">'UBA THG Apr23'!$I$9</definedName>
    <definedName name="A4_9_12412_1_1XSpaceAXSpace2XSpaceXMinusXSpaceallXSpaceXMinusXSpaceCO2_5_10_REF_REF_XMinus3_Gg_0" localSheetId="12" hidden="1">'UBA CO2 Apr23'!$J$9</definedName>
    <definedName name="A4_9_12412_1_1XSpaceAXSpace2XSpaceXMinusXSpaceallXSpaceXMinusXSpaceCO2_5_10_REF_REF_XMinus3_Gg_0" localSheetId="7" hidden="1">'UBA CO2 EU Jan22'!$J$9</definedName>
    <definedName name="A4_9_12412_1_1XSpaceAXSpace2XSpaceXMinusXSpaceallXSpaceXMinusXSpaceCO2_5_10_REF_REF_XMinus3_Gg_0" localSheetId="8" hidden="1">'UBA GHG_CO2eq Jan22'!$J$9</definedName>
    <definedName name="A4_9_12412_1_1XSpaceAXSpace2XSpaceXMinusXSpaceallXSpaceXMinusXSpaceCO2_5_10_REF_REF_XMinus3_Gg_0" localSheetId="11" hidden="1">'UBA THG Apr23'!$J$9</definedName>
    <definedName name="A4_9_12413_1_1XSpaceAXSpace2XSpaceXMinusXSpaceallXSpaceXMinusXSpaceCO2_5_10_REF_REF_XMinus2_Gg_0" localSheetId="12" hidden="1">'UBA CO2 Apr23'!$K$9</definedName>
    <definedName name="A4_9_12413_1_1XSpaceAXSpace2XSpaceXMinusXSpaceallXSpaceXMinusXSpaceCO2_5_10_REF_REF_XMinus2_Gg_0" localSheetId="7" hidden="1">'UBA CO2 EU Jan22'!$K$9</definedName>
    <definedName name="A4_9_12413_1_1XSpaceAXSpace2XSpaceXMinusXSpaceallXSpaceXMinusXSpaceCO2_5_10_REF_REF_XMinus2_Gg_0" localSheetId="8" hidden="1">'UBA GHG_CO2eq Jan22'!$K$9</definedName>
    <definedName name="A4_9_12413_1_1XSpaceAXSpace2XSpaceXMinusXSpaceallXSpaceXMinusXSpaceCO2_5_10_REF_REF_XMinus2_Gg_0" localSheetId="11" hidden="1">'UBA THG Apr23'!$K$9</definedName>
    <definedName name="A4_9_12414_1_1XSpaceAXSpace2XSpaceXMinusXSpaceallXSpaceXMinusXSpaceCO2_5_10_REF_REF_XMinus1_Gg_0" localSheetId="12" hidden="1">'UBA CO2 Apr23'!$L$9</definedName>
    <definedName name="A4_9_12414_1_1XSpaceAXSpace2XSpaceXMinusXSpaceallXSpaceXMinusXSpaceCO2_5_10_REF_REF_XMinus1_Gg_0" localSheetId="7" hidden="1">'UBA CO2 EU Jan22'!$L$9</definedName>
    <definedName name="A4_9_12414_1_1XSpaceAXSpace2XSpaceXMinusXSpaceallXSpaceXMinusXSpaceCO2_5_10_REF_REF_XMinus1_Gg_0" localSheetId="8" hidden="1">'UBA GHG_CO2eq Jan22'!$L$9</definedName>
    <definedName name="A4_9_12414_1_1XSpaceAXSpace2XSpaceXMinusXSpaceallXSpaceXMinusXSpaceCO2_5_10_REF_REF_XMinus1_Gg_0" localSheetId="11" hidden="1">'UBA THG Apr23'!$L$9</definedName>
    <definedName name="A4_9_12415_1_1XSpaceAXSpace2XSpaceXMinusXSpaceallXSpaceXMinusXSpaceCO2_5_10_REF_REF_0_Gg_0" localSheetId="12" hidden="1">'UBA CO2 Apr23'!$M$9</definedName>
    <definedName name="A4_9_12415_1_1XSpaceAXSpace2XSpaceXMinusXSpaceallXSpaceXMinusXSpaceCO2_5_10_REF_REF_0_Gg_0" localSheetId="7" hidden="1">'UBA CO2 EU Jan22'!$M$9</definedName>
    <definedName name="A4_9_12415_1_1XSpaceAXSpace2XSpaceXMinusXSpaceallXSpaceXMinusXSpaceCO2_5_10_REF_REF_0_Gg_0" localSheetId="8" hidden="1">'UBA GHG_CO2eq Jan22'!$M$9</definedName>
    <definedName name="A4_9_12415_1_1XSpaceAXSpace2XSpaceXMinusXSpaceallXSpaceXMinusXSpaceCO2_5_10_REF_REF_0_Gg_0" localSheetId="11" hidden="1">'UBA THG Apr23'!$M$9</definedName>
    <definedName name="A4_9_12416_1_1XSpaceAXSpace2XSpaceXMinusXSpaceallXSpaceXMinusXSpaceCO2_5_10_REF_REF_1_Gg_0" localSheetId="12" hidden="1">'UBA CO2 Apr23'!$N$9</definedName>
    <definedName name="A4_9_12416_1_1XSpaceAXSpace2XSpaceXMinusXSpaceallXSpaceXMinusXSpaceCO2_5_10_REF_REF_1_Gg_0" localSheetId="7" hidden="1">'UBA CO2 EU Jan22'!$N$9</definedName>
    <definedName name="A4_9_12416_1_1XSpaceAXSpace2XSpaceXMinusXSpaceallXSpaceXMinusXSpaceCO2_5_10_REF_REF_1_Gg_0" localSheetId="8" hidden="1">'UBA GHG_CO2eq Jan22'!$N$9</definedName>
    <definedName name="A4_9_12416_1_1XSpaceAXSpace2XSpaceXMinusXSpaceallXSpaceXMinusXSpaceCO2_5_10_REF_REF_1_Gg_0" localSheetId="11" hidden="1">'UBA THG Apr23'!$N$9</definedName>
    <definedName name="A4_9_12417_1_1XSpaceAXSpace2XSpaceXMinusXSpaceallXSpaceXMinusXSpaceCO2_5_10_REF_REF_2_Gg_0" localSheetId="12" hidden="1">'UBA CO2 Apr23'!$O$9</definedName>
    <definedName name="A4_9_12417_1_1XSpaceAXSpace2XSpaceXMinusXSpaceallXSpaceXMinusXSpaceCO2_5_10_REF_REF_2_Gg_0" localSheetId="7" hidden="1">'UBA CO2 EU Jan22'!$O$9</definedName>
    <definedName name="A4_9_12417_1_1XSpaceAXSpace2XSpaceXMinusXSpaceallXSpaceXMinusXSpaceCO2_5_10_REF_REF_2_Gg_0" localSheetId="8" hidden="1">'UBA GHG_CO2eq Jan22'!$O$9</definedName>
    <definedName name="A4_9_12417_1_1XSpaceAXSpace2XSpaceXMinusXSpaceallXSpaceXMinusXSpaceCO2_5_10_REF_REF_2_Gg_0" localSheetId="11" hidden="1">'UBA THG Apr23'!$O$9</definedName>
    <definedName name="A4_9_12418_1_1XSpaceAXSpace2XSpaceXMinusXSpaceallXSpaceXMinusXSpaceCO2_5_10_REF_REF_3_Gg_0" localSheetId="12" hidden="1">'UBA CO2 Apr23'!$P$9</definedName>
    <definedName name="A4_9_12418_1_1XSpaceAXSpace2XSpaceXMinusXSpaceallXSpaceXMinusXSpaceCO2_5_10_REF_REF_3_Gg_0" localSheetId="7" hidden="1">'UBA CO2 EU Jan22'!$P$9</definedName>
    <definedName name="A4_9_12418_1_1XSpaceAXSpace2XSpaceXMinusXSpaceallXSpaceXMinusXSpaceCO2_5_10_REF_REF_3_Gg_0" localSheetId="8" hidden="1">'UBA GHG_CO2eq Jan22'!$P$9</definedName>
    <definedName name="A4_9_12418_1_1XSpaceAXSpace2XSpaceXMinusXSpaceallXSpaceXMinusXSpaceCO2_5_10_REF_REF_3_Gg_0" localSheetId="11" hidden="1">'UBA THG Apr23'!$P$9</definedName>
    <definedName name="A4_9_12419_1_1XSpaceAXSpace2XSpaceXMinusXSpaceallXSpaceXMinusXSpaceCO2_5_10_REF_REF_4_Gg_0" localSheetId="12" hidden="1">'UBA CO2 Apr23'!$Q$9</definedName>
    <definedName name="A4_9_12419_1_1XSpaceAXSpace2XSpaceXMinusXSpaceallXSpaceXMinusXSpaceCO2_5_10_REF_REF_4_Gg_0" localSheetId="7" hidden="1">'UBA CO2 EU Jan22'!$Q$9</definedName>
    <definedName name="A4_9_12419_1_1XSpaceAXSpace2XSpaceXMinusXSpaceallXSpaceXMinusXSpaceCO2_5_10_REF_REF_4_Gg_0" localSheetId="8" hidden="1">'UBA GHG_CO2eq Jan22'!$Q$9</definedName>
    <definedName name="A4_9_12419_1_1XSpaceAXSpace2XSpaceXMinusXSpaceallXSpaceXMinusXSpaceCO2_5_10_REF_REF_4_Gg_0" localSheetId="11" hidden="1">'UBA THG Apr23'!$Q$9</definedName>
    <definedName name="A4_9_12420_1_1XSpaceAXSpace2XSpaceXMinusXSpaceallXSpaceXMinusXSpaceCO2_5_10_REF_REF_5_Gg_0" localSheetId="12" hidden="1">'UBA CO2 Apr23'!$R$9</definedName>
    <definedName name="A4_9_12420_1_1XSpaceAXSpace2XSpaceXMinusXSpaceallXSpaceXMinusXSpaceCO2_5_10_REF_REF_5_Gg_0" localSheetId="7" hidden="1">'UBA CO2 EU Jan22'!$R$9</definedName>
    <definedName name="A4_9_12420_1_1XSpaceAXSpace2XSpaceXMinusXSpaceallXSpaceXMinusXSpaceCO2_5_10_REF_REF_5_Gg_0" localSheetId="8" hidden="1">'UBA GHG_CO2eq Jan22'!$R$9</definedName>
    <definedName name="A4_9_12420_1_1XSpaceAXSpace2XSpaceXMinusXSpaceallXSpaceXMinusXSpaceCO2_5_10_REF_REF_5_Gg_0" localSheetId="11" hidden="1">'UBA THG Apr23'!$R$9</definedName>
    <definedName name="A4_9_12526_1_1.B.2XSpaceXMinusXSpaceallXSpaceXMinusXSpaceCO2_5_10_REF_REF_XMinus10_Gg_0" localSheetId="12" hidden="1">'UBA CO2 Apr23'!$C$18</definedName>
    <definedName name="A4_9_12526_1_1.B.2XSpaceXMinusXSpaceallXSpaceXMinusXSpaceCO2_5_10_REF_REF_XMinus10_Gg_0" localSheetId="7" hidden="1">'UBA CO2 EU Jan22'!$C$18</definedName>
    <definedName name="A4_9_12526_1_1.B.2XSpaceXMinusXSpaceallXSpaceXMinusXSpaceCO2_5_10_REF_REF_XMinus10_Gg_0" localSheetId="8" hidden="1">'UBA GHG_CO2eq Jan22'!$C$18</definedName>
    <definedName name="A4_9_12526_1_1.B.2XSpaceXMinusXSpaceallXSpaceXMinusXSpaceCO2_5_10_REF_REF_XMinus10_Gg_0" localSheetId="11" hidden="1">'UBA THG Apr23'!$C$18</definedName>
    <definedName name="A4_9_12599_1_CO2XHBarEmissionXHBarfromXHBarBio_4_10_REF__5_Gg_0" localSheetId="12" hidden="1">'UBA CO2 Apr23'!$R$54</definedName>
    <definedName name="A4_9_12599_1_CO2XHBarEmissionXHBarfromXHBarBio_4_10_REF__5_Gg_0" localSheetId="7" hidden="1">'UBA CO2 EU Jan22'!$R$54</definedName>
    <definedName name="A4_9_12599_1_CO2XHBarEmissionXHBarfromXHBarBio_4_10_REF__5_Gg_0" localSheetId="8" hidden="1">'UBA GHG_CO2eq Jan22'!$R$54</definedName>
    <definedName name="A4_9_12599_1_CO2XHBarEmissionXHBarfromXHBarBio_4_10_REF__5_Gg_0" localSheetId="11" hidden="1">'UBA THG Apr23'!$R$54</definedName>
    <definedName name="A4_9_12600_1_BUXSpaceXMinusXSpaceMAXSpaceXMinusXSpaceallXSpaceXMinusXSpaceCO2_4_10_REF__5_Gg_0" localSheetId="12" hidden="1">'UBA CO2 Apr23'!$R$53</definedName>
    <definedName name="A4_9_12600_1_BUXSpaceXMinusXSpaceMAXSpaceXMinusXSpaceallXSpaceXMinusXSpaceCO2_4_10_REF__5_Gg_0" localSheetId="7" hidden="1">'UBA CO2 EU Jan22'!$R$53</definedName>
    <definedName name="A4_9_12600_1_BUXSpaceXMinusXSpaceMAXSpaceXMinusXSpaceallXSpaceXMinusXSpaceCO2_4_10_REF__5_Gg_0" localSheetId="8" hidden="1">'UBA GHG_CO2eq Jan22'!$R$53</definedName>
    <definedName name="A4_9_12600_1_BUXSpaceXMinusXSpaceMAXSpaceXMinusXSpaceallXSpaceXMinusXSpaceCO2_4_10_REF__5_Gg_0" localSheetId="11" hidden="1">'UBA THG Apr23'!$R$53</definedName>
    <definedName name="A4_9_12601_1_BUXSpaceXMinusXSpaceAVXSpaceXMinusXSpaceallXSpaceXMinusXSpaceCO2_4_10_REF__5_Gg_0" localSheetId="12" hidden="1">'UBA CO2 Apr23'!$R$52</definedName>
    <definedName name="A4_9_12601_1_BUXSpaceXMinusXSpaceAVXSpaceXMinusXSpaceallXSpaceXMinusXSpaceCO2_4_10_REF__5_Gg_0" localSheetId="7" hidden="1">'UBA CO2 EU Jan22'!$R$52</definedName>
    <definedName name="A4_9_12601_1_BUXSpaceXMinusXSpaceAVXSpaceXMinusXSpaceallXSpaceXMinusXSpaceCO2_4_10_REF__5_Gg_0" localSheetId="8" hidden="1">'UBA GHG_CO2eq Jan22'!$R$52</definedName>
    <definedName name="A4_9_12601_1_BUXSpaceXMinusXSpaceAVXSpaceXMinusXSpaceallXSpaceXMinusXSpaceCO2_4_10_REF__5_Gg_0" localSheetId="11" hidden="1">'UBA THG Apr23'!$R$52</definedName>
    <definedName name="A4_9_12738_1_EMEXHBar1XSpaceAXSpace4XSpaceXSpaceXMinusXSpaceallXSpaceXMinusXSpaceCO2XSpaceXMinusXSpaceCom_5_10_REF_REF_XMinus10_Gg_0" localSheetId="12" hidden="1">'UBA CO2 Apr23'!$C$13</definedName>
    <definedName name="A4_9_12738_1_EMEXHBar1XSpaceAXSpace4XSpaceXSpaceXMinusXSpaceallXSpaceXMinusXSpaceCO2XSpaceXMinusXSpaceCom_5_10_REF_REF_XMinus10_Gg_0" localSheetId="7" hidden="1">'UBA CO2 EU Jan22'!$C$13</definedName>
    <definedName name="A4_9_12738_1_EMEXHBar1XSpaceAXSpace4XSpaceXSpaceXMinusXSpaceallXSpaceXMinusXSpaceCO2XSpaceXMinusXSpaceCom_5_10_REF_REF_XMinus10_Gg_0" localSheetId="8" hidden="1">'UBA GHG_CO2eq Jan22'!$C$13</definedName>
    <definedName name="A4_9_12738_1_EMEXHBar1XSpaceAXSpace4XSpaceXSpaceXMinusXSpaceallXSpaceXMinusXSpaceCO2XSpaceXMinusXSpaceCom_5_10_REF_REF_XMinus10_Gg_0" localSheetId="11" hidden="1">'UBA THG Apr23'!$C$13</definedName>
    <definedName name="A4_9_12739_1_EMEXHBar1XSpaceAXSpace4XSpaceXSpaceXMinusXSpaceallXSpaceXMinusXSpaceCO2XSpaceXMinusXSpaceres_5_10_REF_REF_XMinus10_Gg_0" localSheetId="12" hidden="1">'UBA CO2 Apr23'!$C$14</definedName>
    <definedName name="A4_9_12739_1_EMEXHBar1XSpaceAXSpace4XSpaceXSpaceXMinusXSpaceallXSpaceXMinusXSpaceCO2XSpaceXMinusXSpaceres_5_10_REF_REF_XMinus10_Gg_0" localSheetId="7" hidden="1">'UBA CO2 EU Jan22'!$C$14</definedName>
    <definedName name="A4_9_12739_1_EMEXHBar1XSpaceAXSpace4XSpaceXSpaceXMinusXSpaceallXSpaceXMinusXSpaceCO2XSpaceXMinusXSpaceres_5_10_REF_REF_XMinus10_Gg_0" localSheetId="8" hidden="1">'UBA GHG_CO2eq Jan22'!$C$14</definedName>
    <definedName name="A4_9_12739_1_EMEXHBar1XSpaceAXSpace4XSpaceXSpaceXMinusXSpaceallXSpaceXMinusXSpaceCO2XSpaceXMinusXSpaceres_5_10_REF_REF_XMinus10_Gg_0" localSheetId="11" hidden="1">'UBA THG Apr23'!$C$14</definedName>
    <definedName name="A4_9_12740_1_EMEXHBar1XSpaceAXSpace4XSpaceXSpaceXMinusXSpaceallXSpaceXMinusXSpaceCO2XSpaceXMinusXSpaceCom_5_10_REF_REF_XMinus9_Gg_0" localSheetId="12" hidden="1">'UBA CO2 Apr23'!$D$13</definedName>
    <definedName name="A4_9_12740_1_EMEXHBar1XSpaceAXSpace4XSpaceXSpaceXMinusXSpaceallXSpaceXMinusXSpaceCO2XSpaceXMinusXSpaceCom_5_10_REF_REF_XMinus9_Gg_0" localSheetId="7" hidden="1">'UBA CO2 EU Jan22'!$D$13</definedName>
    <definedName name="A4_9_12740_1_EMEXHBar1XSpaceAXSpace4XSpaceXSpaceXMinusXSpaceallXSpaceXMinusXSpaceCO2XSpaceXMinusXSpaceCom_5_10_REF_REF_XMinus9_Gg_0" localSheetId="8" hidden="1">'UBA GHG_CO2eq Jan22'!$D$13</definedName>
    <definedName name="A4_9_12740_1_EMEXHBar1XSpaceAXSpace4XSpaceXSpaceXMinusXSpaceallXSpaceXMinusXSpaceCO2XSpaceXMinusXSpaceCom_5_10_REF_REF_XMinus9_Gg_0" localSheetId="11" hidden="1">'UBA THG Apr23'!$D$13</definedName>
    <definedName name="A4_9_12741_1_EMEXHBar1XSpaceAXSpace4XSpaceXSpaceXMinusXSpaceallXSpaceXMinusXSpaceCO2XSpaceXMinusXSpaceCom_5_10_REF_REF_XMinus8_Gg_0" localSheetId="12" hidden="1">'UBA CO2 Apr23'!$E$13</definedName>
    <definedName name="A4_9_12741_1_EMEXHBar1XSpaceAXSpace4XSpaceXSpaceXMinusXSpaceallXSpaceXMinusXSpaceCO2XSpaceXMinusXSpaceCom_5_10_REF_REF_XMinus8_Gg_0" localSheetId="7" hidden="1">'UBA CO2 EU Jan22'!$E$13</definedName>
    <definedName name="A4_9_12741_1_EMEXHBar1XSpaceAXSpace4XSpaceXSpaceXMinusXSpaceallXSpaceXMinusXSpaceCO2XSpaceXMinusXSpaceCom_5_10_REF_REF_XMinus8_Gg_0" localSheetId="8" hidden="1">'UBA GHG_CO2eq Jan22'!$E$13</definedName>
    <definedName name="A4_9_12741_1_EMEXHBar1XSpaceAXSpace4XSpaceXSpaceXMinusXSpaceallXSpaceXMinusXSpaceCO2XSpaceXMinusXSpaceCom_5_10_REF_REF_XMinus8_Gg_0" localSheetId="11" hidden="1">'UBA THG Apr23'!$E$13</definedName>
    <definedName name="A4_9_12742_1_EMEXHBar1XSpaceAXSpace4XSpaceXSpaceXMinusXSpaceallXSpaceXMinusXSpaceCO2XSpaceXMinusXSpaceCom_5_10_REF_REF_XMinus7_Gg_0" localSheetId="12" hidden="1">'UBA CO2 Apr23'!$F$13</definedName>
    <definedName name="A4_9_12742_1_EMEXHBar1XSpaceAXSpace4XSpaceXSpaceXMinusXSpaceallXSpaceXMinusXSpaceCO2XSpaceXMinusXSpaceCom_5_10_REF_REF_XMinus7_Gg_0" localSheetId="7" hidden="1">'UBA CO2 EU Jan22'!$F$13</definedName>
    <definedName name="A4_9_12742_1_EMEXHBar1XSpaceAXSpace4XSpaceXSpaceXMinusXSpaceallXSpaceXMinusXSpaceCO2XSpaceXMinusXSpaceCom_5_10_REF_REF_XMinus7_Gg_0" localSheetId="8" hidden="1">'UBA GHG_CO2eq Jan22'!$F$13</definedName>
    <definedName name="A4_9_12742_1_EMEXHBar1XSpaceAXSpace4XSpaceXSpaceXMinusXSpaceallXSpaceXMinusXSpaceCO2XSpaceXMinusXSpaceCom_5_10_REF_REF_XMinus7_Gg_0" localSheetId="11" hidden="1">'UBA THG Apr23'!$F$13</definedName>
    <definedName name="A4_9_12743_1_EMEXHBar1XSpaceAXSpace4XSpaceXSpaceXMinusXSpaceallXSpaceXMinusXSpaceCO2XSpaceXMinusXSpaceCom_5_10_REF_REF_XMinus6_Gg_0" localSheetId="12" hidden="1">'UBA CO2 Apr23'!$G$13</definedName>
    <definedName name="A4_9_12743_1_EMEXHBar1XSpaceAXSpace4XSpaceXSpaceXMinusXSpaceallXSpaceXMinusXSpaceCO2XSpaceXMinusXSpaceCom_5_10_REF_REF_XMinus6_Gg_0" localSheetId="7" hidden="1">'UBA CO2 EU Jan22'!$G$13</definedName>
    <definedName name="A4_9_12743_1_EMEXHBar1XSpaceAXSpace4XSpaceXSpaceXMinusXSpaceallXSpaceXMinusXSpaceCO2XSpaceXMinusXSpaceCom_5_10_REF_REF_XMinus6_Gg_0" localSheetId="8" hidden="1">'UBA GHG_CO2eq Jan22'!$G$13</definedName>
    <definedName name="A4_9_12743_1_EMEXHBar1XSpaceAXSpace4XSpaceXSpaceXMinusXSpaceallXSpaceXMinusXSpaceCO2XSpaceXMinusXSpaceCom_5_10_REF_REF_XMinus6_Gg_0" localSheetId="11" hidden="1">'UBA THG Apr23'!$G$13</definedName>
    <definedName name="A4_9_12744_1_EMEXHBar1XSpaceAXSpace4XSpaceXSpaceXMinusXSpaceallXSpaceXMinusXSpaceCO2XSpaceXMinusXSpaceCom_5_10_REF_REF_XMinus5_Gg_0" localSheetId="12" hidden="1">'UBA CO2 Apr23'!$H$13</definedName>
    <definedName name="A4_9_12744_1_EMEXHBar1XSpaceAXSpace4XSpaceXSpaceXMinusXSpaceallXSpaceXMinusXSpaceCO2XSpaceXMinusXSpaceCom_5_10_REF_REF_XMinus5_Gg_0" localSheetId="7" hidden="1">'UBA CO2 EU Jan22'!$H$13</definedName>
    <definedName name="A4_9_12744_1_EMEXHBar1XSpaceAXSpace4XSpaceXSpaceXMinusXSpaceallXSpaceXMinusXSpaceCO2XSpaceXMinusXSpaceCom_5_10_REF_REF_XMinus5_Gg_0" localSheetId="8" hidden="1">'UBA GHG_CO2eq Jan22'!$H$13</definedName>
    <definedName name="A4_9_12744_1_EMEXHBar1XSpaceAXSpace4XSpaceXSpaceXMinusXSpaceallXSpaceXMinusXSpaceCO2XSpaceXMinusXSpaceCom_5_10_REF_REF_XMinus5_Gg_0" localSheetId="11" hidden="1">'UBA THG Apr23'!$H$13</definedName>
    <definedName name="A4_9_12745_1_EMEXHBar1XSpaceAXSpace4XSpaceXSpaceXMinusXSpaceallXSpaceXMinusXSpaceCO2XSpaceXMinusXSpaceCom_5_10_REF_REF_XMinus4_Gg_0" localSheetId="12" hidden="1">'UBA CO2 Apr23'!$I$13</definedName>
    <definedName name="A4_9_12745_1_EMEXHBar1XSpaceAXSpace4XSpaceXSpaceXMinusXSpaceallXSpaceXMinusXSpaceCO2XSpaceXMinusXSpaceCom_5_10_REF_REF_XMinus4_Gg_0" localSheetId="7" hidden="1">'UBA CO2 EU Jan22'!$I$13</definedName>
    <definedName name="A4_9_12745_1_EMEXHBar1XSpaceAXSpace4XSpaceXSpaceXMinusXSpaceallXSpaceXMinusXSpaceCO2XSpaceXMinusXSpaceCom_5_10_REF_REF_XMinus4_Gg_0" localSheetId="8" hidden="1">'UBA GHG_CO2eq Jan22'!$I$13</definedName>
    <definedName name="A4_9_12745_1_EMEXHBar1XSpaceAXSpace4XSpaceXSpaceXMinusXSpaceallXSpaceXMinusXSpaceCO2XSpaceXMinusXSpaceCom_5_10_REF_REF_XMinus4_Gg_0" localSheetId="11" hidden="1">'UBA THG Apr23'!$I$13</definedName>
    <definedName name="A4_9_12746_1_EMEXHBar1XSpaceAXSpace4XSpaceXSpaceXMinusXSpaceallXSpaceXMinusXSpaceCO2XSpaceXMinusXSpaceCom_5_10_REF_REF_XMinus3_Gg_0" localSheetId="12" hidden="1">'UBA CO2 Apr23'!$J$13</definedName>
    <definedName name="A4_9_12746_1_EMEXHBar1XSpaceAXSpace4XSpaceXSpaceXMinusXSpaceallXSpaceXMinusXSpaceCO2XSpaceXMinusXSpaceCom_5_10_REF_REF_XMinus3_Gg_0" localSheetId="7" hidden="1">'UBA CO2 EU Jan22'!$J$13</definedName>
    <definedName name="A4_9_12746_1_EMEXHBar1XSpaceAXSpace4XSpaceXSpaceXMinusXSpaceallXSpaceXMinusXSpaceCO2XSpaceXMinusXSpaceCom_5_10_REF_REF_XMinus3_Gg_0" localSheetId="8" hidden="1">'UBA GHG_CO2eq Jan22'!$J$13</definedName>
    <definedName name="A4_9_12746_1_EMEXHBar1XSpaceAXSpace4XSpaceXSpaceXMinusXSpaceallXSpaceXMinusXSpaceCO2XSpaceXMinusXSpaceCom_5_10_REF_REF_XMinus3_Gg_0" localSheetId="11" hidden="1">'UBA THG Apr23'!$J$13</definedName>
    <definedName name="A4_9_12747_1_EMEXHBar1XSpaceAXSpace4XSpaceXSpaceXMinusXSpaceallXSpaceXMinusXSpaceCO2XSpaceXMinusXSpaceCom_5_10_REF_REF_XMinus2_Gg_0" localSheetId="12" hidden="1">'UBA CO2 Apr23'!$K$13</definedName>
    <definedName name="A4_9_12747_1_EMEXHBar1XSpaceAXSpace4XSpaceXSpaceXMinusXSpaceallXSpaceXMinusXSpaceCO2XSpaceXMinusXSpaceCom_5_10_REF_REF_XMinus2_Gg_0" localSheetId="7" hidden="1">'UBA CO2 EU Jan22'!$K$13</definedName>
    <definedName name="A4_9_12747_1_EMEXHBar1XSpaceAXSpace4XSpaceXSpaceXMinusXSpaceallXSpaceXMinusXSpaceCO2XSpaceXMinusXSpaceCom_5_10_REF_REF_XMinus2_Gg_0" localSheetId="8" hidden="1">'UBA GHG_CO2eq Jan22'!$K$13</definedName>
    <definedName name="A4_9_12747_1_EMEXHBar1XSpaceAXSpace4XSpaceXSpaceXMinusXSpaceallXSpaceXMinusXSpaceCO2XSpaceXMinusXSpaceCom_5_10_REF_REF_XMinus2_Gg_0" localSheetId="11" hidden="1">'UBA THG Apr23'!$K$13</definedName>
    <definedName name="A4_9_12748_1_EMEXHBar1XSpaceAXSpace4XSpaceXSpaceXMinusXSpaceallXSpaceXMinusXSpaceCO2XSpaceXMinusXSpaceCom_5_10_REF_REF_XMinus1_Gg_0" localSheetId="12" hidden="1">'UBA CO2 Apr23'!$L$13</definedName>
    <definedName name="A4_9_12748_1_EMEXHBar1XSpaceAXSpace4XSpaceXSpaceXMinusXSpaceallXSpaceXMinusXSpaceCO2XSpaceXMinusXSpaceCom_5_10_REF_REF_XMinus1_Gg_0" localSheetId="7" hidden="1">'UBA CO2 EU Jan22'!$L$13</definedName>
    <definedName name="A4_9_12748_1_EMEXHBar1XSpaceAXSpace4XSpaceXSpaceXMinusXSpaceallXSpaceXMinusXSpaceCO2XSpaceXMinusXSpaceCom_5_10_REF_REF_XMinus1_Gg_0" localSheetId="8" hidden="1">'UBA GHG_CO2eq Jan22'!$L$13</definedName>
    <definedName name="A4_9_12748_1_EMEXHBar1XSpaceAXSpace4XSpaceXSpaceXMinusXSpaceallXSpaceXMinusXSpaceCO2XSpaceXMinusXSpaceCom_5_10_REF_REF_XMinus1_Gg_0" localSheetId="11" hidden="1">'UBA THG Apr23'!$L$13</definedName>
    <definedName name="A4_9_12749_1_EMEXHBar1XSpaceAXSpace4XSpaceXSpaceXMinusXSpaceallXSpaceXMinusXSpaceCO2XSpaceXMinusXSpaceCom_5_10_REF_REF_0_Gg_0" localSheetId="12" hidden="1">'UBA CO2 Apr23'!$M$13</definedName>
    <definedName name="A4_9_12749_1_EMEXHBar1XSpaceAXSpace4XSpaceXSpaceXMinusXSpaceallXSpaceXMinusXSpaceCO2XSpaceXMinusXSpaceCom_5_10_REF_REF_0_Gg_0" localSheetId="7" hidden="1">'UBA CO2 EU Jan22'!$M$13</definedName>
    <definedName name="A4_9_12749_1_EMEXHBar1XSpaceAXSpace4XSpaceXSpaceXMinusXSpaceallXSpaceXMinusXSpaceCO2XSpaceXMinusXSpaceCom_5_10_REF_REF_0_Gg_0" localSheetId="8" hidden="1">'UBA GHG_CO2eq Jan22'!$M$13</definedName>
    <definedName name="A4_9_12749_1_EMEXHBar1XSpaceAXSpace4XSpaceXSpaceXMinusXSpaceallXSpaceXMinusXSpaceCO2XSpaceXMinusXSpaceCom_5_10_REF_REF_0_Gg_0" localSheetId="11" hidden="1">'UBA THG Apr23'!$M$13</definedName>
    <definedName name="A4_9_12750_1_EMEXHBar1XSpaceAXSpace4XSpaceXSpaceXMinusXSpaceallXSpaceXMinusXSpaceCO2XSpaceXMinusXSpaceCom_5_10_REF_REF_1_Gg_0" localSheetId="12" hidden="1">'UBA CO2 Apr23'!$N$13</definedName>
    <definedName name="A4_9_12750_1_EMEXHBar1XSpaceAXSpace4XSpaceXSpaceXMinusXSpaceallXSpaceXMinusXSpaceCO2XSpaceXMinusXSpaceCom_5_10_REF_REF_1_Gg_0" localSheetId="7" hidden="1">'UBA CO2 EU Jan22'!$N$13</definedName>
    <definedName name="A4_9_12750_1_EMEXHBar1XSpaceAXSpace4XSpaceXSpaceXMinusXSpaceallXSpaceXMinusXSpaceCO2XSpaceXMinusXSpaceCom_5_10_REF_REF_1_Gg_0" localSheetId="8" hidden="1">'UBA GHG_CO2eq Jan22'!$N$13</definedName>
    <definedName name="A4_9_12750_1_EMEXHBar1XSpaceAXSpace4XSpaceXSpaceXMinusXSpaceallXSpaceXMinusXSpaceCO2XSpaceXMinusXSpaceCom_5_10_REF_REF_1_Gg_0" localSheetId="11" hidden="1">'UBA THG Apr23'!$N$13</definedName>
    <definedName name="A4_9_12751_1_EMEXHBar1XSpaceAXSpace4XSpaceXSpaceXMinusXSpaceallXSpaceXMinusXSpaceCO2XSpaceXMinusXSpaceCom_5_10_REF_REF_2_Gg_0" localSheetId="12" hidden="1">'UBA CO2 Apr23'!$O$13</definedName>
    <definedName name="A4_9_12751_1_EMEXHBar1XSpaceAXSpace4XSpaceXSpaceXMinusXSpaceallXSpaceXMinusXSpaceCO2XSpaceXMinusXSpaceCom_5_10_REF_REF_2_Gg_0" localSheetId="7" hidden="1">'UBA CO2 EU Jan22'!$O$13</definedName>
    <definedName name="A4_9_12751_1_EMEXHBar1XSpaceAXSpace4XSpaceXSpaceXMinusXSpaceallXSpaceXMinusXSpaceCO2XSpaceXMinusXSpaceCom_5_10_REF_REF_2_Gg_0" localSheetId="8" hidden="1">'UBA GHG_CO2eq Jan22'!$O$13</definedName>
    <definedName name="A4_9_12751_1_EMEXHBar1XSpaceAXSpace4XSpaceXSpaceXMinusXSpaceallXSpaceXMinusXSpaceCO2XSpaceXMinusXSpaceCom_5_10_REF_REF_2_Gg_0" localSheetId="11" hidden="1">'UBA THG Apr23'!$O$13</definedName>
    <definedName name="A4_9_12752_1_EMEXHBar1XSpaceAXSpace4XSpaceXSpaceXMinusXSpaceallXSpaceXMinusXSpaceCO2XSpaceXMinusXSpaceCom_5_10_REF_REF_3_Gg_0" localSheetId="12" hidden="1">'UBA CO2 Apr23'!$P$13</definedName>
    <definedName name="A4_9_12752_1_EMEXHBar1XSpaceAXSpace4XSpaceXSpaceXMinusXSpaceallXSpaceXMinusXSpaceCO2XSpaceXMinusXSpaceCom_5_10_REF_REF_3_Gg_0" localSheetId="7" hidden="1">'UBA CO2 EU Jan22'!$P$13</definedName>
    <definedName name="A4_9_12752_1_EMEXHBar1XSpaceAXSpace4XSpaceXSpaceXMinusXSpaceallXSpaceXMinusXSpaceCO2XSpaceXMinusXSpaceCom_5_10_REF_REF_3_Gg_0" localSheetId="8" hidden="1">'UBA GHG_CO2eq Jan22'!$P$13</definedName>
    <definedName name="A4_9_12752_1_EMEXHBar1XSpaceAXSpace4XSpaceXSpaceXMinusXSpaceallXSpaceXMinusXSpaceCO2XSpaceXMinusXSpaceCom_5_10_REF_REF_3_Gg_0" localSheetId="11" hidden="1">'UBA THG Apr23'!$P$13</definedName>
    <definedName name="A4_9_12753_1_EMEXHBar1XSpaceAXSpace4XSpaceXSpaceXMinusXSpaceallXSpaceXMinusXSpaceCO2XSpaceXMinusXSpaceCom_5_10_REF_REF_4_Gg_0" localSheetId="12" hidden="1">'UBA CO2 Apr23'!$Q$13</definedName>
    <definedName name="A4_9_12753_1_EMEXHBar1XSpaceAXSpace4XSpaceXSpaceXMinusXSpaceallXSpaceXMinusXSpaceCO2XSpaceXMinusXSpaceCom_5_10_REF_REF_4_Gg_0" localSheetId="7" hidden="1">'UBA CO2 EU Jan22'!$Q$13</definedName>
    <definedName name="A4_9_12753_1_EMEXHBar1XSpaceAXSpace4XSpaceXSpaceXMinusXSpaceallXSpaceXMinusXSpaceCO2XSpaceXMinusXSpaceCom_5_10_REF_REF_4_Gg_0" localSheetId="8" hidden="1">'UBA GHG_CO2eq Jan22'!$Q$13</definedName>
    <definedName name="A4_9_12753_1_EMEXHBar1XSpaceAXSpace4XSpaceXSpaceXMinusXSpaceallXSpaceXMinusXSpaceCO2XSpaceXMinusXSpaceCom_5_10_REF_REF_4_Gg_0" localSheetId="11" hidden="1">'UBA THG Apr23'!$Q$13</definedName>
    <definedName name="A4_9_12754_1_EMEXHBar1XSpaceAXSpace4XSpaceXSpaceXMinusXSpaceallXSpaceXMinusXSpaceCO2XSpaceXMinusXSpaceCom_5_10_REF_REF_5_Gg_0" localSheetId="12" hidden="1">'UBA CO2 Apr23'!$R$13</definedName>
    <definedName name="A4_9_12754_1_EMEXHBar1XSpaceAXSpace4XSpaceXSpaceXMinusXSpaceallXSpaceXMinusXSpaceCO2XSpaceXMinusXSpaceCom_5_10_REF_REF_5_Gg_0" localSheetId="7" hidden="1">'UBA CO2 EU Jan22'!$R$13</definedName>
    <definedName name="A4_9_12754_1_EMEXHBar1XSpaceAXSpace4XSpaceXSpaceXMinusXSpaceallXSpaceXMinusXSpaceCO2XSpaceXMinusXSpaceCom_5_10_REF_REF_5_Gg_0" localSheetId="8" hidden="1">'UBA GHG_CO2eq Jan22'!$R$13</definedName>
    <definedName name="A4_9_12754_1_EMEXHBar1XSpaceAXSpace4XSpaceXSpaceXMinusXSpaceallXSpaceXMinusXSpaceCO2XSpaceXMinusXSpaceCom_5_10_REF_REF_5_Gg_0" localSheetId="11" hidden="1">'UBA THG Apr23'!$R$13</definedName>
    <definedName name="A4_9_12755_1_EMEXHBar1XSpaceAXSpace4XSpaceXSpaceXMinusXSpaceallXSpaceXMinusXSpaceCO2XSpaceXMinusXSpaceres_5_10_REF_REF_XMinus9_Gg_0" localSheetId="12" hidden="1">'UBA CO2 Apr23'!$D$14</definedName>
    <definedName name="A4_9_12755_1_EMEXHBar1XSpaceAXSpace4XSpaceXSpaceXMinusXSpaceallXSpaceXMinusXSpaceCO2XSpaceXMinusXSpaceres_5_10_REF_REF_XMinus9_Gg_0" localSheetId="7" hidden="1">'UBA CO2 EU Jan22'!$D$14</definedName>
    <definedName name="A4_9_12755_1_EMEXHBar1XSpaceAXSpace4XSpaceXSpaceXMinusXSpaceallXSpaceXMinusXSpaceCO2XSpaceXMinusXSpaceres_5_10_REF_REF_XMinus9_Gg_0" localSheetId="8" hidden="1">'UBA GHG_CO2eq Jan22'!$D$14</definedName>
    <definedName name="A4_9_12755_1_EMEXHBar1XSpaceAXSpace4XSpaceXSpaceXMinusXSpaceallXSpaceXMinusXSpaceCO2XSpaceXMinusXSpaceres_5_10_REF_REF_XMinus9_Gg_0" localSheetId="11" hidden="1">'UBA THG Apr23'!$D$14</definedName>
    <definedName name="A4_9_12756_1_EMEXHBar1XSpaceAXSpace4XSpaceXSpaceXMinusXSpaceallXSpaceXMinusXSpaceCO2XSpaceXMinusXSpaceres_5_10_REF_REF_XMinus8_Gg_0" localSheetId="12" hidden="1">'UBA CO2 Apr23'!$E$14</definedName>
    <definedName name="A4_9_12756_1_EMEXHBar1XSpaceAXSpace4XSpaceXSpaceXMinusXSpaceallXSpaceXMinusXSpaceCO2XSpaceXMinusXSpaceres_5_10_REF_REF_XMinus8_Gg_0" localSheetId="7" hidden="1">'UBA CO2 EU Jan22'!$E$14</definedName>
    <definedName name="A4_9_12756_1_EMEXHBar1XSpaceAXSpace4XSpaceXSpaceXMinusXSpaceallXSpaceXMinusXSpaceCO2XSpaceXMinusXSpaceres_5_10_REF_REF_XMinus8_Gg_0" localSheetId="8" hidden="1">'UBA GHG_CO2eq Jan22'!$E$14</definedName>
    <definedName name="A4_9_12756_1_EMEXHBar1XSpaceAXSpace4XSpaceXSpaceXMinusXSpaceallXSpaceXMinusXSpaceCO2XSpaceXMinusXSpaceres_5_10_REF_REF_XMinus8_Gg_0" localSheetId="11" hidden="1">'UBA THG Apr23'!$E$14</definedName>
    <definedName name="A4_9_12757_1_EMEXHBar1XSpaceAXSpace4XSpaceXSpaceXMinusXSpaceallXSpaceXMinusXSpaceCO2XSpaceXMinusXSpaceres_5_10_REF_REF_XMinus7_Gg_0" localSheetId="12" hidden="1">'UBA CO2 Apr23'!$F$14</definedName>
    <definedName name="A4_9_12757_1_EMEXHBar1XSpaceAXSpace4XSpaceXSpaceXMinusXSpaceallXSpaceXMinusXSpaceCO2XSpaceXMinusXSpaceres_5_10_REF_REF_XMinus7_Gg_0" localSheetId="7" hidden="1">'UBA CO2 EU Jan22'!$F$14</definedName>
    <definedName name="A4_9_12757_1_EMEXHBar1XSpaceAXSpace4XSpaceXSpaceXMinusXSpaceallXSpaceXMinusXSpaceCO2XSpaceXMinusXSpaceres_5_10_REF_REF_XMinus7_Gg_0" localSheetId="8" hidden="1">'UBA GHG_CO2eq Jan22'!$F$14</definedName>
    <definedName name="A4_9_12757_1_EMEXHBar1XSpaceAXSpace4XSpaceXSpaceXMinusXSpaceallXSpaceXMinusXSpaceCO2XSpaceXMinusXSpaceres_5_10_REF_REF_XMinus7_Gg_0" localSheetId="11" hidden="1">'UBA THG Apr23'!$F$14</definedName>
    <definedName name="A4_9_12758_1_EMEXHBar1XSpaceAXSpace4XSpaceXSpaceXMinusXSpaceallXSpaceXMinusXSpaceCO2XSpaceXMinusXSpaceres_5_10_REF_REF_XMinus6_Gg_0" localSheetId="12" hidden="1">'UBA CO2 Apr23'!$G$14</definedName>
    <definedName name="A4_9_12758_1_EMEXHBar1XSpaceAXSpace4XSpaceXSpaceXMinusXSpaceallXSpaceXMinusXSpaceCO2XSpaceXMinusXSpaceres_5_10_REF_REF_XMinus6_Gg_0" localSheetId="7" hidden="1">'UBA CO2 EU Jan22'!$G$14</definedName>
    <definedName name="A4_9_12758_1_EMEXHBar1XSpaceAXSpace4XSpaceXSpaceXMinusXSpaceallXSpaceXMinusXSpaceCO2XSpaceXMinusXSpaceres_5_10_REF_REF_XMinus6_Gg_0" localSheetId="8" hidden="1">'UBA GHG_CO2eq Jan22'!$G$14</definedName>
    <definedName name="A4_9_12758_1_EMEXHBar1XSpaceAXSpace4XSpaceXSpaceXMinusXSpaceallXSpaceXMinusXSpaceCO2XSpaceXMinusXSpaceres_5_10_REF_REF_XMinus6_Gg_0" localSheetId="11" hidden="1">'UBA THG Apr23'!$G$14</definedName>
    <definedName name="A4_9_12759_1_EMEXHBar1XSpaceAXSpace4XSpaceXSpaceXMinusXSpaceallXSpaceXMinusXSpaceCO2XSpaceXMinusXSpaceres_5_10_REF_REF_XMinus5_Gg_0" localSheetId="12" hidden="1">'UBA CO2 Apr23'!$H$14</definedName>
    <definedName name="A4_9_12759_1_EMEXHBar1XSpaceAXSpace4XSpaceXSpaceXMinusXSpaceallXSpaceXMinusXSpaceCO2XSpaceXMinusXSpaceres_5_10_REF_REF_XMinus5_Gg_0" localSheetId="7" hidden="1">'UBA CO2 EU Jan22'!$H$14</definedName>
    <definedName name="A4_9_12759_1_EMEXHBar1XSpaceAXSpace4XSpaceXSpaceXMinusXSpaceallXSpaceXMinusXSpaceCO2XSpaceXMinusXSpaceres_5_10_REF_REF_XMinus5_Gg_0" localSheetId="8" hidden="1">'UBA GHG_CO2eq Jan22'!$H$14</definedName>
    <definedName name="A4_9_12759_1_EMEXHBar1XSpaceAXSpace4XSpaceXSpaceXMinusXSpaceallXSpaceXMinusXSpaceCO2XSpaceXMinusXSpaceres_5_10_REF_REF_XMinus5_Gg_0" localSheetId="11" hidden="1">'UBA THG Apr23'!$H$14</definedName>
    <definedName name="A4_9_12760_1_EMEXHBar1XSpaceAXSpace4XSpaceXSpaceXMinusXSpaceallXSpaceXMinusXSpaceCO2XSpaceXMinusXSpaceres_5_10_REF_REF_XMinus4_Gg_0" localSheetId="12" hidden="1">'UBA CO2 Apr23'!$I$14</definedName>
    <definedName name="A4_9_12760_1_EMEXHBar1XSpaceAXSpace4XSpaceXSpaceXMinusXSpaceallXSpaceXMinusXSpaceCO2XSpaceXMinusXSpaceres_5_10_REF_REF_XMinus4_Gg_0" localSheetId="7" hidden="1">'UBA CO2 EU Jan22'!$I$14</definedName>
    <definedName name="A4_9_12760_1_EMEXHBar1XSpaceAXSpace4XSpaceXSpaceXMinusXSpaceallXSpaceXMinusXSpaceCO2XSpaceXMinusXSpaceres_5_10_REF_REF_XMinus4_Gg_0" localSheetId="8" hidden="1">'UBA GHG_CO2eq Jan22'!$I$14</definedName>
    <definedName name="A4_9_12760_1_EMEXHBar1XSpaceAXSpace4XSpaceXSpaceXMinusXSpaceallXSpaceXMinusXSpaceCO2XSpaceXMinusXSpaceres_5_10_REF_REF_XMinus4_Gg_0" localSheetId="11" hidden="1">'UBA THG Apr23'!$I$14</definedName>
    <definedName name="A4_9_12761_1_EMEXHBar1XSpaceAXSpace4XSpaceXSpaceXMinusXSpaceallXSpaceXMinusXSpaceCO2XSpaceXMinusXSpaceres_5_10_REF_REF_XMinus3_Gg_0" localSheetId="12" hidden="1">'UBA CO2 Apr23'!$J$14</definedName>
    <definedName name="A4_9_12761_1_EMEXHBar1XSpaceAXSpace4XSpaceXSpaceXMinusXSpaceallXSpaceXMinusXSpaceCO2XSpaceXMinusXSpaceres_5_10_REF_REF_XMinus3_Gg_0" localSheetId="7" hidden="1">'UBA CO2 EU Jan22'!$J$14</definedName>
    <definedName name="A4_9_12761_1_EMEXHBar1XSpaceAXSpace4XSpaceXSpaceXMinusXSpaceallXSpaceXMinusXSpaceCO2XSpaceXMinusXSpaceres_5_10_REF_REF_XMinus3_Gg_0" localSheetId="8" hidden="1">'UBA GHG_CO2eq Jan22'!$J$14</definedName>
    <definedName name="A4_9_12761_1_EMEXHBar1XSpaceAXSpace4XSpaceXSpaceXMinusXSpaceallXSpaceXMinusXSpaceCO2XSpaceXMinusXSpaceres_5_10_REF_REF_XMinus3_Gg_0" localSheetId="11" hidden="1">'UBA THG Apr23'!$J$14</definedName>
    <definedName name="A4_9_12762_1_EMEXHBar1XSpaceAXSpace4XSpaceXSpaceXMinusXSpaceallXSpaceXMinusXSpaceCO2XSpaceXMinusXSpaceres_5_10_REF_REF_XMinus2_Gg_0" localSheetId="12" hidden="1">'UBA CO2 Apr23'!$K$14</definedName>
    <definedName name="A4_9_12762_1_EMEXHBar1XSpaceAXSpace4XSpaceXSpaceXMinusXSpaceallXSpaceXMinusXSpaceCO2XSpaceXMinusXSpaceres_5_10_REF_REF_XMinus2_Gg_0" localSheetId="7" hidden="1">'UBA CO2 EU Jan22'!$K$14</definedName>
    <definedName name="A4_9_12762_1_EMEXHBar1XSpaceAXSpace4XSpaceXSpaceXMinusXSpaceallXSpaceXMinusXSpaceCO2XSpaceXMinusXSpaceres_5_10_REF_REF_XMinus2_Gg_0" localSheetId="8" hidden="1">'UBA GHG_CO2eq Jan22'!$K$14</definedName>
    <definedName name="A4_9_12762_1_EMEXHBar1XSpaceAXSpace4XSpaceXSpaceXMinusXSpaceallXSpaceXMinusXSpaceCO2XSpaceXMinusXSpaceres_5_10_REF_REF_XMinus2_Gg_0" localSheetId="11" hidden="1">'UBA THG Apr23'!$K$14</definedName>
    <definedName name="A4_9_12763_1_EMEXHBar1XSpaceAXSpace4XSpaceXSpaceXMinusXSpaceallXSpaceXMinusXSpaceCO2XSpaceXMinusXSpaceres_5_10_REF_REF_XMinus1_Gg_0" localSheetId="12" hidden="1">'UBA CO2 Apr23'!$L$14</definedName>
    <definedName name="A4_9_12763_1_EMEXHBar1XSpaceAXSpace4XSpaceXSpaceXMinusXSpaceallXSpaceXMinusXSpaceCO2XSpaceXMinusXSpaceres_5_10_REF_REF_XMinus1_Gg_0" localSheetId="7" hidden="1">'UBA CO2 EU Jan22'!$L$14</definedName>
    <definedName name="A4_9_12763_1_EMEXHBar1XSpaceAXSpace4XSpaceXSpaceXMinusXSpaceallXSpaceXMinusXSpaceCO2XSpaceXMinusXSpaceres_5_10_REF_REF_XMinus1_Gg_0" localSheetId="8" hidden="1">'UBA GHG_CO2eq Jan22'!$L$14</definedName>
    <definedName name="A4_9_12763_1_EMEXHBar1XSpaceAXSpace4XSpaceXSpaceXMinusXSpaceallXSpaceXMinusXSpaceCO2XSpaceXMinusXSpaceres_5_10_REF_REF_XMinus1_Gg_0" localSheetId="11" hidden="1">'UBA THG Apr23'!$L$14</definedName>
    <definedName name="A4_9_12764_1_EMEXHBar1XSpaceAXSpace4XSpaceXSpaceXMinusXSpaceallXSpaceXMinusXSpaceCO2XSpaceXMinusXSpaceres_5_10_REF_REF_0_Gg_0" localSheetId="12" hidden="1">'UBA CO2 Apr23'!$M$14</definedName>
    <definedName name="A4_9_12764_1_EMEXHBar1XSpaceAXSpace4XSpaceXSpaceXMinusXSpaceallXSpaceXMinusXSpaceCO2XSpaceXMinusXSpaceres_5_10_REF_REF_0_Gg_0" localSheetId="7" hidden="1">'UBA CO2 EU Jan22'!$M$14</definedName>
    <definedName name="A4_9_12764_1_EMEXHBar1XSpaceAXSpace4XSpaceXSpaceXMinusXSpaceallXSpaceXMinusXSpaceCO2XSpaceXMinusXSpaceres_5_10_REF_REF_0_Gg_0" localSheetId="8" hidden="1">'UBA GHG_CO2eq Jan22'!$M$14</definedName>
    <definedName name="A4_9_12764_1_EMEXHBar1XSpaceAXSpace4XSpaceXSpaceXMinusXSpaceallXSpaceXMinusXSpaceCO2XSpaceXMinusXSpaceres_5_10_REF_REF_0_Gg_0" localSheetId="11" hidden="1">'UBA THG Apr23'!$M$14</definedName>
    <definedName name="A4_9_12765_1_EMEXHBar1XSpaceAXSpace4XSpaceXSpaceXMinusXSpaceallXSpaceXMinusXSpaceCO2XSpaceXMinusXSpaceres_5_10_REF_REF_1_Gg_0" localSheetId="12" hidden="1">'UBA CO2 Apr23'!$N$14</definedName>
    <definedName name="A4_9_12765_1_EMEXHBar1XSpaceAXSpace4XSpaceXSpaceXMinusXSpaceallXSpaceXMinusXSpaceCO2XSpaceXMinusXSpaceres_5_10_REF_REF_1_Gg_0" localSheetId="7" hidden="1">'UBA CO2 EU Jan22'!$N$14</definedName>
    <definedName name="A4_9_12765_1_EMEXHBar1XSpaceAXSpace4XSpaceXSpaceXMinusXSpaceallXSpaceXMinusXSpaceCO2XSpaceXMinusXSpaceres_5_10_REF_REF_1_Gg_0" localSheetId="8" hidden="1">'UBA GHG_CO2eq Jan22'!$N$14</definedName>
    <definedName name="A4_9_12765_1_EMEXHBar1XSpaceAXSpace4XSpaceXSpaceXMinusXSpaceallXSpaceXMinusXSpaceCO2XSpaceXMinusXSpaceres_5_10_REF_REF_1_Gg_0" localSheetId="11" hidden="1">'UBA THG Apr23'!$N$14</definedName>
    <definedName name="A4_9_12766_1_EMEXHBar1XSpaceAXSpace4XSpaceXSpaceXMinusXSpaceallXSpaceXMinusXSpaceCO2XSpaceXMinusXSpaceres_5_10_REF_REF_2_Gg_0" localSheetId="12" hidden="1">'UBA CO2 Apr23'!$O$14</definedName>
    <definedName name="A4_9_12766_1_EMEXHBar1XSpaceAXSpace4XSpaceXSpaceXMinusXSpaceallXSpaceXMinusXSpaceCO2XSpaceXMinusXSpaceres_5_10_REF_REF_2_Gg_0" localSheetId="7" hidden="1">'UBA CO2 EU Jan22'!$O$14</definedName>
    <definedName name="A4_9_12766_1_EMEXHBar1XSpaceAXSpace4XSpaceXSpaceXMinusXSpaceallXSpaceXMinusXSpaceCO2XSpaceXMinusXSpaceres_5_10_REF_REF_2_Gg_0" localSheetId="8" hidden="1">'UBA GHG_CO2eq Jan22'!$O$14</definedName>
    <definedName name="A4_9_12766_1_EMEXHBar1XSpaceAXSpace4XSpaceXSpaceXMinusXSpaceallXSpaceXMinusXSpaceCO2XSpaceXMinusXSpaceres_5_10_REF_REF_2_Gg_0" localSheetId="11" hidden="1">'UBA THG Apr23'!$O$14</definedName>
    <definedName name="A4_9_12767_1_EMEXHBar1XSpaceAXSpace4XSpaceXSpaceXMinusXSpaceallXSpaceXMinusXSpaceCO2XSpaceXMinusXSpaceres_5_10_REF_REF_3_Gg_0" localSheetId="12" hidden="1">'UBA CO2 Apr23'!$P$14</definedName>
    <definedName name="A4_9_12767_1_EMEXHBar1XSpaceAXSpace4XSpaceXSpaceXMinusXSpaceallXSpaceXMinusXSpaceCO2XSpaceXMinusXSpaceres_5_10_REF_REF_3_Gg_0" localSheetId="7" hidden="1">'UBA CO2 EU Jan22'!$P$14</definedName>
    <definedName name="A4_9_12767_1_EMEXHBar1XSpaceAXSpace4XSpaceXSpaceXMinusXSpaceallXSpaceXMinusXSpaceCO2XSpaceXMinusXSpaceres_5_10_REF_REF_3_Gg_0" localSheetId="8" hidden="1">'UBA GHG_CO2eq Jan22'!$P$14</definedName>
    <definedName name="A4_9_12767_1_EMEXHBar1XSpaceAXSpace4XSpaceXSpaceXMinusXSpaceallXSpaceXMinusXSpaceCO2XSpaceXMinusXSpaceres_5_10_REF_REF_3_Gg_0" localSheetId="11" hidden="1">'UBA THG Apr23'!$P$14</definedName>
    <definedName name="A4_9_12768_1_EMEXHBar1XSpaceAXSpace4XSpaceXSpaceXMinusXSpaceallXSpaceXMinusXSpaceCO2XSpaceXMinusXSpaceres_5_10_REF_REF_4_Gg_0" localSheetId="12" hidden="1">'UBA CO2 Apr23'!$Q$14</definedName>
    <definedName name="A4_9_12768_1_EMEXHBar1XSpaceAXSpace4XSpaceXSpaceXMinusXSpaceallXSpaceXMinusXSpaceCO2XSpaceXMinusXSpaceres_5_10_REF_REF_4_Gg_0" localSheetId="7" hidden="1">'UBA CO2 EU Jan22'!$Q$14</definedName>
    <definedName name="A4_9_12768_1_EMEXHBar1XSpaceAXSpace4XSpaceXSpaceXMinusXSpaceallXSpaceXMinusXSpaceCO2XSpaceXMinusXSpaceres_5_10_REF_REF_4_Gg_0" localSheetId="8" hidden="1">'UBA GHG_CO2eq Jan22'!$Q$14</definedName>
    <definedName name="A4_9_12768_1_EMEXHBar1XSpaceAXSpace4XSpaceXSpaceXMinusXSpaceallXSpaceXMinusXSpaceCO2XSpaceXMinusXSpaceres_5_10_REF_REF_4_Gg_0" localSheetId="11" hidden="1">'UBA THG Apr23'!$Q$14</definedName>
    <definedName name="A4_9_12769_1_EMEXHBar1XSpaceAXSpace4XSpaceXSpaceXMinusXSpaceallXSpaceXMinusXSpaceCO2XSpaceXMinusXSpaceres_5_10_REF_REF_5_Gg_0" localSheetId="12" hidden="1">'UBA CO2 Apr23'!$R$14</definedName>
    <definedName name="A4_9_12769_1_EMEXHBar1XSpaceAXSpace4XSpaceXSpaceXMinusXSpaceallXSpaceXMinusXSpaceCO2XSpaceXMinusXSpaceres_5_10_REF_REF_5_Gg_0" localSheetId="7" hidden="1">'UBA CO2 EU Jan22'!$R$14</definedName>
    <definedName name="A4_9_12769_1_EMEXHBar1XSpaceAXSpace4XSpaceXSpaceXMinusXSpaceallXSpaceXMinusXSpaceCO2XSpaceXMinusXSpaceres_5_10_REF_REF_5_Gg_0" localSheetId="8" hidden="1">'UBA GHG_CO2eq Jan22'!$R$14</definedName>
    <definedName name="A4_9_12769_1_EMEXHBar1XSpaceAXSpace4XSpaceXSpaceXMinusXSpaceallXSpaceXMinusXSpaceCO2XSpaceXMinusXSpaceres_5_10_REF_REF_5_Gg_0" localSheetId="11" hidden="1">'UBA THG Apr23'!$R$14</definedName>
    <definedName name="A4_9_12771_1_EMEXHBar5XSpaceBXSpaceXMinusXSpaceallXSpaceXMinusXSpaceCO2_5_10_REF_REF_XMinus10_Gg_0" localSheetId="12" hidden="1">'UBA CO2 Apr23'!$C$38</definedName>
    <definedName name="A4_9_12771_1_EMEXHBar5XSpaceBXSpaceXMinusXSpaceallXSpaceXMinusXSpaceCO2_5_10_REF_REF_XMinus10_Gg_0" localSheetId="7" hidden="1">'UBA CO2 EU Jan22'!$C$38</definedName>
    <definedName name="A4_9_12771_1_EMEXHBar5XSpaceBXSpaceXMinusXSpaceallXSpaceXMinusXSpaceCO2_5_10_REF_REF_XMinus10_Gg_0" localSheetId="8" hidden="1">'UBA GHG_CO2eq Jan22'!$C$38</definedName>
    <definedName name="A4_9_12771_1_EMEXHBar5XSpaceBXSpaceXMinusXSpaceallXSpaceXMinusXSpaceCO2_5_10_REF_REF_XMinus10_Gg_0" localSheetId="11" hidden="1">'UBA THG Apr23'!$C$38</definedName>
    <definedName name="A4_9_12772_1_EMEXHBar5XSpaceCXSpaceXMinusXSpaceallXSpaceXMinusXSpaceCO2_5_10_REF_REF_XMinus10_Gg_0" localSheetId="12" hidden="1">'UBA CO2 Apr23'!$C$39</definedName>
    <definedName name="A4_9_12772_1_EMEXHBar5XSpaceCXSpaceXMinusXSpaceallXSpaceXMinusXSpaceCO2_5_10_REF_REF_XMinus10_Gg_0" localSheetId="7" hidden="1">'UBA CO2 EU Jan22'!$C$39</definedName>
    <definedName name="A4_9_12772_1_EMEXHBar5XSpaceCXSpaceXMinusXSpaceallXSpaceXMinusXSpaceCO2_5_10_REF_REF_XMinus10_Gg_0" localSheetId="8" hidden="1">'UBA GHG_CO2eq Jan22'!$C$39</definedName>
    <definedName name="A4_9_12772_1_EMEXHBar5XSpaceCXSpaceXMinusXSpaceallXSpaceXMinusXSpaceCO2_5_10_REF_REF_XMinus10_Gg_0" localSheetId="11" hidden="1">'UBA THG Apr23'!$C$39</definedName>
    <definedName name="A4_9_12773_1_EMEXHBar5XSpaceFXSpaceXMinusXSpaceallXSpaceXMinusXSpaceCO2_5_10_REF_REF_XMinus10_Gg_0" localSheetId="12" hidden="1">'UBA CO2 Apr23'!#REF!</definedName>
    <definedName name="A4_9_12773_1_EMEXHBar5XSpaceFXSpaceXMinusXSpaceallXSpaceXMinusXSpaceCO2_5_10_REF_REF_XMinus10_Gg_0" localSheetId="7" hidden="1">'UBA CO2 EU Jan22'!#REF!</definedName>
    <definedName name="A4_9_12773_1_EMEXHBar5XSpaceFXSpaceXMinusXSpaceallXSpaceXMinusXSpaceCO2_5_10_REF_REF_XMinus10_Gg_0" localSheetId="8" hidden="1">'UBA GHG_CO2eq Jan22'!#REF!</definedName>
    <definedName name="A4_9_12773_1_EMEXHBar5XSpaceFXSpaceXMinusXSpaceallXSpaceXMinusXSpaceCO2_5_10_REF_REF_XMinus10_Gg_0" localSheetId="11" hidden="1">'UBA THG Apr23'!#REF!</definedName>
    <definedName name="A4_9_12774_1_EMEXHBar5XSpaceGXSpaceXMinusXSpaceallXSpaceXMinusXSpaceCO2_5_10_REF_REF_XMinus10_Gg_0" localSheetId="12" hidden="1">'UBA CO2 Apr23'!$C$42</definedName>
    <definedName name="A4_9_12774_1_EMEXHBar5XSpaceGXSpaceXMinusXSpaceallXSpaceXMinusXSpaceCO2_5_10_REF_REF_XMinus10_Gg_0" localSheetId="7" hidden="1">'UBA CO2 EU Jan22'!$C$42</definedName>
    <definedName name="A4_9_12774_1_EMEXHBar5XSpaceGXSpaceXMinusXSpaceallXSpaceXMinusXSpaceCO2_5_10_REF_REF_XMinus10_Gg_0" localSheetId="8" hidden="1">'UBA GHG_CO2eq Jan22'!$C$42</definedName>
    <definedName name="A4_9_12774_1_EMEXHBar5XSpaceGXSpaceXMinusXSpaceallXSpaceXMinusXSpaceCO2_5_10_REF_REF_XMinus10_Gg_0" localSheetId="11" hidden="1">'UBA THG Apr23'!$C$42</definedName>
    <definedName name="A4_9_12790_1_EMEXHBar5XSpaceBXSpaceXMinusXSpaceallXSpaceXMinusXSpaceCO2_5_10_REF_REF_XMinus9_Gg_0" localSheetId="12" hidden="1">'UBA CO2 Apr23'!$D$38</definedName>
    <definedName name="A4_9_12790_1_EMEXHBar5XSpaceBXSpaceXMinusXSpaceallXSpaceXMinusXSpaceCO2_5_10_REF_REF_XMinus9_Gg_0" localSheetId="7" hidden="1">'UBA CO2 EU Jan22'!$D$38</definedName>
    <definedName name="A4_9_12790_1_EMEXHBar5XSpaceBXSpaceXMinusXSpaceallXSpaceXMinusXSpaceCO2_5_10_REF_REF_XMinus9_Gg_0" localSheetId="8" hidden="1">'UBA GHG_CO2eq Jan22'!$D$38</definedName>
    <definedName name="A4_9_12790_1_EMEXHBar5XSpaceBXSpaceXMinusXSpaceallXSpaceXMinusXSpaceCO2_5_10_REF_REF_XMinus9_Gg_0" localSheetId="11" hidden="1">'UBA THG Apr23'!$D$38</definedName>
    <definedName name="A4_9_12791_1_EMEXHBar5XSpaceBXSpaceXMinusXSpaceallXSpaceXMinusXSpaceCO2_5_10_REF_REF_XMinus8_Gg_0" localSheetId="12" hidden="1">'UBA CO2 Apr23'!$E$38</definedName>
    <definedName name="A4_9_12791_1_EMEXHBar5XSpaceBXSpaceXMinusXSpaceallXSpaceXMinusXSpaceCO2_5_10_REF_REF_XMinus8_Gg_0" localSheetId="7" hidden="1">'UBA CO2 EU Jan22'!$E$38</definedName>
    <definedName name="A4_9_12791_1_EMEXHBar5XSpaceBXSpaceXMinusXSpaceallXSpaceXMinusXSpaceCO2_5_10_REF_REF_XMinus8_Gg_0" localSheetId="8" hidden="1">'UBA GHG_CO2eq Jan22'!$E$38</definedName>
    <definedName name="A4_9_12791_1_EMEXHBar5XSpaceBXSpaceXMinusXSpaceallXSpaceXMinusXSpaceCO2_5_10_REF_REF_XMinus8_Gg_0" localSheetId="11" hidden="1">'UBA THG Apr23'!$E$38</definedName>
    <definedName name="A4_9_12792_1_EMEXHBar5XSpaceBXSpaceXMinusXSpaceallXSpaceXMinusXSpaceCO2_5_10_REF_REF_XMinus7_Gg_0" localSheetId="12" hidden="1">'UBA CO2 Apr23'!$F$38</definedName>
    <definedName name="A4_9_12792_1_EMEXHBar5XSpaceBXSpaceXMinusXSpaceallXSpaceXMinusXSpaceCO2_5_10_REF_REF_XMinus7_Gg_0" localSheetId="7" hidden="1">'UBA CO2 EU Jan22'!$F$38</definedName>
    <definedName name="A4_9_12792_1_EMEXHBar5XSpaceBXSpaceXMinusXSpaceallXSpaceXMinusXSpaceCO2_5_10_REF_REF_XMinus7_Gg_0" localSheetId="8" hidden="1">'UBA GHG_CO2eq Jan22'!$F$38</definedName>
    <definedName name="A4_9_12792_1_EMEXHBar5XSpaceBXSpaceXMinusXSpaceallXSpaceXMinusXSpaceCO2_5_10_REF_REF_XMinus7_Gg_0" localSheetId="11" hidden="1">'UBA THG Apr23'!$F$38</definedName>
    <definedName name="A4_9_12793_1_EMEXHBar5XSpaceBXSpaceXMinusXSpaceallXSpaceXMinusXSpaceCO2_5_10_REF_REF_XMinus6_Gg_0" localSheetId="12" hidden="1">'UBA CO2 Apr23'!$G$38</definedName>
    <definedName name="A4_9_12793_1_EMEXHBar5XSpaceBXSpaceXMinusXSpaceallXSpaceXMinusXSpaceCO2_5_10_REF_REF_XMinus6_Gg_0" localSheetId="7" hidden="1">'UBA CO2 EU Jan22'!$G$38</definedName>
    <definedName name="A4_9_12793_1_EMEXHBar5XSpaceBXSpaceXMinusXSpaceallXSpaceXMinusXSpaceCO2_5_10_REF_REF_XMinus6_Gg_0" localSheetId="8" hidden="1">'UBA GHG_CO2eq Jan22'!$G$38</definedName>
    <definedName name="A4_9_12793_1_EMEXHBar5XSpaceBXSpaceXMinusXSpaceallXSpaceXMinusXSpaceCO2_5_10_REF_REF_XMinus6_Gg_0" localSheetId="11" hidden="1">'UBA THG Apr23'!$G$38</definedName>
    <definedName name="A4_9_12794_1_EMEXHBar5XSpaceBXSpaceXMinusXSpaceallXSpaceXMinusXSpaceCO2_5_10_REF_REF_XMinus5_Gg_0" localSheetId="12" hidden="1">'UBA CO2 Apr23'!$H$38</definedName>
    <definedName name="A4_9_12794_1_EMEXHBar5XSpaceBXSpaceXMinusXSpaceallXSpaceXMinusXSpaceCO2_5_10_REF_REF_XMinus5_Gg_0" localSheetId="7" hidden="1">'UBA CO2 EU Jan22'!$H$38</definedName>
    <definedName name="A4_9_12794_1_EMEXHBar5XSpaceBXSpaceXMinusXSpaceallXSpaceXMinusXSpaceCO2_5_10_REF_REF_XMinus5_Gg_0" localSheetId="8" hidden="1">'UBA GHG_CO2eq Jan22'!$H$38</definedName>
    <definedName name="A4_9_12794_1_EMEXHBar5XSpaceBXSpaceXMinusXSpaceallXSpaceXMinusXSpaceCO2_5_10_REF_REF_XMinus5_Gg_0" localSheetId="11" hidden="1">'UBA THG Apr23'!$H$38</definedName>
    <definedName name="A4_9_12795_1_EMEXHBar5XSpaceBXSpaceXMinusXSpaceallXSpaceXMinusXSpaceCO2_5_10_REF_REF_XMinus4_Gg_0" localSheetId="12" hidden="1">'UBA CO2 Apr23'!$I$38</definedName>
    <definedName name="A4_9_12795_1_EMEXHBar5XSpaceBXSpaceXMinusXSpaceallXSpaceXMinusXSpaceCO2_5_10_REF_REF_XMinus4_Gg_0" localSheetId="7" hidden="1">'UBA CO2 EU Jan22'!$I$38</definedName>
    <definedName name="A4_9_12795_1_EMEXHBar5XSpaceBXSpaceXMinusXSpaceallXSpaceXMinusXSpaceCO2_5_10_REF_REF_XMinus4_Gg_0" localSheetId="8" hidden="1">'UBA GHG_CO2eq Jan22'!$I$38</definedName>
    <definedName name="A4_9_12795_1_EMEXHBar5XSpaceBXSpaceXMinusXSpaceallXSpaceXMinusXSpaceCO2_5_10_REF_REF_XMinus4_Gg_0" localSheetId="11" hidden="1">'UBA THG Apr23'!$I$38</definedName>
    <definedName name="A4_9_12796_1_EMEXHBar5XSpaceBXSpaceXMinusXSpaceallXSpaceXMinusXSpaceCO2_5_10_REF_REF_XMinus3_Gg_0" localSheetId="12" hidden="1">'UBA CO2 Apr23'!$J$38</definedName>
    <definedName name="A4_9_12796_1_EMEXHBar5XSpaceBXSpaceXMinusXSpaceallXSpaceXMinusXSpaceCO2_5_10_REF_REF_XMinus3_Gg_0" localSheetId="7" hidden="1">'UBA CO2 EU Jan22'!$J$38</definedName>
    <definedName name="A4_9_12796_1_EMEXHBar5XSpaceBXSpaceXMinusXSpaceallXSpaceXMinusXSpaceCO2_5_10_REF_REF_XMinus3_Gg_0" localSheetId="8" hidden="1">'UBA GHG_CO2eq Jan22'!$J$38</definedName>
    <definedName name="A4_9_12796_1_EMEXHBar5XSpaceBXSpaceXMinusXSpaceallXSpaceXMinusXSpaceCO2_5_10_REF_REF_XMinus3_Gg_0" localSheetId="11" hidden="1">'UBA THG Apr23'!$J$38</definedName>
    <definedName name="A4_9_12797_1_EMEXHBar5XSpaceBXSpaceXMinusXSpaceallXSpaceXMinusXSpaceCO2_5_10_REF_REF_XMinus2_Gg_0" localSheetId="12" hidden="1">'UBA CO2 Apr23'!$K$38</definedName>
    <definedName name="A4_9_12797_1_EMEXHBar5XSpaceBXSpaceXMinusXSpaceallXSpaceXMinusXSpaceCO2_5_10_REF_REF_XMinus2_Gg_0" localSheetId="7" hidden="1">'UBA CO2 EU Jan22'!$K$38</definedName>
    <definedName name="A4_9_12797_1_EMEXHBar5XSpaceBXSpaceXMinusXSpaceallXSpaceXMinusXSpaceCO2_5_10_REF_REF_XMinus2_Gg_0" localSheetId="8" hidden="1">'UBA GHG_CO2eq Jan22'!$K$38</definedName>
    <definedName name="A4_9_12797_1_EMEXHBar5XSpaceBXSpaceXMinusXSpaceallXSpaceXMinusXSpaceCO2_5_10_REF_REF_XMinus2_Gg_0" localSheetId="11" hidden="1">'UBA THG Apr23'!$K$38</definedName>
    <definedName name="A4_9_12798_1_EMEXHBar5XSpaceBXSpaceXMinusXSpaceallXSpaceXMinusXSpaceCO2_5_10_REF_REF_XMinus1_Gg_0" localSheetId="12" hidden="1">'UBA CO2 Apr23'!$L$38</definedName>
    <definedName name="A4_9_12798_1_EMEXHBar5XSpaceBXSpaceXMinusXSpaceallXSpaceXMinusXSpaceCO2_5_10_REF_REF_XMinus1_Gg_0" localSheetId="7" hidden="1">'UBA CO2 EU Jan22'!$L$38</definedName>
    <definedName name="A4_9_12798_1_EMEXHBar5XSpaceBXSpaceXMinusXSpaceallXSpaceXMinusXSpaceCO2_5_10_REF_REF_XMinus1_Gg_0" localSheetId="8" hidden="1">'UBA GHG_CO2eq Jan22'!$L$38</definedName>
    <definedName name="A4_9_12798_1_EMEXHBar5XSpaceBXSpaceXMinusXSpaceallXSpaceXMinusXSpaceCO2_5_10_REF_REF_XMinus1_Gg_0" localSheetId="11" hidden="1">'UBA THG Apr23'!$L$38</definedName>
    <definedName name="A4_9_12799_1_EMEXHBar5XSpaceBXSpaceXMinusXSpaceallXSpaceXMinusXSpaceCO2_5_10_REF_REF_0_Gg_0" localSheetId="12" hidden="1">'UBA CO2 Apr23'!$M$38</definedName>
    <definedName name="A4_9_12799_1_EMEXHBar5XSpaceBXSpaceXMinusXSpaceallXSpaceXMinusXSpaceCO2_5_10_REF_REF_0_Gg_0" localSheetId="7" hidden="1">'UBA CO2 EU Jan22'!$M$38</definedName>
    <definedName name="A4_9_12799_1_EMEXHBar5XSpaceBXSpaceXMinusXSpaceallXSpaceXMinusXSpaceCO2_5_10_REF_REF_0_Gg_0" localSheetId="8" hidden="1">'UBA GHG_CO2eq Jan22'!$M$38</definedName>
    <definedName name="A4_9_12799_1_EMEXHBar5XSpaceBXSpaceXMinusXSpaceallXSpaceXMinusXSpaceCO2_5_10_REF_REF_0_Gg_0" localSheetId="11" hidden="1">'UBA THG Apr23'!$M$38</definedName>
    <definedName name="A4_9_12800_1_EMEXHBar5XSpaceBXSpaceXMinusXSpaceallXSpaceXMinusXSpaceCO2_5_10_REF_REF_1_Gg_0" localSheetId="12" hidden="1">'UBA CO2 Apr23'!$N$38</definedName>
    <definedName name="A4_9_12800_1_EMEXHBar5XSpaceBXSpaceXMinusXSpaceallXSpaceXMinusXSpaceCO2_5_10_REF_REF_1_Gg_0" localSheetId="7" hidden="1">'UBA CO2 EU Jan22'!$N$38</definedName>
    <definedName name="A4_9_12800_1_EMEXHBar5XSpaceBXSpaceXMinusXSpaceallXSpaceXMinusXSpaceCO2_5_10_REF_REF_1_Gg_0" localSheetId="8" hidden="1">'UBA GHG_CO2eq Jan22'!$N$38</definedName>
    <definedName name="A4_9_12800_1_EMEXHBar5XSpaceBXSpaceXMinusXSpaceallXSpaceXMinusXSpaceCO2_5_10_REF_REF_1_Gg_0" localSheetId="11" hidden="1">'UBA THG Apr23'!$N$38</definedName>
    <definedName name="A4_9_12801_1_EMEXHBar5XSpaceBXSpaceXMinusXSpaceallXSpaceXMinusXSpaceCO2_5_10_REF_REF_2_Gg_0" localSheetId="12" hidden="1">'UBA CO2 Apr23'!$O$38</definedName>
    <definedName name="A4_9_12801_1_EMEXHBar5XSpaceBXSpaceXMinusXSpaceallXSpaceXMinusXSpaceCO2_5_10_REF_REF_2_Gg_0" localSheetId="7" hidden="1">'UBA CO2 EU Jan22'!$O$38</definedName>
    <definedName name="A4_9_12801_1_EMEXHBar5XSpaceBXSpaceXMinusXSpaceallXSpaceXMinusXSpaceCO2_5_10_REF_REF_2_Gg_0" localSheetId="8" hidden="1">'UBA GHG_CO2eq Jan22'!$O$38</definedName>
    <definedName name="A4_9_12801_1_EMEXHBar5XSpaceBXSpaceXMinusXSpaceallXSpaceXMinusXSpaceCO2_5_10_REF_REF_2_Gg_0" localSheetId="11" hidden="1">'UBA THG Apr23'!$O$38</definedName>
    <definedName name="A4_9_12802_1_EMEXHBar5XSpaceBXSpaceXMinusXSpaceallXSpaceXMinusXSpaceCO2_5_10_REF_REF_3_Gg_0" localSheetId="12" hidden="1">'UBA CO2 Apr23'!$P$38</definedName>
    <definedName name="A4_9_12802_1_EMEXHBar5XSpaceBXSpaceXMinusXSpaceallXSpaceXMinusXSpaceCO2_5_10_REF_REF_3_Gg_0" localSheetId="7" hidden="1">'UBA CO2 EU Jan22'!$P$38</definedName>
    <definedName name="A4_9_12802_1_EMEXHBar5XSpaceBXSpaceXMinusXSpaceallXSpaceXMinusXSpaceCO2_5_10_REF_REF_3_Gg_0" localSheetId="8" hidden="1">'UBA GHG_CO2eq Jan22'!$P$38</definedName>
    <definedName name="A4_9_12802_1_EMEXHBar5XSpaceBXSpaceXMinusXSpaceallXSpaceXMinusXSpaceCO2_5_10_REF_REF_3_Gg_0" localSheetId="11" hidden="1">'UBA THG Apr23'!$P$38</definedName>
    <definedName name="A4_9_12803_1_EMEXHBar5XSpaceBXSpaceXMinusXSpaceallXSpaceXMinusXSpaceCO2_5_10_REF_REF_4_Gg_0" localSheetId="12" hidden="1">'UBA CO2 Apr23'!$Q$38</definedName>
    <definedName name="A4_9_12803_1_EMEXHBar5XSpaceBXSpaceXMinusXSpaceallXSpaceXMinusXSpaceCO2_5_10_REF_REF_4_Gg_0" localSheetId="7" hidden="1">'UBA CO2 EU Jan22'!$Q$38</definedName>
    <definedName name="A4_9_12803_1_EMEXHBar5XSpaceBXSpaceXMinusXSpaceallXSpaceXMinusXSpaceCO2_5_10_REF_REF_4_Gg_0" localSheetId="8" hidden="1">'UBA GHG_CO2eq Jan22'!$Q$38</definedName>
    <definedName name="A4_9_12803_1_EMEXHBar5XSpaceBXSpaceXMinusXSpaceallXSpaceXMinusXSpaceCO2_5_10_REF_REF_4_Gg_0" localSheetId="11" hidden="1">'UBA THG Apr23'!$Q$38</definedName>
    <definedName name="A4_9_12804_1_EMEXHBar5XSpaceBXSpaceXMinusXSpaceallXSpaceXMinusXSpaceCO2_5_10_REF_REF_5_Gg_0" localSheetId="12" hidden="1">'UBA CO2 Apr23'!$R$38</definedName>
    <definedName name="A4_9_12804_1_EMEXHBar5XSpaceBXSpaceXMinusXSpaceallXSpaceXMinusXSpaceCO2_5_10_REF_REF_5_Gg_0" localSheetId="7" hidden="1">'UBA CO2 EU Jan22'!$R$38</definedName>
    <definedName name="A4_9_12804_1_EMEXHBar5XSpaceBXSpaceXMinusXSpaceallXSpaceXMinusXSpaceCO2_5_10_REF_REF_5_Gg_0" localSheetId="8" hidden="1">'UBA GHG_CO2eq Jan22'!$R$38</definedName>
    <definedName name="A4_9_12804_1_EMEXHBar5XSpaceBXSpaceXMinusXSpaceallXSpaceXMinusXSpaceCO2_5_10_REF_REF_5_Gg_0" localSheetId="11" hidden="1">'UBA THG Apr23'!$R$38</definedName>
    <definedName name="A4_9_12805_1_EMEXHBar5XSpaceCXSpaceXMinusXSpaceallXSpaceXMinusXSpaceCO2_5_10_REF_REF_XMinus9_Gg_0" localSheetId="12" hidden="1">'UBA CO2 Apr23'!$D$39</definedName>
    <definedName name="A4_9_12805_1_EMEXHBar5XSpaceCXSpaceXMinusXSpaceallXSpaceXMinusXSpaceCO2_5_10_REF_REF_XMinus9_Gg_0" localSheetId="7" hidden="1">'UBA CO2 EU Jan22'!$D$39</definedName>
    <definedName name="A4_9_12805_1_EMEXHBar5XSpaceCXSpaceXMinusXSpaceallXSpaceXMinusXSpaceCO2_5_10_REF_REF_XMinus9_Gg_0" localSheetId="8" hidden="1">'UBA GHG_CO2eq Jan22'!$D$39</definedName>
    <definedName name="A4_9_12805_1_EMEXHBar5XSpaceCXSpaceXMinusXSpaceallXSpaceXMinusXSpaceCO2_5_10_REF_REF_XMinus9_Gg_0" localSheetId="11" hidden="1">'UBA THG Apr23'!$D$39</definedName>
    <definedName name="A4_9_12806_1_EMEXHBar5XSpaceCXSpaceXMinusXSpaceallXSpaceXMinusXSpaceCO2_5_10_REF_REF_XMinus8_Gg_0" localSheetId="12" hidden="1">'UBA CO2 Apr23'!$E$39</definedName>
    <definedName name="A4_9_12806_1_EMEXHBar5XSpaceCXSpaceXMinusXSpaceallXSpaceXMinusXSpaceCO2_5_10_REF_REF_XMinus8_Gg_0" localSheetId="7" hidden="1">'UBA CO2 EU Jan22'!$E$39</definedName>
    <definedName name="A4_9_12806_1_EMEXHBar5XSpaceCXSpaceXMinusXSpaceallXSpaceXMinusXSpaceCO2_5_10_REF_REF_XMinus8_Gg_0" localSheetId="8" hidden="1">'UBA GHG_CO2eq Jan22'!$E$39</definedName>
    <definedName name="A4_9_12806_1_EMEXHBar5XSpaceCXSpaceXMinusXSpaceallXSpaceXMinusXSpaceCO2_5_10_REF_REF_XMinus8_Gg_0" localSheetId="11" hidden="1">'UBA THG Apr23'!$E$39</definedName>
    <definedName name="A4_9_12807_1_EMEXHBar5XSpaceCXSpaceXMinusXSpaceallXSpaceXMinusXSpaceCO2_5_10_REF_REF_XMinus7_Gg_0" localSheetId="12" hidden="1">'UBA CO2 Apr23'!$F$39</definedName>
    <definedName name="A4_9_12807_1_EMEXHBar5XSpaceCXSpaceXMinusXSpaceallXSpaceXMinusXSpaceCO2_5_10_REF_REF_XMinus7_Gg_0" localSheetId="7" hidden="1">'UBA CO2 EU Jan22'!$F$39</definedName>
    <definedName name="A4_9_12807_1_EMEXHBar5XSpaceCXSpaceXMinusXSpaceallXSpaceXMinusXSpaceCO2_5_10_REF_REF_XMinus7_Gg_0" localSheetId="8" hidden="1">'UBA GHG_CO2eq Jan22'!$F$39</definedName>
    <definedName name="A4_9_12807_1_EMEXHBar5XSpaceCXSpaceXMinusXSpaceallXSpaceXMinusXSpaceCO2_5_10_REF_REF_XMinus7_Gg_0" localSheetId="11" hidden="1">'UBA THG Apr23'!$F$39</definedName>
    <definedName name="A4_9_12808_1_EMEXHBar5XSpaceCXSpaceXMinusXSpaceallXSpaceXMinusXSpaceCO2_5_10_REF_REF_XMinus6_Gg_0" localSheetId="12" hidden="1">'UBA CO2 Apr23'!$G$39</definedName>
    <definedName name="A4_9_12808_1_EMEXHBar5XSpaceCXSpaceXMinusXSpaceallXSpaceXMinusXSpaceCO2_5_10_REF_REF_XMinus6_Gg_0" localSheetId="7" hidden="1">'UBA CO2 EU Jan22'!$G$39</definedName>
    <definedName name="A4_9_12808_1_EMEXHBar5XSpaceCXSpaceXMinusXSpaceallXSpaceXMinusXSpaceCO2_5_10_REF_REF_XMinus6_Gg_0" localSheetId="8" hidden="1">'UBA GHG_CO2eq Jan22'!$G$39</definedName>
    <definedName name="A4_9_12808_1_EMEXHBar5XSpaceCXSpaceXMinusXSpaceallXSpaceXMinusXSpaceCO2_5_10_REF_REF_XMinus6_Gg_0" localSheetId="11" hidden="1">'UBA THG Apr23'!$G$39</definedName>
    <definedName name="A4_9_12809_1_EMEXHBar5XSpaceCXSpaceXMinusXSpaceallXSpaceXMinusXSpaceCO2_5_10_REF_REF_XMinus5_Gg_0" localSheetId="12" hidden="1">'UBA CO2 Apr23'!$H$39</definedName>
    <definedName name="A4_9_12809_1_EMEXHBar5XSpaceCXSpaceXMinusXSpaceallXSpaceXMinusXSpaceCO2_5_10_REF_REF_XMinus5_Gg_0" localSheetId="7" hidden="1">'UBA CO2 EU Jan22'!$H$39</definedName>
    <definedName name="A4_9_12809_1_EMEXHBar5XSpaceCXSpaceXMinusXSpaceallXSpaceXMinusXSpaceCO2_5_10_REF_REF_XMinus5_Gg_0" localSheetId="8" hidden="1">'UBA GHG_CO2eq Jan22'!$H$39</definedName>
    <definedName name="A4_9_12809_1_EMEXHBar5XSpaceCXSpaceXMinusXSpaceallXSpaceXMinusXSpaceCO2_5_10_REF_REF_XMinus5_Gg_0" localSheetId="11" hidden="1">'UBA THG Apr23'!$H$39</definedName>
    <definedName name="A4_9_12810_1_EMEXHBar5XSpaceCXSpaceXMinusXSpaceallXSpaceXMinusXSpaceCO2_5_10_REF_REF_XMinus4_Gg_0" localSheetId="12" hidden="1">'UBA CO2 Apr23'!$I$39</definedName>
    <definedName name="A4_9_12810_1_EMEXHBar5XSpaceCXSpaceXMinusXSpaceallXSpaceXMinusXSpaceCO2_5_10_REF_REF_XMinus4_Gg_0" localSheetId="7" hidden="1">'UBA CO2 EU Jan22'!$I$39</definedName>
    <definedName name="A4_9_12810_1_EMEXHBar5XSpaceCXSpaceXMinusXSpaceallXSpaceXMinusXSpaceCO2_5_10_REF_REF_XMinus4_Gg_0" localSheetId="8" hidden="1">'UBA GHG_CO2eq Jan22'!$I$39</definedName>
    <definedName name="A4_9_12810_1_EMEXHBar5XSpaceCXSpaceXMinusXSpaceallXSpaceXMinusXSpaceCO2_5_10_REF_REF_XMinus4_Gg_0" localSheetId="11" hidden="1">'UBA THG Apr23'!$I$39</definedName>
    <definedName name="A4_9_12811_1_EMEXHBar5XSpaceCXSpaceXMinusXSpaceallXSpaceXMinusXSpaceCO2_5_10_REF_REF_XMinus3_Gg_0" localSheetId="12" hidden="1">'UBA CO2 Apr23'!$J$39</definedName>
    <definedName name="A4_9_12811_1_EMEXHBar5XSpaceCXSpaceXMinusXSpaceallXSpaceXMinusXSpaceCO2_5_10_REF_REF_XMinus3_Gg_0" localSheetId="7" hidden="1">'UBA CO2 EU Jan22'!$J$39</definedName>
    <definedName name="A4_9_12811_1_EMEXHBar5XSpaceCXSpaceXMinusXSpaceallXSpaceXMinusXSpaceCO2_5_10_REF_REF_XMinus3_Gg_0" localSheetId="8" hidden="1">'UBA GHG_CO2eq Jan22'!$J$39</definedName>
    <definedName name="A4_9_12811_1_EMEXHBar5XSpaceCXSpaceXMinusXSpaceallXSpaceXMinusXSpaceCO2_5_10_REF_REF_XMinus3_Gg_0" localSheetId="11" hidden="1">'UBA THG Apr23'!$J$39</definedName>
    <definedName name="A4_9_12812_1_EMEXHBar5XSpaceCXSpaceXMinusXSpaceallXSpaceXMinusXSpaceCO2_5_10_REF_REF_XMinus2_Gg_0" localSheetId="12" hidden="1">'UBA CO2 Apr23'!$K$39</definedName>
    <definedName name="A4_9_12812_1_EMEXHBar5XSpaceCXSpaceXMinusXSpaceallXSpaceXMinusXSpaceCO2_5_10_REF_REF_XMinus2_Gg_0" localSheetId="7" hidden="1">'UBA CO2 EU Jan22'!$K$39</definedName>
    <definedName name="A4_9_12812_1_EMEXHBar5XSpaceCXSpaceXMinusXSpaceallXSpaceXMinusXSpaceCO2_5_10_REF_REF_XMinus2_Gg_0" localSheetId="8" hidden="1">'UBA GHG_CO2eq Jan22'!$K$39</definedName>
    <definedName name="A4_9_12812_1_EMEXHBar5XSpaceCXSpaceXMinusXSpaceallXSpaceXMinusXSpaceCO2_5_10_REF_REF_XMinus2_Gg_0" localSheetId="11" hidden="1">'UBA THG Apr23'!$K$39</definedName>
    <definedName name="A4_9_12813_1_EMEXHBar5XSpaceCXSpaceXMinusXSpaceallXSpaceXMinusXSpaceCO2_5_10_REF_REF_XMinus1_Gg_0" localSheetId="12" hidden="1">'UBA CO2 Apr23'!$L$39</definedName>
    <definedName name="A4_9_12813_1_EMEXHBar5XSpaceCXSpaceXMinusXSpaceallXSpaceXMinusXSpaceCO2_5_10_REF_REF_XMinus1_Gg_0" localSheetId="7" hidden="1">'UBA CO2 EU Jan22'!$L$39</definedName>
    <definedName name="A4_9_12813_1_EMEXHBar5XSpaceCXSpaceXMinusXSpaceallXSpaceXMinusXSpaceCO2_5_10_REF_REF_XMinus1_Gg_0" localSheetId="8" hidden="1">'UBA GHG_CO2eq Jan22'!$L$39</definedName>
    <definedName name="A4_9_12813_1_EMEXHBar5XSpaceCXSpaceXMinusXSpaceallXSpaceXMinusXSpaceCO2_5_10_REF_REF_XMinus1_Gg_0" localSheetId="11" hidden="1">'UBA THG Apr23'!$L$39</definedName>
    <definedName name="A4_9_12814_1_EMEXHBar5XSpaceCXSpaceXMinusXSpaceallXSpaceXMinusXSpaceCO2_5_10_REF_REF_0_Gg_0" localSheetId="12" hidden="1">'UBA CO2 Apr23'!$M$39</definedName>
    <definedName name="A4_9_12814_1_EMEXHBar5XSpaceCXSpaceXMinusXSpaceallXSpaceXMinusXSpaceCO2_5_10_REF_REF_0_Gg_0" localSheetId="7" hidden="1">'UBA CO2 EU Jan22'!$M$39</definedName>
    <definedName name="A4_9_12814_1_EMEXHBar5XSpaceCXSpaceXMinusXSpaceallXSpaceXMinusXSpaceCO2_5_10_REF_REF_0_Gg_0" localSheetId="8" hidden="1">'UBA GHG_CO2eq Jan22'!$M$39</definedName>
    <definedName name="A4_9_12814_1_EMEXHBar5XSpaceCXSpaceXMinusXSpaceallXSpaceXMinusXSpaceCO2_5_10_REF_REF_0_Gg_0" localSheetId="11" hidden="1">'UBA THG Apr23'!$M$39</definedName>
    <definedName name="A4_9_12815_1_EMEXHBar5XSpaceCXSpaceXMinusXSpaceallXSpaceXMinusXSpaceCO2_5_10_REF_REF_1_Gg_0" localSheetId="12" hidden="1">'UBA CO2 Apr23'!$N$39</definedName>
    <definedName name="A4_9_12815_1_EMEXHBar5XSpaceCXSpaceXMinusXSpaceallXSpaceXMinusXSpaceCO2_5_10_REF_REF_1_Gg_0" localSheetId="7" hidden="1">'UBA CO2 EU Jan22'!$N$39</definedName>
    <definedName name="A4_9_12815_1_EMEXHBar5XSpaceCXSpaceXMinusXSpaceallXSpaceXMinusXSpaceCO2_5_10_REF_REF_1_Gg_0" localSheetId="8" hidden="1">'UBA GHG_CO2eq Jan22'!$N$39</definedName>
    <definedName name="A4_9_12815_1_EMEXHBar5XSpaceCXSpaceXMinusXSpaceallXSpaceXMinusXSpaceCO2_5_10_REF_REF_1_Gg_0" localSheetId="11" hidden="1">'UBA THG Apr23'!$N$39</definedName>
    <definedName name="A4_9_12816_1_EMEXHBar5XSpaceCXSpaceXMinusXSpaceallXSpaceXMinusXSpaceCO2_5_10_REF_REF_2_Gg_0" localSheetId="12" hidden="1">'UBA CO2 Apr23'!$O$39</definedName>
    <definedName name="A4_9_12816_1_EMEXHBar5XSpaceCXSpaceXMinusXSpaceallXSpaceXMinusXSpaceCO2_5_10_REF_REF_2_Gg_0" localSheetId="7" hidden="1">'UBA CO2 EU Jan22'!$O$39</definedName>
    <definedName name="A4_9_12816_1_EMEXHBar5XSpaceCXSpaceXMinusXSpaceallXSpaceXMinusXSpaceCO2_5_10_REF_REF_2_Gg_0" localSheetId="8" hidden="1">'UBA GHG_CO2eq Jan22'!$O$39</definedName>
    <definedName name="A4_9_12816_1_EMEXHBar5XSpaceCXSpaceXMinusXSpaceallXSpaceXMinusXSpaceCO2_5_10_REF_REF_2_Gg_0" localSheetId="11" hidden="1">'UBA THG Apr23'!$O$39</definedName>
    <definedName name="A4_9_12817_1_EMEXHBar5XSpaceCXSpaceXMinusXSpaceallXSpaceXMinusXSpaceCO2_5_10_REF_REF_3_Gg_0" localSheetId="12" hidden="1">'UBA CO2 Apr23'!$P$39</definedName>
    <definedName name="A4_9_12817_1_EMEXHBar5XSpaceCXSpaceXMinusXSpaceallXSpaceXMinusXSpaceCO2_5_10_REF_REF_3_Gg_0" localSheetId="7" hidden="1">'UBA CO2 EU Jan22'!$P$39</definedName>
    <definedName name="A4_9_12817_1_EMEXHBar5XSpaceCXSpaceXMinusXSpaceallXSpaceXMinusXSpaceCO2_5_10_REF_REF_3_Gg_0" localSheetId="8" hidden="1">'UBA GHG_CO2eq Jan22'!$P$39</definedName>
    <definedName name="A4_9_12817_1_EMEXHBar5XSpaceCXSpaceXMinusXSpaceallXSpaceXMinusXSpaceCO2_5_10_REF_REF_3_Gg_0" localSheetId="11" hidden="1">'UBA THG Apr23'!$P$39</definedName>
    <definedName name="A4_9_12818_1_EMEXHBar5XSpaceCXSpaceXMinusXSpaceallXSpaceXMinusXSpaceCO2_5_10_REF_REF_4_Gg_0" localSheetId="12" hidden="1">'UBA CO2 Apr23'!$Q$39</definedName>
    <definedName name="A4_9_12818_1_EMEXHBar5XSpaceCXSpaceXMinusXSpaceallXSpaceXMinusXSpaceCO2_5_10_REF_REF_4_Gg_0" localSheetId="7" hidden="1">'UBA CO2 EU Jan22'!$Q$39</definedName>
    <definedName name="A4_9_12818_1_EMEXHBar5XSpaceCXSpaceXMinusXSpaceallXSpaceXMinusXSpaceCO2_5_10_REF_REF_4_Gg_0" localSheetId="8" hidden="1">'UBA GHG_CO2eq Jan22'!$Q$39</definedName>
    <definedName name="A4_9_12818_1_EMEXHBar5XSpaceCXSpaceXMinusXSpaceallXSpaceXMinusXSpaceCO2_5_10_REF_REF_4_Gg_0" localSheetId="11" hidden="1">'UBA THG Apr23'!$Q$39</definedName>
    <definedName name="A4_9_12819_1_EMEXHBar5XSpaceCXSpaceXMinusXSpaceallXSpaceXMinusXSpaceCO2_5_10_REF_REF_5_Gg_0" localSheetId="12" hidden="1">'UBA CO2 Apr23'!$R$39</definedName>
    <definedName name="A4_9_12819_1_EMEXHBar5XSpaceCXSpaceXMinusXSpaceallXSpaceXMinusXSpaceCO2_5_10_REF_REF_5_Gg_0" localSheetId="7" hidden="1">'UBA CO2 EU Jan22'!$R$39</definedName>
    <definedName name="A4_9_12819_1_EMEXHBar5XSpaceCXSpaceXMinusXSpaceallXSpaceXMinusXSpaceCO2_5_10_REF_REF_5_Gg_0" localSheetId="8" hidden="1">'UBA GHG_CO2eq Jan22'!$R$39</definedName>
    <definedName name="A4_9_12819_1_EMEXHBar5XSpaceCXSpaceXMinusXSpaceallXSpaceXMinusXSpaceCO2_5_10_REF_REF_5_Gg_0" localSheetId="11" hidden="1">'UBA THG Apr23'!$R$39</definedName>
    <definedName name="A4_9_12820_1_EMEXHBar5XSpaceFXSpaceXMinusXSpaceallXSpaceXMinusXSpaceCO2_5_10_REF_REF_XMinus9_Gg_0" localSheetId="12" hidden="1">'UBA CO2 Apr23'!#REF!</definedName>
    <definedName name="A4_9_12820_1_EMEXHBar5XSpaceFXSpaceXMinusXSpaceallXSpaceXMinusXSpaceCO2_5_10_REF_REF_XMinus9_Gg_0" localSheetId="7" hidden="1">'UBA CO2 EU Jan22'!#REF!</definedName>
    <definedName name="A4_9_12820_1_EMEXHBar5XSpaceFXSpaceXMinusXSpaceallXSpaceXMinusXSpaceCO2_5_10_REF_REF_XMinus9_Gg_0" localSheetId="8" hidden="1">'UBA GHG_CO2eq Jan22'!#REF!</definedName>
    <definedName name="A4_9_12820_1_EMEXHBar5XSpaceFXSpaceXMinusXSpaceallXSpaceXMinusXSpaceCO2_5_10_REF_REF_XMinus9_Gg_0" localSheetId="11" hidden="1">'UBA THG Apr23'!#REF!</definedName>
    <definedName name="A4_9_12821_1_EMEXHBar5XSpaceFXSpaceXMinusXSpaceallXSpaceXMinusXSpaceCO2_5_10_REF_REF_XMinus8_Gg_0" localSheetId="12" hidden="1">'UBA CO2 Apr23'!#REF!</definedName>
    <definedName name="A4_9_12821_1_EMEXHBar5XSpaceFXSpaceXMinusXSpaceallXSpaceXMinusXSpaceCO2_5_10_REF_REF_XMinus8_Gg_0" localSheetId="7" hidden="1">'UBA CO2 EU Jan22'!#REF!</definedName>
    <definedName name="A4_9_12821_1_EMEXHBar5XSpaceFXSpaceXMinusXSpaceallXSpaceXMinusXSpaceCO2_5_10_REF_REF_XMinus8_Gg_0" localSheetId="8" hidden="1">'UBA GHG_CO2eq Jan22'!#REF!</definedName>
    <definedName name="A4_9_12821_1_EMEXHBar5XSpaceFXSpaceXMinusXSpaceallXSpaceXMinusXSpaceCO2_5_10_REF_REF_XMinus8_Gg_0" localSheetId="11" hidden="1">'UBA THG Apr23'!#REF!</definedName>
    <definedName name="A4_9_12822_1_EMEXHBar5XSpaceFXSpaceXMinusXSpaceallXSpaceXMinusXSpaceCO2_5_10_REF_REF_XMinus7_Gg_0" localSheetId="12" hidden="1">'UBA CO2 Apr23'!#REF!</definedName>
    <definedName name="A4_9_12822_1_EMEXHBar5XSpaceFXSpaceXMinusXSpaceallXSpaceXMinusXSpaceCO2_5_10_REF_REF_XMinus7_Gg_0" localSheetId="7" hidden="1">'UBA CO2 EU Jan22'!#REF!</definedName>
    <definedName name="A4_9_12822_1_EMEXHBar5XSpaceFXSpaceXMinusXSpaceallXSpaceXMinusXSpaceCO2_5_10_REF_REF_XMinus7_Gg_0" localSheetId="8" hidden="1">'UBA GHG_CO2eq Jan22'!#REF!</definedName>
    <definedName name="A4_9_12822_1_EMEXHBar5XSpaceFXSpaceXMinusXSpaceallXSpaceXMinusXSpaceCO2_5_10_REF_REF_XMinus7_Gg_0" localSheetId="11" hidden="1">'UBA THG Apr23'!#REF!</definedName>
    <definedName name="A4_9_12823_1_EMEXHBar5XSpaceFXSpaceXMinusXSpaceallXSpaceXMinusXSpaceCO2_5_10_REF_REF_XMinus6_Gg_0" localSheetId="12" hidden="1">'UBA CO2 Apr23'!#REF!</definedName>
    <definedName name="A4_9_12823_1_EMEXHBar5XSpaceFXSpaceXMinusXSpaceallXSpaceXMinusXSpaceCO2_5_10_REF_REF_XMinus6_Gg_0" localSheetId="7" hidden="1">'UBA CO2 EU Jan22'!#REF!</definedName>
    <definedName name="A4_9_12823_1_EMEXHBar5XSpaceFXSpaceXMinusXSpaceallXSpaceXMinusXSpaceCO2_5_10_REF_REF_XMinus6_Gg_0" localSheetId="8" hidden="1">'UBA GHG_CO2eq Jan22'!#REF!</definedName>
    <definedName name="A4_9_12823_1_EMEXHBar5XSpaceFXSpaceXMinusXSpaceallXSpaceXMinusXSpaceCO2_5_10_REF_REF_XMinus6_Gg_0" localSheetId="11" hidden="1">'UBA THG Apr23'!#REF!</definedName>
    <definedName name="A4_9_12824_1_EMEXHBar5XSpaceFXSpaceXMinusXSpaceallXSpaceXMinusXSpaceCO2_5_10_REF_REF_XMinus5_Gg_0" localSheetId="12" hidden="1">'UBA CO2 Apr23'!#REF!</definedName>
    <definedName name="A4_9_12824_1_EMEXHBar5XSpaceFXSpaceXMinusXSpaceallXSpaceXMinusXSpaceCO2_5_10_REF_REF_XMinus5_Gg_0" localSheetId="7" hidden="1">'UBA CO2 EU Jan22'!#REF!</definedName>
    <definedName name="A4_9_12824_1_EMEXHBar5XSpaceFXSpaceXMinusXSpaceallXSpaceXMinusXSpaceCO2_5_10_REF_REF_XMinus5_Gg_0" localSheetId="8" hidden="1">'UBA GHG_CO2eq Jan22'!#REF!</definedName>
    <definedName name="A4_9_12824_1_EMEXHBar5XSpaceFXSpaceXMinusXSpaceallXSpaceXMinusXSpaceCO2_5_10_REF_REF_XMinus5_Gg_0" localSheetId="11" hidden="1">'UBA THG Apr23'!#REF!</definedName>
    <definedName name="A4_9_12825_1_EMEXHBar5XSpaceFXSpaceXMinusXSpaceallXSpaceXMinusXSpaceCO2_5_10_REF_REF_XMinus4_Gg_0" localSheetId="12" hidden="1">'UBA CO2 Apr23'!#REF!</definedName>
    <definedName name="A4_9_12825_1_EMEXHBar5XSpaceFXSpaceXMinusXSpaceallXSpaceXMinusXSpaceCO2_5_10_REF_REF_XMinus4_Gg_0" localSheetId="7" hidden="1">'UBA CO2 EU Jan22'!#REF!</definedName>
    <definedName name="A4_9_12825_1_EMEXHBar5XSpaceFXSpaceXMinusXSpaceallXSpaceXMinusXSpaceCO2_5_10_REF_REF_XMinus4_Gg_0" localSheetId="8" hidden="1">'UBA GHG_CO2eq Jan22'!#REF!</definedName>
    <definedName name="A4_9_12825_1_EMEXHBar5XSpaceFXSpaceXMinusXSpaceallXSpaceXMinusXSpaceCO2_5_10_REF_REF_XMinus4_Gg_0" localSheetId="11" hidden="1">'UBA THG Apr23'!#REF!</definedName>
    <definedName name="A4_9_12826_1_EMEXHBar5XSpaceFXSpaceXMinusXSpaceallXSpaceXMinusXSpaceCO2_5_10_REF_REF_XMinus3_Gg_0" localSheetId="12" hidden="1">'UBA CO2 Apr23'!#REF!</definedName>
    <definedName name="A4_9_12826_1_EMEXHBar5XSpaceFXSpaceXMinusXSpaceallXSpaceXMinusXSpaceCO2_5_10_REF_REF_XMinus3_Gg_0" localSheetId="7" hidden="1">'UBA CO2 EU Jan22'!#REF!</definedName>
    <definedName name="A4_9_12826_1_EMEXHBar5XSpaceFXSpaceXMinusXSpaceallXSpaceXMinusXSpaceCO2_5_10_REF_REF_XMinus3_Gg_0" localSheetId="8" hidden="1">'UBA GHG_CO2eq Jan22'!#REF!</definedName>
    <definedName name="A4_9_12826_1_EMEXHBar5XSpaceFXSpaceXMinusXSpaceallXSpaceXMinusXSpaceCO2_5_10_REF_REF_XMinus3_Gg_0" localSheetId="11" hidden="1">'UBA THG Apr23'!#REF!</definedName>
    <definedName name="A4_9_12827_1_EMEXHBar5XSpaceFXSpaceXMinusXSpaceallXSpaceXMinusXSpaceCO2_5_10_REF_REF_XMinus2_Gg_0" localSheetId="12" hidden="1">'UBA CO2 Apr23'!#REF!</definedName>
    <definedName name="A4_9_12827_1_EMEXHBar5XSpaceFXSpaceXMinusXSpaceallXSpaceXMinusXSpaceCO2_5_10_REF_REF_XMinus2_Gg_0" localSheetId="7" hidden="1">'UBA CO2 EU Jan22'!#REF!</definedName>
    <definedName name="A4_9_12827_1_EMEXHBar5XSpaceFXSpaceXMinusXSpaceallXSpaceXMinusXSpaceCO2_5_10_REF_REF_XMinus2_Gg_0" localSheetId="8" hidden="1">'UBA GHG_CO2eq Jan22'!#REF!</definedName>
    <definedName name="A4_9_12827_1_EMEXHBar5XSpaceFXSpaceXMinusXSpaceallXSpaceXMinusXSpaceCO2_5_10_REF_REF_XMinus2_Gg_0" localSheetId="11" hidden="1">'UBA THG Apr23'!#REF!</definedName>
    <definedName name="A4_9_12828_1_EMEXHBar5XSpaceFXSpaceXMinusXSpaceallXSpaceXMinusXSpaceCO2_5_10_REF_REF_XMinus1_Gg_0" localSheetId="12" hidden="1">'UBA CO2 Apr23'!#REF!</definedName>
    <definedName name="A4_9_12828_1_EMEXHBar5XSpaceFXSpaceXMinusXSpaceallXSpaceXMinusXSpaceCO2_5_10_REF_REF_XMinus1_Gg_0" localSheetId="7" hidden="1">'UBA CO2 EU Jan22'!#REF!</definedName>
    <definedName name="A4_9_12828_1_EMEXHBar5XSpaceFXSpaceXMinusXSpaceallXSpaceXMinusXSpaceCO2_5_10_REF_REF_XMinus1_Gg_0" localSheetId="8" hidden="1">'UBA GHG_CO2eq Jan22'!#REF!</definedName>
    <definedName name="A4_9_12828_1_EMEXHBar5XSpaceFXSpaceXMinusXSpaceallXSpaceXMinusXSpaceCO2_5_10_REF_REF_XMinus1_Gg_0" localSheetId="11" hidden="1">'UBA THG Apr23'!#REF!</definedName>
    <definedName name="A4_9_12829_1_EMEXHBar5XSpaceFXSpaceXMinusXSpaceallXSpaceXMinusXSpaceCO2_5_10_REF_REF_0_Gg_0" localSheetId="12" hidden="1">'UBA CO2 Apr23'!#REF!</definedName>
    <definedName name="A4_9_12829_1_EMEXHBar5XSpaceFXSpaceXMinusXSpaceallXSpaceXMinusXSpaceCO2_5_10_REF_REF_0_Gg_0" localSheetId="7" hidden="1">'UBA CO2 EU Jan22'!#REF!</definedName>
    <definedName name="A4_9_12829_1_EMEXHBar5XSpaceFXSpaceXMinusXSpaceallXSpaceXMinusXSpaceCO2_5_10_REF_REF_0_Gg_0" localSheetId="8" hidden="1">'UBA GHG_CO2eq Jan22'!#REF!</definedName>
    <definedName name="A4_9_12829_1_EMEXHBar5XSpaceFXSpaceXMinusXSpaceallXSpaceXMinusXSpaceCO2_5_10_REF_REF_0_Gg_0" localSheetId="11" hidden="1">'UBA THG Apr23'!#REF!</definedName>
    <definedName name="A4_9_12830_1_EMEXHBar5XSpaceFXSpaceXMinusXSpaceallXSpaceXMinusXSpaceCO2_5_10_REF_REF_1_Gg_0" localSheetId="12" hidden="1">'UBA CO2 Apr23'!#REF!</definedName>
    <definedName name="A4_9_12830_1_EMEXHBar5XSpaceFXSpaceXMinusXSpaceallXSpaceXMinusXSpaceCO2_5_10_REF_REF_1_Gg_0" localSheetId="7" hidden="1">'UBA CO2 EU Jan22'!#REF!</definedName>
    <definedName name="A4_9_12830_1_EMEXHBar5XSpaceFXSpaceXMinusXSpaceallXSpaceXMinusXSpaceCO2_5_10_REF_REF_1_Gg_0" localSheetId="8" hidden="1">'UBA GHG_CO2eq Jan22'!#REF!</definedName>
    <definedName name="A4_9_12830_1_EMEXHBar5XSpaceFXSpaceXMinusXSpaceallXSpaceXMinusXSpaceCO2_5_10_REF_REF_1_Gg_0" localSheetId="11" hidden="1">'UBA THG Apr23'!#REF!</definedName>
    <definedName name="A4_9_12831_1_EMEXHBar5XSpaceFXSpaceXMinusXSpaceallXSpaceXMinusXSpaceCO2_5_10_REF_REF_2_Gg_0" localSheetId="12" hidden="1">'UBA CO2 Apr23'!#REF!</definedName>
    <definedName name="A4_9_12831_1_EMEXHBar5XSpaceFXSpaceXMinusXSpaceallXSpaceXMinusXSpaceCO2_5_10_REF_REF_2_Gg_0" localSheetId="7" hidden="1">'UBA CO2 EU Jan22'!#REF!</definedName>
    <definedName name="A4_9_12831_1_EMEXHBar5XSpaceFXSpaceXMinusXSpaceallXSpaceXMinusXSpaceCO2_5_10_REF_REF_2_Gg_0" localSheetId="8" hidden="1">'UBA GHG_CO2eq Jan22'!#REF!</definedName>
    <definedName name="A4_9_12831_1_EMEXHBar5XSpaceFXSpaceXMinusXSpaceallXSpaceXMinusXSpaceCO2_5_10_REF_REF_2_Gg_0" localSheetId="11" hidden="1">'UBA THG Apr23'!#REF!</definedName>
    <definedName name="A4_9_12832_1_EMEXHBar5XSpaceFXSpaceXMinusXSpaceallXSpaceXMinusXSpaceCO2_5_10_REF_REF_3_Gg_0" localSheetId="12" hidden="1">'UBA CO2 Apr23'!#REF!</definedName>
    <definedName name="A4_9_12832_1_EMEXHBar5XSpaceFXSpaceXMinusXSpaceallXSpaceXMinusXSpaceCO2_5_10_REF_REF_3_Gg_0" localSheetId="7" hidden="1">'UBA CO2 EU Jan22'!#REF!</definedName>
    <definedName name="A4_9_12832_1_EMEXHBar5XSpaceFXSpaceXMinusXSpaceallXSpaceXMinusXSpaceCO2_5_10_REF_REF_3_Gg_0" localSheetId="8" hidden="1">'UBA GHG_CO2eq Jan22'!#REF!</definedName>
    <definedName name="A4_9_12832_1_EMEXHBar5XSpaceFXSpaceXMinusXSpaceallXSpaceXMinusXSpaceCO2_5_10_REF_REF_3_Gg_0" localSheetId="11" hidden="1">'UBA THG Apr23'!#REF!</definedName>
    <definedName name="A4_9_12833_1_EMEXHBar5XSpaceFXSpaceXMinusXSpaceallXSpaceXMinusXSpaceCO2_5_10_REF_REF_4_Gg_0" localSheetId="12" hidden="1">'UBA CO2 Apr23'!#REF!</definedName>
    <definedName name="A4_9_12833_1_EMEXHBar5XSpaceFXSpaceXMinusXSpaceallXSpaceXMinusXSpaceCO2_5_10_REF_REF_4_Gg_0" localSheetId="7" hidden="1">'UBA CO2 EU Jan22'!#REF!</definedName>
    <definedName name="A4_9_12833_1_EMEXHBar5XSpaceFXSpaceXMinusXSpaceallXSpaceXMinusXSpaceCO2_5_10_REF_REF_4_Gg_0" localSheetId="8" hidden="1">'UBA GHG_CO2eq Jan22'!#REF!</definedName>
    <definedName name="A4_9_12833_1_EMEXHBar5XSpaceFXSpaceXMinusXSpaceallXSpaceXMinusXSpaceCO2_5_10_REF_REF_4_Gg_0" localSheetId="11" hidden="1">'UBA THG Apr23'!#REF!</definedName>
    <definedName name="A4_9_12834_1_EMEXHBar5XSpaceFXSpaceXMinusXSpaceallXSpaceXMinusXSpaceCO2_5_10_REF_REF_5_Gg_0" localSheetId="12" hidden="1">'UBA CO2 Apr23'!#REF!</definedName>
    <definedName name="A4_9_12834_1_EMEXHBar5XSpaceFXSpaceXMinusXSpaceallXSpaceXMinusXSpaceCO2_5_10_REF_REF_5_Gg_0" localSheetId="7" hidden="1">'UBA CO2 EU Jan22'!#REF!</definedName>
    <definedName name="A4_9_12834_1_EMEXHBar5XSpaceFXSpaceXMinusXSpaceallXSpaceXMinusXSpaceCO2_5_10_REF_REF_5_Gg_0" localSheetId="8" hidden="1">'UBA GHG_CO2eq Jan22'!#REF!</definedName>
    <definedName name="A4_9_12834_1_EMEXHBar5XSpaceFXSpaceXMinusXSpaceallXSpaceXMinusXSpaceCO2_5_10_REF_REF_5_Gg_0" localSheetId="11" hidden="1">'UBA THG Apr23'!#REF!</definedName>
    <definedName name="A4_9_12835_1_EMEXHBar5XSpaceGXSpaceXMinusXSpaceallXSpaceXMinusXSpaceCO2_5_10_REF_REF_XMinus9_Gg_0" localSheetId="12" hidden="1">'UBA CO2 Apr23'!$D$42</definedName>
    <definedName name="A4_9_12835_1_EMEXHBar5XSpaceGXSpaceXMinusXSpaceallXSpaceXMinusXSpaceCO2_5_10_REF_REF_XMinus9_Gg_0" localSheetId="7" hidden="1">'UBA CO2 EU Jan22'!$D$42</definedName>
    <definedName name="A4_9_12835_1_EMEXHBar5XSpaceGXSpaceXMinusXSpaceallXSpaceXMinusXSpaceCO2_5_10_REF_REF_XMinus9_Gg_0" localSheetId="8" hidden="1">'UBA GHG_CO2eq Jan22'!$D$42</definedName>
    <definedName name="A4_9_12835_1_EMEXHBar5XSpaceGXSpaceXMinusXSpaceallXSpaceXMinusXSpaceCO2_5_10_REF_REF_XMinus9_Gg_0" localSheetId="11" hidden="1">'UBA THG Apr23'!$D$42</definedName>
    <definedName name="A4_9_12836_1_EMEXHBar5XSpaceGXSpaceXMinusXSpaceallXSpaceXMinusXSpaceCO2_5_10_REF_REF_XMinus8_Gg_0" localSheetId="12" hidden="1">'UBA CO2 Apr23'!$E$42</definedName>
    <definedName name="A4_9_12836_1_EMEXHBar5XSpaceGXSpaceXMinusXSpaceallXSpaceXMinusXSpaceCO2_5_10_REF_REF_XMinus8_Gg_0" localSheetId="7" hidden="1">'UBA CO2 EU Jan22'!$E$42</definedName>
    <definedName name="A4_9_12836_1_EMEXHBar5XSpaceGXSpaceXMinusXSpaceallXSpaceXMinusXSpaceCO2_5_10_REF_REF_XMinus8_Gg_0" localSheetId="8" hidden="1">'UBA GHG_CO2eq Jan22'!$E$42</definedName>
    <definedName name="A4_9_12836_1_EMEXHBar5XSpaceGXSpaceXMinusXSpaceallXSpaceXMinusXSpaceCO2_5_10_REF_REF_XMinus8_Gg_0" localSheetId="11" hidden="1">'UBA THG Apr23'!$E$42</definedName>
    <definedName name="A4_9_12837_1_EMEXHBar5XSpaceGXSpaceXMinusXSpaceallXSpaceXMinusXSpaceCO2_5_10_REF_REF_XMinus7_Gg_0" localSheetId="12" hidden="1">'UBA CO2 Apr23'!$F$42</definedName>
    <definedName name="A4_9_12837_1_EMEXHBar5XSpaceGXSpaceXMinusXSpaceallXSpaceXMinusXSpaceCO2_5_10_REF_REF_XMinus7_Gg_0" localSheetId="7" hidden="1">'UBA CO2 EU Jan22'!$F$42</definedName>
    <definedName name="A4_9_12837_1_EMEXHBar5XSpaceGXSpaceXMinusXSpaceallXSpaceXMinusXSpaceCO2_5_10_REF_REF_XMinus7_Gg_0" localSheetId="8" hidden="1">'UBA GHG_CO2eq Jan22'!$F$42</definedName>
    <definedName name="A4_9_12837_1_EMEXHBar5XSpaceGXSpaceXMinusXSpaceallXSpaceXMinusXSpaceCO2_5_10_REF_REF_XMinus7_Gg_0" localSheetId="11" hidden="1">'UBA THG Apr23'!$F$42</definedName>
    <definedName name="A4_9_12838_1_EMEXHBar5XSpaceGXSpaceXMinusXSpaceallXSpaceXMinusXSpaceCO2_5_10_REF_REF_XMinus6_Gg_0" localSheetId="12" hidden="1">'UBA CO2 Apr23'!$G$42</definedName>
    <definedName name="A4_9_12838_1_EMEXHBar5XSpaceGXSpaceXMinusXSpaceallXSpaceXMinusXSpaceCO2_5_10_REF_REF_XMinus6_Gg_0" localSheetId="7" hidden="1">'UBA CO2 EU Jan22'!$G$42</definedName>
    <definedName name="A4_9_12838_1_EMEXHBar5XSpaceGXSpaceXMinusXSpaceallXSpaceXMinusXSpaceCO2_5_10_REF_REF_XMinus6_Gg_0" localSheetId="8" hidden="1">'UBA GHG_CO2eq Jan22'!$G$42</definedName>
    <definedName name="A4_9_12838_1_EMEXHBar5XSpaceGXSpaceXMinusXSpaceallXSpaceXMinusXSpaceCO2_5_10_REF_REF_XMinus6_Gg_0" localSheetId="11" hidden="1">'UBA THG Apr23'!$G$42</definedName>
    <definedName name="A4_9_12839_1_EMEXHBar5XSpaceGXSpaceXMinusXSpaceallXSpaceXMinusXSpaceCO2_5_10_REF_REF_XMinus5_Gg_0" localSheetId="12" hidden="1">'UBA CO2 Apr23'!$H$42</definedName>
    <definedName name="A4_9_12839_1_EMEXHBar5XSpaceGXSpaceXMinusXSpaceallXSpaceXMinusXSpaceCO2_5_10_REF_REF_XMinus5_Gg_0" localSheetId="7" hidden="1">'UBA CO2 EU Jan22'!$H$42</definedName>
    <definedName name="A4_9_12839_1_EMEXHBar5XSpaceGXSpaceXMinusXSpaceallXSpaceXMinusXSpaceCO2_5_10_REF_REF_XMinus5_Gg_0" localSheetId="8" hidden="1">'UBA GHG_CO2eq Jan22'!$H$42</definedName>
    <definedName name="A4_9_12839_1_EMEXHBar5XSpaceGXSpaceXMinusXSpaceallXSpaceXMinusXSpaceCO2_5_10_REF_REF_XMinus5_Gg_0" localSheetId="11" hidden="1">'UBA THG Apr23'!$H$42</definedName>
    <definedName name="A4_9_12840_1_EMEXHBar5XSpaceGXSpaceXMinusXSpaceallXSpaceXMinusXSpaceCO2_5_10_REF_REF_XMinus4_Gg_0" localSheetId="12" hidden="1">'UBA CO2 Apr23'!$I$42</definedName>
    <definedName name="A4_9_12840_1_EMEXHBar5XSpaceGXSpaceXMinusXSpaceallXSpaceXMinusXSpaceCO2_5_10_REF_REF_XMinus4_Gg_0" localSheetId="7" hidden="1">'UBA CO2 EU Jan22'!$I$42</definedName>
    <definedName name="A4_9_12840_1_EMEXHBar5XSpaceGXSpaceXMinusXSpaceallXSpaceXMinusXSpaceCO2_5_10_REF_REF_XMinus4_Gg_0" localSheetId="8" hidden="1">'UBA GHG_CO2eq Jan22'!$I$42</definedName>
    <definedName name="A4_9_12840_1_EMEXHBar5XSpaceGXSpaceXMinusXSpaceallXSpaceXMinusXSpaceCO2_5_10_REF_REF_XMinus4_Gg_0" localSheetId="11" hidden="1">'UBA THG Apr23'!$I$42</definedName>
    <definedName name="A4_9_12841_1_EMEXHBar5XSpaceGXSpaceXMinusXSpaceallXSpaceXMinusXSpaceCO2_5_10_REF_REF_XMinus3_Gg_0" localSheetId="12" hidden="1">'UBA CO2 Apr23'!$J$42</definedName>
    <definedName name="A4_9_12841_1_EMEXHBar5XSpaceGXSpaceXMinusXSpaceallXSpaceXMinusXSpaceCO2_5_10_REF_REF_XMinus3_Gg_0" localSheetId="7" hidden="1">'UBA CO2 EU Jan22'!$J$42</definedName>
    <definedName name="A4_9_12841_1_EMEXHBar5XSpaceGXSpaceXMinusXSpaceallXSpaceXMinusXSpaceCO2_5_10_REF_REF_XMinus3_Gg_0" localSheetId="8" hidden="1">'UBA GHG_CO2eq Jan22'!$J$42</definedName>
    <definedName name="A4_9_12841_1_EMEXHBar5XSpaceGXSpaceXMinusXSpaceallXSpaceXMinusXSpaceCO2_5_10_REF_REF_XMinus3_Gg_0" localSheetId="11" hidden="1">'UBA THG Apr23'!$J$42</definedName>
    <definedName name="A4_9_12842_1_EMEXHBar5XSpaceGXSpaceXMinusXSpaceallXSpaceXMinusXSpaceCO2_5_10_REF_REF_XMinus2_Gg_0" localSheetId="12" hidden="1">'UBA CO2 Apr23'!$K$42</definedName>
    <definedName name="A4_9_12842_1_EMEXHBar5XSpaceGXSpaceXMinusXSpaceallXSpaceXMinusXSpaceCO2_5_10_REF_REF_XMinus2_Gg_0" localSheetId="7" hidden="1">'UBA CO2 EU Jan22'!$K$42</definedName>
    <definedName name="A4_9_12842_1_EMEXHBar5XSpaceGXSpaceXMinusXSpaceallXSpaceXMinusXSpaceCO2_5_10_REF_REF_XMinus2_Gg_0" localSheetId="8" hidden="1">'UBA GHG_CO2eq Jan22'!$K$42</definedName>
    <definedName name="A4_9_12842_1_EMEXHBar5XSpaceGXSpaceXMinusXSpaceallXSpaceXMinusXSpaceCO2_5_10_REF_REF_XMinus2_Gg_0" localSheetId="11" hidden="1">'UBA THG Apr23'!$K$42</definedName>
    <definedName name="A4_9_12843_1_EMEXHBar5XSpaceGXSpaceXMinusXSpaceallXSpaceXMinusXSpaceCO2_5_10_REF_REF_XMinus1_Gg_0" localSheetId="12" hidden="1">'UBA CO2 Apr23'!$L$42</definedName>
    <definedName name="A4_9_12843_1_EMEXHBar5XSpaceGXSpaceXMinusXSpaceallXSpaceXMinusXSpaceCO2_5_10_REF_REF_XMinus1_Gg_0" localSheetId="7" hidden="1">'UBA CO2 EU Jan22'!$L$42</definedName>
    <definedName name="A4_9_12843_1_EMEXHBar5XSpaceGXSpaceXMinusXSpaceallXSpaceXMinusXSpaceCO2_5_10_REF_REF_XMinus1_Gg_0" localSheetId="8" hidden="1">'UBA GHG_CO2eq Jan22'!$L$42</definedName>
    <definedName name="A4_9_12843_1_EMEXHBar5XSpaceGXSpaceXMinusXSpaceallXSpaceXMinusXSpaceCO2_5_10_REF_REF_XMinus1_Gg_0" localSheetId="11" hidden="1">'UBA THG Apr23'!$L$42</definedName>
    <definedName name="A4_9_12844_1_EMEXHBar5XSpaceGXSpaceXMinusXSpaceallXSpaceXMinusXSpaceCO2_5_10_REF_REF_0_Gg_0" localSheetId="12" hidden="1">'UBA CO2 Apr23'!$M$42</definedName>
    <definedName name="A4_9_12844_1_EMEXHBar5XSpaceGXSpaceXMinusXSpaceallXSpaceXMinusXSpaceCO2_5_10_REF_REF_0_Gg_0" localSheetId="7" hidden="1">'UBA CO2 EU Jan22'!$M$42</definedName>
    <definedName name="A4_9_12844_1_EMEXHBar5XSpaceGXSpaceXMinusXSpaceallXSpaceXMinusXSpaceCO2_5_10_REF_REF_0_Gg_0" localSheetId="8" hidden="1">'UBA GHG_CO2eq Jan22'!$M$42</definedName>
    <definedName name="A4_9_12844_1_EMEXHBar5XSpaceGXSpaceXMinusXSpaceallXSpaceXMinusXSpaceCO2_5_10_REF_REF_0_Gg_0" localSheetId="11" hidden="1">'UBA THG Apr23'!$M$42</definedName>
    <definedName name="A4_9_12845_1_EMEXHBar5XSpaceGXSpaceXMinusXSpaceallXSpaceXMinusXSpaceCO2_5_10_REF_REF_1_Gg_0" localSheetId="12" hidden="1">'UBA CO2 Apr23'!$N$42</definedName>
    <definedName name="A4_9_12845_1_EMEXHBar5XSpaceGXSpaceXMinusXSpaceallXSpaceXMinusXSpaceCO2_5_10_REF_REF_1_Gg_0" localSheetId="7" hidden="1">'UBA CO2 EU Jan22'!$N$42</definedName>
    <definedName name="A4_9_12845_1_EMEXHBar5XSpaceGXSpaceXMinusXSpaceallXSpaceXMinusXSpaceCO2_5_10_REF_REF_1_Gg_0" localSheetId="8" hidden="1">'UBA GHG_CO2eq Jan22'!$N$42</definedName>
    <definedName name="A4_9_12845_1_EMEXHBar5XSpaceGXSpaceXMinusXSpaceallXSpaceXMinusXSpaceCO2_5_10_REF_REF_1_Gg_0" localSheetId="11" hidden="1">'UBA THG Apr23'!$N$42</definedName>
    <definedName name="A4_9_12846_1_EMEXHBar5XSpaceGXSpaceXMinusXSpaceallXSpaceXMinusXSpaceCO2_5_10_REF_REF_2_Gg_0" localSheetId="12" hidden="1">'UBA CO2 Apr23'!$O$42</definedName>
    <definedName name="A4_9_12846_1_EMEXHBar5XSpaceGXSpaceXMinusXSpaceallXSpaceXMinusXSpaceCO2_5_10_REF_REF_2_Gg_0" localSheetId="7" hidden="1">'UBA CO2 EU Jan22'!$O$42</definedName>
    <definedName name="A4_9_12846_1_EMEXHBar5XSpaceGXSpaceXMinusXSpaceallXSpaceXMinusXSpaceCO2_5_10_REF_REF_2_Gg_0" localSheetId="8" hidden="1">'UBA GHG_CO2eq Jan22'!$O$42</definedName>
    <definedName name="A4_9_12846_1_EMEXHBar5XSpaceGXSpaceXMinusXSpaceallXSpaceXMinusXSpaceCO2_5_10_REF_REF_2_Gg_0" localSheetId="11" hidden="1">'UBA THG Apr23'!$O$42</definedName>
    <definedName name="A4_9_12847_1_EMEXHBar5XSpaceGXSpaceXMinusXSpaceallXSpaceXMinusXSpaceCO2_5_10_REF_REF_3_Gg_0" localSheetId="12" hidden="1">'UBA CO2 Apr23'!$P$42</definedName>
    <definedName name="A4_9_12847_1_EMEXHBar5XSpaceGXSpaceXMinusXSpaceallXSpaceXMinusXSpaceCO2_5_10_REF_REF_3_Gg_0" localSheetId="7" hidden="1">'UBA CO2 EU Jan22'!$P$42</definedName>
    <definedName name="A4_9_12847_1_EMEXHBar5XSpaceGXSpaceXMinusXSpaceallXSpaceXMinusXSpaceCO2_5_10_REF_REF_3_Gg_0" localSheetId="8" hidden="1">'UBA GHG_CO2eq Jan22'!$P$42</definedName>
    <definedName name="A4_9_12847_1_EMEXHBar5XSpaceGXSpaceXMinusXSpaceallXSpaceXMinusXSpaceCO2_5_10_REF_REF_3_Gg_0" localSheetId="11" hidden="1">'UBA THG Apr23'!$P$42</definedName>
    <definedName name="A4_9_12848_1_EMEXHBar5XSpaceGXSpaceXMinusXSpaceallXSpaceXMinusXSpaceCO2_5_10_REF_REF_4_Gg_0" localSheetId="12" hidden="1">'UBA CO2 Apr23'!$Q$42</definedName>
    <definedName name="A4_9_12848_1_EMEXHBar5XSpaceGXSpaceXMinusXSpaceallXSpaceXMinusXSpaceCO2_5_10_REF_REF_4_Gg_0" localSheetId="7" hidden="1">'UBA CO2 EU Jan22'!$Q$42</definedName>
    <definedName name="A4_9_12848_1_EMEXHBar5XSpaceGXSpaceXMinusXSpaceallXSpaceXMinusXSpaceCO2_5_10_REF_REF_4_Gg_0" localSheetId="8" hidden="1">'UBA GHG_CO2eq Jan22'!$Q$42</definedName>
    <definedName name="A4_9_12848_1_EMEXHBar5XSpaceGXSpaceXMinusXSpaceallXSpaceXMinusXSpaceCO2_5_10_REF_REF_4_Gg_0" localSheetId="11" hidden="1">'UBA THG Apr23'!$Q$42</definedName>
    <definedName name="A4_9_12849_1_EMEXHBar5XSpaceGXSpaceXMinusXSpaceallXSpaceXMinusXSpaceCO2_5_10_REF_REF_5_Gg_0" localSheetId="12" hidden="1">'UBA CO2 Apr23'!$R$42</definedName>
    <definedName name="A4_9_12849_1_EMEXHBar5XSpaceGXSpaceXMinusXSpaceallXSpaceXMinusXSpaceCO2_5_10_REF_REF_5_Gg_0" localSheetId="7" hidden="1">'UBA CO2 EU Jan22'!$R$42</definedName>
    <definedName name="A4_9_12849_1_EMEXHBar5XSpaceGXSpaceXMinusXSpaceallXSpaceXMinusXSpaceCO2_5_10_REF_REF_5_Gg_0" localSheetId="8" hidden="1">'UBA GHG_CO2eq Jan22'!$R$42</definedName>
    <definedName name="A4_9_12849_1_EMEXHBar5XSpaceGXSpaceXMinusXSpaceallXSpaceXMinusXSpaceCO2_5_10_REF_REF_5_Gg_0" localSheetId="11" hidden="1">'UBA THG Apr23'!$R$42</definedName>
    <definedName name="A4_9_129_1_1XSpaceAXSpace4XSpaceXMinusXSpaceallXSpaceXMinusXSpaceCO2_5_10_REF_REF_XMinus10_Gg_0" localSheetId="12" hidden="1">'UBA CO2 Apr23'!$C$12</definedName>
    <definedName name="A4_9_129_1_1XSpaceAXSpace4XSpaceXMinusXSpaceallXSpaceXMinusXSpaceCO2_5_10_REF_REF_XMinus10_Gg_0" localSheetId="7" hidden="1">'UBA CO2 EU Jan22'!$C$12</definedName>
    <definedName name="A4_9_129_1_1XSpaceAXSpace4XSpaceXMinusXSpaceallXSpaceXMinusXSpaceCO2_5_10_REF_REF_XMinus10_Gg_0" localSheetId="8" hidden="1">'UBA GHG_CO2eq Jan22'!$C$12</definedName>
    <definedName name="A4_9_129_1_1XSpaceAXSpace4XSpaceXMinusXSpaceallXSpaceXMinusXSpaceCO2_5_10_REF_REF_XMinus10_Gg_0" localSheetId="11" hidden="1">'UBA THG Apr23'!$C$12</definedName>
    <definedName name="A4_9_13148_1_EMEXHBar5XSpaceAXSpaceXMinusXSpaceallXSpaceXMinusXSpaceCO2_5_10_REF_REF_XMinus10_Gg_0" localSheetId="12" hidden="1">'UBA CO2 Apr23'!$C$37</definedName>
    <definedName name="A4_9_13148_1_EMEXHBar5XSpaceAXSpaceXMinusXSpaceallXSpaceXMinusXSpaceCO2_5_10_REF_REF_XMinus10_Gg_0" localSheetId="7" hidden="1">'UBA CO2 EU Jan22'!$C$37</definedName>
    <definedName name="A4_9_13148_1_EMEXHBar5XSpaceAXSpaceXMinusXSpaceallXSpaceXMinusXSpaceCO2_5_10_REF_REF_XMinus10_Gg_0" localSheetId="8" hidden="1">'UBA GHG_CO2eq Jan22'!$C$37</definedName>
    <definedName name="A4_9_13148_1_EMEXHBar5XSpaceAXSpaceXMinusXSpaceallXSpaceXMinusXSpaceCO2_5_10_REF_REF_XMinus10_Gg_0" localSheetId="11" hidden="1">'UBA THG Apr23'!$C$37</definedName>
    <definedName name="A4_9_13149_1_EMEXHBar5XSpaceAXSpaceXMinusXSpaceallXSpaceXMinusXSpaceCO2_5_10_REF_REF_XMinus9_Gg_0" localSheetId="12" hidden="1">'UBA CO2 Apr23'!$D$37</definedName>
    <definedName name="A4_9_13149_1_EMEXHBar5XSpaceAXSpaceXMinusXSpaceallXSpaceXMinusXSpaceCO2_5_10_REF_REF_XMinus9_Gg_0" localSheetId="7" hidden="1">'UBA CO2 EU Jan22'!$D$37</definedName>
    <definedName name="A4_9_13149_1_EMEXHBar5XSpaceAXSpaceXMinusXSpaceallXSpaceXMinusXSpaceCO2_5_10_REF_REF_XMinus9_Gg_0" localSheetId="8" hidden="1">'UBA GHG_CO2eq Jan22'!$D$37</definedName>
    <definedName name="A4_9_13149_1_EMEXHBar5XSpaceAXSpaceXMinusXSpaceallXSpaceXMinusXSpaceCO2_5_10_REF_REF_XMinus9_Gg_0" localSheetId="11" hidden="1">'UBA THG Apr23'!$D$37</definedName>
    <definedName name="A4_9_13150_1_EMEXHBar5XSpaceAXSpaceXMinusXSpaceallXSpaceXMinusXSpaceCO2_5_10_REF_REF_XMinus8_Gg_0" localSheetId="12" hidden="1">'UBA CO2 Apr23'!$E$37</definedName>
    <definedName name="A4_9_13150_1_EMEXHBar5XSpaceAXSpaceXMinusXSpaceallXSpaceXMinusXSpaceCO2_5_10_REF_REF_XMinus8_Gg_0" localSheetId="7" hidden="1">'UBA CO2 EU Jan22'!$E$37</definedName>
    <definedName name="A4_9_13150_1_EMEXHBar5XSpaceAXSpaceXMinusXSpaceallXSpaceXMinusXSpaceCO2_5_10_REF_REF_XMinus8_Gg_0" localSheetId="8" hidden="1">'UBA GHG_CO2eq Jan22'!$E$37</definedName>
    <definedName name="A4_9_13150_1_EMEXHBar5XSpaceAXSpaceXMinusXSpaceallXSpaceXMinusXSpaceCO2_5_10_REF_REF_XMinus8_Gg_0" localSheetId="11" hidden="1">'UBA THG Apr23'!$E$37</definedName>
    <definedName name="A4_9_13151_1_EMEXHBar5XSpaceAXSpaceXMinusXSpaceallXSpaceXMinusXSpaceCO2_5_10_REF_REF_XMinus7_Gg_0" localSheetId="12" hidden="1">'UBA CO2 Apr23'!$F$37</definedName>
    <definedName name="A4_9_13151_1_EMEXHBar5XSpaceAXSpaceXMinusXSpaceallXSpaceXMinusXSpaceCO2_5_10_REF_REF_XMinus7_Gg_0" localSheetId="7" hidden="1">'UBA CO2 EU Jan22'!$F$37</definedName>
    <definedName name="A4_9_13151_1_EMEXHBar5XSpaceAXSpaceXMinusXSpaceallXSpaceXMinusXSpaceCO2_5_10_REF_REF_XMinus7_Gg_0" localSheetId="8" hidden="1">'UBA GHG_CO2eq Jan22'!$F$37</definedName>
    <definedName name="A4_9_13151_1_EMEXHBar5XSpaceAXSpaceXMinusXSpaceallXSpaceXMinusXSpaceCO2_5_10_REF_REF_XMinus7_Gg_0" localSheetId="11" hidden="1">'UBA THG Apr23'!$F$37</definedName>
    <definedName name="A4_9_13152_1_EMEXHBar5XSpaceAXSpaceXMinusXSpaceallXSpaceXMinusXSpaceCO2_5_10_REF_REF_XMinus6_Gg_0" localSheetId="12" hidden="1">'UBA CO2 Apr23'!$G$37</definedName>
    <definedName name="A4_9_13152_1_EMEXHBar5XSpaceAXSpaceXMinusXSpaceallXSpaceXMinusXSpaceCO2_5_10_REF_REF_XMinus6_Gg_0" localSheetId="7" hidden="1">'UBA CO2 EU Jan22'!$G$37</definedName>
    <definedName name="A4_9_13152_1_EMEXHBar5XSpaceAXSpaceXMinusXSpaceallXSpaceXMinusXSpaceCO2_5_10_REF_REF_XMinus6_Gg_0" localSheetId="8" hidden="1">'UBA GHG_CO2eq Jan22'!$G$37</definedName>
    <definedName name="A4_9_13152_1_EMEXHBar5XSpaceAXSpaceXMinusXSpaceallXSpaceXMinusXSpaceCO2_5_10_REF_REF_XMinus6_Gg_0" localSheetId="11" hidden="1">'UBA THG Apr23'!$G$37</definedName>
    <definedName name="A4_9_13153_1_EMEXHBar5XSpaceAXSpaceXMinusXSpaceallXSpaceXMinusXSpaceCO2_5_10_REF_REF_XMinus5_Gg_0" localSheetId="12" hidden="1">'UBA CO2 Apr23'!$H$37</definedName>
    <definedName name="A4_9_13153_1_EMEXHBar5XSpaceAXSpaceXMinusXSpaceallXSpaceXMinusXSpaceCO2_5_10_REF_REF_XMinus5_Gg_0" localSheetId="7" hidden="1">'UBA CO2 EU Jan22'!$H$37</definedName>
    <definedName name="A4_9_13153_1_EMEXHBar5XSpaceAXSpaceXMinusXSpaceallXSpaceXMinusXSpaceCO2_5_10_REF_REF_XMinus5_Gg_0" localSheetId="8" hidden="1">'UBA GHG_CO2eq Jan22'!$H$37</definedName>
    <definedName name="A4_9_13153_1_EMEXHBar5XSpaceAXSpaceXMinusXSpaceallXSpaceXMinusXSpaceCO2_5_10_REF_REF_XMinus5_Gg_0" localSheetId="11" hidden="1">'UBA THG Apr23'!$H$37</definedName>
    <definedName name="A4_9_13154_1_EMEXHBar5XSpaceAXSpaceXMinusXSpaceallXSpaceXMinusXSpaceCO2_5_10_REF_REF_XMinus4_Gg_0" localSheetId="12" hidden="1">'UBA CO2 Apr23'!$I$37</definedName>
    <definedName name="A4_9_13154_1_EMEXHBar5XSpaceAXSpaceXMinusXSpaceallXSpaceXMinusXSpaceCO2_5_10_REF_REF_XMinus4_Gg_0" localSheetId="7" hidden="1">'UBA CO2 EU Jan22'!$I$37</definedName>
    <definedName name="A4_9_13154_1_EMEXHBar5XSpaceAXSpaceXMinusXSpaceallXSpaceXMinusXSpaceCO2_5_10_REF_REF_XMinus4_Gg_0" localSheetId="8" hidden="1">'UBA GHG_CO2eq Jan22'!$I$37</definedName>
    <definedName name="A4_9_13154_1_EMEXHBar5XSpaceAXSpaceXMinusXSpaceallXSpaceXMinusXSpaceCO2_5_10_REF_REF_XMinus4_Gg_0" localSheetId="11" hidden="1">'UBA THG Apr23'!$I$37</definedName>
    <definedName name="A4_9_13155_1_EMEXHBar5XSpaceAXSpaceXMinusXSpaceallXSpaceXMinusXSpaceCO2_5_10_REF_REF_XMinus3_Gg_0" localSheetId="12" hidden="1">'UBA CO2 Apr23'!$J$37</definedName>
    <definedName name="A4_9_13155_1_EMEXHBar5XSpaceAXSpaceXMinusXSpaceallXSpaceXMinusXSpaceCO2_5_10_REF_REF_XMinus3_Gg_0" localSheetId="7" hidden="1">'UBA CO2 EU Jan22'!$J$37</definedName>
    <definedName name="A4_9_13155_1_EMEXHBar5XSpaceAXSpaceXMinusXSpaceallXSpaceXMinusXSpaceCO2_5_10_REF_REF_XMinus3_Gg_0" localSheetId="8" hidden="1">'UBA GHG_CO2eq Jan22'!$J$37</definedName>
    <definedName name="A4_9_13155_1_EMEXHBar5XSpaceAXSpaceXMinusXSpaceallXSpaceXMinusXSpaceCO2_5_10_REF_REF_XMinus3_Gg_0" localSheetId="11" hidden="1">'UBA THG Apr23'!$J$37</definedName>
    <definedName name="A4_9_13156_1_EMEXHBar5XSpaceAXSpaceXMinusXSpaceallXSpaceXMinusXSpaceCO2_5_10_REF_REF_XMinus2_Gg_0" localSheetId="12" hidden="1">'UBA CO2 Apr23'!$K$37</definedName>
    <definedName name="A4_9_13156_1_EMEXHBar5XSpaceAXSpaceXMinusXSpaceallXSpaceXMinusXSpaceCO2_5_10_REF_REF_XMinus2_Gg_0" localSheetId="7" hidden="1">'UBA CO2 EU Jan22'!$K$37</definedName>
    <definedName name="A4_9_13156_1_EMEXHBar5XSpaceAXSpaceXMinusXSpaceallXSpaceXMinusXSpaceCO2_5_10_REF_REF_XMinus2_Gg_0" localSheetId="8" hidden="1">'UBA GHG_CO2eq Jan22'!$K$37</definedName>
    <definedName name="A4_9_13156_1_EMEXHBar5XSpaceAXSpaceXMinusXSpaceallXSpaceXMinusXSpaceCO2_5_10_REF_REF_XMinus2_Gg_0" localSheetId="11" hidden="1">'UBA THG Apr23'!$K$37</definedName>
    <definedName name="A4_9_13157_1_EMEXHBar5XSpaceAXSpaceXMinusXSpaceallXSpaceXMinusXSpaceCO2_5_10_REF_REF_XMinus1_Gg_0" localSheetId="12" hidden="1">'UBA CO2 Apr23'!$L$37</definedName>
    <definedName name="A4_9_13157_1_EMEXHBar5XSpaceAXSpaceXMinusXSpaceallXSpaceXMinusXSpaceCO2_5_10_REF_REF_XMinus1_Gg_0" localSheetId="7" hidden="1">'UBA CO2 EU Jan22'!$L$37</definedName>
    <definedName name="A4_9_13157_1_EMEXHBar5XSpaceAXSpaceXMinusXSpaceallXSpaceXMinusXSpaceCO2_5_10_REF_REF_XMinus1_Gg_0" localSheetId="8" hidden="1">'UBA GHG_CO2eq Jan22'!$L$37</definedName>
    <definedName name="A4_9_13157_1_EMEXHBar5XSpaceAXSpaceXMinusXSpaceallXSpaceXMinusXSpaceCO2_5_10_REF_REF_XMinus1_Gg_0" localSheetId="11" hidden="1">'UBA THG Apr23'!$L$37</definedName>
    <definedName name="A4_9_13158_1_EMEXHBar5XSpaceAXSpaceXMinusXSpaceallXSpaceXMinusXSpaceCO2_5_10_REF_REF_0_Gg_0" localSheetId="12" hidden="1">'UBA CO2 Apr23'!$M$37</definedName>
    <definedName name="A4_9_13158_1_EMEXHBar5XSpaceAXSpaceXMinusXSpaceallXSpaceXMinusXSpaceCO2_5_10_REF_REF_0_Gg_0" localSheetId="7" hidden="1">'UBA CO2 EU Jan22'!$M$37</definedName>
    <definedName name="A4_9_13158_1_EMEXHBar5XSpaceAXSpaceXMinusXSpaceallXSpaceXMinusXSpaceCO2_5_10_REF_REF_0_Gg_0" localSheetId="8" hidden="1">'UBA GHG_CO2eq Jan22'!$M$37</definedName>
    <definedName name="A4_9_13158_1_EMEXHBar5XSpaceAXSpaceXMinusXSpaceallXSpaceXMinusXSpaceCO2_5_10_REF_REF_0_Gg_0" localSheetId="11" hidden="1">'UBA THG Apr23'!$M$37</definedName>
    <definedName name="A4_9_13159_1_EMEXHBar5XSpaceAXSpaceXMinusXSpaceallXSpaceXMinusXSpaceCO2_5_10_REF_REF_1_Gg_0" localSheetId="12" hidden="1">'UBA CO2 Apr23'!$N$37</definedName>
    <definedName name="A4_9_13159_1_EMEXHBar5XSpaceAXSpaceXMinusXSpaceallXSpaceXMinusXSpaceCO2_5_10_REF_REF_1_Gg_0" localSheetId="7" hidden="1">'UBA CO2 EU Jan22'!$N$37</definedName>
    <definedName name="A4_9_13159_1_EMEXHBar5XSpaceAXSpaceXMinusXSpaceallXSpaceXMinusXSpaceCO2_5_10_REF_REF_1_Gg_0" localSheetId="8" hidden="1">'UBA GHG_CO2eq Jan22'!$N$37</definedName>
    <definedName name="A4_9_13159_1_EMEXHBar5XSpaceAXSpaceXMinusXSpaceallXSpaceXMinusXSpaceCO2_5_10_REF_REF_1_Gg_0" localSheetId="11" hidden="1">'UBA THG Apr23'!$N$37</definedName>
    <definedName name="A4_9_13160_1_EMEXHBar5XSpaceAXSpaceXMinusXSpaceallXSpaceXMinusXSpaceCO2_5_10_REF_REF_2_Gg_0" localSheetId="12" hidden="1">'UBA CO2 Apr23'!$O$37</definedName>
    <definedName name="A4_9_13160_1_EMEXHBar5XSpaceAXSpaceXMinusXSpaceallXSpaceXMinusXSpaceCO2_5_10_REF_REF_2_Gg_0" localSheetId="7" hidden="1">'UBA CO2 EU Jan22'!$O$37</definedName>
    <definedName name="A4_9_13160_1_EMEXHBar5XSpaceAXSpaceXMinusXSpaceallXSpaceXMinusXSpaceCO2_5_10_REF_REF_2_Gg_0" localSheetId="8" hidden="1">'UBA GHG_CO2eq Jan22'!$O$37</definedName>
    <definedName name="A4_9_13160_1_EMEXHBar5XSpaceAXSpaceXMinusXSpaceallXSpaceXMinusXSpaceCO2_5_10_REF_REF_2_Gg_0" localSheetId="11" hidden="1">'UBA THG Apr23'!$O$37</definedName>
    <definedName name="A4_9_13161_1_EMEXHBar5XSpaceAXSpaceXMinusXSpaceallXSpaceXMinusXSpaceCO2_5_10_REF_REF_3_Gg_0" localSheetId="12" hidden="1">'UBA CO2 Apr23'!$P$37</definedName>
    <definedName name="A4_9_13161_1_EMEXHBar5XSpaceAXSpaceXMinusXSpaceallXSpaceXMinusXSpaceCO2_5_10_REF_REF_3_Gg_0" localSheetId="7" hidden="1">'UBA CO2 EU Jan22'!$P$37</definedName>
    <definedName name="A4_9_13161_1_EMEXHBar5XSpaceAXSpaceXMinusXSpaceallXSpaceXMinusXSpaceCO2_5_10_REF_REF_3_Gg_0" localSheetId="8" hidden="1">'UBA GHG_CO2eq Jan22'!$P$37</definedName>
    <definedName name="A4_9_13161_1_EMEXHBar5XSpaceAXSpaceXMinusXSpaceallXSpaceXMinusXSpaceCO2_5_10_REF_REF_3_Gg_0" localSheetId="11" hidden="1">'UBA THG Apr23'!$P$37</definedName>
    <definedName name="A4_9_13162_1_EMEXHBar5XSpaceAXSpaceXMinusXSpaceallXSpaceXMinusXSpaceCO2_5_10_REF_REF_4_Gg_0" localSheetId="12" hidden="1">'UBA CO2 Apr23'!$Q$37</definedName>
    <definedName name="A4_9_13162_1_EMEXHBar5XSpaceAXSpaceXMinusXSpaceallXSpaceXMinusXSpaceCO2_5_10_REF_REF_4_Gg_0" localSheetId="7" hidden="1">'UBA CO2 EU Jan22'!$Q$37</definedName>
    <definedName name="A4_9_13162_1_EMEXHBar5XSpaceAXSpaceXMinusXSpaceallXSpaceXMinusXSpaceCO2_5_10_REF_REF_4_Gg_0" localSheetId="8" hidden="1">'UBA GHG_CO2eq Jan22'!$Q$37</definedName>
    <definedName name="A4_9_13162_1_EMEXHBar5XSpaceAXSpaceXMinusXSpaceallXSpaceXMinusXSpaceCO2_5_10_REF_REF_4_Gg_0" localSheetId="11" hidden="1">'UBA THG Apr23'!$Q$37</definedName>
    <definedName name="A4_9_13163_1_EMEXHBar5XSpaceAXSpaceXMinusXSpaceallXSpaceXMinusXSpaceCO2_5_10_REF_REF_5_Gg_0" localSheetId="12" hidden="1">'UBA CO2 Apr23'!$R$37</definedName>
    <definedName name="A4_9_13163_1_EMEXHBar5XSpaceAXSpaceXMinusXSpaceallXSpaceXMinusXSpaceCO2_5_10_REF_REF_5_Gg_0" localSheetId="7" hidden="1">'UBA CO2 EU Jan22'!$R$37</definedName>
    <definedName name="A4_9_13163_1_EMEXHBar5XSpaceAXSpaceXMinusXSpaceallXSpaceXMinusXSpaceCO2_5_10_REF_REF_5_Gg_0" localSheetId="8" hidden="1">'UBA GHG_CO2eq Jan22'!$R$37</definedName>
    <definedName name="A4_9_13163_1_EMEXHBar5XSpaceAXSpaceXMinusXSpaceallXSpaceXMinusXSpaceCO2_5_10_REF_REF_5_Gg_0" localSheetId="11" hidden="1">'UBA THG Apr23'!$R$37</definedName>
    <definedName name="A4_9_1841_1_1XSpaceAXSpace4XSpaceXSpaceXMinusXSpaceallXSpaceXMinusXSpaceCO2XSpaceXMinusXSpaceCommercial_5_10_REF_REF_XMinus10_Gg_0" localSheetId="12" hidden="1">'UBA CO2 Apr23'!$C$13</definedName>
    <definedName name="A4_9_1841_1_1XSpaceAXSpace4XSpaceXSpaceXMinusXSpaceallXSpaceXMinusXSpaceCO2XSpaceXMinusXSpaceCommercial_5_10_REF_REF_XMinus10_Gg_0" localSheetId="7" hidden="1">'UBA CO2 EU Jan22'!$C$13</definedName>
    <definedName name="A4_9_1841_1_1XSpaceAXSpace4XSpaceXSpaceXMinusXSpaceallXSpaceXMinusXSpaceCO2XSpaceXMinusXSpaceCommercial_5_10_REF_REF_XMinus10_Gg_0" localSheetId="8" hidden="1">'UBA GHG_CO2eq Jan22'!$C$13</definedName>
    <definedName name="A4_9_1841_1_1XSpaceAXSpace4XSpaceXSpaceXMinusXSpaceallXSpaceXMinusXSpaceCO2XSpaceXMinusXSpaceCommercial_5_10_REF_REF_XMinus10_Gg_0" localSheetId="11" hidden="1">'UBA THG Apr23'!$C$13</definedName>
    <definedName name="A4_9_1842_1_1XSpaceAXSpace4XSpaceXSpaceXMinusXSpaceallXSpaceXMinusXSpaceCO2XSpaceXMinusXSpaceCommercial_5_10_REF_REF_XMinus9_Gg_0" localSheetId="12" hidden="1">'UBA CO2 Apr23'!$D$13</definedName>
    <definedName name="A4_9_1842_1_1XSpaceAXSpace4XSpaceXSpaceXMinusXSpaceallXSpaceXMinusXSpaceCO2XSpaceXMinusXSpaceCommercial_5_10_REF_REF_XMinus9_Gg_0" localSheetId="7" hidden="1">'UBA CO2 EU Jan22'!$D$13</definedName>
    <definedName name="A4_9_1842_1_1XSpaceAXSpace4XSpaceXSpaceXMinusXSpaceallXSpaceXMinusXSpaceCO2XSpaceXMinusXSpaceCommercial_5_10_REF_REF_XMinus9_Gg_0" localSheetId="8" hidden="1">'UBA GHG_CO2eq Jan22'!$D$13</definedName>
    <definedName name="A4_9_1842_1_1XSpaceAXSpace4XSpaceXSpaceXMinusXSpaceallXSpaceXMinusXSpaceCO2XSpaceXMinusXSpaceCommercial_5_10_REF_REF_XMinus9_Gg_0" localSheetId="11" hidden="1">'UBA THG Apr23'!$D$13</definedName>
    <definedName name="A4_9_1843_1_1XSpaceAXSpace4XSpaceXSpaceXMinusXSpaceallXSpaceXMinusXSpaceCO2XSpaceXMinusXSpaceCommercial_5_10_REF_REF_XMinus8_Gg_0" localSheetId="12" hidden="1">'UBA CO2 Apr23'!$E$13</definedName>
    <definedName name="A4_9_1843_1_1XSpaceAXSpace4XSpaceXSpaceXMinusXSpaceallXSpaceXMinusXSpaceCO2XSpaceXMinusXSpaceCommercial_5_10_REF_REF_XMinus8_Gg_0" localSheetId="7" hidden="1">'UBA CO2 EU Jan22'!$E$13</definedName>
    <definedName name="A4_9_1843_1_1XSpaceAXSpace4XSpaceXSpaceXMinusXSpaceallXSpaceXMinusXSpaceCO2XSpaceXMinusXSpaceCommercial_5_10_REF_REF_XMinus8_Gg_0" localSheetId="8" hidden="1">'UBA GHG_CO2eq Jan22'!$E$13</definedName>
    <definedName name="A4_9_1843_1_1XSpaceAXSpace4XSpaceXSpaceXMinusXSpaceallXSpaceXMinusXSpaceCO2XSpaceXMinusXSpaceCommercial_5_10_REF_REF_XMinus8_Gg_0" localSheetId="11" hidden="1">'UBA THG Apr23'!$E$13</definedName>
    <definedName name="A4_9_1844_1_1XSpaceAXSpace4XSpaceXSpaceXMinusXSpaceallXSpaceXMinusXSpaceCO2XSpaceXMinusXSpaceCommercial_5_10_REF_REF_XMinus7_Gg_0" localSheetId="12" hidden="1">'UBA CO2 Apr23'!$F$13</definedName>
    <definedName name="A4_9_1844_1_1XSpaceAXSpace4XSpaceXSpaceXMinusXSpaceallXSpaceXMinusXSpaceCO2XSpaceXMinusXSpaceCommercial_5_10_REF_REF_XMinus7_Gg_0" localSheetId="7" hidden="1">'UBA CO2 EU Jan22'!$F$13</definedName>
    <definedName name="A4_9_1844_1_1XSpaceAXSpace4XSpaceXSpaceXMinusXSpaceallXSpaceXMinusXSpaceCO2XSpaceXMinusXSpaceCommercial_5_10_REF_REF_XMinus7_Gg_0" localSheetId="8" hidden="1">'UBA GHG_CO2eq Jan22'!$F$13</definedName>
    <definedName name="A4_9_1844_1_1XSpaceAXSpace4XSpaceXSpaceXMinusXSpaceallXSpaceXMinusXSpaceCO2XSpaceXMinusXSpaceCommercial_5_10_REF_REF_XMinus7_Gg_0" localSheetId="11" hidden="1">'UBA THG Apr23'!$F$13</definedName>
    <definedName name="A4_9_1845_1_1XSpaceAXSpace4XSpaceXSpaceXMinusXSpaceallXSpaceXMinusXSpaceCO2XSpaceXMinusXSpaceCommercial_5_10_REF_REF_XMinus6_Gg_0" localSheetId="12" hidden="1">'UBA CO2 Apr23'!$G$13</definedName>
    <definedName name="A4_9_1845_1_1XSpaceAXSpace4XSpaceXSpaceXMinusXSpaceallXSpaceXMinusXSpaceCO2XSpaceXMinusXSpaceCommercial_5_10_REF_REF_XMinus6_Gg_0" localSheetId="7" hidden="1">'UBA CO2 EU Jan22'!$G$13</definedName>
    <definedName name="A4_9_1845_1_1XSpaceAXSpace4XSpaceXSpaceXMinusXSpaceallXSpaceXMinusXSpaceCO2XSpaceXMinusXSpaceCommercial_5_10_REF_REF_XMinus6_Gg_0" localSheetId="8" hidden="1">'UBA GHG_CO2eq Jan22'!$G$13</definedName>
    <definedName name="A4_9_1845_1_1XSpaceAXSpace4XSpaceXSpaceXMinusXSpaceallXSpaceXMinusXSpaceCO2XSpaceXMinusXSpaceCommercial_5_10_REF_REF_XMinus6_Gg_0" localSheetId="11" hidden="1">'UBA THG Apr23'!$G$13</definedName>
    <definedName name="A4_9_1846_1_1XSpaceAXSpace4XSpaceXSpaceXMinusXSpaceallXSpaceXMinusXSpaceCO2XSpaceXMinusXSpaceCommercial_5_10_REF_REF_XMinus5_Gg_0" localSheetId="12" hidden="1">'UBA CO2 Apr23'!$H$13</definedName>
    <definedName name="A4_9_1846_1_1XSpaceAXSpace4XSpaceXSpaceXMinusXSpaceallXSpaceXMinusXSpaceCO2XSpaceXMinusXSpaceCommercial_5_10_REF_REF_XMinus5_Gg_0" localSheetId="7" hidden="1">'UBA CO2 EU Jan22'!$H$13</definedName>
    <definedName name="A4_9_1846_1_1XSpaceAXSpace4XSpaceXSpaceXMinusXSpaceallXSpaceXMinusXSpaceCO2XSpaceXMinusXSpaceCommercial_5_10_REF_REF_XMinus5_Gg_0" localSheetId="8" hidden="1">'UBA GHG_CO2eq Jan22'!$H$13</definedName>
    <definedName name="A4_9_1846_1_1XSpaceAXSpace4XSpaceXSpaceXMinusXSpaceallXSpaceXMinusXSpaceCO2XSpaceXMinusXSpaceCommercial_5_10_REF_REF_XMinus5_Gg_0" localSheetId="11" hidden="1">'UBA THG Apr23'!$H$13</definedName>
    <definedName name="A4_9_1847_1_1XSpaceAXSpace4XSpaceXSpaceXMinusXSpaceallXSpaceXMinusXSpaceCO2XSpaceXMinusXSpaceCommercial_5_10_REF_REF_XMinus4_Gg_0" localSheetId="12" hidden="1">'UBA CO2 Apr23'!$I$13</definedName>
    <definedName name="A4_9_1847_1_1XSpaceAXSpace4XSpaceXSpaceXMinusXSpaceallXSpaceXMinusXSpaceCO2XSpaceXMinusXSpaceCommercial_5_10_REF_REF_XMinus4_Gg_0" localSheetId="7" hidden="1">'UBA CO2 EU Jan22'!$I$13</definedName>
    <definedName name="A4_9_1847_1_1XSpaceAXSpace4XSpaceXSpaceXMinusXSpaceallXSpaceXMinusXSpaceCO2XSpaceXMinusXSpaceCommercial_5_10_REF_REF_XMinus4_Gg_0" localSheetId="8" hidden="1">'UBA GHG_CO2eq Jan22'!$I$13</definedName>
    <definedName name="A4_9_1847_1_1XSpaceAXSpace4XSpaceXSpaceXMinusXSpaceallXSpaceXMinusXSpaceCO2XSpaceXMinusXSpaceCommercial_5_10_REF_REF_XMinus4_Gg_0" localSheetId="11" hidden="1">'UBA THG Apr23'!$I$13</definedName>
    <definedName name="A4_9_1848_1_1XSpaceAXSpace4XSpaceXSpaceXMinusXSpaceallXSpaceXMinusXSpaceCO2XSpaceXMinusXSpaceCommercial_5_10_REF_REF_XMinus3_Gg_0" localSheetId="12" hidden="1">'UBA CO2 Apr23'!$J$13</definedName>
    <definedName name="A4_9_1848_1_1XSpaceAXSpace4XSpaceXSpaceXMinusXSpaceallXSpaceXMinusXSpaceCO2XSpaceXMinusXSpaceCommercial_5_10_REF_REF_XMinus3_Gg_0" localSheetId="7" hidden="1">'UBA CO2 EU Jan22'!$J$13</definedName>
    <definedName name="A4_9_1848_1_1XSpaceAXSpace4XSpaceXSpaceXMinusXSpaceallXSpaceXMinusXSpaceCO2XSpaceXMinusXSpaceCommercial_5_10_REF_REF_XMinus3_Gg_0" localSheetId="8" hidden="1">'UBA GHG_CO2eq Jan22'!$J$13</definedName>
    <definedName name="A4_9_1848_1_1XSpaceAXSpace4XSpaceXSpaceXMinusXSpaceallXSpaceXMinusXSpaceCO2XSpaceXMinusXSpaceCommercial_5_10_REF_REF_XMinus3_Gg_0" localSheetId="11" hidden="1">'UBA THG Apr23'!$J$13</definedName>
    <definedName name="A4_9_1849_1_1XSpaceAXSpace4XSpaceXSpaceXMinusXSpaceallXSpaceXMinusXSpaceCO2XSpaceXMinusXSpaceCommercial_5_10_REF_REF_XMinus2_Gg_0" localSheetId="12" hidden="1">'UBA CO2 Apr23'!$K$13</definedName>
    <definedName name="A4_9_1849_1_1XSpaceAXSpace4XSpaceXSpaceXMinusXSpaceallXSpaceXMinusXSpaceCO2XSpaceXMinusXSpaceCommercial_5_10_REF_REF_XMinus2_Gg_0" localSheetId="7" hidden="1">'UBA CO2 EU Jan22'!$K$13</definedName>
    <definedName name="A4_9_1849_1_1XSpaceAXSpace4XSpaceXSpaceXMinusXSpaceallXSpaceXMinusXSpaceCO2XSpaceXMinusXSpaceCommercial_5_10_REF_REF_XMinus2_Gg_0" localSheetId="8" hidden="1">'UBA GHG_CO2eq Jan22'!$K$13</definedName>
    <definedName name="A4_9_1849_1_1XSpaceAXSpace4XSpaceXSpaceXMinusXSpaceallXSpaceXMinusXSpaceCO2XSpaceXMinusXSpaceCommercial_5_10_REF_REF_XMinus2_Gg_0" localSheetId="11" hidden="1">'UBA THG Apr23'!$K$13</definedName>
    <definedName name="A4_9_1850_1_1XSpaceAXSpace4XSpaceXSpaceXMinusXSpaceallXSpaceXMinusXSpaceCO2XSpaceXMinusXSpaceCommercial_5_10_REF_REF_XMinus1_Gg_0" localSheetId="12" hidden="1">'UBA CO2 Apr23'!$L$13</definedName>
    <definedName name="A4_9_1850_1_1XSpaceAXSpace4XSpaceXSpaceXMinusXSpaceallXSpaceXMinusXSpaceCO2XSpaceXMinusXSpaceCommercial_5_10_REF_REF_XMinus1_Gg_0" localSheetId="7" hidden="1">'UBA CO2 EU Jan22'!$L$13</definedName>
    <definedName name="A4_9_1850_1_1XSpaceAXSpace4XSpaceXSpaceXMinusXSpaceallXSpaceXMinusXSpaceCO2XSpaceXMinusXSpaceCommercial_5_10_REF_REF_XMinus1_Gg_0" localSheetId="8" hidden="1">'UBA GHG_CO2eq Jan22'!$L$13</definedName>
    <definedName name="A4_9_1850_1_1XSpaceAXSpace4XSpaceXSpaceXMinusXSpaceallXSpaceXMinusXSpaceCO2XSpaceXMinusXSpaceCommercial_5_10_REF_REF_XMinus1_Gg_0" localSheetId="11" hidden="1">'UBA THG Apr23'!$L$13</definedName>
    <definedName name="A4_9_1851_1_1XSpaceAXSpace4XSpaceXSpaceXMinusXSpaceallXSpaceXMinusXSpaceCO2XSpaceXMinusXSpaceCommercial_5_10_REF_REF_0_Gg_0" localSheetId="12" hidden="1">'UBA CO2 Apr23'!$M$13</definedName>
    <definedName name="A4_9_1851_1_1XSpaceAXSpace4XSpaceXSpaceXMinusXSpaceallXSpaceXMinusXSpaceCO2XSpaceXMinusXSpaceCommercial_5_10_REF_REF_0_Gg_0" localSheetId="7" hidden="1">'UBA CO2 EU Jan22'!$M$13</definedName>
    <definedName name="A4_9_1851_1_1XSpaceAXSpace4XSpaceXSpaceXMinusXSpaceallXSpaceXMinusXSpaceCO2XSpaceXMinusXSpaceCommercial_5_10_REF_REF_0_Gg_0" localSheetId="8" hidden="1">'UBA GHG_CO2eq Jan22'!$M$13</definedName>
    <definedName name="A4_9_1851_1_1XSpaceAXSpace4XSpaceXSpaceXMinusXSpaceallXSpaceXMinusXSpaceCO2XSpaceXMinusXSpaceCommercial_5_10_REF_REF_0_Gg_0" localSheetId="11" hidden="1">'UBA THG Apr23'!$M$13</definedName>
    <definedName name="A4_9_1852_1_1XSpaceAXSpace4XSpaceXSpaceXMinusXSpaceallXSpaceXMinusXSpaceCO2XSpaceXMinusXSpaceCommercial_5_10_REF_REF_1_Gg_0" localSheetId="12" hidden="1">'UBA CO2 Apr23'!$N$13</definedName>
    <definedName name="A4_9_1852_1_1XSpaceAXSpace4XSpaceXSpaceXMinusXSpaceallXSpaceXMinusXSpaceCO2XSpaceXMinusXSpaceCommercial_5_10_REF_REF_1_Gg_0" localSheetId="7" hidden="1">'UBA CO2 EU Jan22'!$N$13</definedName>
    <definedName name="A4_9_1852_1_1XSpaceAXSpace4XSpaceXSpaceXMinusXSpaceallXSpaceXMinusXSpaceCO2XSpaceXMinusXSpaceCommercial_5_10_REF_REF_1_Gg_0" localSheetId="8" hidden="1">'UBA GHG_CO2eq Jan22'!$N$13</definedName>
    <definedName name="A4_9_1852_1_1XSpaceAXSpace4XSpaceXSpaceXMinusXSpaceallXSpaceXMinusXSpaceCO2XSpaceXMinusXSpaceCommercial_5_10_REF_REF_1_Gg_0" localSheetId="11" hidden="1">'UBA THG Apr23'!$N$13</definedName>
    <definedName name="A4_9_1853_1_1XSpaceAXSpace4XSpaceXSpaceXMinusXSpaceallXSpaceXMinusXSpaceCO2XSpaceXMinusXSpaceCommercial_5_10_REF_REF_2_Gg_0" localSheetId="12" hidden="1">'UBA CO2 Apr23'!$O$13</definedName>
    <definedName name="A4_9_1853_1_1XSpaceAXSpace4XSpaceXSpaceXMinusXSpaceallXSpaceXMinusXSpaceCO2XSpaceXMinusXSpaceCommercial_5_10_REF_REF_2_Gg_0" localSheetId="7" hidden="1">'UBA CO2 EU Jan22'!$O$13</definedName>
    <definedName name="A4_9_1853_1_1XSpaceAXSpace4XSpaceXSpaceXMinusXSpaceallXSpaceXMinusXSpaceCO2XSpaceXMinusXSpaceCommercial_5_10_REF_REF_2_Gg_0" localSheetId="8" hidden="1">'UBA GHG_CO2eq Jan22'!$O$13</definedName>
    <definedName name="A4_9_1853_1_1XSpaceAXSpace4XSpaceXSpaceXMinusXSpaceallXSpaceXMinusXSpaceCO2XSpaceXMinusXSpaceCommercial_5_10_REF_REF_2_Gg_0" localSheetId="11" hidden="1">'UBA THG Apr23'!$O$13</definedName>
    <definedName name="A4_9_1854_1_1XSpaceAXSpace4XSpaceXSpaceXMinusXSpaceallXSpaceXMinusXSpaceCO2XSpaceXMinusXSpaceCommercial_5_10_REF_REF_3_Gg_0" localSheetId="12" hidden="1">'UBA CO2 Apr23'!$P$13</definedName>
    <definedName name="A4_9_1854_1_1XSpaceAXSpace4XSpaceXSpaceXMinusXSpaceallXSpaceXMinusXSpaceCO2XSpaceXMinusXSpaceCommercial_5_10_REF_REF_3_Gg_0" localSheetId="7" hidden="1">'UBA CO2 EU Jan22'!$P$13</definedName>
    <definedName name="A4_9_1854_1_1XSpaceAXSpace4XSpaceXSpaceXMinusXSpaceallXSpaceXMinusXSpaceCO2XSpaceXMinusXSpaceCommercial_5_10_REF_REF_3_Gg_0" localSheetId="8" hidden="1">'UBA GHG_CO2eq Jan22'!$P$13</definedName>
    <definedName name="A4_9_1854_1_1XSpaceAXSpace4XSpaceXSpaceXMinusXSpaceallXSpaceXMinusXSpaceCO2XSpaceXMinusXSpaceCommercial_5_10_REF_REF_3_Gg_0" localSheetId="11" hidden="1">'UBA THG Apr23'!$P$13</definedName>
    <definedName name="A4_9_1855_1_1XSpaceAXSpace4XSpaceXSpaceXMinusXSpaceallXSpaceXMinusXSpaceCO2XSpaceXMinusXSpaceresidential_5_10_REF_REF_XMinus10_Gg_0" localSheetId="12" hidden="1">'UBA CO2 Apr23'!$C$14</definedName>
    <definedName name="A4_9_1855_1_1XSpaceAXSpace4XSpaceXSpaceXMinusXSpaceallXSpaceXMinusXSpaceCO2XSpaceXMinusXSpaceresidential_5_10_REF_REF_XMinus10_Gg_0" localSheetId="7" hidden="1">'UBA CO2 EU Jan22'!$C$14</definedName>
    <definedName name="A4_9_1855_1_1XSpaceAXSpace4XSpaceXSpaceXMinusXSpaceallXSpaceXMinusXSpaceCO2XSpaceXMinusXSpaceresidential_5_10_REF_REF_XMinus10_Gg_0" localSheetId="8" hidden="1">'UBA GHG_CO2eq Jan22'!$C$14</definedName>
    <definedName name="A4_9_1855_1_1XSpaceAXSpace4XSpaceXSpaceXMinusXSpaceallXSpaceXMinusXSpaceCO2XSpaceXMinusXSpaceresidential_5_10_REF_REF_XMinus10_Gg_0" localSheetId="11" hidden="1">'UBA THG Apr23'!$C$14</definedName>
    <definedName name="A4_9_1856_1_1XSpaceAXSpace4XSpaceXSpaceXMinusXSpaceallXSpaceXMinusXSpaceCO2XSpaceXMinusXSpaceresidential_5_10_REF_REF_XMinus9_Gg_0" localSheetId="12" hidden="1">'UBA CO2 Apr23'!$D$14</definedName>
    <definedName name="A4_9_1856_1_1XSpaceAXSpace4XSpaceXSpaceXMinusXSpaceallXSpaceXMinusXSpaceCO2XSpaceXMinusXSpaceresidential_5_10_REF_REF_XMinus9_Gg_0" localSheetId="7" hidden="1">'UBA CO2 EU Jan22'!$D$14</definedName>
    <definedName name="A4_9_1856_1_1XSpaceAXSpace4XSpaceXSpaceXMinusXSpaceallXSpaceXMinusXSpaceCO2XSpaceXMinusXSpaceresidential_5_10_REF_REF_XMinus9_Gg_0" localSheetId="8" hidden="1">'UBA GHG_CO2eq Jan22'!$D$14</definedName>
    <definedName name="A4_9_1856_1_1XSpaceAXSpace4XSpaceXSpaceXMinusXSpaceallXSpaceXMinusXSpaceCO2XSpaceXMinusXSpaceresidential_5_10_REF_REF_XMinus9_Gg_0" localSheetId="11" hidden="1">'UBA THG Apr23'!$D$14</definedName>
    <definedName name="A4_9_1857_1_1XSpaceAXSpace4XSpaceXSpaceXMinusXSpaceallXSpaceXMinusXSpaceCO2XSpaceXMinusXSpaceresidential_5_10_REF_REF_XMinus8_Gg_0" localSheetId="12" hidden="1">'UBA CO2 Apr23'!$E$14</definedName>
    <definedName name="A4_9_1857_1_1XSpaceAXSpace4XSpaceXSpaceXMinusXSpaceallXSpaceXMinusXSpaceCO2XSpaceXMinusXSpaceresidential_5_10_REF_REF_XMinus8_Gg_0" localSheetId="7" hidden="1">'UBA CO2 EU Jan22'!$E$14</definedName>
    <definedName name="A4_9_1857_1_1XSpaceAXSpace4XSpaceXSpaceXMinusXSpaceallXSpaceXMinusXSpaceCO2XSpaceXMinusXSpaceresidential_5_10_REF_REF_XMinus8_Gg_0" localSheetId="8" hidden="1">'UBA GHG_CO2eq Jan22'!$E$14</definedName>
    <definedName name="A4_9_1857_1_1XSpaceAXSpace4XSpaceXSpaceXMinusXSpaceallXSpaceXMinusXSpaceCO2XSpaceXMinusXSpaceresidential_5_10_REF_REF_XMinus8_Gg_0" localSheetId="11" hidden="1">'UBA THG Apr23'!$E$14</definedName>
    <definedName name="A4_9_1858_1_1XSpaceAXSpace4XSpaceXSpaceXMinusXSpaceallXSpaceXMinusXSpaceCO2XSpaceXMinusXSpaceresidential_5_10_REF_REF_XMinus7_Gg_0" localSheetId="12" hidden="1">'UBA CO2 Apr23'!$F$14</definedName>
    <definedName name="A4_9_1858_1_1XSpaceAXSpace4XSpaceXSpaceXMinusXSpaceallXSpaceXMinusXSpaceCO2XSpaceXMinusXSpaceresidential_5_10_REF_REF_XMinus7_Gg_0" localSheetId="7" hidden="1">'UBA CO2 EU Jan22'!$F$14</definedName>
    <definedName name="A4_9_1858_1_1XSpaceAXSpace4XSpaceXSpaceXMinusXSpaceallXSpaceXMinusXSpaceCO2XSpaceXMinusXSpaceresidential_5_10_REF_REF_XMinus7_Gg_0" localSheetId="8" hidden="1">'UBA GHG_CO2eq Jan22'!$F$14</definedName>
    <definedName name="A4_9_1858_1_1XSpaceAXSpace4XSpaceXSpaceXMinusXSpaceallXSpaceXMinusXSpaceCO2XSpaceXMinusXSpaceresidential_5_10_REF_REF_XMinus7_Gg_0" localSheetId="11" hidden="1">'UBA THG Apr23'!$F$14</definedName>
    <definedName name="A4_9_1859_1_1XSpaceAXSpace4XSpaceXSpaceXMinusXSpaceallXSpaceXMinusXSpaceCO2XSpaceXMinusXSpaceresidential_5_10_REF_REF_XMinus6_Gg_0" localSheetId="12" hidden="1">'UBA CO2 Apr23'!$G$14</definedName>
    <definedName name="A4_9_1859_1_1XSpaceAXSpace4XSpaceXSpaceXMinusXSpaceallXSpaceXMinusXSpaceCO2XSpaceXMinusXSpaceresidential_5_10_REF_REF_XMinus6_Gg_0" localSheetId="7" hidden="1">'UBA CO2 EU Jan22'!$G$14</definedName>
    <definedName name="A4_9_1859_1_1XSpaceAXSpace4XSpaceXSpaceXMinusXSpaceallXSpaceXMinusXSpaceCO2XSpaceXMinusXSpaceresidential_5_10_REF_REF_XMinus6_Gg_0" localSheetId="8" hidden="1">'UBA GHG_CO2eq Jan22'!$G$14</definedName>
    <definedName name="A4_9_1859_1_1XSpaceAXSpace4XSpaceXSpaceXMinusXSpaceallXSpaceXMinusXSpaceCO2XSpaceXMinusXSpaceresidential_5_10_REF_REF_XMinus6_Gg_0" localSheetId="11" hidden="1">'UBA THG Apr23'!$G$14</definedName>
    <definedName name="A4_9_1860_1_1XSpaceAXSpace4XSpaceXSpaceXMinusXSpaceallXSpaceXMinusXSpaceCO2XSpaceXMinusXSpaceresidential_5_10_REF_REF_XMinus5_Gg_0" localSheetId="12" hidden="1">'UBA CO2 Apr23'!$H$14</definedName>
    <definedName name="A4_9_1860_1_1XSpaceAXSpace4XSpaceXSpaceXMinusXSpaceallXSpaceXMinusXSpaceCO2XSpaceXMinusXSpaceresidential_5_10_REF_REF_XMinus5_Gg_0" localSheetId="7" hidden="1">'UBA CO2 EU Jan22'!$H$14</definedName>
    <definedName name="A4_9_1860_1_1XSpaceAXSpace4XSpaceXSpaceXMinusXSpaceallXSpaceXMinusXSpaceCO2XSpaceXMinusXSpaceresidential_5_10_REF_REF_XMinus5_Gg_0" localSheetId="8" hidden="1">'UBA GHG_CO2eq Jan22'!$H$14</definedName>
    <definedName name="A4_9_1860_1_1XSpaceAXSpace4XSpaceXSpaceXMinusXSpaceallXSpaceXMinusXSpaceCO2XSpaceXMinusXSpaceresidential_5_10_REF_REF_XMinus5_Gg_0" localSheetId="11" hidden="1">'UBA THG Apr23'!$H$14</definedName>
    <definedName name="A4_9_1861_1_1XSpaceAXSpace4XSpaceXSpaceXMinusXSpaceallXSpaceXMinusXSpaceCO2XSpaceXMinusXSpaceresidential_5_10_REF_REF_XMinus4_Gg_0" localSheetId="12" hidden="1">'UBA CO2 Apr23'!$I$14</definedName>
    <definedName name="A4_9_1861_1_1XSpaceAXSpace4XSpaceXSpaceXMinusXSpaceallXSpaceXMinusXSpaceCO2XSpaceXMinusXSpaceresidential_5_10_REF_REF_XMinus4_Gg_0" localSheetId="7" hidden="1">'UBA CO2 EU Jan22'!$I$14</definedName>
    <definedName name="A4_9_1861_1_1XSpaceAXSpace4XSpaceXSpaceXMinusXSpaceallXSpaceXMinusXSpaceCO2XSpaceXMinusXSpaceresidential_5_10_REF_REF_XMinus4_Gg_0" localSheetId="8" hidden="1">'UBA GHG_CO2eq Jan22'!$I$14</definedName>
    <definedName name="A4_9_1861_1_1XSpaceAXSpace4XSpaceXSpaceXMinusXSpaceallXSpaceXMinusXSpaceCO2XSpaceXMinusXSpaceresidential_5_10_REF_REF_XMinus4_Gg_0" localSheetId="11" hidden="1">'UBA THG Apr23'!$I$14</definedName>
    <definedName name="A4_9_1862_1_1XSpaceAXSpace4XSpaceXSpaceXMinusXSpaceallXSpaceXMinusXSpaceCO2XSpaceXMinusXSpaceresidential_5_10_REF_REF_XMinus3_Gg_0" localSheetId="12" hidden="1">'UBA CO2 Apr23'!$J$14</definedName>
    <definedName name="A4_9_1862_1_1XSpaceAXSpace4XSpaceXSpaceXMinusXSpaceallXSpaceXMinusXSpaceCO2XSpaceXMinusXSpaceresidential_5_10_REF_REF_XMinus3_Gg_0" localSheetId="7" hidden="1">'UBA CO2 EU Jan22'!$J$14</definedName>
    <definedName name="A4_9_1862_1_1XSpaceAXSpace4XSpaceXSpaceXMinusXSpaceallXSpaceXMinusXSpaceCO2XSpaceXMinusXSpaceresidential_5_10_REF_REF_XMinus3_Gg_0" localSheetId="8" hidden="1">'UBA GHG_CO2eq Jan22'!$J$14</definedName>
    <definedName name="A4_9_1862_1_1XSpaceAXSpace4XSpaceXSpaceXMinusXSpaceallXSpaceXMinusXSpaceCO2XSpaceXMinusXSpaceresidential_5_10_REF_REF_XMinus3_Gg_0" localSheetId="11" hidden="1">'UBA THG Apr23'!$J$14</definedName>
    <definedName name="A4_9_1863_1_1XSpaceAXSpace4XSpaceXSpaceXMinusXSpaceallXSpaceXMinusXSpaceCO2XSpaceXMinusXSpaceresidential_5_10_REF_REF_XMinus2_Gg_0" localSheetId="12" hidden="1">'UBA CO2 Apr23'!$K$14</definedName>
    <definedName name="A4_9_1863_1_1XSpaceAXSpace4XSpaceXSpaceXMinusXSpaceallXSpaceXMinusXSpaceCO2XSpaceXMinusXSpaceresidential_5_10_REF_REF_XMinus2_Gg_0" localSheetId="7" hidden="1">'UBA CO2 EU Jan22'!$K$14</definedName>
    <definedName name="A4_9_1863_1_1XSpaceAXSpace4XSpaceXSpaceXMinusXSpaceallXSpaceXMinusXSpaceCO2XSpaceXMinusXSpaceresidential_5_10_REF_REF_XMinus2_Gg_0" localSheetId="8" hidden="1">'UBA GHG_CO2eq Jan22'!$K$14</definedName>
    <definedName name="A4_9_1863_1_1XSpaceAXSpace4XSpaceXSpaceXMinusXSpaceallXSpaceXMinusXSpaceCO2XSpaceXMinusXSpaceresidential_5_10_REF_REF_XMinus2_Gg_0" localSheetId="11" hidden="1">'UBA THG Apr23'!$K$14</definedName>
    <definedName name="A4_9_1864_1_1XSpaceAXSpace4XSpaceXSpaceXMinusXSpaceallXSpaceXMinusXSpaceCO2XSpaceXMinusXSpaceresidential_5_10_REF_REF_XMinus1_Gg_0" localSheetId="12" hidden="1">'UBA CO2 Apr23'!$L$14</definedName>
    <definedName name="A4_9_1864_1_1XSpaceAXSpace4XSpaceXSpaceXMinusXSpaceallXSpaceXMinusXSpaceCO2XSpaceXMinusXSpaceresidential_5_10_REF_REF_XMinus1_Gg_0" localSheetId="7" hidden="1">'UBA CO2 EU Jan22'!$L$14</definedName>
    <definedName name="A4_9_1864_1_1XSpaceAXSpace4XSpaceXSpaceXMinusXSpaceallXSpaceXMinusXSpaceCO2XSpaceXMinusXSpaceresidential_5_10_REF_REF_XMinus1_Gg_0" localSheetId="8" hidden="1">'UBA GHG_CO2eq Jan22'!$L$14</definedName>
    <definedName name="A4_9_1864_1_1XSpaceAXSpace4XSpaceXSpaceXMinusXSpaceallXSpaceXMinusXSpaceCO2XSpaceXMinusXSpaceresidential_5_10_REF_REF_XMinus1_Gg_0" localSheetId="11" hidden="1">'UBA THG Apr23'!$L$14</definedName>
    <definedName name="A4_9_1865_1_1XSpaceAXSpace4XSpaceXSpaceXMinusXSpaceallXSpaceXMinusXSpaceCO2XSpaceXMinusXSpaceresidential_5_10_REF_REF_0_Gg_0" localSheetId="12" hidden="1">'UBA CO2 Apr23'!$M$14</definedName>
    <definedName name="A4_9_1865_1_1XSpaceAXSpace4XSpaceXSpaceXMinusXSpaceallXSpaceXMinusXSpaceCO2XSpaceXMinusXSpaceresidential_5_10_REF_REF_0_Gg_0" localSheetId="7" hidden="1">'UBA CO2 EU Jan22'!$M$14</definedName>
    <definedName name="A4_9_1865_1_1XSpaceAXSpace4XSpaceXSpaceXMinusXSpaceallXSpaceXMinusXSpaceCO2XSpaceXMinusXSpaceresidential_5_10_REF_REF_0_Gg_0" localSheetId="8" hidden="1">'UBA GHG_CO2eq Jan22'!$M$14</definedName>
    <definedName name="A4_9_1865_1_1XSpaceAXSpace4XSpaceXSpaceXMinusXSpaceallXSpaceXMinusXSpaceCO2XSpaceXMinusXSpaceresidential_5_10_REF_REF_0_Gg_0" localSheetId="11" hidden="1">'UBA THG Apr23'!$M$14</definedName>
    <definedName name="A4_9_1866_1_1XSpaceAXSpace4XSpaceXSpaceXMinusXSpaceallXSpaceXMinusXSpaceCO2XSpaceXMinusXSpaceresidential_5_10_REF_REF_1_Gg_0" localSheetId="12" hidden="1">'UBA CO2 Apr23'!$N$14</definedName>
    <definedName name="A4_9_1866_1_1XSpaceAXSpace4XSpaceXSpaceXMinusXSpaceallXSpaceXMinusXSpaceCO2XSpaceXMinusXSpaceresidential_5_10_REF_REF_1_Gg_0" localSheetId="7" hidden="1">'UBA CO2 EU Jan22'!$N$14</definedName>
    <definedName name="A4_9_1866_1_1XSpaceAXSpace4XSpaceXSpaceXMinusXSpaceallXSpaceXMinusXSpaceCO2XSpaceXMinusXSpaceresidential_5_10_REF_REF_1_Gg_0" localSheetId="8" hidden="1">'UBA GHG_CO2eq Jan22'!$N$14</definedName>
    <definedName name="A4_9_1866_1_1XSpaceAXSpace4XSpaceXSpaceXMinusXSpaceallXSpaceXMinusXSpaceCO2XSpaceXMinusXSpaceresidential_5_10_REF_REF_1_Gg_0" localSheetId="11" hidden="1">'UBA THG Apr23'!$N$14</definedName>
    <definedName name="A4_9_1867_1_1XSpaceAXSpace4XSpaceXSpaceXMinusXSpaceallXSpaceXMinusXSpaceCO2XSpaceXMinusXSpaceresidential_5_10_REF_REF_2_Gg_0" localSheetId="12" hidden="1">'UBA CO2 Apr23'!$O$14</definedName>
    <definedName name="A4_9_1867_1_1XSpaceAXSpace4XSpaceXSpaceXMinusXSpaceallXSpaceXMinusXSpaceCO2XSpaceXMinusXSpaceresidential_5_10_REF_REF_2_Gg_0" localSheetId="7" hidden="1">'UBA CO2 EU Jan22'!$O$14</definedName>
    <definedName name="A4_9_1867_1_1XSpaceAXSpace4XSpaceXSpaceXMinusXSpaceallXSpaceXMinusXSpaceCO2XSpaceXMinusXSpaceresidential_5_10_REF_REF_2_Gg_0" localSheetId="8" hidden="1">'UBA GHG_CO2eq Jan22'!$O$14</definedName>
    <definedName name="A4_9_1867_1_1XSpaceAXSpace4XSpaceXSpaceXMinusXSpaceallXSpaceXMinusXSpaceCO2XSpaceXMinusXSpaceresidential_5_10_REF_REF_2_Gg_0" localSheetId="11" hidden="1">'UBA THG Apr23'!$O$14</definedName>
    <definedName name="A4_9_1868_1_1XSpaceAXSpace4XSpaceXSpaceXMinusXSpaceallXSpaceXMinusXSpaceCO2XSpaceXMinusXSpaceresidential_5_10_REF_REF_3_Gg_0" localSheetId="12" hidden="1">'UBA CO2 Apr23'!$P$14</definedName>
    <definedName name="A4_9_1868_1_1XSpaceAXSpace4XSpaceXSpaceXMinusXSpaceallXSpaceXMinusXSpaceCO2XSpaceXMinusXSpaceresidential_5_10_REF_REF_3_Gg_0" localSheetId="7" hidden="1">'UBA CO2 EU Jan22'!$P$14</definedName>
    <definedName name="A4_9_1868_1_1XSpaceAXSpace4XSpaceXSpaceXMinusXSpaceallXSpaceXMinusXSpaceCO2XSpaceXMinusXSpaceresidential_5_10_REF_REF_3_Gg_0" localSheetId="8" hidden="1">'UBA GHG_CO2eq Jan22'!$P$14</definedName>
    <definedName name="A4_9_1868_1_1XSpaceAXSpace4XSpaceXSpaceXMinusXSpaceallXSpaceXMinusXSpaceCO2XSpaceXMinusXSpaceresidential_5_10_REF_REF_3_Gg_0" localSheetId="11" hidden="1">'UBA THG Apr23'!$P$14</definedName>
    <definedName name="A4_9_1869_1_1XSpaceAXSpace5XSpaceXMinusXSpaceallXSpaceXMinusXSpaceCO2_5_10_REF_REF_XMinus10_Gg_0" localSheetId="12" hidden="1">'UBA CO2 Apr23'!$C$15</definedName>
    <definedName name="A4_9_1869_1_1XSpaceAXSpace5XSpaceXMinusXSpaceallXSpaceXMinusXSpaceCO2_5_10_REF_REF_XMinus10_Gg_0" localSheetId="7" hidden="1">'UBA CO2 EU Jan22'!$C$15</definedName>
    <definedName name="A4_9_1869_1_1XSpaceAXSpace5XSpaceXMinusXSpaceallXSpaceXMinusXSpaceCO2_5_10_REF_REF_XMinus10_Gg_0" localSheetId="8" hidden="1">'UBA GHG_CO2eq Jan22'!$C$15</definedName>
    <definedName name="A4_9_1869_1_1XSpaceAXSpace5XSpaceXMinusXSpaceallXSpaceXMinusXSpaceCO2_5_10_REF_REF_XMinus10_Gg_0" localSheetId="11" hidden="1">'UBA THG Apr23'!$C$15</definedName>
    <definedName name="A4_9_1870_1_1XSpaceAXSpace5XSpaceXMinusXSpaceallXSpaceXMinusXSpaceCO2_5_10_REF_REF_XMinus9_Gg_0" localSheetId="12" hidden="1">'UBA CO2 Apr23'!$D$15</definedName>
    <definedName name="A4_9_1870_1_1XSpaceAXSpace5XSpaceXMinusXSpaceallXSpaceXMinusXSpaceCO2_5_10_REF_REF_XMinus9_Gg_0" localSheetId="7" hidden="1">'UBA CO2 EU Jan22'!$D$15</definedName>
    <definedName name="A4_9_1870_1_1XSpaceAXSpace5XSpaceXMinusXSpaceallXSpaceXMinusXSpaceCO2_5_10_REF_REF_XMinus9_Gg_0" localSheetId="8" hidden="1">'UBA GHG_CO2eq Jan22'!$D$15</definedName>
    <definedName name="A4_9_1870_1_1XSpaceAXSpace5XSpaceXMinusXSpaceallXSpaceXMinusXSpaceCO2_5_10_REF_REF_XMinus9_Gg_0" localSheetId="11" hidden="1">'UBA THG Apr23'!$D$15</definedName>
    <definedName name="A4_9_1871_1_1XSpaceAXSpace5XSpaceXMinusXSpaceallXSpaceXMinusXSpaceCO2_5_10_REF_REF_XMinus8_Gg_0" localSheetId="12" hidden="1">'UBA CO2 Apr23'!$E$15</definedName>
    <definedName name="A4_9_1871_1_1XSpaceAXSpace5XSpaceXMinusXSpaceallXSpaceXMinusXSpaceCO2_5_10_REF_REF_XMinus8_Gg_0" localSheetId="7" hidden="1">'UBA CO2 EU Jan22'!$E$15</definedName>
    <definedName name="A4_9_1871_1_1XSpaceAXSpace5XSpaceXMinusXSpaceallXSpaceXMinusXSpaceCO2_5_10_REF_REF_XMinus8_Gg_0" localSheetId="8" hidden="1">'UBA GHG_CO2eq Jan22'!$E$15</definedName>
    <definedName name="A4_9_1871_1_1XSpaceAXSpace5XSpaceXMinusXSpaceallXSpaceXMinusXSpaceCO2_5_10_REF_REF_XMinus8_Gg_0" localSheetId="11" hidden="1">'UBA THG Apr23'!$E$15</definedName>
    <definedName name="A4_9_1872_1_1XSpaceAXSpace5XSpaceXMinusXSpaceallXSpaceXMinusXSpaceCO2_5_10_REF_REF_XMinus7_Gg_0" localSheetId="12" hidden="1">'UBA CO2 Apr23'!$F$15</definedName>
    <definedName name="A4_9_1872_1_1XSpaceAXSpace5XSpaceXMinusXSpaceallXSpaceXMinusXSpaceCO2_5_10_REF_REF_XMinus7_Gg_0" localSheetId="7" hidden="1">'UBA CO2 EU Jan22'!$F$15</definedName>
    <definedName name="A4_9_1872_1_1XSpaceAXSpace5XSpaceXMinusXSpaceallXSpaceXMinusXSpaceCO2_5_10_REF_REF_XMinus7_Gg_0" localSheetId="8" hidden="1">'UBA GHG_CO2eq Jan22'!$F$15</definedName>
    <definedName name="A4_9_1872_1_1XSpaceAXSpace5XSpaceXMinusXSpaceallXSpaceXMinusXSpaceCO2_5_10_REF_REF_XMinus7_Gg_0" localSheetId="11" hidden="1">'UBA THG Apr23'!$F$15</definedName>
    <definedName name="A4_9_1873_1_1XSpaceAXSpace5XSpaceXMinusXSpaceallXSpaceXMinusXSpaceCO2_5_10_REF_REF_XMinus6_Gg_0" localSheetId="12" hidden="1">'UBA CO2 Apr23'!$G$15</definedName>
    <definedName name="A4_9_1873_1_1XSpaceAXSpace5XSpaceXMinusXSpaceallXSpaceXMinusXSpaceCO2_5_10_REF_REF_XMinus6_Gg_0" localSheetId="7" hidden="1">'UBA CO2 EU Jan22'!$G$15</definedName>
    <definedName name="A4_9_1873_1_1XSpaceAXSpace5XSpaceXMinusXSpaceallXSpaceXMinusXSpaceCO2_5_10_REF_REF_XMinus6_Gg_0" localSheetId="8" hidden="1">'UBA GHG_CO2eq Jan22'!$G$15</definedName>
    <definedName name="A4_9_1873_1_1XSpaceAXSpace5XSpaceXMinusXSpaceallXSpaceXMinusXSpaceCO2_5_10_REF_REF_XMinus6_Gg_0" localSheetId="11" hidden="1">'UBA THG Apr23'!$G$15</definedName>
    <definedName name="A4_9_1874_1_1XSpaceAXSpace5XSpaceXMinusXSpaceallXSpaceXMinusXSpaceCO2_5_10_REF_REF_XMinus5_Gg_0" localSheetId="12" hidden="1">'UBA CO2 Apr23'!$H$15</definedName>
    <definedName name="A4_9_1874_1_1XSpaceAXSpace5XSpaceXMinusXSpaceallXSpaceXMinusXSpaceCO2_5_10_REF_REF_XMinus5_Gg_0" localSheetId="7" hidden="1">'UBA CO2 EU Jan22'!$H$15</definedName>
    <definedName name="A4_9_1874_1_1XSpaceAXSpace5XSpaceXMinusXSpaceallXSpaceXMinusXSpaceCO2_5_10_REF_REF_XMinus5_Gg_0" localSheetId="8" hidden="1">'UBA GHG_CO2eq Jan22'!$H$15</definedName>
    <definedName name="A4_9_1874_1_1XSpaceAXSpace5XSpaceXMinusXSpaceallXSpaceXMinusXSpaceCO2_5_10_REF_REF_XMinus5_Gg_0" localSheetId="11" hidden="1">'UBA THG Apr23'!$H$15</definedName>
    <definedName name="A4_9_1875_1_1XSpaceAXSpace5XSpaceXMinusXSpaceallXSpaceXMinusXSpaceCO2_5_10_REF_REF_XMinus4_Gg_0" localSheetId="12" hidden="1">'UBA CO2 Apr23'!$I$15</definedName>
    <definedName name="A4_9_1875_1_1XSpaceAXSpace5XSpaceXMinusXSpaceallXSpaceXMinusXSpaceCO2_5_10_REF_REF_XMinus4_Gg_0" localSheetId="7" hidden="1">'UBA CO2 EU Jan22'!$I$15</definedName>
    <definedName name="A4_9_1875_1_1XSpaceAXSpace5XSpaceXMinusXSpaceallXSpaceXMinusXSpaceCO2_5_10_REF_REF_XMinus4_Gg_0" localSheetId="8" hidden="1">'UBA GHG_CO2eq Jan22'!$I$15</definedName>
    <definedName name="A4_9_1875_1_1XSpaceAXSpace5XSpaceXMinusXSpaceallXSpaceXMinusXSpaceCO2_5_10_REF_REF_XMinus4_Gg_0" localSheetId="11" hidden="1">'UBA THG Apr23'!$I$15</definedName>
    <definedName name="A4_9_1876_1_1XSpaceAXSpace5XSpaceXMinusXSpaceallXSpaceXMinusXSpaceCO2_5_10_REF_REF_XMinus3_Gg_0" localSheetId="12" hidden="1">'UBA CO2 Apr23'!$J$15</definedName>
    <definedName name="A4_9_1876_1_1XSpaceAXSpace5XSpaceXMinusXSpaceallXSpaceXMinusXSpaceCO2_5_10_REF_REF_XMinus3_Gg_0" localSheetId="7" hidden="1">'UBA CO2 EU Jan22'!$J$15</definedName>
    <definedName name="A4_9_1876_1_1XSpaceAXSpace5XSpaceXMinusXSpaceallXSpaceXMinusXSpaceCO2_5_10_REF_REF_XMinus3_Gg_0" localSheetId="8" hidden="1">'UBA GHG_CO2eq Jan22'!$J$15</definedName>
    <definedName name="A4_9_1876_1_1XSpaceAXSpace5XSpaceXMinusXSpaceallXSpaceXMinusXSpaceCO2_5_10_REF_REF_XMinus3_Gg_0" localSheetId="11" hidden="1">'UBA THG Apr23'!$J$15</definedName>
    <definedName name="A4_9_1877_1_1XSpaceAXSpace5XSpaceXMinusXSpaceallXSpaceXMinusXSpaceCO2_5_10_REF_REF_XMinus2_Gg_0" localSheetId="12" hidden="1">'UBA CO2 Apr23'!$K$15</definedName>
    <definedName name="A4_9_1877_1_1XSpaceAXSpace5XSpaceXMinusXSpaceallXSpaceXMinusXSpaceCO2_5_10_REF_REF_XMinus2_Gg_0" localSheetId="7" hidden="1">'UBA CO2 EU Jan22'!$K$15</definedName>
    <definedName name="A4_9_1877_1_1XSpaceAXSpace5XSpaceXMinusXSpaceallXSpaceXMinusXSpaceCO2_5_10_REF_REF_XMinus2_Gg_0" localSheetId="8" hidden="1">'UBA GHG_CO2eq Jan22'!$K$15</definedName>
    <definedName name="A4_9_1877_1_1XSpaceAXSpace5XSpaceXMinusXSpaceallXSpaceXMinusXSpaceCO2_5_10_REF_REF_XMinus2_Gg_0" localSheetId="11" hidden="1">'UBA THG Apr23'!$K$15</definedName>
    <definedName name="A4_9_1878_1_1XSpaceAXSpace5XSpaceXMinusXSpaceallXSpaceXMinusXSpaceCO2_5_10_REF_REF_XMinus1_Gg_0" localSheetId="12" hidden="1">'UBA CO2 Apr23'!$L$15</definedName>
    <definedName name="A4_9_1878_1_1XSpaceAXSpace5XSpaceXMinusXSpaceallXSpaceXMinusXSpaceCO2_5_10_REF_REF_XMinus1_Gg_0" localSheetId="7" hidden="1">'UBA CO2 EU Jan22'!$L$15</definedName>
    <definedName name="A4_9_1878_1_1XSpaceAXSpace5XSpaceXMinusXSpaceallXSpaceXMinusXSpaceCO2_5_10_REF_REF_XMinus1_Gg_0" localSheetId="8" hidden="1">'UBA GHG_CO2eq Jan22'!$L$15</definedName>
    <definedName name="A4_9_1878_1_1XSpaceAXSpace5XSpaceXMinusXSpaceallXSpaceXMinusXSpaceCO2_5_10_REF_REF_XMinus1_Gg_0" localSheetId="11" hidden="1">'UBA THG Apr23'!$L$15</definedName>
    <definedName name="A4_9_1879_1_1XSpaceAXSpace5XSpaceXMinusXSpaceallXSpaceXMinusXSpaceCO2_5_10_REF_REF_0_Gg_0" localSheetId="12" hidden="1">'UBA CO2 Apr23'!$M$15</definedName>
    <definedName name="A4_9_1879_1_1XSpaceAXSpace5XSpaceXMinusXSpaceallXSpaceXMinusXSpaceCO2_5_10_REF_REF_0_Gg_0" localSheetId="7" hidden="1">'UBA CO2 EU Jan22'!$M$15</definedName>
    <definedName name="A4_9_1879_1_1XSpaceAXSpace5XSpaceXMinusXSpaceallXSpaceXMinusXSpaceCO2_5_10_REF_REF_0_Gg_0" localSheetId="8" hidden="1">'UBA GHG_CO2eq Jan22'!$M$15</definedName>
    <definedName name="A4_9_1879_1_1XSpaceAXSpace5XSpaceXMinusXSpaceallXSpaceXMinusXSpaceCO2_5_10_REF_REF_0_Gg_0" localSheetId="11" hidden="1">'UBA THG Apr23'!$M$15</definedName>
    <definedName name="A4_9_1880_1_1XSpaceAXSpace5XSpaceXMinusXSpaceallXSpaceXMinusXSpaceCO2_5_10_REF_REF_1_Gg_0" localSheetId="12" hidden="1">'UBA CO2 Apr23'!$N$15</definedName>
    <definedName name="A4_9_1880_1_1XSpaceAXSpace5XSpaceXMinusXSpaceallXSpaceXMinusXSpaceCO2_5_10_REF_REF_1_Gg_0" localSheetId="7" hidden="1">'UBA CO2 EU Jan22'!$N$15</definedName>
    <definedName name="A4_9_1880_1_1XSpaceAXSpace5XSpaceXMinusXSpaceallXSpaceXMinusXSpaceCO2_5_10_REF_REF_1_Gg_0" localSheetId="8" hidden="1">'UBA GHG_CO2eq Jan22'!$N$15</definedName>
    <definedName name="A4_9_1880_1_1XSpaceAXSpace5XSpaceXMinusXSpaceallXSpaceXMinusXSpaceCO2_5_10_REF_REF_1_Gg_0" localSheetId="11" hidden="1">'UBA THG Apr23'!$N$15</definedName>
    <definedName name="A4_9_1881_1_1XSpaceAXSpace5XSpaceXMinusXSpaceallXSpaceXMinusXSpaceCO2_5_10_REF_REF_2_Gg_0" localSheetId="12" hidden="1">'UBA CO2 Apr23'!$O$15</definedName>
    <definedName name="A4_9_1881_1_1XSpaceAXSpace5XSpaceXMinusXSpaceallXSpaceXMinusXSpaceCO2_5_10_REF_REF_2_Gg_0" localSheetId="7" hidden="1">'UBA CO2 EU Jan22'!$O$15</definedName>
    <definedName name="A4_9_1881_1_1XSpaceAXSpace5XSpaceXMinusXSpaceallXSpaceXMinusXSpaceCO2_5_10_REF_REF_2_Gg_0" localSheetId="8" hidden="1">'UBA GHG_CO2eq Jan22'!$O$15</definedName>
    <definedName name="A4_9_1881_1_1XSpaceAXSpace5XSpaceXMinusXSpaceallXSpaceXMinusXSpaceCO2_5_10_REF_REF_2_Gg_0" localSheetId="11" hidden="1">'UBA THG Apr23'!$O$15</definedName>
    <definedName name="A4_9_1882_1_1XSpaceAXSpace5XSpaceXMinusXSpaceallXSpaceXMinusXSpaceCO2_5_10_REF_REF_3_Gg_0" localSheetId="12" hidden="1">'UBA CO2 Apr23'!$P$15</definedName>
    <definedName name="A4_9_1882_1_1XSpaceAXSpace5XSpaceXMinusXSpaceallXSpaceXMinusXSpaceCO2_5_10_REF_REF_3_Gg_0" localSheetId="7" hidden="1">'UBA CO2 EU Jan22'!$P$15</definedName>
    <definedName name="A4_9_1882_1_1XSpaceAXSpace5XSpaceXMinusXSpaceallXSpaceXMinusXSpaceCO2_5_10_REF_REF_3_Gg_0" localSheetId="8" hidden="1">'UBA GHG_CO2eq Jan22'!$P$15</definedName>
    <definedName name="A4_9_1882_1_1XSpaceAXSpace5XSpaceXMinusXSpaceallXSpaceXMinusXSpaceCO2_5_10_REF_REF_3_Gg_0" localSheetId="11" hidden="1">'UBA THG Apr23'!$P$15</definedName>
    <definedName name="A4_9_2519_1_1XSpaceAXSpace2XSpaceXMinusXSpaceallXSpaceXMinusXSpaceCO2_5_10_REF_REF_4_Gg_0" localSheetId="12" hidden="1">'UBA CO2 Apr23'!$Q$9</definedName>
    <definedName name="A4_9_2519_1_1XSpaceAXSpace2XSpaceXMinusXSpaceallXSpaceXMinusXSpaceCO2_5_10_REF_REF_4_Gg_0" localSheetId="7" hidden="1">'UBA CO2 EU Jan22'!$Q$9</definedName>
    <definedName name="A4_9_2519_1_1XSpaceAXSpace2XSpaceXMinusXSpaceallXSpaceXMinusXSpaceCO2_5_10_REF_REF_4_Gg_0" localSheetId="8" hidden="1">'UBA GHG_CO2eq Jan22'!$Q$9</definedName>
    <definedName name="A4_9_2519_1_1XSpaceAXSpace2XSpaceXMinusXSpaceallXSpaceXMinusXSpaceCO2_5_10_REF_REF_4_Gg_0" localSheetId="11" hidden="1">'UBA THG Apr23'!$Q$9</definedName>
    <definedName name="A4_9_2520_1_1XSpaceAXSpace3XSpaceXMinusXSpaceallXSpaceXMinusXSpaceCO2_5_10_REF_REF_4_Gg_0" localSheetId="12" hidden="1">'UBA CO2 Apr23'!$Q$10</definedName>
    <definedName name="A4_9_2520_1_1XSpaceAXSpace3XSpaceXMinusXSpaceallXSpaceXMinusXSpaceCO2_5_10_REF_REF_4_Gg_0" localSheetId="7" hidden="1">'UBA CO2 EU Jan22'!$Q$10</definedName>
    <definedName name="A4_9_2520_1_1XSpaceAXSpace3XSpaceXMinusXSpaceallXSpaceXMinusXSpaceCO2_5_10_REF_REF_4_Gg_0" localSheetId="8" hidden="1">'UBA GHG_CO2eq Jan22'!$Q$10</definedName>
    <definedName name="A4_9_2520_1_1XSpaceAXSpace3XSpaceXMinusXSpaceallXSpaceXMinusXSpaceCO2_5_10_REF_REF_4_Gg_0" localSheetId="11" hidden="1">'UBA THG Apr23'!$Q$10</definedName>
    <definedName name="A4_9_2521_1_1XSpaceAXSpace3XSpacebXSpaceXMinusXSpaceallXSpaceXMinusXSpaceCO2_5_10_REF_REF_4_Gg_0" localSheetId="12" hidden="1">'UBA CO2 Apr23'!$Q$11</definedName>
    <definedName name="A4_9_2521_1_1XSpaceAXSpace3XSpacebXSpaceXMinusXSpaceallXSpaceXMinusXSpaceCO2_5_10_REF_REF_4_Gg_0" localSheetId="7" hidden="1">'UBA CO2 EU Jan22'!$Q$11</definedName>
    <definedName name="A4_9_2521_1_1XSpaceAXSpace3XSpacebXSpaceXMinusXSpaceallXSpaceXMinusXSpaceCO2_5_10_REF_REF_4_Gg_0" localSheetId="8" hidden="1">'UBA GHG_CO2eq Jan22'!$Q$11</definedName>
    <definedName name="A4_9_2521_1_1XSpaceAXSpace3XSpacebXSpaceXMinusXSpaceallXSpaceXMinusXSpaceCO2_5_10_REF_REF_4_Gg_0" localSheetId="11" hidden="1">'UBA THG Apr23'!$Q$11</definedName>
    <definedName name="A4_9_2522_1_1XSpaceAXSpace4XSpaceXMinusXSpaceallXSpaceXMinusXSpaceCO2_5_10_REF_REF_4_Gg_0" localSheetId="12" hidden="1">'UBA CO2 Apr23'!$Q$12</definedName>
    <definedName name="A4_9_2522_1_1XSpaceAXSpace4XSpaceXMinusXSpaceallXSpaceXMinusXSpaceCO2_5_10_REF_REF_4_Gg_0" localSheetId="7" hidden="1">'UBA CO2 EU Jan22'!$Q$12</definedName>
    <definedName name="A4_9_2522_1_1XSpaceAXSpace4XSpaceXMinusXSpaceallXSpaceXMinusXSpaceCO2_5_10_REF_REF_4_Gg_0" localSheetId="8" hidden="1">'UBA GHG_CO2eq Jan22'!$Q$12</definedName>
    <definedName name="A4_9_2522_1_1XSpaceAXSpace4XSpaceXMinusXSpaceallXSpaceXMinusXSpaceCO2_5_10_REF_REF_4_Gg_0" localSheetId="11" hidden="1">'UBA THG Apr23'!$Q$12</definedName>
    <definedName name="A4_9_2523_1_1XSpaceAXSpace4XSpaceXSpaceXMinusXSpaceallXSpaceXMinusXSpaceCO2XSpaceXMinusXSpaceCommercial_5_10_REF_REF_4_Gg_0" localSheetId="12" hidden="1">'UBA CO2 Apr23'!$Q$13</definedName>
    <definedName name="A4_9_2523_1_1XSpaceAXSpace4XSpaceXSpaceXMinusXSpaceallXSpaceXMinusXSpaceCO2XSpaceXMinusXSpaceCommercial_5_10_REF_REF_4_Gg_0" localSheetId="7" hidden="1">'UBA CO2 EU Jan22'!$Q$13</definedName>
    <definedName name="A4_9_2523_1_1XSpaceAXSpace4XSpaceXSpaceXMinusXSpaceallXSpaceXMinusXSpaceCO2XSpaceXMinusXSpaceCommercial_5_10_REF_REF_4_Gg_0" localSheetId="8" hidden="1">'UBA GHG_CO2eq Jan22'!$Q$13</definedName>
    <definedName name="A4_9_2523_1_1XSpaceAXSpace4XSpaceXSpaceXMinusXSpaceallXSpaceXMinusXSpaceCO2XSpaceXMinusXSpaceCommercial_5_10_REF_REF_4_Gg_0" localSheetId="11" hidden="1">'UBA THG Apr23'!$Q$13</definedName>
    <definedName name="A4_9_2524_1_1XSpaceAXSpace4XSpaceXSpaceXMinusXSpaceallXSpaceXMinusXSpaceCO2XSpaceXMinusXSpaceresidential_5_10_REF_REF_4_Gg_0" localSheetId="12" hidden="1">'UBA CO2 Apr23'!$Q$14</definedName>
    <definedName name="A4_9_2524_1_1XSpaceAXSpace4XSpaceXSpaceXMinusXSpaceallXSpaceXMinusXSpaceCO2XSpaceXMinusXSpaceresidential_5_10_REF_REF_4_Gg_0" localSheetId="7" hidden="1">'UBA CO2 EU Jan22'!$Q$14</definedName>
    <definedName name="A4_9_2524_1_1XSpaceAXSpace4XSpaceXSpaceXMinusXSpaceallXSpaceXMinusXSpaceCO2XSpaceXMinusXSpaceresidential_5_10_REF_REF_4_Gg_0" localSheetId="8" hidden="1">'UBA GHG_CO2eq Jan22'!$Q$14</definedName>
    <definedName name="A4_9_2524_1_1XSpaceAXSpace4XSpaceXSpaceXMinusXSpaceallXSpaceXMinusXSpaceCO2XSpaceXMinusXSpaceresidential_5_10_REF_REF_4_Gg_0" localSheetId="11" hidden="1">'UBA THG Apr23'!$Q$14</definedName>
    <definedName name="A4_9_2525_1_1XSpaceAXSpace5XSpaceXMinusXSpaceallXSpaceXMinusXSpaceCO2_5_10_REF_REF_4_Gg_0" localSheetId="12" hidden="1">'UBA CO2 Apr23'!$Q$15</definedName>
    <definedName name="A4_9_2525_1_1XSpaceAXSpace5XSpaceXMinusXSpaceallXSpaceXMinusXSpaceCO2_5_10_REF_REF_4_Gg_0" localSheetId="7" hidden="1">'UBA CO2 EU Jan22'!$Q$15</definedName>
    <definedName name="A4_9_2525_1_1XSpaceAXSpace5XSpaceXMinusXSpaceallXSpaceXMinusXSpaceCO2_5_10_REF_REF_4_Gg_0" localSheetId="8" hidden="1">'UBA GHG_CO2eq Jan22'!$Q$15</definedName>
    <definedName name="A4_9_2525_1_1XSpaceAXSpace5XSpaceXMinusXSpaceallXSpaceXMinusXSpaceCO2_5_10_REF_REF_4_Gg_0" localSheetId="11" hidden="1">'UBA THG Apr23'!$Q$15</definedName>
    <definedName name="A4_9_2527_1_2XSpaceAXSpaceXMinusXSpaceallXSpaceXMinusXSpaceCO2_5_10_REF_REF_4_Gg_0" localSheetId="12" hidden="1">'UBA CO2 Apr23'!$Q$20</definedName>
    <definedName name="A4_9_2527_1_2XSpaceAXSpaceXMinusXSpaceallXSpaceXMinusXSpaceCO2_5_10_REF_REF_4_Gg_0" localSheetId="7" hidden="1">'UBA CO2 EU Jan22'!$Q$20</definedName>
    <definedName name="A4_9_2527_1_2XSpaceAXSpaceXMinusXSpaceallXSpaceXMinusXSpaceCO2_5_10_REF_REF_4_Gg_0" localSheetId="8" hidden="1">'UBA GHG_CO2eq Jan22'!$Q$20</definedName>
    <definedName name="A4_9_2527_1_2XSpaceAXSpaceXMinusXSpaceallXSpaceXMinusXSpaceCO2_5_10_REF_REF_4_Gg_0" localSheetId="11" hidden="1">'UBA THG Apr23'!$Q$20</definedName>
    <definedName name="A4_9_2528_1_2XSpaceBXSpaceXMinusXSpaceallXSpaceXMinusXSpaceCO2_5_10_REF_REF_4_Gg_0" localSheetId="12" hidden="1">'UBA CO2 Apr23'!$Q$21</definedName>
    <definedName name="A4_9_2528_1_2XSpaceBXSpaceXMinusXSpaceallXSpaceXMinusXSpaceCO2_5_10_REF_REF_4_Gg_0" localSheetId="7" hidden="1">'UBA CO2 EU Jan22'!$Q$21</definedName>
    <definedName name="A4_9_2528_1_2XSpaceBXSpaceXMinusXSpaceallXSpaceXMinusXSpaceCO2_5_10_REF_REF_4_Gg_0" localSheetId="8" hidden="1">'UBA GHG_CO2eq Jan22'!$Q$21</definedName>
    <definedName name="A4_9_2528_1_2XSpaceBXSpaceXMinusXSpaceallXSpaceXMinusXSpaceCO2_5_10_REF_REF_4_Gg_0" localSheetId="11" hidden="1">'UBA THG Apr23'!$Q$21</definedName>
    <definedName name="A4_9_2529_1_2XSpaceCXSpaceXMinusXSpaceallXSpaceXMinusXSpaceCO2_5_10_REF_REF_4_Gg_0" localSheetId="12" hidden="1">'UBA CO2 Apr23'!$Q$22</definedName>
    <definedName name="A4_9_2529_1_2XSpaceCXSpaceXMinusXSpaceallXSpaceXMinusXSpaceCO2_5_10_REF_REF_4_Gg_0" localSheetId="7" hidden="1">'UBA CO2 EU Jan22'!$Q$22</definedName>
    <definedName name="A4_9_2529_1_2XSpaceCXSpaceXMinusXSpaceallXSpaceXMinusXSpaceCO2_5_10_REF_REF_4_Gg_0" localSheetId="8" hidden="1">'UBA GHG_CO2eq Jan22'!$Q$22</definedName>
    <definedName name="A4_9_2529_1_2XSpaceCXSpaceXMinusXSpaceallXSpaceXMinusXSpaceCO2_5_10_REF_REF_4_Gg_0" localSheetId="11" hidden="1">'UBA THG Apr23'!$Q$22</definedName>
    <definedName name="A4_9_438_1_1XSpaceAXSpace4XSpaceXMinusXSpaceallXSpaceXMinusXSpaceCO2_5_10_REF_REF_XMinus10_Gg_0" localSheetId="12" hidden="1">'UBA CO2 Apr23'!$C$12</definedName>
    <definedName name="A4_9_438_1_1XSpaceAXSpace4XSpaceXMinusXSpaceallXSpaceXMinusXSpaceCO2_5_10_REF_REF_XMinus10_Gg_0" localSheetId="7" hidden="1">'UBA CO2 EU Jan22'!$C$12</definedName>
    <definedName name="A4_9_438_1_1XSpaceAXSpace4XSpaceXMinusXSpaceallXSpaceXMinusXSpaceCO2_5_10_REF_REF_XMinus10_Gg_0" localSheetId="8" hidden="1">'UBA GHG_CO2eq Jan22'!$C$12</definedName>
    <definedName name="A4_9_438_1_1XSpaceAXSpace4XSpaceXMinusXSpaceallXSpaceXMinusXSpaceCO2_5_10_REF_REF_XMinus10_Gg_0" localSheetId="11" hidden="1">'UBA THG Apr23'!$C$12</definedName>
    <definedName name="A4_9_439_1_1XSpaceAXSpace4XSpaceXMinusXSpaceallXSpaceXMinusXSpaceCO2_5_10_REF_REF_XMinus10_Gg_0" localSheetId="12" hidden="1">'UBA CO2 Apr23'!$C$12</definedName>
    <definedName name="A4_9_439_1_1XSpaceAXSpace4XSpaceXMinusXSpaceallXSpaceXMinusXSpaceCO2_5_10_REF_REF_XMinus10_Gg_0" localSheetId="7" hidden="1">'UBA CO2 EU Jan22'!$C$12</definedName>
    <definedName name="A4_9_439_1_1XSpaceAXSpace4XSpaceXMinusXSpaceallXSpaceXMinusXSpaceCO2_5_10_REF_REF_XMinus10_Gg_0" localSheetId="8" hidden="1">'UBA GHG_CO2eq Jan22'!$C$12</definedName>
    <definedName name="A4_9_439_1_1XSpaceAXSpace4XSpaceXMinusXSpaceallXSpaceXMinusXSpaceCO2_5_10_REF_REF_XMinus10_Gg_0" localSheetId="11" hidden="1">'UBA THG Apr23'!$C$12</definedName>
    <definedName name="A4_9_440_1_1XSpaceAXSpace4XSpaceXMinusXSpaceallXSpaceXMinusXSpaceCO2_5_10_REF_REF_XMinus9_Gg_0" localSheetId="12" hidden="1">'UBA CO2 Apr23'!$D$12</definedName>
    <definedName name="A4_9_440_1_1XSpaceAXSpace4XSpaceXMinusXSpaceallXSpaceXMinusXSpaceCO2_5_10_REF_REF_XMinus9_Gg_0" localSheetId="7" hidden="1">'UBA CO2 EU Jan22'!$D$12</definedName>
    <definedName name="A4_9_440_1_1XSpaceAXSpace4XSpaceXMinusXSpaceallXSpaceXMinusXSpaceCO2_5_10_REF_REF_XMinus9_Gg_0" localSheetId="8" hidden="1">'UBA GHG_CO2eq Jan22'!$D$12</definedName>
    <definedName name="A4_9_440_1_1XSpaceAXSpace4XSpaceXMinusXSpaceallXSpaceXMinusXSpaceCO2_5_10_REF_REF_XMinus9_Gg_0" localSheetId="11" hidden="1">'UBA THG Apr23'!$D$12</definedName>
    <definedName name="A4_9_441_1_1XSpaceAXSpace4XSpaceXMinusXSpaceallXSpaceXMinusXSpaceCO2_5_10_REF_REF_XMinus8_Gg_0" localSheetId="12" hidden="1">'UBA CO2 Apr23'!$E$12</definedName>
    <definedName name="A4_9_441_1_1XSpaceAXSpace4XSpaceXMinusXSpaceallXSpaceXMinusXSpaceCO2_5_10_REF_REF_XMinus8_Gg_0" localSheetId="7" hidden="1">'UBA CO2 EU Jan22'!$E$12</definedName>
    <definedName name="A4_9_441_1_1XSpaceAXSpace4XSpaceXMinusXSpaceallXSpaceXMinusXSpaceCO2_5_10_REF_REF_XMinus8_Gg_0" localSheetId="8" hidden="1">'UBA GHG_CO2eq Jan22'!$E$12</definedName>
    <definedName name="A4_9_441_1_1XSpaceAXSpace4XSpaceXMinusXSpaceallXSpaceXMinusXSpaceCO2_5_10_REF_REF_XMinus8_Gg_0" localSheetId="11" hidden="1">'UBA THG Apr23'!$E$12</definedName>
    <definedName name="A4_9_442_1_1XSpaceAXSpace4XSpaceXMinusXSpaceallXSpaceXMinusXSpaceCO2_5_10_REF_REF_XMinus7_Gg_0" localSheetId="12" hidden="1">'UBA CO2 Apr23'!$F$12</definedName>
    <definedName name="A4_9_442_1_1XSpaceAXSpace4XSpaceXMinusXSpaceallXSpaceXMinusXSpaceCO2_5_10_REF_REF_XMinus7_Gg_0" localSheetId="7" hidden="1">'UBA CO2 EU Jan22'!$F$12</definedName>
    <definedName name="A4_9_442_1_1XSpaceAXSpace4XSpaceXMinusXSpaceallXSpaceXMinusXSpaceCO2_5_10_REF_REF_XMinus7_Gg_0" localSheetId="8" hidden="1">'UBA GHG_CO2eq Jan22'!$F$12</definedName>
    <definedName name="A4_9_442_1_1XSpaceAXSpace4XSpaceXMinusXSpaceallXSpaceXMinusXSpaceCO2_5_10_REF_REF_XMinus7_Gg_0" localSheetId="11" hidden="1">'UBA THG Apr23'!$F$12</definedName>
    <definedName name="A4_9_443_1_1XSpaceAXSpace4XSpaceXMinusXSpaceallXSpaceXMinusXSpaceCO2_5_10_REF_REF_XMinus6_Gg_0" localSheetId="12" hidden="1">'UBA CO2 Apr23'!$G$12</definedName>
    <definedName name="A4_9_443_1_1XSpaceAXSpace4XSpaceXMinusXSpaceallXSpaceXMinusXSpaceCO2_5_10_REF_REF_XMinus6_Gg_0" localSheetId="7" hidden="1">'UBA CO2 EU Jan22'!$G$12</definedName>
    <definedName name="A4_9_443_1_1XSpaceAXSpace4XSpaceXMinusXSpaceallXSpaceXMinusXSpaceCO2_5_10_REF_REF_XMinus6_Gg_0" localSheetId="8" hidden="1">'UBA GHG_CO2eq Jan22'!$G$12</definedName>
    <definedName name="A4_9_443_1_1XSpaceAXSpace4XSpaceXMinusXSpaceallXSpaceXMinusXSpaceCO2_5_10_REF_REF_XMinus6_Gg_0" localSheetId="11" hidden="1">'UBA THG Apr23'!$G$12</definedName>
    <definedName name="A4_9_444_1_1XSpaceAXSpace4XSpaceXMinusXSpaceallXSpaceXMinusXSpaceCO2_5_10_REF_REF_XMinus5_Gg_0" localSheetId="12" hidden="1">'UBA CO2 Apr23'!$H$12</definedName>
    <definedName name="A4_9_444_1_1XSpaceAXSpace4XSpaceXMinusXSpaceallXSpaceXMinusXSpaceCO2_5_10_REF_REF_XMinus5_Gg_0" localSheetId="7" hidden="1">'UBA CO2 EU Jan22'!$H$12</definedName>
    <definedName name="A4_9_444_1_1XSpaceAXSpace4XSpaceXMinusXSpaceallXSpaceXMinusXSpaceCO2_5_10_REF_REF_XMinus5_Gg_0" localSheetId="8" hidden="1">'UBA GHG_CO2eq Jan22'!$H$12</definedName>
    <definedName name="A4_9_444_1_1XSpaceAXSpace4XSpaceXMinusXSpaceallXSpaceXMinusXSpaceCO2_5_10_REF_REF_XMinus5_Gg_0" localSheetId="11" hidden="1">'UBA THG Apr23'!$H$12</definedName>
    <definedName name="A4_9_445_1_1XSpaceAXSpace4XSpaceXMinusXSpaceallXSpaceXMinusXSpaceCO2_5_10_REF_REF_XMinus4_Gg_0" localSheetId="12" hidden="1">'UBA CO2 Apr23'!$I$12</definedName>
    <definedName name="A4_9_445_1_1XSpaceAXSpace4XSpaceXMinusXSpaceallXSpaceXMinusXSpaceCO2_5_10_REF_REF_XMinus4_Gg_0" localSheetId="7" hidden="1">'UBA CO2 EU Jan22'!$I$12</definedName>
    <definedName name="A4_9_445_1_1XSpaceAXSpace4XSpaceXMinusXSpaceallXSpaceXMinusXSpaceCO2_5_10_REF_REF_XMinus4_Gg_0" localSheetId="8" hidden="1">'UBA GHG_CO2eq Jan22'!$I$12</definedName>
    <definedName name="A4_9_445_1_1XSpaceAXSpace4XSpaceXMinusXSpaceallXSpaceXMinusXSpaceCO2_5_10_REF_REF_XMinus4_Gg_0" localSheetId="11" hidden="1">'UBA THG Apr23'!$I$12</definedName>
    <definedName name="A4_9_446_1_1XSpaceAXSpace4XSpaceXMinusXSpaceallXSpaceXMinusXSpaceCO2_5_10_REF_REF_XMinus3_Gg_0" localSheetId="12" hidden="1">'UBA CO2 Apr23'!$J$12</definedName>
    <definedName name="A4_9_446_1_1XSpaceAXSpace4XSpaceXMinusXSpaceallXSpaceXMinusXSpaceCO2_5_10_REF_REF_XMinus3_Gg_0" localSheetId="7" hidden="1">'UBA CO2 EU Jan22'!$J$12</definedName>
    <definedName name="A4_9_446_1_1XSpaceAXSpace4XSpaceXMinusXSpaceallXSpaceXMinusXSpaceCO2_5_10_REF_REF_XMinus3_Gg_0" localSheetId="8" hidden="1">'UBA GHG_CO2eq Jan22'!$J$12</definedName>
    <definedName name="A4_9_446_1_1XSpaceAXSpace4XSpaceXMinusXSpaceallXSpaceXMinusXSpaceCO2_5_10_REF_REF_XMinus3_Gg_0" localSheetId="11" hidden="1">'UBA THG Apr23'!$J$12</definedName>
    <definedName name="A4_9_447_1_1XSpaceAXSpace4XSpaceXMinusXSpaceallXSpaceXMinusXSpaceCO2_5_10_REF_REF_XMinus2_Gg_0" localSheetId="12" hidden="1">'UBA CO2 Apr23'!$K$12</definedName>
    <definedName name="A4_9_447_1_1XSpaceAXSpace4XSpaceXMinusXSpaceallXSpaceXMinusXSpaceCO2_5_10_REF_REF_XMinus2_Gg_0" localSheetId="7" hidden="1">'UBA CO2 EU Jan22'!$K$12</definedName>
    <definedName name="A4_9_447_1_1XSpaceAXSpace4XSpaceXMinusXSpaceallXSpaceXMinusXSpaceCO2_5_10_REF_REF_XMinus2_Gg_0" localSheetId="8" hidden="1">'UBA GHG_CO2eq Jan22'!$K$12</definedName>
    <definedName name="A4_9_447_1_1XSpaceAXSpace4XSpaceXMinusXSpaceallXSpaceXMinusXSpaceCO2_5_10_REF_REF_XMinus2_Gg_0" localSheetId="11" hidden="1">'UBA THG Apr23'!$K$12</definedName>
    <definedName name="A4_9_448_1_1XSpaceAXSpace4XSpaceXMinusXSpaceallXSpaceXMinusXSpaceCO2_5_10_REF_REF_XMinus1_Gg_0" localSheetId="12" hidden="1">'UBA CO2 Apr23'!$L$12</definedName>
    <definedName name="A4_9_448_1_1XSpaceAXSpace4XSpaceXMinusXSpaceallXSpaceXMinusXSpaceCO2_5_10_REF_REF_XMinus1_Gg_0" localSheetId="7" hidden="1">'UBA CO2 EU Jan22'!$L$12</definedName>
    <definedName name="A4_9_448_1_1XSpaceAXSpace4XSpaceXMinusXSpaceallXSpaceXMinusXSpaceCO2_5_10_REF_REF_XMinus1_Gg_0" localSheetId="8" hidden="1">'UBA GHG_CO2eq Jan22'!$L$12</definedName>
    <definedName name="A4_9_448_1_1XSpaceAXSpace4XSpaceXMinusXSpaceallXSpaceXMinusXSpaceCO2_5_10_REF_REF_XMinus1_Gg_0" localSheetId="11" hidden="1">'UBA THG Apr23'!$L$12</definedName>
    <definedName name="A4_9_449_1_1XSpaceAXSpace4XSpaceXMinusXSpaceallXSpaceXMinusXSpaceCO2_5_10_REF_REF_0_Gg_0" localSheetId="12" hidden="1">'UBA CO2 Apr23'!$M$12</definedName>
    <definedName name="A4_9_449_1_1XSpaceAXSpace4XSpaceXMinusXSpaceallXSpaceXMinusXSpaceCO2_5_10_REF_REF_0_Gg_0" localSheetId="7" hidden="1">'UBA CO2 EU Jan22'!$M$12</definedName>
    <definedName name="A4_9_449_1_1XSpaceAXSpace4XSpaceXMinusXSpaceallXSpaceXMinusXSpaceCO2_5_10_REF_REF_0_Gg_0" localSheetId="8" hidden="1">'UBA GHG_CO2eq Jan22'!$M$12</definedName>
    <definedName name="A4_9_449_1_1XSpaceAXSpace4XSpaceXMinusXSpaceallXSpaceXMinusXSpaceCO2_5_10_REF_REF_0_Gg_0" localSheetId="11" hidden="1">'UBA THG Apr23'!$M$12</definedName>
    <definedName name="A4_9_450_1_1XSpaceAXSpace4XSpaceXMinusXSpaceallXSpaceXMinusXSpaceCO2_5_10_REF_REF_1_Gg_0" localSheetId="12" hidden="1">'UBA CO2 Apr23'!$N$12</definedName>
    <definedName name="A4_9_450_1_1XSpaceAXSpace4XSpaceXMinusXSpaceallXSpaceXMinusXSpaceCO2_5_10_REF_REF_1_Gg_0" localSheetId="7" hidden="1">'UBA CO2 EU Jan22'!$N$12</definedName>
    <definedName name="A4_9_450_1_1XSpaceAXSpace4XSpaceXMinusXSpaceallXSpaceXMinusXSpaceCO2_5_10_REF_REF_1_Gg_0" localSheetId="8" hidden="1">'UBA GHG_CO2eq Jan22'!$N$12</definedName>
    <definedName name="A4_9_450_1_1XSpaceAXSpace4XSpaceXMinusXSpaceallXSpaceXMinusXSpaceCO2_5_10_REF_REF_1_Gg_0" localSheetId="11" hidden="1">'UBA THG Apr23'!$N$12</definedName>
    <definedName name="A4_9_451_1_1XSpaceAXSpace4XSpaceXMinusXSpaceallXSpaceXMinusXSpaceCO2_5_10_REF_REF_2_Gg_0" localSheetId="12" hidden="1">'UBA CO2 Apr23'!$O$12</definedName>
    <definedName name="A4_9_451_1_1XSpaceAXSpace4XSpaceXMinusXSpaceallXSpaceXMinusXSpaceCO2_5_10_REF_REF_2_Gg_0" localSheetId="7" hidden="1">'UBA CO2 EU Jan22'!$O$12</definedName>
    <definedName name="A4_9_451_1_1XSpaceAXSpace4XSpaceXMinusXSpaceallXSpaceXMinusXSpaceCO2_5_10_REF_REF_2_Gg_0" localSheetId="8" hidden="1">'UBA GHG_CO2eq Jan22'!$O$12</definedName>
    <definedName name="A4_9_451_1_1XSpaceAXSpace4XSpaceXMinusXSpaceallXSpaceXMinusXSpaceCO2_5_10_REF_REF_2_Gg_0" localSheetId="11" hidden="1">'UBA THG Apr23'!$O$12</definedName>
    <definedName name="A4_9_452_1_1XSpaceAXSpace4XSpaceXMinusXSpaceallXSpaceXMinusXSpaceCO2_5_10_REF_REF_3_Gg_0" localSheetId="12" hidden="1">'UBA CO2 Apr23'!$P$12</definedName>
    <definedName name="A4_9_452_1_1XSpaceAXSpace4XSpaceXMinusXSpaceallXSpaceXMinusXSpaceCO2_5_10_REF_REF_3_Gg_0" localSheetId="7" hidden="1">'UBA CO2 EU Jan22'!$P$12</definedName>
    <definedName name="A4_9_452_1_1XSpaceAXSpace4XSpaceXMinusXSpaceallXSpaceXMinusXSpaceCO2_5_10_REF_REF_3_Gg_0" localSheetId="8" hidden="1">'UBA GHG_CO2eq Jan22'!$P$12</definedName>
    <definedName name="A4_9_452_1_1XSpaceAXSpace4XSpaceXMinusXSpaceallXSpaceXMinusXSpaceCO2_5_10_REF_REF_3_Gg_0" localSheetId="11" hidden="1">'UBA THG Apr23'!$P$12</definedName>
    <definedName name="A4_9_467_1_1XSpaceAXSpace2XSpaceXMinusXSpaceallXSpaceXMinusXSpaceCO2_5_10_REF_REF_XMinus10_Gg_0" localSheetId="12" hidden="1">'UBA CO2 Apr23'!$C$9</definedName>
    <definedName name="A4_9_467_1_1XSpaceAXSpace2XSpaceXMinusXSpaceallXSpaceXMinusXSpaceCO2_5_10_REF_REF_XMinus10_Gg_0" localSheetId="7" hidden="1">'UBA CO2 EU Jan22'!$C$9</definedName>
    <definedName name="A4_9_467_1_1XSpaceAXSpace2XSpaceXMinusXSpaceallXSpaceXMinusXSpaceCO2_5_10_REF_REF_XMinus10_Gg_0" localSheetId="8" hidden="1">'UBA GHG_CO2eq Jan22'!$C$9</definedName>
    <definedName name="A4_9_467_1_1XSpaceAXSpace2XSpaceXMinusXSpaceallXSpaceXMinusXSpaceCO2_5_10_REF_REF_XMinus10_Gg_0" localSheetId="11" hidden="1">'UBA THG Apr23'!$C$9</definedName>
    <definedName name="A4_9_468_1_1XSpaceAXSpace2XSpaceXMinusXSpaceallXSpaceXMinusXSpaceCO2_5_10_REF_REF_XMinus9_Gg_0" localSheetId="12" hidden="1">'UBA CO2 Apr23'!$D$9</definedName>
    <definedName name="A4_9_468_1_1XSpaceAXSpace2XSpaceXMinusXSpaceallXSpaceXMinusXSpaceCO2_5_10_REF_REF_XMinus9_Gg_0" localSheetId="7" hidden="1">'UBA CO2 EU Jan22'!$D$9</definedName>
    <definedName name="A4_9_468_1_1XSpaceAXSpace2XSpaceXMinusXSpaceallXSpaceXMinusXSpaceCO2_5_10_REF_REF_XMinus9_Gg_0" localSheetId="8" hidden="1">'UBA GHG_CO2eq Jan22'!$D$9</definedName>
    <definedName name="A4_9_468_1_1XSpaceAXSpace2XSpaceXMinusXSpaceallXSpaceXMinusXSpaceCO2_5_10_REF_REF_XMinus9_Gg_0" localSheetId="11" hidden="1">'UBA THG Apr23'!$D$9</definedName>
    <definedName name="A4_9_469_1_1XSpaceAXSpace2XSpaceXMinusXSpaceallXSpaceXMinusXSpaceCO2_5_10_REF_REF_XMinus8_Gg_0" localSheetId="12" hidden="1">'UBA CO2 Apr23'!$E$9</definedName>
    <definedName name="A4_9_469_1_1XSpaceAXSpace2XSpaceXMinusXSpaceallXSpaceXMinusXSpaceCO2_5_10_REF_REF_XMinus8_Gg_0" localSheetId="7" hidden="1">'UBA CO2 EU Jan22'!$E$9</definedName>
    <definedName name="A4_9_469_1_1XSpaceAXSpace2XSpaceXMinusXSpaceallXSpaceXMinusXSpaceCO2_5_10_REF_REF_XMinus8_Gg_0" localSheetId="8" hidden="1">'UBA GHG_CO2eq Jan22'!$E$9</definedName>
    <definedName name="A4_9_469_1_1XSpaceAXSpace2XSpaceXMinusXSpaceallXSpaceXMinusXSpaceCO2_5_10_REF_REF_XMinus8_Gg_0" localSheetId="11" hidden="1">'UBA THG Apr23'!$E$9</definedName>
    <definedName name="A4_9_470_1_1XSpaceAXSpace2XSpaceXMinusXSpaceallXSpaceXMinusXSpaceCO2_5_10_REF_REF_XMinus7_Gg_0" localSheetId="12" hidden="1">'UBA CO2 Apr23'!$F$9</definedName>
    <definedName name="A4_9_470_1_1XSpaceAXSpace2XSpaceXMinusXSpaceallXSpaceXMinusXSpaceCO2_5_10_REF_REF_XMinus7_Gg_0" localSheetId="7" hidden="1">'UBA CO2 EU Jan22'!$F$9</definedName>
    <definedName name="A4_9_470_1_1XSpaceAXSpace2XSpaceXMinusXSpaceallXSpaceXMinusXSpaceCO2_5_10_REF_REF_XMinus7_Gg_0" localSheetId="8" hidden="1">'UBA GHG_CO2eq Jan22'!$F$9</definedName>
    <definedName name="A4_9_470_1_1XSpaceAXSpace2XSpaceXMinusXSpaceallXSpaceXMinusXSpaceCO2_5_10_REF_REF_XMinus7_Gg_0" localSheetId="11" hidden="1">'UBA THG Apr23'!$F$9</definedName>
    <definedName name="A4_9_471_1_1XSpaceAXSpace2XSpaceXMinusXSpaceallXSpaceXMinusXSpaceCO2_5_10_REF_REF_XMinus6_Gg_0" localSheetId="12" hidden="1">'UBA CO2 Apr23'!$G$9</definedName>
    <definedName name="A4_9_471_1_1XSpaceAXSpace2XSpaceXMinusXSpaceallXSpaceXMinusXSpaceCO2_5_10_REF_REF_XMinus6_Gg_0" localSheetId="7" hidden="1">'UBA CO2 EU Jan22'!$G$9</definedName>
    <definedName name="A4_9_471_1_1XSpaceAXSpace2XSpaceXMinusXSpaceallXSpaceXMinusXSpaceCO2_5_10_REF_REF_XMinus6_Gg_0" localSheetId="8" hidden="1">'UBA GHG_CO2eq Jan22'!$G$9</definedName>
    <definedName name="A4_9_471_1_1XSpaceAXSpace2XSpaceXMinusXSpaceallXSpaceXMinusXSpaceCO2_5_10_REF_REF_XMinus6_Gg_0" localSheetId="11" hidden="1">'UBA THG Apr23'!$G$9</definedName>
    <definedName name="A4_9_472_1_1XSpaceAXSpace2XSpaceXMinusXSpaceallXSpaceXMinusXSpaceCO2_5_10_REF_REF_XMinus5_Gg_0" localSheetId="12" hidden="1">'UBA CO2 Apr23'!$H$9</definedName>
    <definedName name="A4_9_472_1_1XSpaceAXSpace2XSpaceXMinusXSpaceallXSpaceXMinusXSpaceCO2_5_10_REF_REF_XMinus5_Gg_0" localSheetId="7" hidden="1">'UBA CO2 EU Jan22'!$H$9</definedName>
    <definedName name="A4_9_472_1_1XSpaceAXSpace2XSpaceXMinusXSpaceallXSpaceXMinusXSpaceCO2_5_10_REF_REF_XMinus5_Gg_0" localSheetId="8" hidden="1">'UBA GHG_CO2eq Jan22'!$H$9</definedName>
    <definedName name="A4_9_472_1_1XSpaceAXSpace2XSpaceXMinusXSpaceallXSpaceXMinusXSpaceCO2_5_10_REF_REF_XMinus5_Gg_0" localSheetId="11" hidden="1">'UBA THG Apr23'!$H$9</definedName>
    <definedName name="A4_9_473_1_1XSpaceAXSpace2XSpaceXMinusXSpaceallXSpaceXMinusXSpaceCO2_5_10_REF_REF_XMinus4_Gg_0" localSheetId="12" hidden="1">'UBA CO2 Apr23'!$I$9</definedName>
    <definedName name="A4_9_473_1_1XSpaceAXSpace2XSpaceXMinusXSpaceallXSpaceXMinusXSpaceCO2_5_10_REF_REF_XMinus4_Gg_0" localSheetId="7" hidden="1">'UBA CO2 EU Jan22'!$I$9</definedName>
    <definedName name="A4_9_473_1_1XSpaceAXSpace2XSpaceXMinusXSpaceallXSpaceXMinusXSpaceCO2_5_10_REF_REF_XMinus4_Gg_0" localSheetId="8" hidden="1">'UBA GHG_CO2eq Jan22'!$I$9</definedName>
    <definedName name="A4_9_473_1_1XSpaceAXSpace2XSpaceXMinusXSpaceallXSpaceXMinusXSpaceCO2_5_10_REF_REF_XMinus4_Gg_0" localSheetId="11" hidden="1">'UBA THG Apr23'!$I$9</definedName>
    <definedName name="A4_9_474_1_1XSpaceAXSpace2XSpaceXMinusXSpaceallXSpaceXMinusXSpaceCO2_5_10_REF_REF_XMinus3_Gg_0" localSheetId="12" hidden="1">'UBA CO2 Apr23'!$J$9</definedName>
    <definedName name="A4_9_474_1_1XSpaceAXSpace2XSpaceXMinusXSpaceallXSpaceXMinusXSpaceCO2_5_10_REF_REF_XMinus3_Gg_0" localSheetId="7" hidden="1">'UBA CO2 EU Jan22'!$J$9</definedName>
    <definedName name="A4_9_474_1_1XSpaceAXSpace2XSpaceXMinusXSpaceallXSpaceXMinusXSpaceCO2_5_10_REF_REF_XMinus3_Gg_0" localSheetId="8" hidden="1">'UBA GHG_CO2eq Jan22'!$J$9</definedName>
    <definedName name="A4_9_474_1_1XSpaceAXSpace2XSpaceXMinusXSpaceallXSpaceXMinusXSpaceCO2_5_10_REF_REF_XMinus3_Gg_0" localSheetId="11" hidden="1">'UBA THG Apr23'!$J$9</definedName>
    <definedName name="A4_9_475_1_1XSpaceAXSpace2XSpaceXMinusXSpaceallXSpaceXMinusXSpaceCO2_5_10_REF_REF_XMinus2_Gg_0" localSheetId="12" hidden="1">'UBA CO2 Apr23'!$K$9</definedName>
    <definedName name="A4_9_475_1_1XSpaceAXSpace2XSpaceXMinusXSpaceallXSpaceXMinusXSpaceCO2_5_10_REF_REF_XMinus2_Gg_0" localSheetId="7" hidden="1">'UBA CO2 EU Jan22'!$K$9</definedName>
    <definedName name="A4_9_475_1_1XSpaceAXSpace2XSpaceXMinusXSpaceallXSpaceXMinusXSpaceCO2_5_10_REF_REF_XMinus2_Gg_0" localSheetId="8" hidden="1">'UBA GHG_CO2eq Jan22'!$K$9</definedName>
    <definedName name="A4_9_475_1_1XSpaceAXSpace2XSpaceXMinusXSpaceallXSpaceXMinusXSpaceCO2_5_10_REF_REF_XMinus2_Gg_0" localSheetId="11" hidden="1">'UBA THG Apr23'!$K$9</definedName>
    <definedName name="A4_9_476_1_1XSpaceAXSpace2XSpaceXMinusXSpaceallXSpaceXMinusXSpaceCO2_5_10_REF_REF_XMinus1_Gg_0" localSheetId="12" hidden="1">'UBA CO2 Apr23'!$L$9</definedName>
    <definedName name="A4_9_476_1_1XSpaceAXSpace2XSpaceXMinusXSpaceallXSpaceXMinusXSpaceCO2_5_10_REF_REF_XMinus1_Gg_0" localSheetId="7" hidden="1">'UBA CO2 EU Jan22'!$L$9</definedName>
    <definedName name="A4_9_476_1_1XSpaceAXSpace2XSpaceXMinusXSpaceallXSpaceXMinusXSpaceCO2_5_10_REF_REF_XMinus1_Gg_0" localSheetId="8" hidden="1">'UBA GHG_CO2eq Jan22'!$L$9</definedName>
    <definedName name="A4_9_476_1_1XSpaceAXSpace2XSpaceXMinusXSpaceallXSpaceXMinusXSpaceCO2_5_10_REF_REF_XMinus1_Gg_0" localSheetId="11" hidden="1">'UBA THG Apr23'!$L$9</definedName>
    <definedName name="A4_9_477_1_1XSpaceAXSpace2XSpaceXMinusXSpaceallXSpaceXMinusXSpaceCO2_5_10_REF_REF_0_Gg_0" localSheetId="12" hidden="1">'UBA CO2 Apr23'!$M$9</definedName>
    <definedName name="A4_9_477_1_1XSpaceAXSpace2XSpaceXMinusXSpaceallXSpaceXMinusXSpaceCO2_5_10_REF_REF_0_Gg_0" localSheetId="7" hidden="1">'UBA CO2 EU Jan22'!$M$9</definedName>
    <definedName name="A4_9_477_1_1XSpaceAXSpace2XSpaceXMinusXSpaceallXSpaceXMinusXSpaceCO2_5_10_REF_REF_0_Gg_0" localSheetId="8" hidden="1">'UBA GHG_CO2eq Jan22'!$M$9</definedName>
    <definedName name="A4_9_477_1_1XSpaceAXSpace2XSpaceXMinusXSpaceallXSpaceXMinusXSpaceCO2_5_10_REF_REF_0_Gg_0" localSheetId="11" hidden="1">'UBA THG Apr23'!$M$9</definedName>
    <definedName name="A4_9_478_1_1XSpaceAXSpace2XSpaceXMinusXSpaceallXSpaceXMinusXSpaceCO2_5_10_REF_REF_1_Gg_0" localSheetId="12" hidden="1">'UBA CO2 Apr23'!$N$9</definedName>
    <definedName name="A4_9_478_1_1XSpaceAXSpace2XSpaceXMinusXSpaceallXSpaceXMinusXSpaceCO2_5_10_REF_REF_1_Gg_0" localSheetId="7" hidden="1">'UBA CO2 EU Jan22'!$N$9</definedName>
    <definedName name="A4_9_478_1_1XSpaceAXSpace2XSpaceXMinusXSpaceallXSpaceXMinusXSpaceCO2_5_10_REF_REF_1_Gg_0" localSheetId="8" hidden="1">'UBA GHG_CO2eq Jan22'!$N$9</definedName>
    <definedName name="A4_9_478_1_1XSpaceAXSpace2XSpaceXMinusXSpaceallXSpaceXMinusXSpaceCO2_5_10_REF_REF_1_Gg_0" localSheetId="11" hidden="1">'UBA THG Apr23'!$N$9</definedName>
    <definedName name="A4_9_479_1_1XSpaceAXSpace2XSpaceXMinusXSpaceallXSpaceXMinusXSpaceCO2_5_10_REF_REF_2_Gg_0" localSheetId="12" hidden="1">'UBA CO2 Apr23'!$O$9</definedName>
    <definedName name="A4_9_479_1_1XSpaceAXSpace2XSpaceXMinusXSpaceallXSpaceXMinusXSpaceCO2_5_10_REF_REF_2_Gg_0" localSheetId="7" hidden="1">'UBA CO2 EU Jan22'!$O$9</definedName>
    <definedName name="A4_9_479_1_1XSpaceAXSpace2XSpaceXMinusXSpaceallXSpaceXMinusXSpaceCO2_5_10_REF_REF_2_Gg_0" localSheetId="8" hidden="1">'UBA GHG_CO2eq Jan22'!$O$9</definedName>
    <definedName name="A4_9_479_1_1XSpaceAXSpace2XSpaceXMinusXSpaceallXSpaceXMinusXSpaceCO2_5_10_REF_REF_2_Gg_0" localSheetId="11" hidden="1">'UBA THG Apr23'!$O$9</definedName>
    <definedName name="A4_9_480_1_1XSpaceAXSpace2XSpaceXMinusXSpaceallXSpaceXMinusXSpaceCO2_5_10_REF_REF_3_Gg_0" localSheetId="12" hidden="1">'UBA CO2 Apr23'!$P$9</definedName>
    <definedName name="A4_9_480_1_1XSpaceAXSpace2XSpaceXMinusXSpaceallXSpaceXMinusXSpaceCO2_5_10_REF_REF_3_Gg_0" localSheetId="7" hidden="1">'UBA CO2 EU Jan22'!$P$9</definedName>
    <definedName name="A4_9_480_1_1XSpaceAXSpace2XSpaceXMinusXSpaceallXSpaceXMinusXSpaceCO2_5_10_REF_REF_3_Gg_0" localSheetId="8" hidden="1">'UBA GHG_CO2eq Jan22'!$P$9</definedName>
    <definedName name="A4_9_480_1_1XSpaceAXSpace2XSpaceXMinusXSpaceallXSpaceXMinusXSpaceCO2_5_10_REF_REF_3_Gg_0" localSheetId="11" hidden="1">'UBA THG Apr23'!$P$9</definedName>
    <definedName name="A4_9_481_1_1XSpaceAXSpace3XSpaceXMinusXSpaceallXSpaceXMinusXSpaceCO2_5_10_REF_REF_XMinus10_Gg_0" localSheetId="12" hidden="1">'UBA CO2 Apr23'!$C$10</definedName>
    <definedName name="A4_9_481_1_1XSpaceAXSpace3XSpaceXMinusXSpaceallXSpaceXMinusXSpaceCO2_5_10_REF_REF_XMinus10_Gg_0" localSheetId="7" hidden="1">'UBA CO2 EU Jan22'!$C$10</definedName>
    <definedName name="A4_9_481_1_1XSpaceAXSpace3XSpaceXMinusXSpaceallXSpaceXMinusXSpaceCO2_5_10_REF_REF_XMinus10_Gg_0" localSheetId="8" hidden="1">'UBA GHG_CO2eq Jan22'!$C$10</definedName>
    <definedName name="A4_9_481_1_1XSpaceAXSpace3XSpaceXMinusXSpaceallXSpaceXMinusXSpaceCO2_5_10_REF_REF_XMinus10_Gg_0" localSheetId="11" hidden="1">'UBA THG Apr23'!$C$10</definedName>
    <definedName name="A4_9_482_1_1XSpaceAXSpace3XSpaceXMinusXSpaceallXSpaceXMinusXSpaceCO2_5_10_REF_REF_XMinus9_Gg_0" localSheetId="12" hidden="1">'UBA CO2 Apr23'!$D$10</definedName>
    <definedName name="A4_9_482_1_1XSpaceAXSpace3XSpaceXMinusXSpaceallXSpaceXMinusXSpaceCO2_5_10_REF_REF_XMinus9_Gg_0" localSheetId="7" hidden="1">'UBA CO2 EU Jan22'!$D$10</definedName>
    <definedName name="A4_9_482_1_1XSpaceAXSpace3XSpaceXMinusXSpaceallXSpaceXMinusXSpaceCO2_5_10_REF_REF_XMinus9_Gg_0" localSheetId="8" hidden="1">'UBA GHG_CO2eq Jan22'!$D$10</definedName>
    <definedName name="A4_9_482_1_1XSpaceAXSpace3XSpaceXMinusXSpaceallXSpaceXMinusXSpaceCO2_5_10_REF_REF_XMinus9_Gg_0" localSheetId="11" hidden="1">'UBA THG Apr23'!$D$10</definedName>
    <definedName name="A4_9_483_1_1XSpaceAXSpace3XSpaceXMinusXSpaceallXSpaceXMinusXSpaceCO2_5_10_REF_REF_XMinus8_Gg_0" localSheetId="12" hidden="1">'UBA CO2 Apr23'!$E$10</definedName>
    <definedName name="A4_9_483_1_1XSpaceAXSpace3XSpaceXMinusXSpaceallXSpaceXMinusXSpaceCO2_5_10_REF_REF_XMinus8_Gg_0" localSheetId="7" hidden="1">'UBA CO2 EU Jan22'!$E$10</definedName>
    <definedName name="A4_9_483_1_1XSpaceAXSpace3XSpaceXMinusXSpaceallXSpaceXMinusXSpaceCO2_5_10_REF_REF_XMinus8_Gg_0" localSheetId="8" hidden="1">'UBA GHG_CO2eq Jan22'!$E$10</definedName>
    <definedName name="A4_9_483_1_1XSpaceAXSpace3XSpaceXMinusXSpaceallXSpaceXMinusXSpaceCO2_5_10_REF_REF_XMinus8_Gg_0" localSheetId="11" hidden="1">'UBA THG Apr23'!$E$10</definedName>
    <definedName name="A4_9_484_1_1XSpaceAXSpace3XSpaceXMinusXSpaceallXSpaceXMinusXSpaceCO2_5_10_REF_REF_XMinus7_Gg_0" localSheetId="12" hidden="1">'UBA CO2 Apr23'!$F$10</definedName>
    <definedName name="A4_9_484_1_1XSpaceAXSpace3XSpaceXMinusXSpaceallXSpaceXMinusXSpaceCO2_5_10_REF_REF_XMinus7_Gg_0" localSheetId="7" hidden="1">'UBA CO2 EU Jan22'!$F$10</definedName>
    <definedName name="A4_9_484_1_1XSpaceAXSpace3XSpaceXMinusXSpaceallXSpaceXMinusXSpaceCO2_5_10_REF_REF_XMinus7_Gg_0" localSheetId="8" hidden="1">'UBA GHG_CO2eq Jan22'!$F$10</definedName>
    <definedName name="A4_9_484_1_1XSpaceAXSpace3XSpaceXMinusXSpaceallXSpaceXMinusXSpaceCO2_5_10_REF_REF_XMinus7_Gg_0" localSheetId="11" hidden="1">'UBA THG Apr23'!$F$10</definedName>
    <definedName name="A4_9_485_1_1XSpaceAXSpace3XSpaceXMinusXSpaceallXSpaceXMinusXSpaceCO2_5_10_REF_REF_XMinus6_Gg_0" localSheetId="12" hidden="1">'UBA CO2 Apr23'!$G$10</definedName>
    <definedName name="A4_9_485_1_1XSpaceAXSpace3XSpaceXMinusXSpaceallXSpaceXMinusXSpaceCO2_5_10_REF_REF_XMinus6_Gg_0" localSheetId="7" hidden="1">'UBA CO2 EU Jan22'!$G$10</definedName>
    <definedName name="A4_9_485_1_1XSpaceAXSpace3XSpaceXMinusXSpaceallXSpaceXMinusXSpaceCO2_5_10_REF_REF_XMinus6_Gg_0" localSheetId="8" hidden="1">'UBA GHG_CO2eq Jan22'!$G$10</definedName>
    <definedName name="A4_9_485_1_1XSpaceAXSpace3XSpaceXMinusXSpaceallXSpaceXMinusXSpaceCO2_5_10_REF_REF_XMinus6_Gg_0" localSheetId="11" hidden="1">'UBA THG Apr23'!$G$10</definedName>
    <definedName name="A4_9_486_1_1XSpaceAXSpace3XSpaceXMinusXSpaceallXSpaceXMinusXSpaceCO2_5_10_REF_REF_XMinus5_Gg_0" localSheetId="12" hidden="1">'UBA CO2 Apr23'!$H$10</definedName>
    <definedName name="A4_9_486_1_1XSpaceAXSpace3XSpaceXMinusXSpaceallXSpaceXMinusXSpaceCO2_5_10_REF_REF_XMinus5_Gg_0" localSheetId="7" hidden="1">'UBA CO2 EU Jan22'!$H$10</definedName>
    <definedName name="A4_9_486_1_1XSpaceAXSpace3XSpaceXMinusXSpaceallXSpaceXMinusXSpaceCO2_5_10_REF_REF_XMinus5_Gg_0" localSheetId="8" hidden="1">'UBA GHG_CO2eq Jan22'!$H$10</definedName>
    <definedName name="A4_9_486_1_1XSpaceAXSpace3XSpaceXMinusXSpaceallXSpaceXMinusXSpaceCO2_5_10_REF_REF_XMinus5_Gg_0" localSheetId="11" hidden="1">'UBA THG Apr23'!$H$10</definedName>
    <definedName name="A4_9_487_1_1XSpaceAXSpace3XSpaceXMinusXSpaceallXSpaceXMinusXSpaceCO2_5_10_REF_REF_XMinus4_Gg_0" localSheetId="12" hidden="1">'UBA CO2 Apr23'!$I$10</definedName>
    <definedName name="A4_9_487_1_1XSpaceAXSpace3XSpaceXMinusXSpaceallXSpaceXMinusXSpaceCO2_5_10_REF_REF_XMinus4_Gg_0" localSheetId="7" hidden="1">'UBA CO2 EU Jan22'!$I$10</definedName>
    <definedName name="A4_9_487_1_1XSpaceAXSpace3XSpaceXMinusXSpaceallXSpaceXMinusXSpaceCO2_5_10_REF_REF_XMinus4_Gg_0" localSheetId="8" hidden="1">'UBA GHG_CO2eq Jan22'!$I$10</definedName>
    <definedName name="A4_9_487_1_1XSpaceAXSpace3XSpaceXMinusXSpaceallXSpaceXMinusXSpaceCO2_5_10_REF_REF_XMinus4_Gg_0" localSheetId="11" hidden="1">'UBA THG Apr23'!$I$10</definedName>
    <definedName name="A4_9_488_1_1XSpaceAXSpace3XSpaceXMinusXSpaceallXSpaceXMinusXSpaceCO2_5_10_REF_REF_XMinus3_Gg_0" localSheetId="12" hidden="1">'UBA CO2 Apr23'!$J$10</definedName>
    <definedName name="A4_9_488_1_1XSpaceAXSpace3XSpaceXMinusXSpaceallXSpaceXMinusXSpaceCO2_5_10_REF_REF_XMinus3_Gg_0" localSheetId="7" hidden="1">'UBA CO2 EU Jan22'!$J$10</definedName>
    <definedName name="A4_9_488_1_1XSpaceAXSpace3XSpaceXMinusXSpaceallXSpaceXMinusXSpaceCO2_5_10_REF_REF_XMinus3_Gg_0" localSheetId="8" hidden="1">'UBA GHG_CO2eq Jan22'!$J$10</definedName>
    <definedName name="A4_9_488_1_1XSpaceAXSpace3XSpaceXMinusXSpaceallXSpaceXMinusXSpaceCO2_5_10_REF_REF_XMinus3_Gg_0" localSheetId="11" hidden="1">'UBA THG Apr23'!$J$10</definedName>
    <definedName name="A4_9_489_1_1XSpaceAXSpace3XSpaceXMinusXSpaceallXSpaceXMinusXSpaceCO2_5_10_REF_REF_XMinus2_Gg_0" localSheetId="12" hidden="1">'UBA CO2 Apr23'!$K$10</definedName>
    <definedName name="A4_9_489_1_1XSpaceAXSpace3XSpaceXMinusXSpaceallXSpaceXMinusXSpaceCO2_5_10_REF_REF_XMinus2_Gg_0" localSheetId="7" hidden="1">'UBA CO2 EU Jan22'!$K$10</definedName>
    <definedName name="A4_9_489_1_1XSpaceAXSpace3XSpaceXMinusXSpaceallXSpaceXMinusXSpaceCO2_5_10_REF_REF_XMinus2_Gg_0" localSheetId="8" hidden="1">'UBA GHG_CO2eq Jan22'!$K$10</definedName>
    <definedName name="A4_9_489_1_1XSpaceAXSpace3XSpaceXMinusXSpaceallXSpaceXMinusXSpaceCO2_5_10_REF_REF_XMinus2_Gg_0" localSheetId="11" hidden="1">'UBA THG Apr23'!$K$10</definedName>
    <definedName name="A4_9_490_1_1XSpaceAXSpace3XSpaceXMinusXSpaceallXSpaceXMinusXSpaceCO2_5_10_REF_REF_XMinus1_Gg_0" localSheetId="12" hidden="1">'UBA CO2 Apr23'!$L$10</definedName>
    <definedName name="A4_9_490_1_1XSpaceAXSpace3XSpaceXMinusXSpaceallXSpaceXMinusXSpaceCO2_5_10_REF_REF_XMinus1_Gg_0" localSheetId="7" hidden="1">'UBA CO2 EU Jan22'!$L$10</definedName>
    <definedName name="A4_9_490_1_1XSpaceAXSpace3XSpaceXMinusXSpaceallXSpaceXMinusXSpaceCO2_5_10_REF_REF_XMinus1_Gg_0" localSheetId="8" hidden="1">'UBA GHG_CO2eq Jan22'!$L$10</definedName>
    <definedName name="A4_9_490_1_1XSpaceAXSpace3XSpaceXMinusXSpaceallXSpaceXMinusXSpaceCO2_5_10_REF_REF_XMinus1_Gg_0" localSheetId="11" hidden="1">'UBA THG Apr23'!$L$10</definedName>
    <definedName name="A4_9_491_1_1XSpaceAXSpace3XSpaceXMinusXSpaceallXSpaceXMinusXSpaceCO2_5_10_REF_REF_0_Gg_0" localSheetId="12" hidden="1">'UBA CO2 Apr23'!$M$10</definedName>
    <definedName name="A4_9_491_1_1XSpaceAXSpace3XSpaceXMinusXSpaceallXSpaceXMinusXSpaceCO2_5_10_REF_REF_0_Gg_0" localSheetId="7" hidden="1">'UBA CO2 EU Jan22'!$M$10</definedName>
    <definedName name="A4_9_491_1_1XSpaceAXSpace3XSpaceXMinusXSpaceallXSpaceXMinusXSpaceCO2_5_10_REF_REF_0_Gg_0" localSheetId="8" hidden="1">'UBA GHG_CO2eq Jan22'!$M$10</definedName>
    <definedName name="A4_9_491_1_1XSpaceAXSpace3XSpaceXMinusXSpaceallXSpaceXMinusXSpaceCO2_5_10_REF_REF_0_Gg_0" localSheetId="11" hidden="1">'UBA THG Apr23'!$M$10</definedName>
    <definedName name="A4_9_492_1_1XSpaceAXSpace3XSpaceXMinusXSpaceallXSpaceXMinusXSpaceCO2_5_10_REF_REF_1_Gg_0" localSheetId="12" hidden="1">'UBA CO2 Apr23'!$N$10</definedName>
    <definedName name="A4_9_492_1_1XSpaceAXSpace3XSpaceXMinusXSpaceallXSpaceXMinusXSpaceCO2_5_10_REF_REF_1_Gg_0" localSheetId="7" hidden="1">'UBA CO2 EU Jan22'!$N$10</definedName>
    <definedName name="A4_9_492_1_1XSpaceAXSpace3XSpaceXMinusXSpaceallXSpaceXMinusXSpaceCO2_5_10_REF_REF_1_Gg_0" localSheetId="8" hidden="1">'UBA GHG_CO2eq Jan22'!$N$10</definedName>
    <definedName name="A4_9_492_1_1XSpaceAXSpace3XSpaceXMinusXSpaceallXSpaceXMinusXSpaceCO2_5_10_REF_REF_1_Gg_0" localSheetId="11" hidden="1">'UBA THG Apr23'!$N$10</definedName>
    <definedName name="A4_9_493_1_1XSpaceAXSpace3XSpaceXMinusXSpaceallXSpaceXMinusXSpaceCO2_5_10_REF_REF_2_Gg_0" localSheetId="12" hidden="1">'UBA CO2 Apr23'!$O$10</definedName>
    <definedName name="A4_9_493_1_1XSpaceAXSpace3XSpaceXMinusXSpaceallXSpaceXMinusXSpaceCO2_5_10_REF_REF_2_Gg_0" localSheetId="7" hidden="1">'UBA CO2 EU Jan22'!$O$10</definedName>
    <definedName name="A4_9_493_1_1XSpaceAXSpace3XSpaceXMinusXSpaceallXSpaceXMinusXSpaceCO2_5_10_REF_REF_2_Gg_0" localSheetId="8" hidden="1">'UBA GHG_CO2eq Jan22'!$O$10</definedName>
    <definedName name="A4_9_493_1_1XSpaceAXSpace3XSpaceXMinusXSpaceallXSpaceXMinusXSpaceCO2_5_10_REF_REF_2_Gg_0" localSheetId="11" hidden="1">'UBA THG Apr23'!$O$10</definedName>
    <definedName name="A4_9_494_1_1XSpaceAXSpace3XSpaceXMinusXSpaceallXSpaceXMinusXSpaceCO2_5_10_REF_REF_3_Gg_0" localSheetId="12" hidden="1">'UBA CO2 Apr23'!$P$10</definedName>
    <definedName name="A4_9_494_1_1XSpaceAXSpace3XSpaceXMinusXSpaceallXSpaceXMinusXSpaceCO2_5_10_REF_REF_3_Gg_0" localSheetId="7" hidden="1">'UBA CO2 EU Jan22'!$P$10</definedName>
    <definedName name="A4_9_494_1_1XSpaceAXSpace3XSpaceXMinusXSpaceallXSpaceXMinusXSpaceCO2_5_10_REF_REF_3_Gg_0" localSheetId="8" hidden="1">'UBA GHG_CO2eq Jan22'!$P$10</definedName>
    <definedName name="A4_9_494_1_1XSpaceAXSpace3XSpaceXMinusXSpaceallXSpaceXMinusXSpaceCO2_5_10_REF_REF_3_Gg_0" localSheetId="11" hidden="1">'UBA THG Apr23'!$P$10</definedName>
    <definedName name="A4_9_495_1_1XSpaceAXSpace3XSpacebXSpaceXMinusXSpaceallXSpaceXMinusXSpaceCO2_5_10_REF_REF_XMinus10_Gg_0" localSheetId="12" hidden="1">'UBA CO2 Apr23'!$C$11</definedName>
    <definedName name="A4_9_495_1_1XSpaceAXSpace3XSpacebXSpaceXMinusXSpaceallXSpaceXMinusXSpaceCO2_5_10_REF_REF_XMinus10_Gg_0" localSheetId="7" hidden="1">'UBA CO2 EU Jan22'!$C$11</definedName>
    <definedName name="A4_9_495_1_1XSpaceAXSpace3XSpacebXSpaceXMinusXSpaceallXSpaceXMinusXSpaceCO2_5_10_REF_REF_XMinus10_Gg_0" localSheetId="8" hidden="1">'UBA GHG_CO2eq Jan22'!$C$11</definedName>
    <definedName name="A4_9_495_1_1XSpaceAXSpace3XSpacebXSpaceXMinusXSpaceallXSpaceXMinusXSpaceCO2_5_10_REF_REF_XMinus10_Gg_0" localSheetId="11" hidden="1">'UBA THG Apr23'!$C$11</definedName>
    <definedName name="A4_9_496_1_1XSpaceAXSpace3XSpacebXSpaceXMinusXSpaceallXSpaceXMinusXSpaceCO2_5_10_REF_REF_XMinus9_Gg_0" localSheetId="12" hidden="1">'UBA CO2 Apr23'!$D$11</definedName>
    <definedName name="A4_9_496_1_1XSpaceAXSpace3XSpacebXSpaceXMinusXSpaceallXSpaceXMinusXSpaceCO2_5_10_REF_REF_XMinus9_Gg_0" localSheetId="7" hidden="1">'UBA CO2 EU Jan22'!$D$11</definedName>
    <definedName name="A4_9_496_1_1XSpaceAXSpace3XSpacebXSpaceXMinusXSpaceallXSpaceXMinusXSpaceCO2_5_10_REF_REF_XMinus9_Gg_0" localSheetId="8" hidden="1">'UBA GHG_CO2eq Jan22'!$D$11</definedName>
    <definedName name="A4_9_496_1_1XSpaceAXSpace3XSpacebXSpaceXMinusXSpaceallXSpaceXMinusXSpaceCO2_5_10_REF_REF_XMinus9_Gg_0" localSheetId="11" hidden="1">'UBA THG Apr23'!$D$11</definedName>
    <definedName name="A4_9_497_1_1XSpaceAXSpace3XSpacebXSpaceXMinusXSpaceallXSpaceXMinusXSpaceCO2_5_10_REF_REF_XMinus8_Gg_0" localSheetId="12" hidden="1">'UBA CO2 Apr23'!$E$11</definedName>
    <definedName name="A4_9_497_1_1XSpaceAXSpace3XSpacebXSpaceXMinusXSpaceallXSpaceXMinusXSpaceCO2_5_10_REF_REF_XMinus8_Gg_0" localSheetId="7" hidden="1">'UBA CO2 EU Jan22'!$E$11</definedName>
    <definedName name="A4_9_497_1_1XSpaceAXSpace3XSpacebXSpaceXMinusXSpaceallXSpaceXMinusXSpaceCO2_5_10_REF_REF_XMinus8_Gg_0" localSheetId="8" hidden="1">'UBA GHG_CO2eq Jan22'!$E$11</definedName>
    <definedName name="A4_9_497_1_1XSpaceAXSpace3XSpacebXSpaceXMinusXSpaceallXSpaceXMinusXSpaceCO2_5_10_REF_REF_XMinus8_Gg_0" localSheetId="11" hidden="1">'UBA THG Apr23'!$E$11</definedName>
    <definedName name="A4_9_498_1_1XSpaceAXSpace3XSpacebXSpaceXMinusXSpaceallXSpaceXMinusXSpaceCO2_5_10_REF_REF_XMinus7_Gg_0" localSheetId="12" hidden="1">'UBA CO2 Apr23'!$F$11</definedName>
    <definedName name="A4_9_498_1_1XSpaceAXSpace3XSpacebXSpaceXMinusXSpaceallXSpaceXMinusXSpaceCO2_5_10_REF_REF_XMinus7_Gg_0" localSheetId="7" hidden="1">'UBA CO2 EU Jan22'!$F$11</definedName>
    <definedName name="A4_9_498_1_1XSpaceAXSpace3XSpacebXSpaceXMinusXSpaceallXSpaceXMinusXSpaceCO2_5_10_REF_REF_XMinus7_Gg_0" localSheetId="8" hidden="1">'UBA GHG_CO2eq Jan22'!$F$11</definedName>
    <definedName name="A4_9_498_1_1XSpaceAXSpace3XSpacebXSpaceXMinusXSpaceallXSpaceXMinusXSpaceCO2_5_10_REF_REF_XMinus7_Gg_0" localSheetId="11" hidden="1">'UBA THG Apr23'!$F$11</definedName>
    <definedName name="A4_9_499_1_1XSpaceAXSpace3XSpacebXSpaceXMinusXSpaceallXSpaceXMinusXSpaceCO2_5_10_REF_REF_XMinus6_Gg_0" localSheetId="12" hidden="1">'UBA CO2 Apr23'!$G$11</definedName>
    <definedName name="A4_9_499_1_1XSpaceAXSpace3XSpacebXSpaceXMinusXSpaceallXSpaceXMinusXSpaceCO2_5_10_REF_REF_XMinus6_Gg_0" localSheetId="7" hidden="1">'UBA CO2 EU Jan22'!$G$11</definedName>
    <definedName name="A4_9_499_1_1XSpaceAXSpace3XSpacebXSpaceXMinusXSpaceallXSpaceXMinusXSpaceCO2_5_10_REF_REF_XMinus6_Gg_0" localSheetId="8" hidden="1">'UBA GHG_CO2eq Jan22'!$G$11</definedName>
    <definedName name="A4_9_499_1_1XSpaceAXSpace3XSpacebXSpaceXMinusXSpaceallXSpaceXMinusXSpaceCO2_5_10_REF_REF_XMinus6_Gg_0" localSheetId="11" hidden="1">'UBA THG Apr23'!$G$11</definedName>
    <definedName name="A4_9_500_1_1XSpaceAXSpace3XSpacebXSpaceXMinusXSpaceallXSpaceXMinusXSpaceCO2_5_10_REF_REF_XMinus5_Gg_0" localSheetId="12" hidden="1">'UBA CO2 Apr23'!$H$11</definedName>
    <definedName name="A4_9_500_1_1XSpaceAXSpace3XSpacebXSpaceXMinusXSpaceallXSpaceXMinusXSpaceCO2_5_10_REF_REF_XMinus5_Gg_0" localSheetId="7" hidden="1">'UBA CO2 EU Jan22'!$H$11</definedName>
    <definedName name="A4_9_500_1_1XSpaceAXSpace3XSpacebXSpaceXMinusXSpaceallXSpaceXMinusXSpaceCO2_5_10_REF_REF_XMinus5_Gg_0" localSheetId="8" hidden="1">'UBA GHG_CO2eq Jan22'!$H$11</definedName>
    <definedName name="A4_9_500_1_1XSpaceAXSpace3XSpacebXSpaceXMinusXSpaceallXSpaceXMinusXSpaceCO2_5_10_REF_REF_XMinus5_Gg_0" localSheetId="11" hidden="1">'UBA THG Apr23'!$H$11</definedName>
    <definedName name="A4_9_501_1_1XSpaceAXSpace3XSpacebXSpaceXMinusXSpaceallXSpaceXMinusXSpaceCO2_5_10_REF_REF_XMinus4_Gg_0" localSheetId="12" hidden="1">'UBA CO2 Apr23'!$I$11</definedName>
    <definedName name="A4_9_501_1_1XSpaceAXSpace3XSpacebXSpaceXMinusXSpaceallXSpaceXMinusXSpaceCO2_5_10_REF_REF_XMinus4_Gg_0" localSheetId="7" hidden="1">'UBA CO2 EU Jan22'!$I$11</definedName>
    <definedName name="A4_9_501_1_1XSpaceAXSpace3XSpacebXSpaceXMinusXSpaceallXSpaceXMinusXSpaceCO2_5_10_REF_REF_XMinus4_Gg_0" localSheetId="8" hidden="1">'UBA GHG_CO2eq Jan22'!$I$11</definedName>
    <definedName name="A4_9_501_1_1XSpaceAXSpace3XSpacebXSpaceXMinusXSpaceallXSpaceXMinusXSpaceCO2_5_10_REF_REF_XMinus4_Gg_0" localSheetId="11" hidden="1">'UBA THG Apr23'!$I$11</definedName>
    <definedName name="A4_9_502_1_1XSpaceAXSpace3XSpacebXSpaceXMinusXSpaceallXSpaceXMinusXSpaceCO2_5_10_REF_REF_XMinus3_Gg_0" localSheetId="12" hidden="1">'UBA CO2 Apr23'!$J$11</definedName>
    <definedName name="A4_9_502_1_1XSpaceAXSpace3XSpacebXSpaceXMinusXSpaceallXSpaceXMinusXSpaceCO2_5_10_REF_REF_XMinus3_Gg_0" localSheetId="7" hidden="1">'UBA CO2 EU Jan22'!$J$11</definedName>
    <definedName name="A4_9_502_1_1XSpaceAXSpace3XSpacebXSpaceXMinusXSpaceallXSpaceXMinusXSpaceCO2_5_10_REF_REF_XMinus3_Gg_0" localSheetId="8" hidden="1">'UBA GHG_CO2eq Jan22'!$J$11</definedName>
    <definedName name="A4_9_502_1_1XSpaceAXSpace3XSpacebXSpaceXMinusXSpaceallXSpaceXMinusXSpaceCO2_5_10_REF_REF_XMinus3_Gg_0" localSheetId="11" hidden="1">'UBA THG Apr23'!$J$11</definedName>
    <definedName name="A4_9_503_1_1XSpaceAXSpace3XSpacebXSpaceXMinusXSpaceallXSpaceXMinusXSpaceCO2_5_10_REF_REF_XMinus2_Gg_0" localSheetId="12" hidden="1">'UBA CO2 Apr23'!$K$11</definedName>
    <definedName name="A4_9_503_1_1XSpaceAXSpace3XSpacebXSpaceXMinusXSpaceallXSpaceXMinusXSpaceCO2_5_10_REF_REF_XMinus2_Gg_0" localSheetId="7" hidden="1">'UBA CO2 EU Jan22'!$K$11</definedName>
    <definedName name="A4_9_503_1_1XSpaceAXSpace3XSpacebXSpaceXMinusXSpaceallXSpaceXMinusXSpaceCO2_5_10_REF_REF_XMinus2_Gg_0" localSheetId="8" hidden="1">'UBA GHG_CO2eq Jan22'!$K$11</definedName>
    <definedName name="A4_9_503_1_1XSpaceAXSpace3XSpacebXSpaceXMinusXSpaceallXSpaceXMinusXSpaceCO2_5_10_REF_REF_XMinus2_Gg_0" localSheetId="11" hidden="1">'UBA THG Apr23'!$K$11</definedName>
    <definedName name="A4_9_504_1_1XSpaceAXSpace3XSpacebXSpaceXMinusXSpaceallXSpaceXMinusXSpaceCO2_5_10_REF_REF_XMinus1_Gg_0" localSheetId="12" hidden="1">'UBA CO2 Apr23'!$L$11</definedName>
    <definedName name="A4_9_504_1_1XSpaceAXSpace3XSpacebXSpaceXMinusXSpaceallXSpaceXMinusXSpaceCO2_5_10_REF_REF_XMinus1_Gg_0" localSheetId="7" hidden="1">'UBA CO2 EU Jan22'!$L$11</definedName>
    <definedName name="A4_9_504_1_1XSpaceAXSpace3XSpacebXSpaceXMinusXSpaceallXSpaceXMinusXSpaceCO2_5_10_REF_REF_XMinus1_Gg_0" localSheetId="8" hidden="1">'UBA GHG_CO2eq Jan22'!$L$11</definedName>
    <definedName name="A4_9_504_1_1XSpaceAXSpace3XSpacebXSpaceXMinusXSpaceallXSpaceXMinusXSpaceCO2_5_10_REF_REF_XMinus1_Gg_0" localSheetId="11" hidden="1">'UBA THG Apr23'!$L$11</definedName>
    <definedName name="A4_9_505_1_1XSpaceAXSpace3XSpacebXSpaceXMinusXSpaceallXSpaceXMinusXSpaceCO2_5_10_REF_REF_0_Gg_0" localSheetId="12" hidden="1">'UBA CO2 Apr23'!$M$11</definedName>
    <definedName name="A4_9_505_1_1XSpaceAXSpace3XSpacebXSpaceXMinusXSpaceallXSpaceXMinusXSpaceCO2_5_10_REF_REF_0_Gg_0" localSheetId="7" hidden="1">'UBA CO2 EU Jan22'!$M$11</definedName>
    <definedName name="A4_9_505_1_1XSpaceAXSpace3XSpacebXSpaceXMinusXSpaceallXSpaceXMinusXSpaceCO2_5_10_REF_REF_0_Gg_0" localSheetId="8" hidden="1">'UBA GHG_CO2eq Jan22'!$M$11</definedName>
    <definedName name="A4_9_505_1_1XSpaceAXSpace3XSpacebXSpaceXMinusXSpaceallXSpaceXMinusXSpaceCO2_5_10_REF_REF_0_Gg_0" localSheetId="11" hidden="1">'UBA THG Apr23'!$M$11</definedName>
    <definedName name="A4_9_506_1_1XSpaceAXSpace3XSpacebXSpaceXMinusXSpaceallXSpaceXMinusXSpaceCO2_5_10_REF_REF_1_Gg_0" localSheetId="12" hidden="1">'UBA CO2 Apr23'!$N$11</definedName>
    <definedName name="A4_9_506_1_1XSpaceAXSpace3XSpacebXSpaceXMinusXSpaceallXSpaceXMinusXSpaceCO2_5_10_REF_REF_1_Gg_0" localSheetId="7" hidden="1">'UBA CO2 EU Jan22'!$N$11</definedName>
    <definedName name="A4_9_506_1_1XSpaceAXSpace3XSpacebXSpaceXMinusXSpaceallXSpaceXMinusXSpaceCO2_5_10_REF_REF_1_Gg_0" localSheetId="8" hidden="1">'UBA GHG_CO2eq Jan22'!$N$11</definedName>
    <definedName name="A4_9_506_1_1XSpaceAXSpace3XSpacebXSpaceXMinusXSpaceallXSpaceXMinusXSpaceCO2_5_10_REF_REF_1_Gg_0" localSheetId="11" hidden="1">'UBA THG Apr23'!$N$11</definedName>
    <definedName name="A4_9_507_1_1XSpaceAXSpace3XSpacebXSpaceXMinusXSpaceallXSpaceXMinusXSpaceCO2_5_10_REF_REF_2_Gg_0" localSheetId="12" hidden="1">'UBA CO2 Apr23'!$O$11</definedName>
    <definedName name="A4_9_507_1_1XSpaceAXSpace3XSpacebXSpaceXMinusXSpaceallXSpaceXMinusXSpaceCO2_5_10_REF_REF_2_Gg_0" localSheetId="7" hidden="1">'UBA CO2 EU Jan22'!$O$11</definedName>
    <definedName name="A4_9_507_1_1XSpaceAXSpace3XSpacebXSpaceXMinusXSpaceallXSpaceXMinusXSpaceCO2_5_10_REF_REF_2_Gg_0" localSheetId="8" hidden="1">'UBA GHG_CO2eq Jan22'!$O$11</definedName>
    <definedName name="A4_9_507_1_1XSpaceAXSpace3XSpacebXSpaceXMinusXSpaceallXSpaceXMinusXSpaceCO2_5_10_REF_REF_2_Gg_0" localSheetId="11" hidden="1">'UBA THG Apr23'!$O$11</definedName>
    <definedName name="A4_9_508_1_1XSpaceAXSpace3XSpacebXSpaceXMinusXSpaceallXSpaceXMinusXSpaceCO2_5_10_REF_REF_3_Gg_0" localSheetId="12" hidden="1">'UBA CO2 Apr23'!$P$11</definedName>
    <definedName name="A4_9_508_1_1XSpaceAXSpace3XSpacebXSpaceXMinusXSpaceallXSpaceXMinusXSpaceCO2_5_10_REF_REF_3_Gg_0" localSheetId="7" hidden="1">'UBA CO2 EU Jan22'!$P$11</definedName>
    <definedName name="A4_9_508_1_1XSpaceAXSpace3XSpacebXSpaceXMinusXSpaceallXSpaceXMinusXSpaceCO2_5_10_REF_REF_3_Gg_0" localSheetId="8" hidden="1">'UBA GHG_CO2eq Jan22'!$P$11</definedName>
    <definedName name="A4_9_508_1_1XSpaceAXSpace3XSpacebXSpaceXMinusXSpaceallXSpaceXMinusXSpaceCO2_5_10_REF_REF_3_Gg_0" localSheetId="11" hidden="1">'UBA THG Apr23'!$P$11</definedName>
    <definedName name="A4_9_509_1_2XSpaceAXSpaceXMinusXSpaceallXSpaceXMinusXSpaceCO2_5_10_REF_REF_XMinus10_Gg_0" localSheetId="12" hidden="1">'UBA CO2 Apr23'!$C$20</definedName>
    <definedName name="A4_9_509_1_2XSpaceAXSpaceXMinusXSpaceallXSpaceXMinusXSpaceCO2_5_10_REF_REF_XMinus10_Gg_0" localSheetId="7" hidden="1">'UBA CO2 EU Jan22'!$C$20</definedName>
    <definedName name="A4_9_509_1_2XSpaceAXSpaceXMinusXSpaceallXSpaceXMinusXSpaceCO2_5_10_REF_REF_XMinus10_Gg_0" localSheetId="8" hidden="1">'UBA GHG_CO2eq Jan22'!$C$20</definedName>
    <definedName name="A4_9_509_1_2XSpaceAXSpaceXMinusXSpaceallXSpaceXMinusXSpaceCO2_5_10_REF_REF_XMinus10_Gg_0" localSheetId="11" hidden="1">'UBA THG Apr23'!$C$20</definedName>
    <definedName name="A4_9_510_1_2XSpaceAXSpaceXMinusXSpaceallXSpaceXMinusXSpaceCO2_5_10_REF_REF_XMinus9_Gg_0" localSheetId="12" hidden="1">'UBA CO2 Apr23'!$D$20</definedName>
    <definedName name="A4_9_510_1_2XSpaceAXSpaceXMinusXSpaceallXSpaceXMinusXSpaceCO2_5_10_REF_REF_XMinus9_Gg_0" localSheetId="7" hidden="1">'UBA CO2 EU Jan22'!$D$20</definedName>
    <definedName name="A4_9_510_1_2XSpaceAXSpaceXMinusXSpaceallXSpaceXMinusXSpaceCO2_5_10_REF_REF_XMinus9_Gg_0" localSheetId="8" hidden="1">'UBA GHG_CO2eq Jan22'!$D$20</definedName>
    <definedName name="A4_9_510_1_2XSpaceAXSpaceXMinusXSpaceallXSpaceXMinusXSpaceCO2_5_10_REF_REF_XMinus9_Gg_0" localSheetId="11" hidden="1">'UBA THG Apr23'!$D$20</definedName>
    <definedName name="A4_9_511_1_2XSpaceAXSpaceXMinusXSpaceallXSpaceXMinusXSpaceCO2_5_10_REF_REF_XMinus8_Gg_0" localSheetId="12" hidden="1">'UBA CO2 Apr23'!$E$20</definedName>
    <definedName name="A4_9_511_1_2XSpaceAXSpaceXMinusXSpaceallXSpaceXMinusXSpaceCO2_5_10_REF_REF_XMinus8_Gg_0" localSheetId="7" hidden="1">'UBA CO2 EU Jan22'!$E$20</definedName>
    <definedName name="A4_9_511_1_2XSpaceAXSpaceXMinusXSpaceallXSpaceXMinusXSpaceCO2_5_10_REF_REF_XMinus8_Gg_0" localSheetId="8" hidden="1">'UBA GHG_CO2eq Jan22'!$E$20</definedName>
    <definedName name="A4_9_511_1_2XSpaceAXSpaceXMinusXSpaceallXSpaceXMinusXSpaceCO2_5_10_REF_REF_XMinus8_Gg_0" localSheetId="11" hidden="1">'UBA THG Apr23'!$E$20</definedName>
    <definedName name="A4_9_512_1_2XSpaceAXSpaceXMinusXSpaceallXSpaceXMinusXSpaceCO2_5_10_REF_REF_XMinus7_Gg_0" localSheetId="12" hidden="1">'UBA CO2 Apr23'!$F$20</definedName>
    <definedName name="A4_9_512_1_2XSpaceAXSpaceXMinusXSpaceallXSpaceXMinusXSpaceCO2_5_10_REF_REF_XMinus7_Gg_0" localSheetId="7" hidden="1">'UBA CO2 EU Jan22'!$F$20</definedName>
    <definedName name="A4_9_512_1_2XSpaceAXSpaceXMinusXSpaceallXSpaceXMinusXSpaceCO2_5_10_REF_REF_XMinus7_Gg_0" localSheetId="8" hidden="1">'UBA GHG_CO2eq Jan22'!$F$20</definedName>
    <definedName name="A4_9_512_1_2XSpaceAXSpaceXMinusXSpaceallXSpaceXMinusXSpaceCO2_5_10_REF_REF_XMinus7_Gg_0" localSheetId="11" hidden="1">'UBA THG Apr23'!$F$20</definedName>
    <definedName name="A4_9_513_1_2XSpaceAXSpaceXMinusXSpaceallXSpaceXMinusXSpaceCO2_5_10_REF_REF_XMinus6_Gg_0" localSheetId="12" hidden="1">'UBA CO2 Apr23'!$G$20</definedName>
    <definedName name="A4_9_513_1_2XSpaceAXSpaceXMinusXSpaceallXSpaceXMinusXSpaceCO2_5_10_REF_REF_XMinus6_Gg_0" localSheetId="7" hidden="1">'UBA CO2 EU Jan22'!$G$20</definedName>
    <definedName name="A4_9_513_1_2XSpaceAXSpaceXMinusXSpaceallXSpaceXMinusXSpaceCO2_5_10_REF_REF_XMinus6_Gg_0" localSheetId="8" hidden="1">'UBA GHG_CO2eq Jan22'!$G$20</definedName>
    <definedName name="A4_9_513_1_2XSpaceAXSpaceXMinusXSpaceallXSpaceXMinusXSpaceCO2_5_10_REF_REF_XMinus6_Gg_0" localSheetId="11" hidden="1">'UBA THG Apr23'!$G$20</definedName>
    <definedName name="A4_9_514_1_2XSpaceAXSpaceXMinusXSpaceallXSpaceXMinusXSpaceCO2_5_10_REF_REF_XMinus5_Gg_0" localSheetId="12" hidden="1">'UBA CO2 Apr23'!$H$20</definedName>
    <definedName name="A4_9_514_1_2XSpaceAXSpaceXMinusXSpaceallXSpaceXMinusXSpaceCO2_5_10_REF_REF_XMinus5_Gg_0" localSheetId="7" hidden="1">'UBA CO2 EU Jan22'!$H$20</definedName>
    <definedName name="A4_9_514_1_2XSpaceAXSpaceXMinusXSpaceallXSpaceXMinusXSpaceCO2_5_10_REF_REF_XMinus5_Gg_0" localSheetId="8" hidden="1">'UBA GHG_CO2eq Jan22'!$H$20</definedName>
    <definedName name="A4_9_514_1_2XSpaceAXSpaceXMinusXSpaceallXSpaceXMinusXSpaceCO2_5_10_REF_REF_XMinus5_Gg_0" localSheetId="11" hidden="1">'UBA THG Apr23'!$H$20</definedName>
    <definedName name="A4_9_515_1_2XSpaceAXSpaceXMinusXSpaceallXSpaceXMinusXSpaceCO2_5_10_REF_REF_XMinus4_Gg_0" localSheetId="12" hidden="1">'UBA CO2 Apr23'!$I$20</definedName>
    <definedName name="A4_9_515_1_2XSpaceAXSpaceXMinusXSpaceallXSpaceXMinusXSpaceCO2_5_10_REF_REF_XMinus4_Gg_0" localSheetId="7" hidden="1">'UBA CO2 EU Jan22'!$I$20</definedName>
    <definedName name="A4_9_515_1_2XSpaceAXSpaceXMinusXSpaceallXSpaceXMinusXSpaceCO2_5_10_REF_REF_XMinus4_Gg_0" localSheetId="8" hidden="1">'UBA GHG_CO2eq Jan22'!$I$20</definedName>
    <definedName name="A4_9_515_1_2XSpaceAXSpaceXMinusXSpaceallXSpaceXMinusXSpaceCO2_5_10_REF_REF_XMinus4_Gg_0" localSheetId="11" hidden="1">'UBA THG Apr23'!$I$20</definedName>
    <definedName name="A4_9_516_1_2XSpaceAXSpaceXMinusXSpaceallXSpaceXMinusXSpaceCO2_5_10_REF_REF_XMinus3_Gg_0" localSheetId="12" hidden="1">'UBA CO2 Apr23'!$J$20</definedName>
    <definedName name="A4_9_516_1_2XSpaceAXSpaceXMinusXSpaceallXSpaceXMinusXSpaceCO2_5_10_REF_REF_XMinus3_Gg_0" localSheetId="7" hidden="1">'UBA CO2 EU Jan22'!$J$20</definedName>
    <definedName name="A4_9_516_1_2XSpaceAXSpaceXMinusXSpaceallXSpaceXMinusXSpaceCO2_5_10_REF_REF_XMinus3_Gg_0" localSheetId="8" hidden="1">'UBA GHG_CO2eq Jan22'!$J$20</definedName>
    <definedName name="A4_9_516_1_2XSpaceAXSpaceXMinusXSpaceallXSpaceXMinusXSpaceCO2_5_10_REF_REF_XMinus3_Gg_0" localSheetId="11" hidden="1">'UBA THG Apr23'!$J$20</definedName>
    <definedName name="A4_9_517_1_2XSpaceAXSpaceXMinusXSpaceallXSpaceXMinusXSpaceCO2_5_10_REF_REF_XMinus2_Gg_0" localSheetId="12" hidden="1">'UBA CO2 Apr23'!$K$20</definedName>
    <definedName name="A4_9_517_1_2XSpaceAXSpaceXMinusXSpaceallXSpaceXMinusXSpaceCO2_5_10_REF_REF_XMinus2_Gg_0" localSheetId="7" hidden="1">'UBA CO2 EU Jan22'!$K$20</definedName>
    <definedName name="A4_9_517_1_2XSpaceAXSpaceXMinusXSpaceallXSpaceXMinusXSpaceCO2_5_10_REF_REF_XMinus2_Gg_0" localSheetId="8" hidden="1">'UBA GHG_CO2eq Jan22'!$K$20</definedName>
    <definedName name="A4_9_517_1_2XSpaceAXSpaceXMinusXSpaceallXSpaceXMinusXSpaceCO2_5_10_REF_REF_XMinus2_Gg_0" localSheetId="11" hidden="1">'UBA THG Apr23'!$K$20</definedName>
    <definedName name="A4_9_518_1_2XSpaceAXSpaceXMinusXSpaceallXSpaceXMinusXSpaceCO2_5_10_REF_REF_XMinus1_Gg_0" localSheetId="12" hidden="1">'UBA CO2 Apr23'!$L$20</definedName>
    <definedName name="A4_9_518_1_2XSpaceAXSpaceXMinusXSpaceallXSpaceXMinusXSpaceCO2_5_10_REF_REF_XMinus1_Gg_0" localSheetId="7" hidden="1">'UBA CO2 EU Jan22'!$L$20</definedName>
    <definedName name="A4_9_518_1_2XSpaceAXSpaceXMinusXSpaceallXSpaceXMinusXSpaceCO2_5_10_REF_REF_XMinus1_Gg_0" localSheetId="8" hidden="1">'UBA GHG_CO2eq Jan22'!$L$20</definedName>
    <definedName name="A4_9_518_1_2XSpaceAXSpaceXMinusXSpaceallXSpaceXMinusXSpaceCO2_5_10_REF_REF_XMinus1_Gg_0" localSheetId="11" hidden="1">'UBA THG Apr23'!$L$20</definedName>
    <definedName name="A4_9_519_1_2XSpaceAXSpaceXMinusXSpaceallXSpaceXMinusXSpaceCO2_5_10_REF_REF_0_Gg_0" localSheetId="12" hidden="1">'UBA CO2 Apr23'!$M$20</definedName>
    <definedName name="A4_9_519_1_2XSpaceAXSpaceXMinusXSpaceallXSpaceXMinusXSpaceCO2_5_10_REF_REF_0_Gg_0" localSheetId="7" hidden="1">'UBA CO2 EU Jan22'!$M$20</definedName>
    <definedName name="A4_9_519_1_2XSpaceAXSpaceXMinusXSpaceallXSpaceXMinusXSpaceCO2_5_10_REF_REF_0_Gg_0" localSheetId="8" hidden="1">'UBA GHG_CO2eq Jan22'!$M$20</definedName>
    <definedName name="A4_9_519_1_2XSpaceAXSpaceXMinusXSpaceallXSpaceXMinusXSpaceCO2_5_10_REF_REF_0_Gg_0" localSheetId="11" hidden="1">'UBA THG Apr23'!$M$20</definedName>
    <definedName name="A4_9_520_1_2XSpaceAXSpaceXMinusXSpaceallXSpaceXMinusXSpaceCO2_5_10_REF_REF_1_Gg_0" localSheetId="12" hidden="1">'UBA CO2 Apr23'!$N$20</definedName>
    <definedName name="A4_9_520_1_2XSpaceAXSpaceXMinusXSpaceallXSpaceXMinusXSpaceCO2_5_10_REF_REF_1_Gg_0" localSheetId="7" hidden="1">'UBA CO2 EU Jan22'!$N$20</definedName>
    <definedName name="A4_9_520_1_2XSpaceAXSpaceXMinusXSpaceallXSpaceXMinusXSpaceCO2_5_10_REF_REF_1_Gg_0" localSheetId="8" hidden="1">'UBA GHG_CO2eq Jan22'!$N$20</definedName>
    <definedName name="A4_9_520_1_2XSpaceAXSpaceXMinusXSpaceallXSpaceXMinusXSpaceCO2_5_10_REF_REF_1_Gg_0" localSheetId="11" hidden="1">'UBA THG Apr23'!$N$20</definedName>
    <definedName name="A4_9_521_1_2XSpaceAXSpaceXMinusXSpaceallXSpaceXMinusXSpaceCO2_5_10_REF_REF_2_Gg_0" localSheetId="12" hidden="1">'UBA CO2 Apr23'!$O$20</definedName>
    <definedName name="A4_9_521_1_2XSpaceAXSpaceXMinusXSpaceallXSpaceXMinusXSpaceCO2_5_10_REF_REF_2_Gg_0" localSheetId="7" hidden="1">'UBA CO2 EU Jan22'!$O$20</definedName>
    <definedName name="A4_9_521_1_2XSpaceAXSpaceXMinusXSpaceallXSpaceXMinusXSpaceCO2_5_10_REF_REF_2_Gg_0" localSheetId="8" hidden="1">'UBA GHG_CO2eq Jan22'!$O$20</definedName>
    <definedName name="A4_9_521_1_2XSpaceAXSpaceXMinusXSpaceallXSpaceXMinusXSpaceCO2_5_10_REF_REF_2_Gg_0" localSheetId="11" hidden="1">'UBA THG Apr23'!$O$20</definedName>
    <definedName name="A4_9_522_1_2XSpaceAXSpaceXMinusXSpaceallXSpaceXMinusXSpaceCO2_5_10_REF_REF_3_Gg_0" localSheetId="12" hidden="1">'UBA CO2 Apr23'!$P$20</definedName>
    <definedName name="A4_9_522_1_2XSpaceAXSpaceXMinusXSpaceallXSpaceXMinusXSpaceCO2_5_10_REF_REF_3_Gg_0" localSheetId="7" hidden="1">'UBA CO2 EU Jan22'!$P$20</definedName>
    <definedName name="A4_9_522_1_2XSpaceAXSpaceXMinusXSpaceallXSpaceXMinusXSpaceCO2_5_10_REF_REF_3_Gg_0" localSheetId="8" hidden="1">'UBA GHG_CO2eq Jan22'!$P$20</definedName>
    <definedName name="A4_9_522_1_2XSpaceAXSpaceXMinusXSpaceallXSpaceXMinusXSpaceCO2_5_10_REF_REF_3_Gg_0" localSheetId="11" hidden="1">'UBA THG Apr23'!$P$20</definedName>
    <definedName name="A4_9_523_1_2XSpaceBXSpaceXMinusXSpaceallXSpaceXMinusXSpaceCO2_5_10_REF_REF_XMinus10_Gg_0" localSheetId="12" hidden="1">'UBA CO2 Apr23'!$C$21</definedName>
    <definedName name="A4_9_523_1_2XSpaceBXSpaceXMinusXSpaceallXSpaceXMinusXSpaceCO2_5_10_REF_REF_XMinus10_Gg_0" localSheetId="7" hidden="1">'UBA CO2 EU Jan22'!$C$21</definedName>
    <definedName name="A4_9_523_1_2XSpaceBXSpaceXMinusXSpaceallXSpaceXMinusXSpaceCO2_5_10_REF_REF_XMinus10_Gg_0" localSheetId="8" hidden="1">'UBA GHG_CO2eq Jan22'!$C$21</definedName>
    <definedName name="A4_9_523_1_2XSpaceBXSpaceXMinusXSpaceallXSpaceXMinusXSpaceCO2_5_10_REF_REF_XMinus10_Gg_0" localSheetId="11" hidden="1">'UBA THG Apr23'!$C$21</definedName>
    <definedName name="A4_9_524_1_2XSpaceBXSpaceXMinusXSpaceallXSpaceXMinusXSpaceCO2_5_10_REF_REF_XMinus9_Gg_0" localSheetId="12" hidden="1">'UBA CO2 Apr23'!$D$21</definedName>
    <definedName name="A4_9_524_1_2XSpaceBXSpaceXMinusXSpaceallXSpaceXMinusXSpaceCO2_5_10_REF_REF_XMinus9_Gg_0" localSheetId="7" hidden="1">'UBA CO2 EU Jan22'!$D$21</definedName>
    <definedName name="A4_9_524_1_2XSpaceBXSpaceXMinusXSpaceallXSpaceXMinusXSpaceCO2_5_10_REF_REF_XMinus9_Gg_0" localSheetId="8" hidden="1">'UBA GHG_CO2eq Jan22'!$D$21</definedName>
    <definedName name="A4_9_524_1_2XSpaceBXSpaceXMinusXSpaceallXSpaceXMinusXSpaceCO2_5_10_REF_REF_XMinus9_Gg_0" localSheetId="11" hidden="1">'UBA THG Apr23'!$D$21</definedName>
    <definedName name="A4_9_525_1_2XSpaceBXSpaceXMinusXSpaceallXSpaceXMinusXSpaceCO2_5_10_REF_REF_XMinus8_Gg_0" localSheetId="12" hidden="1">'UBA CO2 Apr23'!$E$21</definedName>
    <definedName name="A4_9_525_1_2XSpaceBXSpaceXMinusXSpaceallXSpaceXMinusXSpaceCO2_5_10_REF_REF_XMinus8_Gg_0" localSheetId="7" hidden="1">'UBA CO2 EU Jan22'!$E$21</definedName>
    <definedName name="A4_9_525_1_2XSpaceBXSpaceXMinusXSpaceallXSpaceXMinusXSpaceCO2_5_10_REF_REF_XMinus8_Gg_0" localSheetId="8" hidden="1">'UBA GHG_CO2eq Jan22'!$E$21</definedName>
    <definedName name="A4_9_525_1_2XSpaceBXSpaceXMinusXSpaceallXSpaceXMinusXSpaceCO2_5_10_REF_REF_XMinus8_Gg_0" localSheetId="11" hidden="1">'UBA THG Apr23'!$E$21</definedName>
    <definedName name="A4_9_526_1_2XSpaceBXSpaceXMinusXSpaceallXSpaceXMinusXSpaceCO2_5_10_REF_REF_XMinus7_Gg_0" localSheetId="12" hidden="1">'UBA CO2 Apr23'!$F$21</definedName>
    <definedName name="A4_9_526_1_2XSpaceBXSpaceXMinusXSpaceallXSpaceXMinusXSpaceCO2_5_10_REF_REF_XMinus7_Gg_0" localSheetId="7" hidden="1">'UBA CO2 EU Jan22'!$F$21</definedName>
    <definedName name="A4_9_526_1_2XSpaceBXSpaceXMinusXSpaceallXSpaceXMinusXSpaceCO2_5_10_REF_REF_XMinus7_Gg_0" localSheetId="8" hidden="1">'UBA GHG_CO2eq Jan22'!$F$21</definedName>
    <definedName name="A4_9_526_1_2XSpaceBXSpaceXMinusXSpaceallXSpaceXMinusXSpaceCO2_5_10_REF_REF_XMinus7_Gg_0" localSheetId="11" hidden="1">'UBA THG Apr23'!$F$21</definedName>
    <definedName name="A4_9_527_1_2XSpaceBXSpaceXMinusXSpaceallXSpaceXMinusXSpaceCO2_5_10_REF_REF_XMinus6_Gg_0" localSheetId="12" hidden="1">'UBA CO2 Apr23'!$G$21</definedName>
    <definedName name="A4_9_527_1_2XSpaceBXSpaceXMinusXSpaceallXSpaceXMinusXSpaceCO2_5_10_REF_REF_XMinus6_Gg_0" localSheetId="7" hidden="1">'UBA CO2 EU Jan22'!$G$21</definedName>
    <definedName name="A4_9_527_1_2XSpaceBXSpaceXMinusXSpaceallXSpaceXMinusXSpaceCO2_5_10_REF_REF_XMinus6_Gg_0" localSheetId="8" hidden="1">'UBA GHG_CO2eq Jan22'!$G$21</definedName>
    <definedName name="A4_9_527_1_2XSpaceBXSpaceXMinusXSpaceallXSpaceXMinusXSpaceCO2_5_10_REF_REF_XMinus6_Gg_0" localSheetId="11" hidden="1">'UBA THG Apr23'!$G$21</definedName>
    <definedName name="A4_9_528_1_2XSpaceBXSpaceXMinusXSpaceallXSpaceXMinusXSpaceCO2_5_10_REF_REF_XMinus5_Gg_0" localSheetId="12" hidden="1">'UBA CO2 Apr23'!$H$21</definedName>
    <definedName name="A4_9_528_1_2XSpaceBXSpaceXMinusXSpaceallXSpaceXMinusXSpaceCO2_5_10_REF_REF_XMinus5_Gg_0" localSheetId="7" hidden="1">'UBA CO2 EU Jan22'!$H$21</definedName>
    <definedName name="A4_9_528_1_2XSpaceBXSpaceXMinusXSpaceallXSpaceXMinusXSpaceCO2_5_10_REF_REF_XMinus5_Gg_0" localSheetId="8" hidden="1">'UBA GHG_CO2eq Jan22'!$H$21</definedName>
    <definedName name="A4_9_528_1_2XSpaceBXSpaceXMinusXSpaceallXSpaceXMinusXSpaceCO2_5_10_REF_REF_XMinus5_Gg_0" localSheetId="11" hidden="1">'UBA THG Apr23'!$H$21</definedName>
    <definedName name="A4_9_529_1_2XSpaceBXSpaceXMinusXSpaceallXSpaceXMinusXSpaceCO2_5_10_REF_REF_XMinus4_Gg_0" localSheetId="12" hidden="1">'UBA CO2 Apr23'!$I$21</definedName>
    <definedName name="A4_9_529_1_2XSpaceBXSpaceXMinusXSpaceallXSpaceXMinusXSpaceCO2_5_10_REF_REF_XMinus4_Gg_0" localSheetId="7" hidden="1">'UBA CO2 EU Jan22'!$I$21</definedName>
    <definedName name="A4_9_529_1_2XSpaceBXSpaceXMinusXSpaceallXSpaceXMinusXSpaceCO2_5_10_REF_REF_XMinus4_Gg_0" localSheetId="8" hidden="1">'UBA GHG_CO2eq Jan22'!$I$21</definedName>
    <definedName name="A4_9_529_1_2XSpaceBXSpaceXMinusXSpaceallXSpaceXMinusXSpaceCO2_5_10_REF_REF_XMinus4_Gg_0" localSheetId="11" hidden="1">'UBA THG Apr23'!$I$21</definedName>
    <definedName name="A4_9_5298_1_BUXSpaceXMinusXSpaceAVXSpaceXMinusXSpaceallXSpaceXMinusXSpaceCO2_4_10_REF__XMinus10_Gg_0" localSheetId="12" hidden="1">'UBA CO2 Apr23'!$C$52</definedName>
    <definedName name="A4_9_5298_1_BUXSpaceXMinusXSpaceAVXSpaceXMinusXSpaceallXSpaceXMinusXSpaceCO2_4_10_REF__XMinus10_Gg_0" localSheetId="7" hidden="1">'UBA CO2 EU Jan22'!$C$52</definedName>
    <definedName name="A4_9_5298_1_BUXSpaceXMinusXSpaceAVXSpaceXMinusXSpaceallXSpaceXMinusXSpaceCO2_4_10_REF__XMinus10_Gg_0" localSheetId="8" hidden="1">'UBA GHG_CO2eq Jan22'!$C$52</definedName>
    <definedName name="A4_9_5298_1_BUXSpaceXMinusXSpaceAVXSpaceXMinusXSpaceallXSpaceXMinusXSpaceCO2_4_10_REF__XMinus10_Gg_0" localSheetId="11" hidden="1">'UBA THG Apr23'!$C$52</definedName>
    <definedName name="A4_9_5299_1_BUXSpaceXMinusXSpaceAVXSpaceXMinusXSpaceallXSpaceXMinusXSpaceCO2_4_10_REF__XMinus9_Gg_0" localSheetId="12" hidden="1">'UBA CO2 Apr23'!$D$52</definedName>
    <definedName name="A4_9_5299_1_BUXSpaceXMinusXSpaceAVXSpaceXMinusXSpaceallXSpaceXMinusXSpaceCO2_4_10_REF__XMinus9_Gg_0" localSheetId="7" hidden="1">'UBA CO2 EU Jan22'!$D$52</definedName>
    <definedName name="A4_9_5299_1_BUXSpaceXMinusXSpaceAVXSpaceXMinusXSpaceallXSpaceXMinusXSpaceCO2_4_10_REF__XMinus9_Gg_0" localSheetId="8" hidden="1">'UBA GHG_CO2eq Jan22'!$D$52</definedName>
    <definedName name="A4_9_5299_1_BUXSpaceXMinusXSpaceAVXSpaceXMinusXSpaceallXSpaceXMinusXSpaceCO2_4_10_REF__XMinus9_Gg_0" localSheetId="11" hidden="1">'UBA THG Apr23'!$D$52</definedName>
    <definedName name="A4_9_530_1_2XSpaceBXSpaceXMinusXSpaceallXSpaceXMinusXSpaceCO2_5_10_REF_REF_XMinus3_Gg_0" localSheetId="12" hidden="1">'UBA CO2 Apr23'!$J$21</definedName>
    <definedName name="A4_9_530_1_2XSpaceBXSpaceXMinusXSpaceallXSpaceXMinusXSpaceCO2_5_10_REF_REF_XMinus3_Gg_0" localSheetId="7" hidden="1">'UBA CO2 EU Jan22'!$J$21</definedName>
    <definedName name="A4_9_530_1_2XSpaceBXSpaceXMinusXSpaceallXSpaceXMinusXSpaceCO2_5_10_REF_REF_XMinus3_Gg_0" localSheetId="8" hidden="1">'UBA GHG_CO2eq Jan22'!$J$21</definedName>
    <definedName name="A4_9_530_1_2XSpaceBXSpaceXMinusXSpaceallXSpaceXMinusXSpaceCO2_5_10_REF_REF_XMinus3_Gg_0" localSheetId="11" hidden="1">'UBA THG Apr23'!$J$21</definedName>
    <definedName name="A4_9_5300_1_BUXSpaceXMinusXSpaceAVXSpaceXMinusXSpaceallXSpaceXMinusXSpaceCO2_4_10_REF__XMinus8_Gg_0" localSheetId="12" hidden="1">'UBA CO2 Apr23'!$E$52</definedName>
    <definedName name="A4_9_5300_1_BUXSpaceXMinusXSpaceAVXSpaceXMinusXSpaceallXSpaceXMinusXSpaceCO2_4_10_REF__XMinus8_Gg_0" localSheetId="7" hidden="1">'UBA CO2 EU Jan22'!$E$52</definedName>
    <definedName name="A4_9_5300_1_BUXSpaceXMinusXSpaceAVXSpaceXMinusXSpaceallXSpaceXMinusXSpaceCO2_4_10_REF__XMinus8_Gg_0" localSheetId="8" hidden="1">'UBA GHG_CO2eq Jan22'!$E$52</definedName>
    <definedName name="A4_9_5300_1_BUXSpaceXMinusXSpaceAVXSpaceXMinusXSpaceallXSpaceXMinusXSpaceCO2_4_10_REF__XMinus8_Gg_0" localSheetId="11" hidden="1">'UBA THG Apr23'!$E$52</definedName>
    <definedName name="A4_9_5301_1_BUXSpaceXMinusXSpaceAVXSpaceXMinusXSpaceallXSpaceXMinusXSpaceCO2_4_10_REF__XMinus7_Gg_0" localSheetId="12" hidden="1">'UBA CO2 Apr23'!$F$52</definedName>
    <definedName name="A4_9_5301_1_BUXSpaceXMinusXSpaceAVXSpaceXMinusXSpaceallXSpaceXMinusXSpaceCO2_4_10_REF__XMinus7_Gg_0" localSheetId="7" hidden="1">'UBA CO2 EU Jan22'!$F$52</definedName>
    <definedName name="A4_9_5301_1_BUXSpaceXMinusXSpaceAVXSpaceXMinusXSpaceallXSpaceXMinusXSpaceCO2_4_10_REF__XMinus7_Gg_0" localSheetId="8" hidden="1">'UBA GHG_CO2eq Jan22'!$F$52</definedName>
    <definedName name="A4_9_5301_1_BUXSpaceXMinusXSpaceAVXSpaceXMinusXSpaceallXSpaceXMinusXSpaceCO2_4_10_REF__XMinus7_Gg_0" localSheetId="11" hidden="1">'UBA THG Apr23'!$F$52</definedName>
    <definedName name="A4_9_5302_1_BUXSpaceXMinusXSpaceAVXSpaceXMinusXSpaceallXSpaceXMinusXSpaceCO2_4_10_REF__XMinus6_Gg_0" localSheetId="12" hidden="1">'UBA CO2 Apr23'!$G$52</definedName>
    <definedName name="A4_9_5302_1_BUXSpaceXMinusXSpaceAVXSpaceXMinusXSpaceallXSpaceXMinusXSpaceCO2_4_10_REF__XMinus6_Gg_0" localSheetId="7" hidden="1">'UBA CO2 EU Jan22'!$G$52</definedName>
    <definedName name="A4_9_5302_1_BUXSpaceXMinusXSpaceAVXSpaceXMinusXSpaceallXSpaceXMinusXSpaceCO2_4_10_REF__XMinus6_Gg_0" localSheetId="8" hidden="1">'UBA GHG_CO2eq Jan22'!$G$52</definedName>
    <definedName name="A4_9_5302_1_BUXSpaceXMinusXSpaceAVXSpaceXMinusXSpaceallXSpaceXMinusXSpaceCO2_4_10_REF__XMinus6_Gg_0" localSheetId="11" hidden="1">'UBA THG Apr23'!$G$52</definedName>
    <definedName name="A4_9_5303_1_BUXSpaceXMinusXSpaceAVXSpaceXMinusXSpaceallXSpaceXMinusXSpaceCO2_4_10_REF__XMinus5_Gg_0" localSheetId="12" hidden="1">'UBA CO2 Apr23'!$H$52</definedName>
    <definedName name="A4_9_5303_1_BUXSpaceXMinusXSpaceAVXSpaceXMinusXSpaceallXSpaceXMinusXSpaceCO2_4_10_REF__XMinus5_Gg_0" localSheetId="7" hidden="1">'UBA CO2 EU Jan22'!$H$52</definedName>
    <definedName name="A4_9_5303_1_BUXSpaceXMinusXSpaceAVXSpaceXMinusXSpaceallXSpaceXMinusXSpaceCO2_4_10_REF__XMinus5_Gg_0" localSheetId="8" hidden="1">'UBA GHG_CO2eq Jan22'!$H$52</definedName>
    <definedName name="A4_9_5303_1_BUXSpaceXMinusXSpaceAVXSpaceXMinusXSpaceallXSpaceXMinusXSpaceCO2_4_10_REF__XMinus5_Gg_0" localSheetId="11" hidden="1">'UBA THG Apr23'!$H$52</definedName>
    <definedName name="A4_9_5304_1_BUXSpaceXMinusXSpaceAVXSpaceXMinusXSpaceallXSpaceXMinusXSpaceCO2_4_10_REF__XMinus4_Gg_0" localSheetId="12" hidden="1">'UBA CO2 Apr23'!$I$52</definedName>
    <definedName name="A4_9_5304_1_BUXSpaceXMinusXSpaceAVXSpaceXMinusXSpaceallXSpaceXMinusXSpaceCO2_4_10_REF__XMinus4_Gg_0" localSheetId="7" hidden="1">'UBA CO2 EU Jan22'!$I$52</definedName>
    <definedName name="A4_9_5304_1_BUXSpaceXMinusXSpaceAVXSpaceXMinusXSpaceallXSpaceXMinusXSpaceCO2_4_10_REF__XMinus4_Gg_0" localSheetId="8" hidden="1">'UBA GHG_CO2eq Jan22'!$I$52</definedName>
    <definedName name="A4_9_5304_1_BUXSpaceXMinusXSpaceAVXSpaceXMinusXSpaceallXSpaceXMinusXSpaceCO2_4_10_REF__XMinus4_Gg_0" localSheetId="11" hidden="1">'UBA THG Apr23'!$I$52</definedName>
    <definedName name="A4_9_5305_1_BUXSpaceXMinusXSpaceAVXSpaceXMinusXSpaceallXSpaceXMinusXSpaceCO2_4_10_REF__XMinus3_Gg_0" localSheetId="12" hidden="1">'UBA CO2 Apr23'!$J$52</definedName>
    <definedName name="A4_9_5305_1_BUXSpaceXMinusXSpaceAVXSpaceXMinusXSpaceallXSpaceXMinusXSpaceCO2_4_10_REF__XMinus3_Gg_0" localSheetId="7" hidden="1">'UBA CO2 EU Jan22'!$J$52</definedName>
    <definedName name="A4_9_5305_1_BUXSpaceXMinusXSpaceAVXSpaceXMinusXSpaceallXSpaceXMinusXSpaceCO2_4_10_REF__XMinus3_Gg_0" localSheetId="8" hidden="1">'UBA GHG_CO2eq Jan22'!$J$52</definedName>
    <definedName name="A4_9_5305_1_BUXSpaceXMinusXSpaceAVXSpaceXMinusXSpaceallXSpaceXMinusXSpaceCO2_4_10_REF__XMinus3_Gg_0" localSheetId="11" hidden="1">'UBA THG Apr23'!$J$52</definedName>
    <definedName name="A4_9_5306_1_BUXSpaceXMinusXSpaceAVXSpaceXMinusXSpaceallXSpaceXMinusXSpaceCO2_4_10_REF__XMinus2_Gg_0" localSheetId="12" hidden="1">'UBA CO2 Apr23'!$K$52</definedName>
    <definedName name="A4_9_5306_1_BUXSpaceXMinusXSpaceAVXSpaceXMinusXSpaceallXSpaceXMinusXSpaceCO2_4_10_REF__XMinus2_Gg_0" localSheetId="7" hidden="1">'UBA CO2 EU Jan22'!$K$52</definedName>
    <definedName name="A4_9_5306_1_BUXSpaceXMinusXSpaceAVXSpaceXMinusXSpaceallXSpaceXMinusXSpaceCO2_4_10_REF__XMinus2_Gg_0" localSheetId="8" hidden="1">'UBA GHG_CO2eq Jan22'!$K$52</definedName>
    <definedName name="A4_9_5306_1_BUXSpaceXMinusXSpaceAVXSpaceXMinusXSpaceallXSpaceXMinusXSpaceCO2_4_10_REF__XMinus2_Gg_0" localSheetId="11" hidden="1">'UBA THG Apr23'!$K$52</definedName>
    <definedName name="A4_9_5307_1_BUXSpaceXMinusXSpaceAVXSpaceXMinusXSpaceallXSpaceXMinusXSpaceCO2_4_10_REF__XMinus1_Gg_0" localSheetId="12" hidden="1">'UBA CO2 Apr23'!$L$52</definedName>
    <definedName name="A4_9_5307_1_BUXSpaceXMinusXSpaceAVXSpaceXMinusXSpaceallXSpaceXMinusXSpaceCO2_4_10_REF__XMinus1_Gg_0" localSheetId="7" hidden="1">'UBA CO2 EU Jan22'!$L$52</definedName>
    <definedName name="A4_9_5307_1_BUXSpaceXMinusXSpaceAVXSpaceXMinusXSpaceallXSpaceXMinusXSpaceCO2_4_10_REF__XMinus1_Gg_0" localSheetId="8" hidden="1">'UBA GHG_CO2eq Jan22'!$L$52</definedName>
    <definedName name="A4_9_5307_1_BUXSpaceXMinusXSpaceAVXSpaceXMinusXSpaceallXSpaceXMinusXSpaceCO2_4_10_REF__XMinus1_Gg_0" localSheetId="11" hidden="1">'UBA THG Apr23'!$L$52</definedName>
    <definedName name="A4_9_5308_1_BUXSpaceXMinusXSpaceAVXSpaceXMinusXSpaceallXSpaceXMinusXSpaceCO2_4_10_REF__0_Gg_0" localSheetId="12" hidden="1">'UBA CO2 Apr23'!$M$52</definedName>
    <definedName name="A4_9_5308_1_BUXSpaceXMinusXSpaceAVXSpaceXMinusXSpaceallXSpaceXMinusXSpaceCO2_4_10_REF__0_Gg_0" localSheetId="7" hidden="1">'UBA CO2 EU Jan22'!$M$52</definedName>
    <definedName name="A4_9_5308_1_BUXSpaceXMinusXSpaceAVXSpaceXMinusXSpaceallXSpaceXMinusXSpaceCO2_4_10_REF__0_Gg_0" localSheetId="8" hidden="1">'UBA GHG_CO2eq Jan22'!$M$52</definedName>
    <definedName name="A4_9_5308_1_BUXSpaceXMinusXSpaceAVXSpaceXMinusXSpaceallXSpaceXMinusXSpaceCO2_4_10_REF__0_Gg_0" localSheetId="11" hidden="1">'UBA THG Apr23'!$M$52</definedName>
    <definedName name="A4_9_5309_1_BUXSpaceXMinusXSpaceAVXSpaceXMinusXSpaceallXSpaceXMinusXSpaceCO2_4_10_REF__1_Gg_0" localSheetId="12" hidden="1">'UBA CO2 Apr23'!$N$52</definedName>
    <definedName name="A4_9_5309_1_BUXSpaceXMinusXSpaceAVXSpaceXMinusXSpaceallXSpaceXMinusXSpaceCO2_4_10_REF__1_Gg_0" localSheetId="7" hidden="1">'UBA CO2 EU Jan22'!$N$52</definedName>
    <definedName name="A4_9_5309_1_BUXSpaceXMinusXSpaceAVXSpaceXMinusXSpaceallXSpaceXMinusXSpaceCO2_4_10_REF__1_Gg_0" localSheetId="8" hidden="1">'UBA GHG_CO2eq Jan22'!$N$52</definedName>
    <definedName name="A4_9_5309_1_BUXSpaceXMinusXSpaceAVXSpaceXMinusXSpaceallXSpaceXMinusXSpaceCO2_4_10_REF__1_Gg_0" localSheetId="11" hidden="1">'UBA THG Apr23'!$N$52</definedName>
    <definedName name="A4_9_531_1_2XSpaceBXSpaceXMinusXSpaceallXSpaceXMinusXSpaceCO2_5_10_REF_REF_XMinus2_Gg_0" localSheetId="12" hidden="1">'UBA CO2 Apr23'!$K$21</definedName>
    <definedName name="A4_9_531_1_2XSpaceBXSpaceXMinusXSpaceallXSpaceXMinusXSpaceCO2_5_10_REF_REF_XMinus2_Gg_0" localSheetId="7" hidden="1">'UBA CO2 EU Jan22'!$K$21</definedName>
    <definedName name="A4_9_531_1_2XSpaceBXSpaceXMinusXSpaceallXSpaceXMinusXSpaceCO2_5_10_REF_REF_XMinus2_Gg_0" localSheetId="8" hidden="1">'UBA GHG_CO2eq Jan22'!$K$21</definedName>
    <definedName name="A4_9_531_1_2XSpaceBXSpaceXMinusXSpaceallXSpaceXMinusXSpaceCO2_5_10_REF_REF_XMinus2_Gg_0" localSheetId="11" hidden="1">'UBA THG Apr23'!$K$21</definedName>
    <definedName name="A4_9_5310_1_BUXSpaceXMinusXSpaceAVXSpaceXMinusXSpaceallXSpaceXMinusXSpaceCO2_4_10_REF__2_Gg_0" localSheetId="12" hidden="1">'UBA CO2 Apr23'!$O$52</definedName>
    <definedName name="A4_9_5310_1_BUXSpaceXMinusXSpaceAVXSpaceXMinusXSpaceallXSpaceXMinusXSpaceCO2_4_10_REF__2_Gg_0" localSheetId="7" hidden="1">'UBA CO2 EU Jan22'!$O$52</definedName>
    <definedName name="A4_9_5310_1_BUXSpaceXMinusXSpaceAVXSpaceXMinusXSpaceallXSpaceXMinusXSpaceCO2_4_10_REF__2_Gg_0" localSheetId="8" hidden="1">'UBA GHG_CO2eq Jan22'!$O$52</definedName>
    <definedName name="A4_9_5310_1_BUXSpaceXMinusXSpaceAVXSpaceXMinusXSpaceallXSpaceXMinusXSpaceCO2_4_10_REF__2_Gg_0" localSheetId="11" hidden="1">'UBA THG Apr23'!$O$52</definedName>
    <definedName name="A4_9_5311_1_BUXSpaceXMinusXSpaceAVXSpaceXMinusXSpaceallXSpaceXMinusXSpaceCO2_4_10_REF__3_Gg_0" localSheetId="12" hidden="1">'UBA CO2 Apr23'!$P$52</definedName>
    <definedName name="A4_9_5311_1_BUXSpaceXMinusXSpaceAVXSpaceXMinusXSpaceallXSpaceXMinusXSpaceCO2_4_10_REF__3_Gg_0" localSheetId="7" hidden="1">'UBA CO2 EU Jan22'!$P$52</definedName>
    <definedName name="A4_9_5311_1_BUXSpaceXMinusXSpaceAVXSpaceXMinusXSpaceallXSpaceXMinusXSpaceCO2_4_10_REF__3_Gg_0" localSheetId="8" hidden="1">'UBA GHG_CO2eq Jan22'!$P$52</definedName>
    <definedName name="A4_9_5311_1_BUXSpaceXMinusXSpaceAVXSpaceXMinusXSpaceallXSpaceXMinusXSpaceCO2_4_10_REF__3_Gg_0" localSheetId="11" hidden="1">'UBA THG Apr23'!$P$52</definedName>
    <definedName name="A4_9_5312_1_BUXSpaceXMinusXSpaceAVXSpaceXMinusXSpaceallXSpaceXMinusXSpaceCO2_4_10_REF__4_Gg_0" localSheetId="12" hidden="1">'UBA CO2 Apr23'!$Q$52</definedName>
    <definedName name="A4_9_5312_1_BUXSpaceXMinusXSpaceAVXSpaceXMinusXSpaceallXSpaceXMinusXSpaceCO2_4_10_REF__4_Gg_0" localSheetId="7" hidden="1">'UBA CO2 EU Jan22'!$Q$52</definedName>
    <definedName name="A4_9_5312_1_BUXSpaceXMinusXSpaceAVXSpaceXMinusXSpaceallXSpaceXMinusXSpaceCO2_4_10_REF__4_Gg_0" localSheetId="8" hidden="1">'UBA GHG_CO2eq Jan22'!$Q$52</definedName>
    <definedName name="A4_9_5312_1_BUXSpaceXMinusXSpaceAVXSpaceXMinusXSpaceallXSpaceXMinusXSpaceCO2_4_10_REF__4_Gg_0" localSheetId="11" hidden="1">'UBA THG Apr23'!$Q$52</definedName>
    <definedName name="A4_9_5313_1_BUXSpaceXMinusXSpaceMAXSpaceXMinusXSpaceallXSpaceXMinusXSpaceCO2_4_10_REF__XMinus10_Gg_0" localSheetId="12" hidden="1">'UBA CO2 Apr23'!$C$53</definedName>
    <definedName name="A4_9_5313_1_BUXSpaceXMinusXSpaceMAXSpaceXMinusXSpaceallXSpaceXMinusXSpaceCO2_4_10_REF__XMinus10_Gg_0" localSheetId="7" hidden="1">'UBA CO2 EU Jan22'!$C$53</definedName>
    <definedName name="A4_9_5313_1_BUXSpaceXMinusXSpaceMAXSpaceXMinusXSpaceallXSpaceXMinusXSpaceCO2_4_10_REF__XMinus10_Gg_0" localSheetId="8" hidden="1">'UBA GHG_CO2eq Jan22'!$C$53</definedName>
    <definedName name="A4_9_5313_1_BUXSpaceXMinusXSpaceMAXSpaceXMinusXSpaceallXSpaceXMinusXSpaceCO2_4_10_REF__XMinus10_Gg_0" localSheetId="11" hidden="1">'UBA THG Apr23'!$C$53</definedName>
    <definedName name="A4_9_5314_1_BUXSpaceXMinusXSpaceMAXSpaceXMinusXSpaceallXSpaceXMinusXSpaceCO2_4_10_REF__XMinus9_Gg_0" localSheetId="12" hidden="1">'UBA CO2 Apr23'!$D$53</definedName>
    <definedName name="A4_9_5314_1_BUXSpaceXMinusXSpaceMAXSpaceXMinusXSpaceallXSpaceXMinusXSpaceCO2_4_10_REF__XMinus9_Gg_0" localSheetId="7" hidden="1">'UBA CO2 EU Jan22'!$D$53</definedName>
    <definedName name="A4_9_5314_1_BUXSpaceXMinusXSpaceMAXSpaceXMinusXSpaceallXSpaceXMinusXSpaceCO2_4_10_REF__XMinus9_Gg_0" localSheetId="8" hidden="1">'UBA GHG_CO2eq Jan22'!$D$53</definedName>
    <definedName name="A4_9_5314_1_BUXSpaceXMinusXSpaceMAXSpaceXMinusXSpaceallXSpaceXMinusXSpaceCO2_4_10_REF__XMinus9_Gg_0" localSheetId="11" hidden="1">'UBA THG Apr23'!$D$53</definedName>
    <definedName name="A4_9_5315_1_BUXSpaceXMinusXSpaceMAXSpaceXMinusXSpaceallXSpaceXMinusXSpaceCO2_4_10_REF__XMinus8_Gg_0" localSheetId="12" hidden="1">'UBA CO2 Apr23'!$E$53</definedName>
    <definedName name="A4_9_5315_1_BUXSpaceXMinusXSpaceMAXSpaceXMinusXSpaceallXSpaceXMinusXSpaceCO2_4_10_REF__XMinus8_Gg_0" localSheetId="7" hidden="1">'UBA CO2 EU Jan22'!$E$53</definedName>
    <definedName name="A4_9_5315_1_BUXSpaceXMinusXSpaceMAXSpaceXMinusXSpaceallXSpaceXMinusXSpaceCO2_4_10_REF__XMinus8_Gg_0" localSheetId="8" hidden="1">'UBA GHG_CO2eq Jan22'!$E$53</definedName>
    <definedName name="A4_9_5315_1_BUXSpaceXMinusXSpaceMAXSpaceXMinusXSpaceallXSpaceXMinusXSpaceCO2_4_10_REF__XMinus8_Gg_0" localSheetId="11" hidden="1">'UBA THG Apr23'!$E$53</definedName>
    <definedName name="A4_9_5316_1_BUXSpaceXMinusXSpaceMAXSpaceXMinusXSpaceallXSpaceXMinusXSpaceCO2_4_10_REF__XMinus7_Gg_0" localSheetId="12" hidden="1">'UBA CO2 Apr23'!$F$53</definedName>
    <definedName name="A4_9_5316_1_BUXSpaceXMinusXSpaceMAXSpaceXMinusXSpaceallXSpaceXMinusXSpaceCO2_4_10_REF__XMinus7_Gg_0" localSheetId="7" hidden="1">'UBA CO2 EU Jan22'!$F$53</definedName>
    <definedName name="A4_9_5316_1_BUXSpaceXMinusXSpaceMAXSpaceXMinusXSpaceallXSpaceXMinusXSpaceCO2_4_10_REF__XMinus7_Gg_0" localSheetId="8" hidden="1">'UBA GHG_CO2eq Jan22'!$F$53</definedName>
    <definedName name="A4_9_5316_1_BUXSpaceXMinusXSpaceMAXSpaceXMinusXSpaceallXSpaceXMinusXSpaceCO2_4_10_REF__XMinus7_Gg_0" localSheetId="11" hidden="1">'UBA THG Apr23'!$F$53</definedName>
    <definedName name="A4_9_5317_1_BUXSpaceXMinusXSpaceMAXSpaceXMinusXSpaceallXSpaceXMinusXSpaceCO2_4_10_REF__XMinus6_Gg_0" localSheetId="12" hidden="1">'UBA CO2 Apr23'!$G$53</definedName>
    <definedName name="A4_9_5317_1_BUXSpaceXMinusXSpaceMAXSpaceXMinusXSpaceallXSpaceXMinusXSpaceCO2_4_10_REF__XMinus6_Gg_0" localSheetId="7" hidden="1">'UBA CO2 EU Jan22'!$G$53</definedName>
    <definedName name="A4_9_5317_1_BUXSpaceXMinusXSpaceMAXSpaceXMinusXSpaceallXSpaceXMinusXSpaceCO2_4_10_REF__XMinus6_Gg_0" localSheetId="8" hidden="1">'UBA GHG_CO2eq Jan22'!$G$53</definedName>
    <definedName name="A4_9_5317_1_BUXSpaceXMinusXSpaceMAXSpaceXMinusXSpaceallXSpaceXMinusXSpaceCO2_4_10_REF__XMinus6_Gg_0" localSheetId="11" hidden="1">'UBA THG Apr23'!$G$53</definedName>
    <definedName name="A4_9_5318_1_BUXSpaceXMinusXSpaceMAXSpaceXMinusXSpaceallXSpaceXMinusXSpaceCO2_4_10_REF__XMinus5_Gg_0" localSheetId="12" hidden="1">'UBA CO2 Apr23'!$H$53</definedName>
    <definedName name="A4_9_5318_1_BUXSpaceXMinusXSpaceMAXSpaceXMinusXSpaceallXSpaceXMinusXSpaceCO2_4_10_REF__XMinus5_Gg_0" localSheetId="7" hidden="1">'UBA CO2 EU Jan22'!$H$53</definedName>
    <definedName name="A4_9_5318_1_BUXSpaceXMinusXSpaceMAXSpaceXMinusXSpaceallXSpaceXMinusXSpaceCO2_4_10_REF__XMinus5_Gg_0" localSheetId="8" hidden="1">'UBA GHG_CO2eq Jan22'!$H$53</definedName>
    <definedName name="A4_9_5318_1_BUXSpaceXMinusXSpaceMAXSpaceXMinusXSpaceallXSpaceXMinusXSpaceCO2_4_10_REF__XMinus5_Gg_0" localSheetId="11" hidden="1">'UBA THG Apr23'!$H$53</definedName>
    <definedName name="A4_9_5319_1_BUXSpaceXMinusXSpaceMAXSpaceXMinusXSpaceallXSpaceXMinusXSpaceCO2_4_10_REF__XMinus4_Gg_0" localSheetId="12" hidden="1">'UBA CO2 Apr23'!$I$53</definedName>
    <definedName name="A4_9_5319_1_BUXSpaceXMinusXSpaceMAXSpaceXMinusXSpaceallXSpaceXMinusXSpaceCO2_4_10_REF__XMinus4_Gg_0" localSheetId="7" hidden="1">'UBA CO2 EU Jan22'!$I$53</definedName>
    <definedName name="A4_9_5319_1_BUXSpaceXMinusXSpaceMAXSpaceXMinusXSpaceallXSpaceXMinusXSpaceCO2_4_10_REF__XMinus4_Gg_0" localSheetId="8" hidden="1">'UBA GHG_CO2eq Jan22'!$I$53</definedName>
    <definedName name="A4_9_5319_1_BUXSpaceXMinusXSpaceMAXSpaceXMinusXSpaceallXSpaceXMinusXSpaceCO2_4_10_REF__XMinus4_Gg_0" localSheetId="11" hidden="1">'UBA THG Apr23'!$I$53</definedName>
    <definedName name="A4_9_532_1_2XSpaceBXSpaceXMinusXSpaceallXSpaceXMinusXSpaceCO2_5_10_REF_REF_XMinus1_Gg_0" localSheetId="12" hidden="1">'UBA CO2 Apr23'!$L$21</definedName>
    <definedName name="A4_9_532_1_2XSpaceBXSpaceXMinusXSpaceallXSpaceXMinusXSpaceCO2_5_10_REF_REF_XMinus1_Gg_0" localSheetId="7" hidden="1">'UBA CO2 EU Jan22'!$L$21</definedName>
    <definedName name="A4_9_532_1_2XSpaceBXSpaceXMinusXSpaceallXSpaceXMinusXSpaceCO2_5_10_REF_REF_XMinus1_Gg_0" localSheetId="8" hidden="1">'UBA GHG_CO2eq Jan22'!$L$21</definedName>
    <definedName name="A4_9_532_1_2XSpaceBXSpaceXMinusXSpaceallXSpaceXMinusXSpaceCO2_5_10_REF_REF_XMinus1_Gg_0" localSheetId="11" hidden="1">'UBA THG Apr23'!$L$21</definedName>
    <definedName name="A4_9_5320_1_BUXSpaceXMinusXSpaceMAXSpaceXMinusXSpaceallXSpaceXMinusXSpaceCO2_4_10_REF__XMinus3_Gg_0" localSheetId="12" hidden="1">'UBA CO2 Apr23'!$J$53</definedName>
    <definedName name="A4_9_5320_1_BUXSpaceXMinusXSpaceMAXSpaceXMinusXSpaceallXSpaceXMinusXSpaceCO2_4_10_REF__XMinus3_Gg_0" localSheetId="7" hidden="1">'UBA CO2 EU Jan22'!$J$53</definedName>
    <definedName name="A4_9_5320_1_BUXSpaceXMinusXSpaceMAXSpaceXMinusXSpaceallXSpaceXMinusXSpaceCO2_4_10_REF__XMinus3_Gg_0" localSheetId="8" hidden="1">'UBA GHG_CO2eq Jan22'!$J$53</definedName>
    <definedName name="A4_9_5320_1_BUXSpaceXMinusXSpaceMAXSpaceXMinusXSpaceallXSpaceXMinusXSpaceCO2_4_10_REF__XMinus3_Gg_0" localSheetId="11" hidden="1">'UBA THG Apr23'!$J$53</definedName>
    <definedName name="A4_9_5321_1_BUXSpaceXMinusXSpaceMAXSpaceXMinusXSpaceallXSpaceXMinusXSpaceCO2_4_10_REF__XMinus2_Gg_0" localSheetId="12" hidden="1">'UBA CO2 Apr23'!$K$53</definedName>
    <definedName name="A4_9_5321_1_BUXSpaceXMinusXSpaceMAXSpaceXMinusXSpaceallXSpaceXMinusXSpaceCO2_4_10_REF__XMinus2_Gg_0" localSheetId="7" hidden="1">'UBA CO2 EU Jan22'!$K$53</definedName>
    <definedName name="A4_9_5321_1_BUXSpaceXMinusXSpaceMAXSpaceXMinusXSpaceallXSpaceXMinusXSpaceCO2_4_10_REF__XMinus2_Gg_0" localSheetId="8" hidden="1">'UBA GHG_CO2eq Jan22'!$K$53</definedName>
    <definedName name="A4_9_5321_1_BUXSpaceXMinusXSpaceMAXSpaceXMinusXSpaceallXSpaceXMinusXSpaceCO2_4_10_REF__XMinus2_Gg_0" localSheetId="11" hidden="1">'UBA THG Apr23'!$K$53</definedName>
    <definedName name="A4_9_5322_1_BUXSpaceXMinusXSpaceMAXSpaceXMinusXSpaceallXSpaceXMinusXSpaceCO2_4_10_REF__XMinus1_Gg_0" localSheetId="12" hidden="1">'UBA CO2 Apr23'!$L$53</definedName>
    <definedName name="A4_9_5322_1_BUXSpaceXMinusXSpaceMAXSpaceXMinusXSpaceallXSpaceXMinusXSpaceCO2_4_10_REF__XMinus1_Gg_0" localSheetId="7" hidden="1">'UBA CO2 EU Jan22'!$L$53</definedName>
    <definedName name="A4_9_5322_1_BUXSpaceXMinusXSpaceMAXSpaceXMinusXSpaceallXSpaceXMinusXSpaceCO2_4_10_REF__XMinus1_Gg_0" localSheetId="8" hidden="1">'UBA GHG_CO2eq Jan22'!$L$53</definedName>
    <definedName name="A4_9_5322_1_BUXSpaceXMinusXSpaceMAXSpaceXMinusXSpaceallXSpaceXMinusXSpaceCO2_4_10_REF__XMinus1_Gg_0" localSheetId="11" hidden="1">'UBA THG Apr23'!$L$53</definedName>
    <definedName name="A4_9_5323_1_BUXSpaceXMinusXSpaceMAXSpaceXMinusXSpaceallXSpaceXMinusXSpaceCO2_4_10_REF__0_Gg_0" localSheetId="12" hidden="1">'UBA CO2 Apr23'!$M$53</definedName>
    <definedName name="A4_9_5323_1_BUXSpaceXMinusXSpaceMAXSpaceXMinusXSpaceallXSpaceXMinusXSpaceCO2_4_10_REF__0_Gg_0" localSheetId="7" hidden="1">'UBA CO2 EU Jan22'!$M$53</definedName>
    <definedName name="A4_9_5323_1_BUXSpaceXMinusXSpaceMAXSpaceXMinusXSpaceallXSpaceXMinusXSpaceCO2_4_10_REF__0_Gg_0" localSheetId="8" hidden="1">'UBA GHG_CO2eq Jan22'!$M$53</definedName>
    <definedName name="A4_9_5323_1_BUXSpaceXMinusXSpaceMAXSpaceXMinusXSpaceallXSpaceXMinusXSpaceCO2_4_10_REF__0_Gg_0" localSheetId="11" hidden="1">'UBA THG Apr23'!$M$53</definedName>
    <definedName name="A4_9_5324_1_BUXSpaceXMinusXSpaceMAXSpaceXMinusXSpaceallXSpaceXMinusXSpaceCO2_4_10_REF__1_Gg_0" localSheetId="12" hidden="1">'UBA CO2 Apr23'!$N$53</definedName>
    <definedName name="A4_9_5324_1_BUXSpaceXMinusXSpaceMAXSpaceXMinusXSpaceallXSpaceXMinusXSpaceCO2_4_10_REF__1_Gg_0" localSheetId="7" hidden="1">'UBA CO2 EU Jan22'!$N$53</definedName>
    <definedName name="A4_9_5324_1_BUXSpaceXMinusXSpaceMAXSpaceXMinusXSpaceallXSpaceXMinusXSpaceCO2_4_10_REF__1_Gg_0" localSheetId="8" hidden="1">'UBA GHG_CO2eq Jan22'!$N$53</definedName>
    <definedName name="A4_9_5324_1_BUXSpaceXMinusXSpaceMAXSpaceXMinusXSpaceallXSpaceXMinusXSpaceCO2_4_10_REF__1_Gg_0" localSheetId="11" hidden="1">'UBA THG Apr23'!$N$53</definedName>
    <definedName name="A4_9_5325_1_BUXSpaceXMinusXSpaceMAXSpaceXMinusXSpaceallXSpaceXMinusXSpaceCO2_4_10_REF__2_Gg_0" localSheetId="12" hidden="1">'UBA CO2 Apr23'!$O$53</definedName>
    <definedName name="A4_9_5325_1_BUXSpaceXMinusXSpaceMAXSpaceXMinusXSpaceallXSpaceXMinusXSpaceCO2_4_10_REF__2_Gg_0" localSheetId="7" hidden="1">'UBA CO2 EU Jan22'!$O$53</definedName>
    <definedName name="A4_9_5325_1_BUXSpaceXMinusXSpaceMAXSpaceXMinusXSpaceallXSpaceXMinusXSpaceCO2_4_10_REF__2_Gg_0" localSheetId="8" hidden="1">'UBA GHG_CO2eq Jan22'!$O$53</definedName>
    <definedName name="A4_9_5325_1_BUXSpaceXMinusXSpaceMAXSpaceXMinusXSpaceallXSpaceXMinusXSpaceCO2_4_10_REF__2_Gg_0" localSheetId="11" hidden="1">'UBA THG Apr23'!$O$53</definedName>
    <definedName name="A4_9_5326_1_BUXSpaceXMinusXSpaceMAXSpaceXMinusXSpaceallXSpaceXMinusXSpaceCO2_4_10_REF__3_Gg_0" localSheetId="12" hidden="1">'UBA CO2 Apr23'!$P$53</definedName>
    <definedName name="A4_9_5326_1_BUXSpaceXMinusXSpaceMAXSpaceXMinusXSpaceallXSpaceXMinusXSpaceCO2_4_10_REF__3_Gg_0" localSheetId="7" hidden="1">'UBA CO2 EU Jan22'!$P$53</definedName>
    <definedName name="A4_9_5326_1_BUXSpaceXMinusXSpaceMAXSpaceXMinusXSpaceallXSpaceXMinusXSpaceCO2_4_10_REF__3_Gg_0" localSheetId="8" hidden="1">'UBA GHG_CO2eq Jan22'!$P$53</definedName>
    <definedName name="A4_9_5326_1_BUXSpaceXMinusXSpaceMAXSpaceXMinusXSpaceallXSpaceXMinusXSpaceCO2_4_10_REF__3_Gg_0" localSheetId="11" hidden="1">'UBA THG Apr23'!$P$53</definedName>
    <definedName name="A4_9_5327_1_BUXSpaceXMinusXSpaceMAXSpaceXMinusXSpaceallXSpaceXMinusXSpaceCO2_4_10_REF__4_Gg_0" localSheetId="12" hidden="1">'UBA CO2 Apr23'!$Q$53</definedName>
    <definedName name="A4_9_5327_1_BUXSpaceXMinusXSpaceMAXSpaceXMinusXSpaceallXSpaceXMinusXSpaceCO2_4_10_REF__4_Gg_0" localSheetId="7" hidden="1">'UBA CO2 EU Jan22'!$Q$53</definedName>
    <definedName name="A4_9_5327_1_BUXSpaceXMinusXSpaceMAXSpaceXMinusXSpaceallXSpaceXMinusXSpaceCO2_4_10_REF__4_Gg_0" localSheetId="8" hidden="1">'UBA GHG_CO2eq Jan22'!$Q$53</definedName>
    <definedName name="A4_9_5327_1_BUXSpaceXMinusXSpaceMAXSpaceXMinusXSpaceallXSpaceXMinusXSpaceCO2_4_10_REF__4_Gg_0" localSheetId="11" hidden="1">'UBA THG Apr23'!$Q$53</definedName>
    <definedName name="A4_9_5328_1_CO2XHBarEmissionXHBarfromXHBarBio_4_10_REF__XMinus10_Gg_0" localSheetId="12" hidden="1">'UBA CO2 Apr23'!$C$54</definedName>
    <definedName name="A4_9_5328_1_CO2XHBarEmissionXHBarfromXHBarBio_4_10_REF__XMinus10_Gg_0" localSheetId="7" hidden="1">'UBA CO2 EU Jan22'!$C$54</definedName>
    <definedName name="A4_9_5328_1_CO2XHBarEmissionXHBarfromXHBarBio_4_10_REF__XMinus10_Gg_0" localSheetId="8" hidden="1">'UBA GHG_CO2eq Jan22'!$C$54</definedName>
    <definedName name="A4_9_5328_1_CO2XHBarEmissionXHBarfromXHBarBio_4_10_REF__XMinus10_Gg_0" localSheetId="11" hidden="1">'UBA THG Apr23'!$C$54</definedName>
    <definedName name="A4_9_5329_1_CO2XHBarEmissionXHBarfromXHBarBio_4_10_REF__XMinus9_Gg_0" localSheetId="12" hidden="1">'UBA CO2 Apr23'!$D$54</definedName>
    <definedName name="A4_9_5329_1_CO2XHBarEmissionXHBarfromXHBarBio_4_10_REF__XMinus9_Gg_0" localSheetId="7" hidden="1">'UBA CO2 EU Jan22'!$D$54</definedName>
    <definedName name="A4_9_5329_1_CO2XHBarEmissionXHBarfromXHBarBio_4_10_REF__XMinus9_Gg_0" localSheetId="8" hidden="1">'UBA GHG_CO2eq Jan22'!$D$54</definedName>
    <definedName name="A4_9_5329_1_CO2XHBarEmissionXHBarfromXHBarBio_4_10_REF__XMinus9_Gg_0" localSheetId="11" hidden="1">'UBA THG Apr23'!$D$54</definedName>
    <definedName name="A4_9_533_1_2XSpaceBXSpaceXMinusXSpaceallXSpaceXMinusXSpaceCO2_5_10_REF_REF_0_Gg_0" localSheetId="12" hidden="1">'UBA CO2 Apr23'!$M$21</definedName>
    <definedName name="A4_9_533_1_2XSpaceBXSpaceXMinusXSpaceallXSpaceXMinusXSpaceCO2_5_10_REF_REF_0_Gg_0" localSheetId="7" hidden="1">'UBA CO2 EU Jan22'!$M$21</definedName>
    <definedName name="A4_9_533_1_2XSpaceBXSpaceXMinusXSpaceallXSpaceXMinusXSpaceCO2_5_10_REF_REF_0_Gg_0" localSheetId="8" hidden="1">'UBA GHG_CO2eq Jan22'!$M$21</definedName>
    <definedName name="A4_9_533_1_2XSpaceBXSpaceXMinusXSpaceallXSpaceXMinusXSpaceCO2_5_10_REF_REF_0_Gg_0" localSheetId="11" hidden="1">'UBA THG Apr23'!$M$21</definedName>
    <definedName name="A4_9_5330_1_CO2XHBarEmissionXHBarfromXHBarBio_4_10_REF__XMinus8_Gg_0" localSheetId="12" hidden="1">'UBA CO2 Apr23'!$E$54</definedName>
    <definedName name="A4_9_5330_1_CO2XHBarEmissionXHBarfromXHBarBio_4_10_REF__XMinus8_Gg_0" localSheetId="7" hidden="1">'UBA CO2 EU Jan22'!$E$54</definedName>
    <definedName name="A4_9_5330_1_CO2XHBarEmissionXHBarfromXHBarBio_4_10_REF__XMinus8_Gg_0" localSheetId="8" hidden="1">'UBA GHG_CO2eq Jan22'!$E$54</definedName>
    <definedName name="A4_9_5330_1_CO2XHBarEmissionXHBarfromXHBarBio_4_10_REF__XMinus8_Gg_0" localSheetId="11" hidden="1">'UBA THG Apr23'!$E$54</definedName>
    <definedName name="A4_9_5331_1_CO2XHBarEmissionXHBarfromXHBarBio_4_10_REF__XMinus7_Gg_0" localSheetId="12" hidden="1">'UBA CO2 Apr23'!$F$54</definedName>
    <definedName name="A4_9_5331_1_CO2XHBarEmissionXHBarfromXHBarBio_4_10_REF__XMinus7_Gg_0" localSheetId="7" hidden="1">'UBA CO2 EU Jan22'!$F$54</definedName>
    <definedName name="A4_9_5331_1_CO2XHBarEmissionXHBarfromXHBarBio_4_10_REF__XMinus7_Gg_0" localSheetId="8" hidden="1">'UBA GHG_CO2eq Jan22'!$F$54</definedName>
    <definedName name="A4_9_5331_1_CO2XHBarEmissionXHBarfromXHBarBio_4_10_REF__XMinus7_Gg_0" localSheetId="11" hidden="1">'UBA THG Apr23'!$F$54</definedName>
    <definedName name="A4_9_5332_1_CO2XHBarEmissionXHBarfromXHBarBio_4_10_REF__XMinus6_Gg_0" localSheetId="12" hidden="1">'UBA CO2 Apr23'!$G$54</definedName>
    <definedName name="A4_9_5332_1_CO2XHBarEmissionXHBarfromXHBarBio_4_10_REF__XMinus6_Gg_0" localSheetId="7" hidden="1">'UBA CO2 EU Jan22'!$G$54</definedName>
    <definedName name="A4_9_5332_1_CO2XHBarEmissionXHBarfromXHBarBio_4_10_REF__XMinus6_Gg_0" localSheetId="8" hidden="1">'UBA GHG_CO2eq Jan22'!$G$54</definedName>
    <definedName name="A4_9_5332_1_CO2XHBarEmissionXHBarfromXHBarBio_4_10_REF__XMinus6_Gg_0" localSheetId="11" hidden="1">'UBA THG Apr23'!$G$54</definedName>
    <definedName name="A4_9_5333_1_CO2XHBarEmissionXHBarfromXHBarBio_4_10_REF__XMinus5_Gg_0" localSheetId="12" hidden="1">'UBA CO2 Apr23'!$H$54</definedName>
    <definedName name="A4_9_5333_1_CO2XHBarEmissionXHBarfromXHBarBio_4_10_REF__XMinus5_Gg_0" localSheetId="7" hidden="1">'UBA CO2 EU Jan22'!$H$54</definedName>
    <definedName name="A4_9_5333_1_CO2XHBarEmissionXHBarfromXHBarBio_4_10_REF__XMinus5_Gg_0" localSheetId="8" hidden="1">'UBA GHG_CO2eq Jan22'!$H$54</definedName>
    <definedName name="A4_9_5333_1_CO2XHBarEmissionXHBarfromXHBarBio_4_10_REF__XMinus5_Gg_0" localSheetId="11" hidden="1">'UBA THG Apr23'!$H$54</definedName>
    <definedName name="A4_9_5334_1_CO2XHBarEmissionXHBarfromXHBarBio_4_10_REF__XMinus4_Gg_0" localSheetId="12" hidden="1">'UBA CO2 Apr23'!$I$54</definedName>
    <definedName name="A4_9_5334_1_CO2XHBarEmissionXHBarfromXHBarBio_4_10_REF__XMinus4_Gg_0" localSheetId="7" hidden="1">'UBA CO2 EU Jan22'!$I$54</definedName>
    <definedName name="A4_9_5334_1_CO2XHBarEmissionXHBarfromXHBarBio_4_10_REF__XMinus4_Gg_0" localSheetId="8" hidden="1">'UBA GHG_CO2eq Jan22'!$I$54</definedName>
    <definedName name="A4_9_5334_1_CO2XHBarEmissionXHBarfromXHBarBio_4_10_REF__XMinus4_Gg_0" localSheetId="11" hidden="1">'UBA THG Apr23'!$I$54</definedName>
    <definedName name="A4_9_5335_1_CO2XHBarEmissionXHBarfromXHBarBio_4_10_REF__XMinus3_Gg_0" localSheetId="12" hidden="1">'UBA CO2 Apr23'!$J$54</definedName>
    <definedName name="A4_9_5335_1_CO2XHBarEmissionXHBarfromXHBarBio_4_10_REF__XMinus3_Gg_0" localSheetId="7" hidden="1">'UBA CO2 EU Jan22'!$J$54</definedName>
    <definedName name="A4_9_5335_1_CO2XHBarEmissionXHBarfromXHBarBio_4_10_REF__XMinus3_Gg_0" localSheetId="8" hidden="1">'UBA GHG_CO2eq Jan22'!$J$54</definedName>
    <definedName name="A4_9_5335_1_CO2XHBarEmissionXHBarfromXHBarBio_4_10_REF__XMinus3_Gg_0" localSheetId="11" hidden="1">'UBA THG Apr23'!$J$54</definedName>
    <definedName name="A4_9_5336_1_CO2XHBarEmissionXHBarfromXHBarBio_4_10_REF__XMinus2_Gg_0" localSheetId="12" hidden="1">'UBA CO2 Apr23'!$K$54</definedName>
    <definedName name="A4_9_5336_1_CO2XHBarEmissionXHBarfromXHBarBio_4_10_REF__XMinus2_Gg_0" localSheetId="7" hidden="1">'UBA CO2 EU Jan22'!$K$54</definedName>
    <definedName name="A4_9_5336_1_CO2XHBarEmissionXHBarfromXHBarBio_4_10_REF__XMinus2_Gg_0" localSheetId="8" hidden="1">'UBA GHG_CO2eq Jan22'!$K$54</definedName>
    <definedName name="A4_9_5336_1_CO2XHBarEmissionXHBarfromXHBarBio_4_10_REF__XMinus2_Gg_0" localSheetId="11" hidden="1">'UBA THG Apr23'!$K$54</definedName>
    <definedName name="A4_9_5337_1_CO2XHBarEmissionXHBarfromXHBarBio_4_10_REF__XMinus1_Gg_0" localSheetId="12" hidden="1">'UBA CO2 Apr23'!$L$54</definedName>
    <definedName name="A4_9_5337_1_CO2XHBarEmissionXHBarfromXHBarBio_4_10_REF__XMinus1_Gg_0" localSheetId="7" hidden="1">'UBA CO2 EU Jan22'!$L$54</definedName>
    <definedName name="A4_9_5337_1_CO2XHBarEmissionXHBarfromXHBarBio_4_10_REF__XMinus1_Gg_0" localSheetId="8" hidden="1">'UBA GHG_CO2eq Jan22'!$L$54</definedName>
    <definedName name="A4_9_5337_1_CO2XHBarEmissionXHBarfromXHBarBio_4_10_REF__XMinus1_Gg_0" localSheetId="11" hidden="1">'UBA THG Apr23'!$L$54</definedName>
    <definedName name="A4_9_5338_1_CO2XHBarEmissionXHBarfromXHBarBio_4_10_REF__0_Gg_0" localSheetId="12" hidden="1">'UBA CO2 Apr23'!$M$54</definedName>
    <definedName name="A4_9_5338_1_CO2XHBarEmissionXHBarfromXHBarBio_4_10_REF__0_Gg_0" localSheetId="7" hidden="1">'UBA CO2 EU Jan22'!$M$54</definedName>
    <definedName name="A4_9_5338_1_CO2XHBarEmissionXHBarfromXHBarBio_4_10_REF__0_Gg_0" localSheetId="8" hidden="1">'UBA GHG_CO2eq Jan22'!$M$54</definedName>
    <definedName name="A4_9_5338_1_CO2XHBarEmissionXHBarfromXHBarBio_4_10_REF__0_Gg_0" localSheetId="11" hidden="1">'UBA THG Apr23'!$M$54</definedName>
    <definedName name="A4_9_5339_1_CO2XHBarEmissionXHBarfromXHBarBio_4_10_REF__1_Gg_0" localSheetId="12" hidden="1">'UBA CO2 Apr23'!$N$54</definedName>
    <definedName name="A4_9_5339_1_CO2XHBarEmissionXHBarfromXHBarBio_4_10_REF__1_Gg_0" localSheetId="7" hidden="1">'UBA CO2 EU Jan22'!$N$54</definedName>
    <definedName name="A4_9_5339_1_CO2XHBarEmissionXHBarfromXHBarBio_4_10_REF__1_Gg_0" localSheetId="8" hidden="1">'UBA GHG_CO2eq Jan22'!$N$54</definedName>
    <definedName name="A4_9_5339_1_CO2XHBarEmissionXHBarfromXHBarBio_4_10_REF__1_Gg_0" localSheetId="11" hidden="1">'UBA THG Apr23'!$N$54</definedName>
    <definedName name="A4_9_534_1_2XSpaceBXSpaceXMinusXSpaceallXSpaceXMinusXSpaceCO2_5_10_REF_REF_1_Gg_0" localSheetId="12" hidden="1">'UBA CO2 Apr23'!$N$21</definedName>
    <definedName name="A4_9_534_1_2XSpaceBXSpaceXMinusXSpaceallXSpaceXMinusXSpaceCO2_5_10_REF_REF_1_Gg_0" localSheetId="7" hidden="1">'UBA CO2 EU Jan22'!$N$21</definedName>
    <definedName name="A4_9_534_1_2XSpaceBXSpaceXMinusXSpaceallXSpaceXMinusXSpaceCO2_5_10_REF_REF_1_Gg_0" localSheetId="8" hidden="1">'UBA GHG_CO2eq Jan22'!$N$21</definedName>
    <definedName name="A4_9_534_1_2XSpaceBXSpaceXMinusXSpaceallXSpaceXMinusXSpaceCO2_5_10_REF_REF_1_Gg_0" localSheetId="11" hidden="1">'UBA THG Apr23'!$N$21</definedName>
    <definedName name="A4_9_5340_1_CO2XHBarEmissionXHBarfromXHBarBio_4_10_REF__2_Gg_0" localSheetId="12" hidden="1">'UBA CO2 Apr23'!$O$54</definedName>
    <definedName name="A4_9_5340_1_CO2XHBarEmissionXHBarfromXHBarBio_4_10_REF__2_Gg_0" localSheetId="7" hidden="1">'UBA CO2 EU Jan22'!$O$54</definedName>
    <definedName name="A4_9_5340_1_CO2XHBarEmissionXHBarfromXHBarBio_4_10_REF__2_Gg_0" localSheetId="8" hidden="1">'UBA GHG_CO2eq Jan22'!$O$54</definedName>
    <definedName name="A4_9_5340_1_CO2XHBarEmissionXHBarfromXHBarBio_4_10_REF__2_Gg_0" localSheetId="11" hidden="1">'UBA THG Apr23'!$O$54</definedName>
    <definedName name="A4_9_5341_1_CO2XHBarEmissionXHBarfromXHBarBio_4_10_REF__3_Gg_0" localSheetId="12" hidden="1">'UBA CO2 Apr23'!$P$54</definedName>
    <definedName name="A4_9_5341_1_CO2XHBarEmissionXHBarfromXHBarBio_4_10_REF__3_Gg_0" localSheetId="7" hidden="1">'UBA CO2 EU Jan22'!$P$54</definedName>
    <definedName name="A4_9_5341_1_CO2XHBarEmissionXHBarfromXHBarBio_4_10_REF__3_Gg_0" localSheetId="8" hidden="1">'UBA GHG_CO2eq Jan22'!$P$54</definedName>
    <definedName name="A4_9_5341_1_CO2XHBarEmissionXHBarfromXHBarBio_4_10_REF__3_Gg_0" localSheetId="11" hidden="1">'UBA THG Apr23'!$P$54</definedName>
    <definedName name="A4_9_5342_1_CO2XHBarEmissionXHBarfromXHBarBio_4_10_REF__4_Gg_0" localSheetId="12" hidden="1">'UBA CO2 Apr23'!$Q$54</definedName>
    <definedName name="A4_9_5342_1_CO2XHBarEmissionXHBarfromXHBarBio_4_10_REF__4_Gg_0" localSheetId="7" hidden="1">'UBA CO2 EU Jan22'!$Q$54</definedName>
    <definedName name="A4_9_5342_1_CO2XHBarEmissionXHBarfromXHBarBio_4_10_REF__4_Gg_0" localSheetId="8" hidden="1">'UBA GHG_CO2eq Jan22'!$Q$54</definedName>
    <definedName name="A4_9_5342_1_CO2XHBarEmissionXHBarfromXHBarBio_4_10_REF__4_Gg_0" localSheetId="11" hidden="1">'UBA THG Apr23'!$Q$54</definedName>
    <definedName name="A4_9_535_1_2XSpaceBXSpaceXMinusXSpaceallXSpaceXMinusXSpaceCO2_5_10_REF_REF_2_Gg_0" localSheetId="12" hidden="1">'UBA CO2 Apr23'!$O$21</definedName>
    <definedName name="A4_9_535_1_2XSpaceBXSpaceXMinusXSpaceallXSpaceXMinusXSpaceCO2_5_10_REF_REF_2_Gg_0" localSheetId="7" hidden="1">'UBA CO2 EU Jan22'!$O$21</definedName>
    <definedName name="A4_9_535_1_2XSpaceBXSpaceXMinusXSpaceallXSpaceXMinusXSpaceCO2_5_10_REF_REF_2_Gg_0" localSheetId="8" hidden="1">'UBA GHG_CO2eq Jan22'!$O$21</definedName>
    <definedName name="A4_9_535_1_2XSpaceBXSpaceXMinusXSpaceallXSpaceXMinusXSpaceCO2_5_10_REF_REF_2_Gg_0" localSheetId="11" hidden="1">'UBA THG Apr23'!$O$21</definedName>
    <definedName name="A4_9_536_1_2XSpaceBXSpaceXMinusXSpaceallXSpaceXMinusXSpaceCO2_5_10_REF_REF_3_Gg_0" localSheetId="12" hidden="1">'UBA CO2 Apr23'!$P$21</definedName>
    <definedName name="A4_9_536_1_2XSpaceBXSpaceXMinusXSpaceallXSpaceXMinusXSpaceCO2_5_10_REF_REF_3_Gg_0" localSheetId="7" hidden="1">'UBA CO2 EU Jan22'!$P$21</definedName>
    <definedName name="A4_9_536_1_2XSpaceBXSpaceXMinusXSpaceallXSpaceXMinusXSpaceCO2_5_10_REF_REF_3_Gg_0" localSheetId="8" hidden="1">'UBA GHG_CO2eq Jan22'!$P$21</definedName>
    <definedName name="A4_9_536_1_2XSpaceBXSpaceXMinusXSpaceallXSpaceXMinusXSpaceCO2_5_10_REF_REF_3_Gg_0" localSheetId="11" hidden="1">'UBA THG Apr23'!$P$21</definedName>
    <definedName name="A4_9_537_1_2XSpaceCXSpaceXMinusXSpaceallXSpaceXMinusXSpaceCO2_5_10_REF_REF_XMinus10_Gg_0" localSheetId="12" hidden="1">'UBA CO2 Apr23'!$C$22</definedName>
    <definedName name="A4_9_537_1_2XSpaceCXSpaceXMinusXSpaceallXSpaceXMinusXSpaceCO2_5_10_REF_REF_XMinus10_Gg_0" localSheetId="7" hidden="1">'UBA CO2 EU Jan22'!$C$22</definedName>
    <definedName name="A4_9_537_1_2XSpaceCXSpaceXMinusXSpaceallXSpaceXMinusXSpaceCO2_5_10_REF_REF_XMinus10_Gg_0" localSheetId="8" hidden="1">'UBA GHG_CO2eq Jan22'!$C$22</definedName>
    <definedName name="A4_9_537_1_2XSpaceCXSpaceXMinusXSpaceallXSpaceXMinusXSpaceCO2_5_10_REF_REF_XMinus10_Gg_0" localSheetId="11" hidden="1">'UBA THG Apr23'!$C$22</definedName>
    <definedName name="A4_9_538_1_2XSpaceCXSpaceXMinusXSpaceallXSpaceXMinusXSpaceCO2_5_10_REF_REF_XMinus9_Gg_0" localSheetId="12" hidden="1">'UBA CO2 Apr23'!$D$22</definedName>
    <definedName name="A4_9_538_1_2XSpaceCXSpaceXMinusXSpaceallXSpaceXMinusXSpaceCO2_5_10_REF_REF_XMinus9_Gg_0" localSheetId="7" hidden="1">'UBA CO2 EU Jan22'!$D$22</definedName>
    <definedName name="A4_9_538_1_2XSpaceCXSpaceXMinusXSpaceallXSpaceXMinusXSpaceCO2_5_10_REF_REF_XMinus9_Gg_0" localSheetId="8" hidden="1">'UBA GHG_CO2eq Jan22'!$D$22</definedName>
    <definedName name="A4_9_538_1_2XSpaceCXSpaceXMinusXSpaceallXSpaceXMinusXSpaceCO2_5_10_REF_REF_XMinus9_Gg_0" localSheetId="11" hidden="1">'UBA THG Apr23'!$D$22</definedName>
    <definedName name="A4_9_539_1_2XSpaceCXSpaceXMinusXSpaceallXSpaceXMinusXSpaceCO2_5_10_REF_REF_XMinus8_Gg_0" localSheetId="12" hidden="1">'UBA CO2 Apr23'!$E$22</definedName>
    <definedName name="A4_9_539_1_2XSpaceCXSpaceXMinusXSpaceallXSpaceXMinusXSpaceCO2_5_10_REF_REF_XMinus8_Gg_0" localSheetId="7" hidden="1">'UBA CO2 EU Jan22'!$E$22</definedName>
    <definedName name="A4_9_539_1_2XSpaceCXSpaceXMinusXSpaceallXSpaceXMinusXSpaceCO2_5_10_REF_REF_XMinus8_Gg_0" localSheetId="8" hidden="1">'UBA GHG_CO2eq Jan22'!$E$22</definedName>
    <definedName name="A4_9_539_1_2XSpaceCXSpaceXMinusXSpaceallXSpaceXMinusXSpaceCO2_5_10_REF_REF_XMinus8_Gg_0" localSheetId="11" hidden="1">'UBA THG Apr23'!$E$22</definedName>
    <definedName name="A4_9_540_1_2XSpaceCXSpaceXMinusXSpaceallXSpaceXMinusXSpaceCO2_5_10_REF_REF_XMinus7_Gg_0" localSheetId="12" hidden="1">'UBA CO2 Apr23'!$F$22</definedName>
    <definedName name="A4_9_540_1_2XSpaceCXSpaceXMinusXSpaceallXSpaceXMinusXSpaceCO2_5_10_REF_REF_XMinus7_Gg_0" localSheetId="7" hidden="1">'UBA CO2 EU Jan22'!$F$22</definedName>
    <definedName name="A4_9_540_1_2XSpaceCXSpaceXMinusXSpaceallXSpaceXMinusXSpaceCO2_5_10_REF_REF_XMinus7_Gg_0" localSheetId="8" hidden="1">'UBA GHG_CO2eq Jan22'!$F$22</definedName>
    <definedName name="A4_9_540_1_2XSpaceCXSpaceXMinusXSpaceallXSpaceXMinusXSpaceCO2_5_10_REF_REF_XMinus7_Gg_0" localSheetId="11" hidden="1">'UBA THG Apr23'!$F$22</definedName>
    <definedName name="A4_9_541_1_2XSpaceCXSpaceXMinusXSpaceallXSpaceXMinusXSpaceCO2_5_10_REF_REF_XMinus6_Gg_0" localSheetId="12" hidden="1">'UBA CO2 Apr23'!$G$22</definedName>
    <definedName name="A4_9_541_1_2XSpaceCXSpaceXMinusXSpaceallXSpaceXMinusXSpaceCO2_5_10_REF_REF_XMinus6_Gg_0" localSheetId="7" hidden="1">'UBA CO2 EU Jan22'!$G$22</definedName>
    <definedName name="A4_9_541_1_2XSpaceCXSpaceXMinusXSpaceallXSpaceXMinusXSpaceCO2_5_10_REF_REF_XMinus6_Gg_0" localSheetId="8" hidden="1">'UBA GHG_CO2eq Jan22'!$G$22</definedName>
    <definedName name="A4_9_541_1_2XSpaceCXSpaceXMinusXSpaceallXSpaceXMinusXSpaceCO2_5_10_REF_REF_XMinus6_Gg_0" localSheetId="11" hidden="1">'UBA THG Apr23'!$G$22</definedName>
    <definedName name="A4_9_542_1_2XSpaceCXSpaceXMinusXSpaceallXSpaceXMinusXSpaceCO2_5_10_REF_REF_XMinus5_Gg_0" localSheetId="12" hidden="1">'UBA CO2 Apr23'!$H$22</definedName>
    <definedName name="A4_9_542_1_2XSpaceCXSpaceXMinusXSpaceallXSpaceXMinusXSpaceCO2_5_10_REF_REF_XMinus5_Gg_0" localSheetId="7" hidden="1">'UBA CO2 EU Jan22'!$H$22</definedName>
    <definedName name="A4_9_542_1_2XSpaceCXSpaceXMinusXSpaceallXSpaceXMinusXSpaceCO2_5_10_REF_REF_XMinus5_Gg_0" localSheetId="8" hidden="1">'UBA GHG_CO2eq Jan22'!$H$22</definedName>
    <definedName name="A4_9_542_1_2XSpaceCXSpaceXMinusXSpaceallXSpaceXMinusXSpaceCO2_5_10_REF_REF_XMinus5_Gg_0" localSheetId="11" hidden="1">'UBA THG Apr23'!$H$22</definedName>
    <definedName name="A4_9_543_1_2XSpaceCXSpaceXMinusXSpaceallXSpaceXMinusXSpaceCO2_5_10_REF_REF_XMinus4_Gg_0" localSheetId="12" hidden="1">'UBA CO2 Apr23'!$I$22</definedName>
    <definedName name="A4_9_543_1_2XSpaceCXSpaceXMinusXSpaceallXSpaceXMinusXSpaceCO2_5_10_REF_REF_XMinus4_Gg_0" localSheetId="7" hidden="1">'UBA CO2 EU Jan22'!$I$22</definedName>
    <definedName name="A4_9_543_1_2XSpaceCXSpaceXMinusXSpaceallXSpaceXMinusXSpaceCO2_5_10_REF_REF_XMinus4_Gg_0" localSheetId="8" hidden="1">'UBA GHG_CO2eq Jan22'!$I$22</definedName>
    <definedName name="A4_9_543_1_2XSpaceCXSpaceXMinusXSpaceallXSpaceXMinusXSpaceCO2_5_10_REF_REF_XMinus4_Gg_0" localSheetId="11" hidden="1">'UBA THG Apr23'!$I$22</definedName>
    <definedName name="A4_9_544_1_2XSpaceCXSpaceXMinusXSpaceallXSpaceXMinusXSpaceCO2_5_10_REF_REF_XMinus3_Gg_0" localSheetId="12" hidden="1">'UBA CO2 Apr23'!$J$22</definedName>
    <definedName name="A4_9_544_1_2XSpaceCXSpaceXMinusXSpaceallXSpaceXMinusXSpaceCO2_5_10_REF_REF_XMinus3_Gg_0" localSheetId="7" hidden="1">'UBA CO2 EU Jan22'!$J$22</definedName>
    <definedName name="A4_9_544_1_2XSpaceCXSpaceXMinusXSpaceallXSpaceXMinusXSpaceCO2_5_10_REF_REF_XMinus3_Gg_0" localSheetId="8" hidden="1">'UBA GHG_CO2eq Jan22'!$J$22</definedName>
    <definedName name="A4_9_544_1_2XSpaceCXSpaceXMinusXSpaceallXSpaceXMinusXSpaceCO2_5_10_REF_REF_XMinus3_Gg_0" localSheetId="11" hidden="1">'UBA THG Apr23'!$J$22</definedName>
    <definedName name="A4_9_545_1_2XSpaceCXSpaceXMinusXSpaceallXSpaceXMinusXSpaceCO2_5_10_REF_REF_XMinus2_Gg_0" localSheetId="12" hidden="1">'UBA CO2 Apr23'!$K$22</definedName>
    <definedName name="A4_9_545_1_2XSpaceCXSpaceXMinusXSpaceallXSpaceXMinusXSpaceCO2_5_10_REF_REF_XMinus2_Gg_0" localSheetId="7" hidden="1">'UBA CO2 EU Jan22'!$K$22</definedName>
    <definedName name="A4_9_545_1_2XSpaceCXSpaceXMinusXSpaceallXSpaceXMinusXSpaceCO2_5_10_REF_REF_XMinus2_Gg_0" localSheetId="8" hidden="1">'UBA GHG_CO2eq Jan22'!$K$22</definedName>
    <definedName name="A4_9_545_1_2XSpaceCXSpaceXMinusXSpaceallXSpaceXMinusXSpaceCO2_5_10_REF_REF_XMinus2_Gg_0" localSheetId="11" hidden="1">'UBA THG Apr23'!$K$22</definedName>
    <definedName name="A4_9_546_1_2XSpaceCXSpaceXMinusXSpaceallXSpaceXMinusXSpaceCO2_5_10_REF_REF_XMinus1_Gg_0" localSheetId="12" hidden="1">'UBA CO2 Apr23'!$L$22</definedName>
    <definedName name="A4_9_546_1_2XSpaceCXSpaceXMinusXSpaceallXSpaceXMinusXSpaceCO2_5_10_REF_REF_XMinus1_Gg_0" localSheetId="7" hidden="1">'UBA CO2 EU Jan22'!$L$22</definedName>
    <definedName name="A4_9_546_1_2XSpaceCXSpaceXMinusXSpaceallXSpaceXMinusXSpaceCO2_5_10_REF_REF_XMinus1_Gg_0" localSheetId="8" hidden="1">'UBA GHG_CO2eq Jan22'!$L$22</definedName>
    <definedName name="A4_9_546_1_2XSpaceCXSpaceXMinusXSpaceallXSpaceXMinusXSpaceCO2_5_10_REF_REF_XMinus1_Gg_0" localSheetId="11" hidden="1">'UBA THG Apr23'!$L$22</definedName>
    <definedName name="A4_9_547_1_2XSpaceCXSpaceXMinusXSpaceallXSpaceXMinusXSpaceCO2_5_10_REF_REF_0_Gg_0" localSheetId="12" hidden="1">'UBA CO2 Apr23'!$M$22</definedName>
    <definedName name="A4_9_547_1_2XSpaceCXSpaceXMinusXSpaceallXSpaceXMinusXSpaceCO2_5_10_REF_REF_0_Gg_0" localSheetId="7" hidden="1">'UBA CO2 EU Jan22'!$M$22</definedName>
    <definedName name="A4_9_547_1_2XSpaceCXSpaceXMinusXSpaceallXSpaceXMinusXSpaceCO2_5_10_REF_REF_0_Gg_0" localSheetId="8" hidden="1">'UBA GHG_CO2eq Jan22'!$M$22</definedName>
    <definedName name="A4_9_547_1_2XSpaceCXSpaceXMinusXSpaceallXSpaceXMinusXSpaceCO2_5_10_REF_REF_0_Gg_0" localSheetId="11" hidden="1">'UBA THG Apr23'!$M$22</definedName>
    <definedName name="A4_9_548_1_2XSpaceCXSpaceXMinusXSpaceallXSpaceXMinusXSpaceCO2_5_10_REF_REF_1_Gg_0" localSheetId="12" hidden="1">'UBA CO2 Apr23'!$N$22</definedName>
    <definedName name="A4_9_548_1_2XSpaceCXSpaceXMinusXSpaceallXSpaceXMinusXSpaceCO2_5_10_REF_REF_1_Gg_0" localSheetId="7" hidden="1">'UBA CO2 EU Jan22'!$N$22</definedName>
    <definedName name="A4_9_548_1_2XSpaceCXSpaceXMinusXSpaceallXSpaceXMinusXSpaceCO2_5_10_REF_REF_1_Gg_0" localSheetId="8" hidden="1">'UBA GHG_CO2eq Jan22'!$N$22</definedName>
    <definedName name="A4_9_548_1_2XSpaceCXSpaceXMinusXSpaceallXSpaceXMinusXSpaceCO2_5_10_REF_REF_1_Gg_0" localSheetId="11" hidden="1">'UBA THG Apr23'!$N$22</definedName>
    <definedName name="A4_9_549_1_2XSpaceCXSpaceXMinusXSpaceallXSpaceXMinusXSpaceCO2_5_10_REF_REF_2_Gg_0" localSheetId="12" hidden="1">'UBA CO2 Apr23'!$O$22</definedName>
    <definedName name="A4_9_549_1_2XSpaceCXSpaceXMinusXSpaceallXSpaceXMinusXSpaceCO2_5_10_REF_REF_2_Gg_0" localSheetId="7" hidden="1">'UBA CO2 EU Jan22'!$O$22</definedName>
    <definedName name="A4_9_549_1_2XSpaceCXSpaceXMinusXSpaceallXSpaceXMinusXSpaceCO2_5_10_REF_REF_2_Gg_0" localSheetId="8" hidden="1">'UBA GHG_CO2eq Jan22'!$O$22</definedName>
    <definedName name="A4_9_549_1_2XSpaceCXSpaceXMinusXSpaceallXSpaceXMinusXSpaceCO2_5_10_REF_REF_2_Gg_0" localSheetId="11" hidden="1">'UBA THG Apr23'!$O$22</definedName>
    <definedName name="A4_9_550_1_2XSpaceCXSpaceXMinusXSpaceallXSpaceXMinusXSpaceCO2_5_10_REF_REF_3_Gg_0" localSheetId="12" hidden="1">'UBA CO2 Apr23'!$P$22</definedName>
    <definedName name="A4_9_550_1_2XSpaceCXSpaceXMinusXSpaceallXSpaceXMinusXSpaceCO2_5_10_REF_REF_3_Gg_0" localSheetId="7" hidden="1">'UBA CO2 EU Jan22'!$P$22</definedName>
    <definedName name="A4_9_550_1_2XSpaceCXSpaceXMinusXSpaceallXSpaceXMinusXSpaceCO2_5_10_REF_REF_3_Gg_0" localSheetId="8" hidden="1">'UBA GHG_CO2eq Jan22'!$P$22</definedName>
    <definedName name="A4_9_550_1_2XSpaceCXSpaceXMinusXSpaceallXSpaceXMinusXSpaceCO2_5_10_REF_REF_3_Gg_0" localSheetId="11" hidden="1">'UBA THG Apr23'!$P$22</definedName>
    <definedName name="A4_9_6852_1_1XSpaceAXSpace3XSpaceXMinusXSpaceallXSpaceXMinusXSpaceCO2_5_10_REF_REF_XMinus10_Gg_0" localSheetId="12" hidden="1">'UBA CO2 Apr23'!$C$9</definedName>
    <definedName name="A4_9_6852_1_1XSpaceAXSpace3XSpaceXMinusXSpaceallXSpaceXMinusXSpaceCO2_5_10_REF_REF_XMinus10_Gg_0" localSheetId="7" hidden="1">'UBA CO2 EU Jan22'!$C$9</definedName>
    <definedName name="A4_9_6852_1_1XSpaceAXSpace3XSpaceXMinusXSpaceallXSpaceXMinusXSpaceCO2_5_10_REF_REF_XMinus10_Gg_0" localSheetId="8" hidden="1">'UBA GHG_CO2eq Jan22'!$C$9</definedName>
    <definedName name="A4_9_6852_1_1XSpaceAXSpace3XSpaceXMinusXSpaceallXSpaceXMinusXSpaceCO2_5_10_REF_REF_XMinus10_Gg_0" localSheetId="11" hidden="1">'UBA THG Apr23'!$C$9</definedName>
    <definedName name="A4_9_6853_1_1XSpaceAXSpace3XSpaceXMinusXSpaceallXSpaceXMinusXSpaceCO2_5_10_REF_REF_XMinus9_Gg_0" localSheetId="12" hidden="1">'UBA CO2 Apr23'!$D$9</definedName>
    <definedName name="A4_9_6853_1_1XSpaceAXSpace3XSpaceXMinusXSpaceallXSpaceXMinusXSpaceCO2_5_10_REF_REF_XMinus9_Gg_0" localSheetId="7" hidden="1">'UBA CO2 EU Jan22'!$D$9</definedName>
    <definedName name="A4_9_6853_1_1XSpaceAXSpace3XSpaceXMinusXSpaceallXSpaceXMinusXSpaceCO2_5_10_REF_REF_XMinus9_Gg_0" localSheetId="8" hidden="1">'UBA GHG_CO2eq Jan22'!$D$9</definedName>
    <definedName name="A4_9_6853_1_1XSpaceAXSpace3XSpaceXMinusXSpaceallXSpaceXMinusXSpaceCO2_5_10_REF_REF_XMinus9_Gg_0" localSheetId="11" hidden="1">'UBA THG Apr23'!$D$9</definedName>
    <definedName name="A4_9_6854_1_1XSpaceAXSpace3XSpaceXMinusXSpaceallXSpaceXMinusXSpaceCO2_5_10_REF_REF_XMinus8_Gg_0" localSheetId="12" hidden="1">'UBA CO2 Apr23'!$E$9</definedName>
    <definedName name="A4_9_6854_1_1XSpaceAXSpace3XSpaceXMinusXSpaceallXSpaceXMinusXSpaceCO2_5_10_REF_REF_XMinus8_Gg_0" localSheetId="7" hidden="1">'UBA CO2 EU Jan22'!$E$9</definedName>
    <definedName name="A4_9_6854_1_1XSpaceAXSpace3XSpaceXMinusXSpaceallXSpaceXMinusXSpaceCO2_5_10_REF_REF_XMinus8_Gg_0" localSheetId="8" hidden="1">'UBA GHG_CO2eq Jan22'!$E$9</definedName>
    <definedName name="A4_9_6854_1_1XSpaceAXSpace3XSpaceXMinusXSpaceallXSpaceXMinusXSpaceCO2_5_10_REF_REF_XMinus8_Gg_0" localSheetId="11" hidden="1">'UBA THG Apr23'!$E$9</definedName>
    <definedName name="A4_9_6855_1_1XSpaceAXSpace3XSpaceXMinusXSpaceallXSpaceXMinusXSpaceCO2_5_10_REF_REF_XMinus7_Gg_0" localSheetId="12" hidden="1">'UBA CO2 Apr23'!$F$9</definedName>
    <definedName name="A4_9_6855_1_1XSpaceAXSpace3XSpaceXMinusXSpaceallXSpaceXMinusXSpaceCO2_5_10_REF_REF_XMinus7_Gg_0" localSheetId="7" hidden="1">'UBA CO2 EU Jan22'!$F$9</definedName>
    <definedName name="A4_9_6855_1_1XSpaceAXSpace3XSpaceXMinusXSpaceallXSpaceXMinusXSpaceCO2_5_10_REF_REF_XMinus7_Gg_0" localSheetId="8" hidden="1">'UBA GHG_CO2eq Jan22'!$F$9</definedName>
    <definedName name="A4_9_6855_1_1XSpaceAXSpace3XSpaceXMinusXSpaceallXSpaceXMinusXSpaceCO2_5_10_REF_REF_XMinus7_Gg_0" localSheetId="11" hidden="1">'UBA THG Apr23'!$F$9</definedName>
    <definedName name="A4_9_6856_1_1XSpaceAXSpace3XSpaceXMinusXSpaceallXSpaceXMinusXSpaceCO2_5_10_REF_REF_XMinus6_Gg_0" localSheetId="12" hidden="1">'UBA CO2 Apr23'!$G$9</definedName>
    <definedName name="A4_9_6856_1_1XSpaceAXSpace3XSpaceXMinusXSpaceallXSpaceXMinusXSpaceCO2_5_10_REF_REF_XMinus6_Gg_0" localSheetId="7" hidden="1">'UBA CO2 EU Jan22'!$G$9</definedName>
    <definedName name="A4_9_6856_1_1XSpaceAXSpace3XSpaceXMinusXSpaceallXSpaceXMinusXSpaceCO2_5_10_REF_REF_XMinus6_Gg_0" localSheetId="8" hidden="1">'UBA GHG_CO2eq Jan22'!$G$9</definedName>
    <definedName name="A4_9_6856_1_1XSpaceAXSpace3XSpaceXMinusXSpaceallXSpaceXMinusXSpaceCO2_5_10_REF_REF_XMinus6_Gg_0" localSheetId="11" hidden="1">'UBA THG Apr23'!$G$9</definedName>
    <definedName name="A4_9_6857_1_1XSpaceAXSpace3XSpaceXMinusXSpaceallXSpaceXMinusXSpaceCO2_5_10_REF_REF_XMinus5_Gg_0" localSheetId="12" hidden="1">'UBA CO2 Apr23'!$H$9</definedName>
    <definedName name="A4_9_6857_1_1XSpaceAXSpace3XSpaceXMinusXSpaceallXSpaceXMinusXSpaceCO2_5_10_REF_REF_XMinus5_Gg_0" localSheetId="7" hidden="1">'UBA CO2 EU Jan22'!$H$9</definedName>
    <definedName name="A4_9_6857_1_1XSpaceAXSpace3XSpaceXMinusXSpaceallXSpaceXMinusXSpaceCO2_5_10_REF_REF_XMinus5_Gg_0" localSheetId="8" hidden="1">'UBA GHG_CO2eq Jan22'!$H$9</definedName>
    <definedName name="A4_9_6857_1_1XSpaceAXSpace3XSpaceXMinusXSpaceallXSpaceXMinusXSpaceCO2_5_10_REF_REF_XMinus5_Gg_0" localSheetId="11" hidden="1">'UBA THG Apr23'!$H$9</definedName>
    <definedName name="A4_9_6858_1_1XSpaceAXSpace3XSpaceXMinusXSpaceallXSpaceXMinusXSpaceCO2_5_10_REF_REF_XMinus4_Gg_0" localSheetId="12" hidden="1">'UBA CO2 Apr23'!$I$9</definedName>
    <definedName name="A4_9_6858_1_1XSpaceAXSpace3XSpaceXMinusXSpaceallXSpaceXMinusXSpaceCO2_5_10_REF_REF_XMinus4_Gg_0" localSheetId="7" hidden="1">'UBA CO2 EU Jan22'!$I$9</definedName>
    <definedName name="A4_9_6858_1_1XSpaceAXSpace3XSpaceXMinusXSpaceallXSpaceXMinusXSpaceCO2_5_10_REF_REF_XMinus4_Gg_0" localSheetId="8" hidden="1">'UBA GHG_CO2eq Jan22'!$I$9</definedName>
    <definedName name="A4_9_6858_1_1XSpaceAXSpace3XSpaceXMinusXSpaceallXSpaceXMinusXSpaceCO2_5_10_REF_REF_XMinus4_Gg_0" localSheetId="11" hidden="1">'UBA THG Apr23'!$I$9</definedName>
    <definedName name="A4_9_6859_1_1XSpaceAXSpace3XSpaceXMinusXSpaceallXSpaceXMinusXSpaceCO2_5_10_REF_REF_XMinus3_Gg_0" localSheetId="12" hidden="1">'UBA CO2 Apr23'!$J$9</definedName>
    <definedName name="A4_9_6859_1_1XSpaceAXSpace3XSpaceXMinusXSpaceallXSpaceXMinusXSpaceCO2_5_10_REF_REF_XMinus3_Gg_0" localSheetId="7" hidden="1">'UBA CO2 EU Jan22'!$J$9</definedName>
    <definedName name="A4_9_6859_1_1XSpaceAXSpace3XSpaceXMinusXSpaceallXSpaceXMinusXSpaceCO2_5_10_REF_REF_XMinus3_Gg_0" localSheetId="8" hidden="1">'UBA GHG_CO2eq Jan22'!$J$9</definedName>
    <definedName name="A4_9_6859_1_1XSpaceAXSpace3XSpaceXMinusXSpaceallXSpaceXMinusXSpaceCO2_5_10_REF_REF_XMinus3_Gg_0" localSheetId="11" hidden="1">'UBA THG Apr23'!$J$9</definedName>
    <definedName name="A4_9_6860_1_1XSpaceAXSpace3XSpaceXMinusXSpaceallXSpaceXMinusXSpaceCO2_5_10_REF_REF_XMinus2_Gg_0" localSheetId="12" hidden="1">'UBA CO2 Apr23'!$K$9</definedName>
    <definedName name="A4_9_6860_1_1XSpaceAXSpace3XSpaceXMinusXSpaceallXSpaceXMinusXSpaceCO2_5_10_REF_REF_XMinus2_Gg_0" localSheetId="7" hidden="1">'UBA CO2 EU Jan22'!$K$9</definedName>
    <definedName name="A4_9_6860_1_1XSpaceAXSpace3XSpaceXMinusXSpaceallXSpaceXMinusXSpaceCO2_5_10_REF_REF_XMinus2_Gg_0" localSheetId="8" hidden="1">'UBA GHG_CO2eq Jan22'!$K$9</definedName>
    <definedName name="A4_9_6860_1_1XSpaceAXSpace3XSpaceXMinusXSpaceallXSpaceXMinusXSpaceCO2_5_10_REF_REF_XMinus2_Gg_0" localSheetId="11" hidden="1">'UBA THG Apr23'!$K$9</definedName>
    <definedName name="A4_9_6861_1_1XSpaceAXSpace3XSpaceXMinusXSpaceallXSpaceXMinusXSpaceCO2_5_10_REF_REF_XMinus1_Gg_0" localSheetId="12" hidden="1">'UBA CO2 Apr23'!$L$9</definedName>
    <definedName name="A4_9_6861_1_1XSpaceAXSpace3XSpaceXMinusXSpaceallXSpaceXMinusXSpaceCO2_5_10_REF_REF_XMinus1_Gg_0" localSheetId="7" hidden="1">'UBA CO2 EU Jan22'!$L$9</definedName>
    <definedName name="A4_9_6861_1_1XSpaceAXSpace3XSpaceXMinusXSpaceallXSpaceXMinusXSpaceCO2_5_10_REF_REF_XMinus1_Gg_0" localSheetId="8" hidden="1">'UBA GHG_CO2eq Jan22'!$L$9</definedName>
    <definedName name="A4_9_6861_1_1XSpaceAXSpace3XSpaceXMinusXSpaceallXSpaceXMinusXSpaceCO2_5_10_REF_REF_XMinus1_Gg_0" localSheetId="11" hidden="1">'UBA THG Apr23'!$L$9</definedName>
    <definedName name="A4_9_6862_1_1XSpaceAXSpace3XSpaceXMinusXSpaceallXSpaceXMinusXSpaceCO2_5_10_REF_REF_0_Gg_0" localSheetId="12" hidden="1">'UBA CO2 Apr23'!$M$9</definedName>
    <definedName name="A4_9_6862_1_1XSpaceAXSpace3XSpaceXMinusXSpaceallXSpaceXMinusXSpaceCO2_5_10_REF_REF_0_Gg_0" localSheetId="7" hidden="1">'UBA CO2 EU Jan22'!$M$9</definedName>
    <definedName name="A4_9_6862_1_1XSpaceAXSpace3XSpaceXMinusXSpaceallXSpaceXMinusXSpaceCO2_5_10_REF_REF_0_Gg_0" localSheetId="8" hidden="1">'UBA GHG_CO2eq Jan22'!$M$9</definedName>
    <definedName name="A4_9_6862_1_1XSpaceAXSpace3XSpaceXMinusXSpaceallXSpaceXMinusXSpaceCO2_5_10_REF_REF_0_Gg_0" localSheetId="11" hidden="1">'UBA THG Apr23'!$M$9</definedName>
    <definedName name="A4_9_6863_1_1XSpaceAXSpace3XSpaceXMinusXSpaceallXSpaceXMinusXSpaceCO2_5_10_REF_REF_1_Gg_0" localSheetId="12" hidden="1">'UBA CO2 Apr23'!$N$9</definedName>
    <definedName name="A4_9_6863_1_1XSpaceAXSpace3XSpaceXMinusXSpaceallXSpaceXMinusXSpaceCO2_5_10_REF_REF_1_Gg_0" localSheetId="7" hidden="1">'UBA CO2 EU Jan22'!$N$9</definedName>
    <definedName name="A4_9_6863_1_1XSpaceAXSpace3XSpaceXMinusXSpaceallXSpaceXMinusXSpaceCO2_5_10_REF_REF_1_Gg_0" localSheetId="8" hidden="1">'UBA GHG_CO2eq Jan22'!$N$9</definedName>
    <definedName name="A4_9_6863_1_1XSpaceAXSpace3XSpaceXMinusXSpaceallXSpaceXMinusXSpaceCO2_5_10_REF_REF_1_Gg_0" localSheetId="11" hidden="1">'UBA THG Apr23'!$N$9</definedName>
    <definedName name="A4_9_6864_1_1XSpaceAXSpace3XSpaceXMinusXSpaceallXSpaceXMinusXSpaceCO2_5_10_REF_REF_2_Gg_0" localSheetId="12" hidden="1">'UBA CO2 Apr23'!$O$9</definedName>
    <definedName name="A4_9_6864_1_1XSpaceAXSpace3XSpaceXMinusXSpaceallXSpaceXMinusXSpaceCO2_5_10_REF_REF_2_Gg_0" localSheetId="7" hidden="1">'UBA CO2 EU Jan22'!$O$9</definedName>
    <definedName name="A4_9_6864_1_1XSpaceAXSpace3XSpaceXMinusXSpaceallXSpaceXMinusXSpaceCO2_5_10_REF_REF_2_Gg_0" localSheetId="8" hidden="1">'UBA GHG_CO2eq Jan22'!$O$9</definedName>
    <definedName name="A4_9_6864_1_1XSpaceAXSpace3XSpaceXMinusXSpaceallXSpaceXMinusXSpaceCO2_5_10_REF_REF_2_Gg_0" localSheetId="11" hidden="1">'UBA THG Apr23'!$O$9</definedName>
    <definedName name="A4_9_6865_1_1XSpaceAXSpace3XSpaceXMinusXSpaceallXSpaceXMinusXSpaceCO2_5_10_REF_REF_3_Gg_0" localSheetId="12" hidden="1">'UBA CO2 Apr23'!$P$9</definedName>
    <definedName name="A4_9_6865_1_1XSpaceAXSpace3XSpaceXMinusXSpaceallXSpaceXMinusXSpaceCO2_5_10_REF_REF_3_Gg_0" localSheetId="7" hidden="1">'UBA CO2 EU Jan22'!$P$9</definedName>
    <definedName name="A4_9_6865_1_1XSpaceAXSpace3XSpaceXMinusXSpaceallXSpaceXMinusXSpaceCO2_5_10_REF_REF_3_Gg_0" localSheetId="8" hidden="1">'UBA GHG_CO2eq Jan22'!$P$9</definedName>
    <definedName name="A4_9_6865_1_1XSpaceAXSpace3XSpaceXMinusXSpaceallXSpaceXMinusXSpaceCO2_5_10_REF_REF_3_Gg_0" localSheetId="11" hidden="1">'UBA THG Apr23'!$P$9</definedName>
    <definedName name="A4_9_6866_1_1XSpaceAXSpace3XSpaceXMinusXSpaceallXSpaceXMinusXSpaceCO2_5_10_REF_REF_4_Gg_0" localSheetId="12" hidden="1">'UBA CO2 Apr23'!$Q$9</definedName>
    <definedName name="A4_9_6866_1_1XSpaceAXSpace3XSpaceXMinusXSpaceallXSpaceXMinusXSpaceCO2_5_10_REF_REF_4_Gg_0" localSheetId="7" hidden="1">'UBA CO2 EU Jan22'!$Q$9</definedName>
    <definedName name="A4_9_6866_1_1XSpaceAXSpace3XSpaceXMinusXSpaceallXSpaceXMinusXSpaceCO2_5_10_REF_REF_4_Gg_0" localSheetId="8" hidden="1">'UBA GHG_CO2eq Jan22'!$Q$9</definedName>
    <definedName name="A4_9_6866_1_1XSpaceAXSpace3XSpaceXMinusXSpaceallXSpaceXMinusXSpaceCO2_5_10_REF_REF_4_Gg_0" localSheetId="11" hidden="1">'UBA THG Apr23'!$Q$9</definedName>
    <definedName name="A4_9_6867_1_1XSpaceAXSpace3XSpacebXSpaceXMinusXSpaceallXSpaceXMinusXSpaceCO2_5_10_REF_REF_XMinus10_Gg_0" localSheetId="12" hidden="1">'UBA CO2 Apr23'!$C$10</definedName>
    <definedName name="A4_9_6867_1_1XSpaceAXSpace3XSpacebXSpaceXMinusXSpaceallXSpaceXMinusXSpaceCO2_5_10_REF_REF_XMinus10_Gg_0" localSheetId="7" hidden="1">'UBA CO2 EU Jan22'!$C$10</definedName>
    <definedName name="A4_9_6867_1_1XSpaceAXSpace3XSpacebXSpaceXMinusXSpaceallXSpaceXMinusXSpaceCO2_5_10_REF_REF_XMinus10_Gg_0" localSheetId="8" hidden="1">'UBA GHG_CO2eq Jan22'!$C$10</definedName>
    <definedName name="A4_9_6867_1_1XSpaceAXSpace3XSpacebXSpaceXMinusXSpaceallXSpaceXMinusXSpaceCO2_5_10_REF_REF_XMinus10_Gg_0" localSheetId="11" hidden="1">'UBA THG Apr23'!$C$10</definedName>
    <definedName name="A4_9_6868_1_1XSpaceAXSpace3XSpacebXSpaceXMinusXSpaceallXSpaceXMinusXSpaceCO2_5_10_REF_REF_XMinus9_Gg_0" localSheetId="12" hidden="1">'UBA CO2 Apr23'!$D$10</definedName>
    <definedName name="A4_9_6868_1_1XSpaceAXSpace3XSpacebXSpaceXMinusXSpaceallXSpaceXMinusXSpaceCO2_5_10_REF_REF_XMinus9_Gg_0" localSheetId="7" hidden="1">'UBA CO2 EU Jan22'!$D$10</definedName>
    <definedName name="A4_9_6868_1_1XSpaceAXSpace3XSpacebXSpaceXMinusXSpaceallXSpaceXMinusXSpaceCO2_5_10_REF_REF_XMinus9_Gg_0" localSheetId="8" hidden="1">'UBA GHG_CO2eq Jan22'!$D$10</definedName>
    <definedName name="A4_9_6868_1_1XSpaceAXSpace3XSpacebXSpaceXMinusXSpaceallXSpaceXMinusXSpaceCO2_5_10_REF_REF_XMinus9_Gg_0" localSheetId="11" hidden="1">'UBA THG Apr23'!$D$10</definedName>
    <definedName name="A4_9_6869_1_1XSpaceAXSpace3XSpacebXSpaceXMinusXSpaceallXSpaceXMinusXSpaceCO2_5_10_REF_REF_XMinus8_Gg_0" localSheetId="12" hidden="1">'UBA CO2 Apr23'!$E$10</definedName>
    <definedName name="A4_9_6869_1_1XSpaceAXSpace3XSpacebXSpaceXMinusXSpaceallXSpaceXMinusXSpaceCO2_5_10_REF_REF_XMinus8_Gg_0" localSheetId="7" hidden="1">'UBA CO2 EU Jan22'!$E$10</definedName>
    <definedName name="A4_9_6869_1_1XSpaceAXSpace3XSpacebXSpaceXMinusXSpaceallXSpaceXMinusXSpaceCO2_5_10_REF_REF_XMinus8_Gg_0" localSheetId="8" hidden="1">'UBA GHG_CO2eq Jan22'!$E$10</definedName>
    <definedName name="A4_9_6869_1_1XSpaceAXSpace3XSpacebXSpaceXMinusXSpaceallXSpaceXMinusXSpaceCO2_5_10_REF_REF_XMinus8_Gg_0" localSheetId="11" hidden="1">'UBA THG Apr23'!$E$10</definedName>
    <definedName name="A4_9_6870_1_1XSpaceAXSpace3XSpacebXSpaceXMinusXSpaceallXSpaceXMinusXSpaceCO2_5_10_REF_REF_XMinus7_Gg_0" localSheetId="12" hidden="1">'UBA CO2 Apr23'!$F$10</definedName>
    <definedName name="A4_9_6870_1_1XSpaceAXSpace3XSpacebXSpaceXMinusXSpaceallXSpaceXMinusXSpaceCO2_5_10_REF_REF_XMinus7_Gg_0" localSheetId="7" hidden="1">'UBA CO2 EU Jan22'!$F$10</definedName>
    <definedName name="A4_9_6870_1_1XSpaceAXSpace3XSpacebXSpaceXMinusXSpaceallXSpaceXMinusXSpaceCO2_5_10_REF_REF_XMinus7_Gg_0" localSheetId="8" hidden="1">'UBA GHG_CO2eq Jan22'!$F$10</definedName>
    <definedName name="A4_9_6870_1_1XSpaceAXSpace3XSpacebXSpaceXMinusXSpaceallXSpaceXMinusXSpaceCO2_5_10_REF_REF_XMinus7_Gg_0" localSheetId="11" hidden="1">'UBA THG Apr23'!$F$10</definedName>
    <definedName name="A4_9_6871_1_1XSpaceAXSpace3XSpacebXSpaceXMinusXSpaceallXSpaceXMinusXSpaceCO2_5_10_REF_REF_XMinus6_Gg_0" localSheetId="12" hidden="1">'UBA CO2 Apr23'!$G$10</definedName>
    <definedName name="A4_9_6871_1_1XSpaceAXSpace3XSpacebXSpaceXMinusXSpaceallXSpaceXMinusXSpaceCO2_5_10_REF_REF_XMinus6_Gg_0" localSheetId="7" hidden="1">'UBA CO2 EU Jan22'!$G$10</definedName>
    <definedName name="A4_9_6871_1_1XSpaceAXSpace3XSpacebXSpaceXMinusXSpaceallXSpaceXMinusXSpaceCO2_5_10_REF_REF_XMinus6_Gg_0" localSheetId="8" hidden="1">'UBA GHG_CO2eq Jan22'!$G$10</definedName>
    <definedName name="A4_9_6871_1_1XSpaceAXSpace3XSpacebXSpaceXMinusXSpaceallXSpaceXMinusXSpaceCO2_5_10_REF_REF_XMinus6_Gg_0" localSheetId="11" hidden="1">'UBA THG Apr23'!$G$10</definedName>
    <definedName name="A4_9_6872_1_1XSpaceAXSpace3XSpacebXSpaceXMinusXSpaceallXSpaceXMinusXSpaceCO2_5_10_REF_REF_XMinus5_Gg_0" localSheetId="12" hidden="1">'UBA CO2 Apr23'!$H$10</definedName>
    <definedName name="A4_9_6872_1_1XSpaceAXSpace3XSpacebXSpaceXMinusXSpaceallXSpaceXMinusXSpaceCO2_5_10_REF_REF_XMinus5_Gg_0" localSheetId="7" hidden="1">'UBA CO2 EU Jan22'!$H$10</definedName>
    <definedName name="A4_9_6872_1_1XSpaceAXSpace3XSpacebXSpaceXMinusXSpaceallXSpaceXMinusXSpaceCO2_5_10_REF_REF_XMinus5_Gg_0" localSheetId="8" hidden="1">'UBA GHG_CO2eq Jan22'!$H$10</definedName>
    <definedName name="A4_9_6872_1_1XSpaceAXSpace3XSpacebXSpaceXMinusXSpaceallXSpaceXMinusXSpaceCO2_5_10_REF_REF_XMinus5_Gg_0" localSheetId="11" hidden="1">'UBA THG Apr23'!$H$10</definedName>
    <definedName name="A4_9_6873_1_1XSpaceAXSpace3XSpacebXSpaceXMinusXSpaceallXSpaceXMinusXSpaceCO2_5_10_REF_REF_XMinus4_Gg_0" localSheetId="12" hidden="1">'UBA CO2 Apr23'!$I$10</definedName>
    <definedName name="A4_9_6873_1_1XSpaceAXSpace3XSpacebXSpaceXMinusXSpaceallXSpaceXMinusXSpaceCO2_5_10_REF_REF_XMinus4_Gg_0" localSheetId="7" hidden="1">'UBA CO2 EU Jan22'!$I$10</definedName>
    <definedName name="A4_9_6873_1_1XSpaceAXSpace3XSpacebXSpaceXMinusXSpaceallXSpaceXMinusXSpaceCO2_5_10_REF_REF_XMinus4_Gg_0" localSheetId="8" hidden="1">'UBA GHG_CO2eq Jan22'!$I$10</definedName>
    <definedName name="A4_9_6873_1_1XSpaceAXSpace3XSpacebXSpaceXMinusXSpaceallXSpaceXMinusXSpaceCO2_5_10_REF_REF_XMinus4_Gg_0" localSheetId="11" hidden="1">'UBA THG Apr23'!$I$10</definedName>
    <definedName name="A4_9_6874_1_1XSpaceAXSpace3XSpacebXSpaceXMinusXSpaceallXSpaceXMinusXSpaceCO2_5_10_REF_REF_XMinus3_Gg_0" localSheetId="12" hidden="1">'UBA CO2 Apr23'!$J$10</definedName>
    <definedName name="A4_9_6874_1_1XSpaceAXSpace3XSpacebXSpaceXMinusXSpaceallXSpaceXMinusXSpaceCO2_5_10_REF_REF_XMinus3_Gg_0" localSheetId="7" hidden="1">'UBA CO2 EU Jan22'!$J$10</definedName>
    <definedName name="A4_9_6874_1_1XSpaceAXSpace3XSpacebXSpaceXMinusXSpaceallXSpaceXMinusXSpaceCO2_5_10_REF_REF_XMinus3_Gg_0" localSheetId="8" hidden="1">'UBA GHG_CO2eq Jan22'!$J$10</definedName>
    <definedName name="A4_9_6874_1_1XSpaceAXSpace3XSpacebXSpaceXMinusXSpaceallXSpaceXMinusXSpaceCO2_5_10_REF_REF_XMinus3_Gg_0" localSheetId="11" hidden="1">'UBA THG Apr23'!$J$10</definedName>
    <definedName name="A4_9_6875_1_1XSpaceAXSpace3XSpacebXSpaceXMinusXSpaceallXSpaceXMinusXSpaceCO2_5_10_REF_REF_XMinus2_Gg_0" localSheetId="12" hidden="1">'UBA CO2 Apr23'!$K$10</definedName>
    <definedName name="A4_9_6875_1_1XSpaceAXSpace3XSpacebXSpaceXMinusXSpaceallXSpaceXMinusXSpaceCO2_5_10_REF_REF_XMinus2_Gg_0" localSheetId="7" hidden="1">'UBA CO2 EU Jan22'!$K$10</definedName>
    <definedName name="A4_9_6875_1_1XSpaceAXSpace3XSpacebXSpaceXMinusXSpaceallXSpaceXMinusXSpaceCO2_5_10_REF_REF_XMinus2_Gg_0" localSheetId="8" hidden="1">'UBA GHG_CO2eq Jan22'!$K$10</definedName>
    <definedName name="A4_9_6875_1_1XSpaceAXSpace3XSpacebXSpaceXMinusXSpaceallXSpaceXMinusXSpaceCO2_5_10_REF_REF_XMinus2_Gg_0" localSheetId="11" hidden="1">'UBA THG Apr23'!$K$10</definedName>
    <definedName name="A4_9_6876_1_1XSpaceAXSpace3XSpacebXSpaceXMinusXSpaceallXSpaceXMinusXSpaceCO2_5_10_REF_REF_XMinus1_Gg_0" localSheetId="12" hidden="1">'UBA CO2 Apr23'!$L$10</definedName>
    <definedName name="A4_9_6876_1_1XSpaceAXSpace3XSpacebXSpaceXMinusXSpaceallXSpaceXMinusXSpaceCO2_5_10_REF_REF_XMinus1_Gg_0" localSheetId="7" hidden="1">'UBA CO2 EU Jan22'!$L$10</definedName>
    <definedName name="A4_9_6876_1_1XSpaceAXSpace3XSpacebXSpaceXMinusXSpaceallXSpaceXMinusXSpaceCO2_5_10_REF_REF_XMinus1_Gg_0" localSheetId="8" hidden="1">'UBA GHG_CO2eq Jan22'!$L$10</definedName>
    <definedName name="A4_9_6876_1_1XSpaceAXSpace3XSpacebXSpaceXMinusXSpaceallXSpaceXMinusXSpaceCO2_5_10_REF_REF_XMinus1_Gg_0" localSheetId="11" hidden="1">'UBA THG Apr23'!$L$10</definedName>
    <definedName name="A4_9_6877_1_1XSpaceAXSpace3XSpacebXSpaceXMinusXSpaceallXSpaceXMinusXSpaceCO2_5_10_REF_REF_0_Gg_0" localSheetId="12" hidden="1">'UBA CO2 Apr23'!$M$10</definedName>
    <definedName name="A4_9_6877_1_1XSpaceAXSpace3XSpacebXSpaceXMinusXSpaceallXSpaceXMinusXSpaceCO2_5_10_REF_REF_0_Gg_0" localSheetId="7" hidden="1">'UBA CO2 EU Jan22'!$M$10</definedName>
    <definedName name="A4_9_6877_1_1XSpaceAXSpace3XSpacebXSpaceXMinusXSpaceallXSpaceXMinusXSpaceCO2_5_10_REF_REF_0_Gg_0" localSheetId="8" hidden="1">'UBA GHG_CO2eq Jan22'!$M$10</definedName>
    <definedName name="A4_9_6877_1_1XSpaceAXSpace3XSpacebXSpaceXMinusXSpaceallXSpaceXMinusXSpaceCO2_5_10_REF_REF_0_Gg_0" localSheetId="11" hidden="1">'UBA THG Apr23'!$M$10</definedName>
    <definedName name="A4_9_6878_1_1XSpaceAXSpace3XSpacebXSpaceXMinusXSpaceallXSpaceXMinusXSpaceCO2_5_10_REF_REF_1_Gg_0" localSheetId="12" hidden="1">'UBA CO2 Apr23'!$N$10</definedName>
    <definedName name="A4_9_6878_1_1XSpaceAXSpace3XSpacebXSpaceXMinusXSpaceallXSpaceXMinusXSpaceCO2_5_10_REF_REF_1_Gg_0" localSheetId="7" hidden="1">'UBA CO2 EU Jan22'!$N$10</definedName>
    <definedName name="A4_9_6878_1_1XSpaceAXSpace3XSpacebXSpaceXMinusXSpaceallXSpaceXMinusXSpaceCO2_5_10_REF_REF_1_Gg_0" localSheetId="8" hidden="1">'UBA GHG_CO2eq Jan22'!$N$10</definedName>
    <definedName name="A4_9_6878_1_1XSpaceAXSpace3XSpacebXSpaceXMinusXSpaceallXSpaceXMinusXSpaceCO2_5_10_REF_REF_1_Gg_0" localSheetId="11" hidden="1">'UBA THG Apr23'!$N$10</definedName>
    <definedName name="A4_9_6879_1_1XSpaceAXSpace3XSpacebXSpaceXMinusXSpaceallXSpaceXMinusXSpaceCO2_5_10_REF_REF_2_Gg_0" localSheetId="12" hidden="1">'UBA CO2 Apr23'!$O$10</definedName>
    <definedName name="A4_9_6879_1_1XSpaceAXSpace3XSpacebXSpaceXMinusXSpaceallXSpaceXMinusXSpaceCO2_5_10_REF_REF_2_Gg_0" localSheetId="7" hidden="1">'UBA CO2 EU Jan22'!$O$10</definedName>
    <definedName name="A4_9_6879_1_1XSpaceAXSpace3XSpacebXSpaceXMinusXSpaceallXSpaceXMinusXSpaceCO2_5_10_REF_REF_2_Gg_0" localSheetId="8" hidden="1">'UBA GHG_CO2eq Jan22'!$O$10</definedName>
    <definedName name="A4_9_6879_1_1XSpaceAXSpace3XSpacebXSpaceXMinusXSpaceallXSpaceXMinusXSpaceCO2_5_10_REF_REF_2_Gg_0" localSheetId="11" hidden="1">'UBA THG Apr23'!$O$10</definedName>
    <definedName name="A4_9_6880_1_1XSpaceAXSpace3XSpacebXSpaceXMinusXSpaceallXSpaceXMinusXSpaceCO2_5_10_REF_REF_3_Gg_0" localSheetId="12" hidden="1">'UBA CO2 Apr23'!$P$10</definedName>
    <definedName name="A4_9_6880_1_1XSpaceAXSpace3XSpacebXSpaceXMinusXSpaceallXSpaceXMinusXSpaceCO2_5_10_REF_REF_3_Gg_0" localSheetId="7" hidden="1">'UBA CO2 EU Jan22'!$P$10</definedName>
    <definedName name="A4_9_6880_1_1XSpaceAXSpace3XSpacebXSpaceXMinusXSpaceallXSpaceXMinusXSpaceCO2_5_10_REF_REF_3_Gg_0" localSheetId="8" hidden="1">'UBA GHG_CO2eq Jan22'!$P$10</definedName>
    <definedName name="A4_9_6880_1_1XSpaceAXSpace3XSpacebXSpaceXMinusXSpaceallXSpaceXMinusXSpaceCO2_5_10_REF_REF_3_Gg_0" localSheetId="11" hidden="1">'UBA THG Apr23'!$P$10</definedName>
    <definedName name="A4_9_6881_1_1XSpaceAXSpace3XSpacebXSpaceXMinusXSpaceallXSpaceXMinusXSpaceCO2_5_10_REF_REF_4_Gg_0" localSheetId="12" hidden="1">'UBA CO2 Apr23'!$Q$10</definedName>
    <definedName name="A4_9_6881_1_1XSpaceAXSpace3XSpacebXSpaceXMinusXSpaceallXSpaceXMinusXSpaceCO2_5_10_REF_REF_4_Gg_0" localSheetId="7" hidden="1">'UBA CO2 EU Jan22'!$Q$10</definedName>
    <definedName name="A4_9_6881_1_1XSpaceAXSpace3XSpacebXSpaceXMinusXSpaceallXSpaceXMinusXSpaceCO2_5_10_REF_REF_4_Gg_0" localSheetId="8" hidden="1">'UBA GHG_CO2eq Jan22'!$Q$10</definedName>
    <definedName name="A4_9_6881_1_1XSpaceAXSpace3XSpacebXSpaceXMinusXSpaceallXSpaceXMinusXSpaceCO2_5_10_REF_REF_4_Gg_0" localSheetId="11" hidden="1">'UBA THG Apr23'!$Q$10</definedName>
    <definedName name="A4_9_6882_1_1XSpaceAXSpace4XSpaceXMinusXSpaceallXSpaceXMinusXSpaceCO2_5_10_REF_REF_XMinus10_Gg_0" localSheetId="12" hidden="1">'UBA CO2 Apr23'!$C$11</definedName>
    <definedName name="A4_9_6882_1_1XSpaceAXSpace4XSpaceXMinusXSpaceallXSpaceXMinusXSpaceCO2_5_10_REF_REF_XMinus10_Gg_0" localSheetId="7" hidden="1">'UBA CO2 EU Jan22'!$C$11</definedName>
    <definedName name="A4_9_6882_1_1XSpaceAXSpace4XSpaceXMinusXSpaceallXSpaceXMinusXSpaceCO2_5_10_REF_REF_XMinus10_Gg_0" localSheetId="8" hidden="1">'UBA GHG_CO2eq Jan22'!$C$11</definedName>
    <definedName name="A4_9_6882_1_1XSpaceAXSpace4XSpaceXMinusXSpaceallXSpaceXMinusXSpaceCO2_5_10_REF_REF_XMinus10_Gg_0" localSheetId="11" hidden="1">'UBA THG Apr23'!$C$11</definedName>
    <definedName name="A4_9_6883_1_1XSpaceAXSpace4XSpaceXMinusXSpaceallXSpaceXMinusXSpaceCO2_5_10_REF_REF_XMinus9_Gg_0" localSheetId="12" hidden="1">'UBA CO2 Apr23'!$D$11</definedName>
    <definedName name="A4_9_6883_1_1XSpaceAXSpace4XSpaceXMinusXSpaceallXSpaceXMinusXSpaceCO2_5_10_REF_REF_XMinus9_Gg_0" localSheetId="7" hidden="1">'UBA CO2 EU Jan22'!$D$11</definedName>
    <definedName name="A4_9_6883_1_1XSpaceAXSpace4XSpaceXMinusXSpaceallXSpaceXMinusXSpaceCO2_5_10_REF_REF_XMinus9_Gg_0" localSheetId="8" hidden="1">'UBA GHG_CO2eq Jan22'!$D$11</definedName>
    <definedName name="A4_9_6883_1_1XSpaceAXSpace4XSpaceXMinusXSpaceallXSpaceXMinusXSpaceCO2_5_10_REF_REF_XMinus9_Gg_0" localSheetId="11" hidden="1">'UBA THG Apr23'!$D$11</definedName>
    <definedName name="A4_9_6884_1_1XSpaceAXSpace4XSpaceXMinusXSpaceallXSpaceXMinusXSpaceCO2_5_10_REF_REF_XMinus8_Gg_0" localSheetId="12" hidden="1">'UBA CO2 Apr23'!$E$11</definedName>
    <definedName name="A4_9_6884_1_1XSpaceAXSpace4XSpaceXMinusXSpaceallXSpaceXMinusXSpaceCO2_5_10_REF_REF_XMinus8_Gg_0" localSheetId="7" hidden="1">'UBA CO2 EU Jan22'!$E$11</definedName>
    <definedName name="A4_9_6884_1_1XSpaceAXSpace4XSpaceXMinusXSpaceallXSpaceXMinusXSpaceCO2_5_10_REF_REF_XMinus8_Gg_0" localSheetId="8" hidden="1">'UBA GHG_CO2eq Jan22'!$E$11</definedName>
    <definedName name="A4_9_6884_1_1XSpaceAXSpace4XSpaceXMinusXSpaceallXSpaceXMinusXSpaceCO2_5_10_REF_REF_XMinus8_Gg_0" localSheetId="11" hidden="1">'UBA THG Apr23'!$E$11</definedName>
    <definedName name="A4_9_6885_1_1XSpaceAXSpace4XSpaceXMinusXSpaceallXSpaceXMinusXSpaceCO2_5_10_REF_REF_XMinus7_Gg_0" localSheetId="12" hidden="1">'UBA CO2 Apr23'!$F$11</definedName>
    <definedName name="A4_9_6885_1_1XSpaceAXSpace4XSpaceXMinusXSpaceallXSpaceXMinusXSpaceCO2_5_10_REF_REF_XMinus7_Gg_0" localSheetId="7" hidden="1">'UBA CO2 EU Jan22'!$F$11</definedName>
    <definedName name="A4_9_6885_1_1XSpaceAXSpace4XSpaceXMinusXSpaceallXSpaceXMinusXSpaceCO2_5_10_REF_REF_XMinus7_Gg_0" localSheetId="8" hidden="1">'UBA GHG_CO2eq Jan22'!$F$11</definedName>
    <definedName name="A4_9_6885_1_1XSpaceAXSpace4XSpaceXMinusXSpaceallXSpaceXMinusXSpaceCO2_5_10_REF_REF_XMinus7_Gg_0" localSheetId="11" hidden="1">'UBA THG Apr23'!$F$11</definedName>
    <definedName name="A4_9_6886_1_1XSpaceAXSpace4XSpaceXMinusXSpaceallXSpaceXMinusXSpaceCO2_5_10_REF_REF_XMinus6_Gg_0" localSheetId="12" hidden="1">'UBA CO2 Apr23'!$G$11</definedName>
    <definedName name="A4_9_6886_1_1XSpaceAXSpace4XSpaceXMinusXSpaceallXSpaceXMinusXSpaceCO2_5_10_REF_REF_XMinus6_Gg_0" localSheetId="7" hidden="1">'UBA CO2 EU Jan22'!$G$11</definedName>
    <definedName name="A4_9_6886_1_1XSpaceAXSpace4XSpaceXMinusXSpaceallXSpaceXMinusXSpaceCO2_5_10_REF_REF_XMinus6_Gg_0" localSheetId="8" hidden="1">'UBA GHG_CO2eq Jan22'!$G$11</definedName>
    <definedName name="A4_9_6886_1_1XSpaceAXSpace4XSpaceXMinusXSpaceallXSpaceXMinusXSpaceCO2_5_10_REF_REF_XMinus6_Gg_0" localSheetId="11" hidden="1">'UBA THG Apr23'!$G$11</definedName>
    <definedName name="A4_9_6887_1_1XSpaceAXSpace4XSpaceXMinusXSpaceallXSpaceXMinusXSpaceCO2_5_10_REF_REF_XMinus5_Gg_0" localSheetId="12" hidden="1">'UBA CO2 Apr23'!$H$11</definedName>
    <definedName name="A4_9_6887_1_1XSpaceAXSpace4XSpaceXMinusXSpaceallXSpaceXMinusXSpaceCO2_5_10_REF_REF_XMinus5_Gg_0" localSheetId="7" hidden="1">'UBA CO2 EU Jan22'!$H$11</definedName>
    <definedName name="A4_9_6887_1_1XSpaceAXSpace4XSpaceXMinusXSpaceallXSpaceXMinusXSpaceCO2_5_10_REF_REF_XMinus5_Gg_0" localSheetId="8" hidden="1">'UBA GHG_CO2eq Jan22'!$H$11</definedName>
    <definedName name="A4_9_6887_1_1XSpaceAXSpace4XSpaceXMinusXSpaceallXSpaceXMinusXSpaceCO2_5_10_REF_REF_XMinus5_Gg_0" localSheetId="11" hidden="1">'UBA THG Apr23'!$H$11</definedName>
    <definedName name="A4_9_6888_1_1XSpaceAXSpace4XSpaceXMinusXSpaceallXSpaceXMinusXSpaceCO2_5_10_REF_REF_XMinus4_Gg_0" localSheetId="12" hidden="1">'UBA CO2 Apr23'!$I$11</definedName>
    <definedName name="A4_9_6888_1_1XSpaceAXSpace4XSpaceXMinusXSpaceallXSpaceXMinusXSpaceCO2_5_10_REF_REF_XMinus4_Gg_0" localSheetId="7" hidden="1">'UBA CO2 EU Jan22'!$I$11</definedName>
    <definedName name="A4_9_6888_1_1XSpaceAXSpace4XSpaceXMinusXSpaceallXSpaceXMinusXSpaceCO2_5_10_REF_REF_XMinus4_Gg_0" localSheetId="8" hidden="1">'UBA GHG_CO2eq Jan22'!$I$11</definedName>
    <definedName name="A4_9_6888_1_1XSpaceAXSpace4XSpaceXMinusXSpaceallXSpaceXMinusXSpaceCO2_5_10_REF_REF_XMinus4_Gg_0" localSheetId="11" hidden="1">'UBA THG Apr23'!$I$11</definedName>
    <definedName name="A4_9_6889_1_1XSpaceAXSpace4XSpaceXMinusXSpaceallXSpaceXMinusXSpaceCO2_5_10_REF_REF_XMinus3_Gg_0" localSheetId="12" hidden="1">'UBA CO2 Apr23'!$J$11</definedName>
    <definedName name="A4_9_6889_1_1XSpaceAXSpace4XSpaceXMinusXSpaceallXSpaceXMinusXSpaceCO2_5_10_REF_REF_XMinus3_Gg_0" localSheetId="7" hidden="1">'UBA CO2 EU Jan22'!$J$11</definedName>
    <definedName name="A4_9_6889_1_1XSpaceAXSpace4XSpaceXMinusXSpaceallXSpaceXMinusXSpaceCO2_5_10_REF_REF_XMinus3_Gg_0" localSheetId="8" hidden="1">'UBA GHG_CO2eq Jan22'!$J$11</definedName>
    <definedName name="A4_9_6889_1_1XSpaceAXSpace4XSpaceXMinusXSpaceallXSpaceXMinusXSpaceCO2_5_10_REF_REF_XMinus3_Gg_0" localSheetId="11" hidden="1">'UBA THG Apr23'!$J$11</definedName>
    <definedName name="A4_9_6890_1_1XSpaceAXSpace4XSpaceXMinusXSpaceallXSpaceXMinusXSpaceCO2_5_10_REF_REF_XMinus2_Gg_0" localSheetId="12" hidden="1">'UBA CO2 Apr23'!$K$11</definedName>
    <definedName name="A4_9_6890_1_1XSpaceAXSpace4XSpaceXMinusXSpaceallXSpaceXMinusXSpaceCO2_5_10_REF_REF_XMinus2_Gg_0" localSheetId="7" hidden="1">'UBA CO2 EU Jan22'!$K$11</definedName>
    <definedName name="A4_9_6890_1_1XSpaceAXSpace4XSpaceXMinusXSpaceallXSpaceXMinusXSpaceCO2_5_10_REF_REF_XMinus2_Gg_0" localSheetId="8" hidden="1">'UBA GHG_CO2eq Jan22'!$K$11</definedName>
    <definedName name="A4_9_6890_1_1XSpaceAXSpace4XSpaceXMinusXSpaceallXSpaceXMinusXSpaceCO2_5_10_REF_REF_XMinus2_Gg_0" localSheetId="11" hidden="1">'UBA THG Apr23'!$K$11</definedName>
    <definedName name="A4_9_6891_1_1XSpaceAXSpace4XSpaceXMinusXSpaceallXSpaceXMinusXSpaceCO2_5_10_REF_REF_XMinus1_Gg_0" localSheetId="12" hidden="1">'UBA CO2 Apr23'!$L$11</definedName>
    <definedName name="A4_9_6891_1_1XSpaceAXSpace4XSpaceXMinusXSpaceallXSpaceXMinusXSpaceCO2_5_10_REF_REF_XMinus1_Gg_0" localSheetId="7" hidden="1">'UBA CO2 EU Jan22'!$L$11</definedName>
    <definedName name="A4_9_6891_1_1XSpaceAXSpace4XSpaceXMinusXSpaceallXSpaceXMinusXSpaceCO2_5_10_REF_REF_XMinus1_Gg_0" localSheetId="8" hidden="1">'UBA GHG_CO2eq Jan22'!$L$11</definedName>
    <definedName name="A4_9_6891_1_1XSpaceAXSpace4XSpaceXMinusXSpaceallXSpaceXMinusXSpaceCO2_5_10_REF_REF_XMinus1_Gg_0" localSheetId="11" hidden="1">'UBA THG Apr23'!$L$11</definedName>
    <definedName name="A4_9_6892_1_1XSpaceAXSpace4XSpaceXMinusXSpaceallXSpaceXMinusXSpaceCO2_5_10_REF_REF_0_Gg_0" localSheetId="12" hidden="1">'UBA CO2 Apr23'!$M$11</definedName>
    <definedName name="A4_9_6892_1_1XSpaceAXSpace4XSpaceXMinusXSpaceallXSpaceXMinusXSpaceCO2_5_10_REF_REF_0_Gg_0" localSheetId="7" hidden="1">'UBA CO2 EU Jan22'!$M$11</definedName>
    <definedName name="A4_9_6892_1_1XSpaceAXSpace4XSpaceXMinusXSpaceallXSpaceXMinusXSpaceCO2_5_10_REF_REF_0_Gg_0" localSheetId="8" hidden="1">'UBA GHG_CO2eq Jan22'!$M$11</definedName>
    <definedName name="A4_9_6892_1_1XSpaceAXSpace4XSpaceXMinusXSpaceallXSpaceXMinusXSpaceCO2_5_10_REF_REF_0_Gg_0" localSheetId="11" hidden="1">'UBA THG Apr23'!$M$11</definedName>
    <definedName name="A4_9_6893_1_1XSpaceAXSpace4XSpaceXMinusXSpaceallXSpaceXMinusXSpaceCO2_5_10_REF_REF_1_Gg_0" localSheetId="12" hidden="1">'UBA CO2 Apr23'!$N$11</definedName>
    <definedName name="A4_9_6893_1_1XSpaceAXSpace4XSpaceXMinusXSpaceallXSpaceXMinusXSpaceCO2_5_10_REF_REF_1_Gg_0" localSheetId="7" hidden="1">'UBA CO2 EU Jan22'!$N$11</definedName>
    <definedName name="A4_9_6893_1_1XSpaceAXSpace4XSpaceXMinusXSpaceallXSpaceXMinusXSpaceCO2_5_10_REF_REF_1_Gg_0" localSheetId="8" hidden="1">'UBA GHG_CO2eq Jan22'!$N$11</definedName>
    <definedName name="A4_9_6893_1_1XSpaceAXSpace4XSpaceXMinusXSpaceallXSpaceXMinusXSpaceCO2_5_10_REF_REF_1_Gg_0" localSheetId="11" hidden="1">'UBA THG Apr23'!$N$11</definedName>
    <definedName name="A4_9_6894_1_1XSpaceAXSpace4XSpaceXMinusXSpaceallXSpaceXMinusXSpaceCO2_5_10_REF_REF_2_Gg_0" localSheetId="12" hidden="1">'UBA CO2 Apr23'!$O$11</definedName>
    <definedName name="A4_9_6894_1_1XSpaceAXSpace4XSpaceXMinusXSpaceallXSpaceXMinusXSpaceCO2_5_10_REF_REF_2_Gg_0" localSheetId="7" hidden="1">'UBA CO2 EU Jan22'!$O$11</definedName>
    <definedName name="A4_9_6894_1_1XSpaceAXSpace4XSpaceXMinusXSpaceallXSpaceXMinusXSpaceCO2_5_10_REF_REF_2_Gg_0" localSheetId="8" hidden="1">'UBA GHG_CO2eq Jan22'!$O$11</definedName>
    <definedName name="A4_9_6894_1_1XSpaceAXSpace4XSpaceXMinusXSpaceallXSpaceXMinusXSpaceCO2_5_10_REF_REF_2_Gg_0" localSheetId="11" hidden="1">'UBA THG Apr23'!$O$11</definedName>
    <definedName name="A4_9_6895_1_1XSpaceAXSpace4XSpaceXMinusXSpaceallXSpaceXMinusXSpaceCO2_5_10_REF_REF_3_Gg_0" localSheetId="12" hidden="1">'UBA CO2 Apr23'!$P$11</definedName>
    <definedName name="A4_9_6895_1_1XSpaceAXSpace4XSpaceXMinusXSpaceallXSpaceXMinusXSpaceCO2_5_10_REF_REF_3_Gg_0" localSheetId="7" hidden="1">'UBA CO2 EU Jan22'!$P$11</definedName>
    <definedName name="A4_9_6895_1_1XSpaceAXSpace4XSpaceXMinusXSpaceallXSpaceXMinusXSpaceCO2_5_10_REF_REF_3_Gg_0" localSheetId="8" hidden="1">'UBA GHG_CO2eq Jan22'!$P$11</definedName>
    <definedName name="A4_9_6895_1_1XSpaceAXSpace4XSpaceXMinusXSpaceallXSpaceXMinusXSpaceCO2_5_10_REF_REF_3_Gg_0" localSheetId="11" hidden="1">'UBA THG Apr23'!$P$11</definedName>
    <definedName name="A4_9_6896_1_1XSpaceAXSpace4XSpaceXMinusXSpaceallXSpaceXMinusXSpaceCO2_5_10_REF_REF_4_Gg_0" localSheetId="12" hidden="1">'UBA CO2 Apr23'!$Q$11</definedName>
    <definedName name="A4_9_6896_1_1XSpaceAXSpace4XSpaceXMinusXSpaceallXSpaceXMinusXSpaceCO2_5_10_REF_REF_4_Gg_0" localSheetId="7" hidden="1">'UBA CO2 EU Jan22'!$Q$11</definedName>
    <definedName name="A4_9_6896_1_1XSpaceAXSpace4XSpaceXMinusXSpaceallXSpaceXMinusXSpaceCO2_5_10_REF_REF_4_Gg_0" localSheetId="8" hidden="1">'UBA GHG_CO2eq Jan22'!$Q$11</definedName>
    <definedName name="A4_9_6896_1_1XSpaceAXSpace4XSpaceXMinusXSpaceallXSpaceXMinusXSpaceCO2_5_10_REF_REF_4_Gg_0" localSheetId="11" hidden="1">'UBA THG Apr23'!$Q$11</definedName>
    <definedName name="A4_9_6897_1_1XSpaceAXSpace4XSpaceXSpaceXMinusXSpaceallXSpaceXMinusXSpaceCO2XSpaceXMinusXSpaceCommercial_5_10_REF_REF_XMinus10_Gg_0" localSheetId="12" hidden="1">'UBA CO2 Apr23'!$C$12</definedName>
    <definedName name="A4_9_6897_1_1XSpaceAXSpace4XSpaceXSpaceXMinusXSpaceallXSpaceXMinusXSpaceCO2XSpaceXMinusXSpaceCommercial_5_10_REF_REF_XMinus10_Gg_0" localSheetId="7" hidden="1">'UBA CO2 EU Jan22'!$C$12</definedName>
    <definedName name="A4_9_6897_1_1XSpaceAXSpace4XSpaceXSpaceXMinusXSpaceallXSpaceXMinusXSpaceCO2XSpaceXMinusXSpaceCommercial_5_10_REF_REF_XMinus10_Gg_0" localSheetId="8" hidden="1">'UBA GHG_CO2eq Jan22'!$C$12</definedName>
    <definedName name="A4_9_6897_1_1XSpaceAXSpace4XSpaceXSpaceXMinusXSpaceallXSpaceXMinusXSpaceCO2XSpaceXMinusXSpaceCommercial_5_10_REF_REF_XMinus10_Gg_0" localSheetId="11" hidden="1">'UBA THG Apr23'!$C$12</definedName>
    <definedName name="A4_9_6898_1_1XSpaceAXSpace4XSpaceXSpaceXMinusXSpaceallXSpaceXMinusXSpaceCO2XSpaceXMinusXSpaceCommercial_5_10_REF_REF_XMinus9_Gg_0" localSheetId="12" hidden="1">'UBA CO2 Apr23'!$D$12</definedName>
    <definedName name="A4_9_6898_1_1XSpaceAXSpace4XSpaceXSpaceXMinusXSpaceallXSpaceXMinusXSpaceCO2XSpaceXMinusXSpaceCommercial_5_10_REF_REF_XMinus9_Gg_0" localSheetId="7" hidden="1">'UBA CO2 EU Jan22'!$D$12</definedName>
    <definedName name="A4_9_6898_1_1XSpaceAXSpace4XSpaceXSpaceXMinusXSpaceallXSpaceXMinusXSpaceCO2XSpaceXMinusXSpaceCommercial_5_10_REF_REF_XMinus9_Gg_0" localSheetId="8" hidden="1">'UBA GHG_CO2eq Jan22'!$D$12</definedName>
    <definedName name="A4_9_6898_1_1XSpaceAXSpace4XSpaceXSpaceXMinusXSpaceallXSpaceXMinusXSpaceCO2XSpaceXMinusXSpaceCommercial_5_10_REF_REF_XMinus9_Gg_0" localSheetId="11" hidden="1">'UBA THG Apr23'!$D$12</definedName>
    <definedName name="A4_9_6899_1_1XSpaceAXSpace4XSpaceXSpaceXMinusXSpaceallXSpaceXMinusXSpaceCO2XSpaceXMinusXSpaceCommercial_5_10_REF_REF_XMinus8_Gg_0" localSheetId="12" hidden="1">'UBA CO2 Apr23'!$E$12</definedName>
    <definedName name="A4_9_6899_1_1XSpaceAXSpace4XSpaceXSpaceXMinusXSpaceallXSpaceXMinusXSpaceCO2XSpaceXMinusXSpaceCommercial_5_10_REF_REF_XMinus8_Gg_0" localSheetId="7" hidden="1">'UBA CO2 EU Jan22'!$E$12</definedName>
    <definedName name="A4_9_6899_1_1XSpaceAXSpace4XSpaceXSpaceXMinusXSpaceallXSpaceXMinusXSpaceCO2XSpaceXMinusXSpaceCommercial_5_10_REF_REF_XMinus8_Gg_0" localSheetId="8" hidden="1">'UBA GHG_CO2eq Jan22'!$E$12</definedName>
    <definedName name="A4_9_6899_1_1XSpaceAXSpace4XSpaceXSpaceXMinusXSpaceallXSpaceXMinusXSpaceCO2XSpaceXMinusXSpaceCommercial_5_10_REF_REF_XMinus8_Gg_0" localSheetId="11" hidden="1">'UBA THG Apr23'!$E$12</definedName>
    <definedName name="A4_9_6900_1_1XSpaceAXSpace4XSpaceXSpaceXMinusXSpaceallXSpaceXMinusXSpaceCO2XSpaceXMinusXSpaceCommercial_5_10_REF_REF_XMinus7_Gg_0" localSheetId="12" hidden="1">'UBA CO2 Apr23'!$F$12</definedName>
    <definedName name="A4_9_6900_1_1XSpaceAXSpace4XSpaceXSpaceXMinusXSpaceallXSpaceXMinusXSpaceCO2XSpaceXMinusXSpaceCommercial_5_10_REF_REF_XMinus7_Gg_0" localSheetId="7" hidden="1">'UBA CO2 EU Jan22'!$F$12</definedName>
    <definedName name="A4_9_6900_1_1XSpaceAXSpace4XSpaceXSpaceXMinusXSpaceallXSpaceXMinusXSpaceCO2XSpaceXMinusXSpaceCommercial_5_10_REF_REF_XMinus7_Gg_0" localSheetId="8" hidden="1">'UBA GHG_CO2eq Jan22'!$F$12</definedName>
    <definedName name="A4_9_6900_1_1XSpaceAXSpace4XSpaceXSpaceXMinusXSpaceallXSpaceXMinusXSpaceCO2XSpaceXMinusXSpaceCommercial_5_10_REF_REF_XMinus7_Gg_0" localSheetId="11" hidden="1">'UBA THG Apr23'!$F$12</definedName>
    <definedName name="A4_9_6901_1_1XSpaceAXSpace4XSpaceXSpaceXMinusXSpaceallXSpaceXMinusXSpaceCO2XSpaceXMinusXSpaceCommercial_5_10_REF_REF_XMinus6_Gg_0" localSheetId="12" hidden="1">'UBA CO2 Apr23'!$G$12</definedName>
    <definedName name="A4_9_6901_1_1XSpaceAXSpace4XSpaceXSpaceXMinusXSpaceallXSpaceXMinusXSpaceCO2XSpaceXMinusXSpaceCommercial_5_10_REF_REF_XMinus6_Gg_0" localSheetId="7" hidden="1">'UBA CO2 EU Jan22'!$G$12</definedName>
    <definedName name="A4_9_6901_1_1XSpaceAXSpace4XSpaceXSpaceXMinusXSpaceallXSpaceXMinusXSpaceCO2XSpaceXMinusXSpaceCommercial_5_10_REF_REF_XMinus6_Gg_0" localSheetId="8" hidden="1">'UBA GHG_CO2eq Jan22'!$G$12</definedName>
    <definedName name="A4_9_6901_1_1XSpaceAXSpace4XSpaceXSpaceXMinusXSpaceallXSpaceXMinusXSpaceCO2XSpaceXMinusXSpaceCommercial_5_10_REF_REF_XMinus6_Gg_0" localSheetId="11" hidden="1">'UBA THG Apr23'!$G$12</definedName>
    <definedName name="A4_9_6902_1_1XSpaceAXSpace4XSpaceXSpaceXMinusXSpaceallXSpaceXMinusXSpaceCO2XSpaceXMinusXSpaceCommercial_5_10_REF_REF_XMinus5_Gg_0" localSheetId="12" hidden="1">'UBA CO2 Apr23'!$H$12</definedName>
    <definedName name="A4_9_6902_1_1XSpaceAXSpace4XSpaceXSpaceXMinusXSpaceallXSpaceXMinusXSpaceCO2XSpaceXMinusXSpaceCommercial_5_10_REF_REF_XMinus5_Gg_0" localSheetId="7" hidden="1">'UBA CO2 EU Jan22'!$H$12</definedName>
    <definedName name="A4_9_6902_1_1XSpaceAXSpace4XSpaceXSpaceXMinusXSpaceallXSpaceXMinusXSpaceCO2XSpaceXMinusXSpaceCommercial_5_10_REF_REF_XMinus5_Gg_0" localSheetId="8" hidden="1">'UBA GHG_CO2eq Jan22'!$H$12</definedName>
    <definedName name="A4_9_6902_1_1XSpaceAXSpace4XSpaceXSpaceXMinusXSpaceallXSpaceXMinusXSpaceCO2XSpaceXMinusXSpaceCommercial_5_10_REF_REF_XMinus5_Gg_0" localSheetId="11" hidden="1">'UBA THG Apr23'!$H$12</definedName>
    <definedName name="A4_9_6903_1_1XSpaceAXSpace4XSpaceXSpaceXMinusXSpaceallXSpaceXMinusXSpaceCO2XSpaceXMinusXSpaceCommercial_5_10_REF_REF_XMinus4_Gg_0" localSheetId="12" hidden="1">'UBA CO2 Apr23'!$I$12</definedName>
    <definedName name="A4_9_6903_1_1XSpaceAXSpace4XSpaceXSpaceXMinusXSpaceallXSpaceXMinusXSpaceCO2XSpaceXMinusXSpaceCommercial_5_10_REF_REF_XMinus4_Gg_0" localSheetId="7" hidden="1">'UBA CO2 EU Jan22'!$I$12</definedName>
    <definedName name="A4_9_6903_1_1XSpaceAXSpace4XSpaceXSpaceXMinusXSpaceallXSpaceXMinusXSpaceCO2XSpaceXMinusXSpaceCommercial_5_10_REF_REF_XMinus4_Gg_0" localSheetId="8" hidden="1">'UBA GHG_CO2eq Jan22'!$I$12</definedName>
    <definedName name="A4_9_6903_1_1XSpaceAXSpace4XSpaceXSpaceXMinusXSpaceallXSpaceXMinusXSpaceCO2XSpaceXMinusXSpaceCommercial_5_10_REF_REF_XMinus4_Gg_0" localSheetId="11" hidden="1">'UBA THG Apr23'!$I$12</definedName>
    <definedName name="A4_9_6904_1_1XSpaceAXSpace4XSpaceXSpaceXMinusXSpaceallXSpaceXMinusXSpaceCO2XSpaceXMinusXSpaceCommercial_5_10_REF_REF_XMinus3_Gg_0" localSheetId="12" hidden="1">'UBA CO2 Apr23'!$J$12</definedName>
    <definedName name="A4_9_6904_1_1XSpaceAXSpace4XSpaceXSpaceXMinusXSpaceallXSpaceXMinusXSpaceCO2XSpaceXMinusXSpaceCommercial_5_10_REF_REF_XMinus3_Gg_0" localSheetId="7" hidden="1">'UBA CO2 EU Jan22'!$J$12</definedName>
    <definedName name="A4_9_6904_1_1XSpaceAXSpace4XSpaceXSpaceXMinusXSpaceallXSpaceXMinusXSpaceCO2XSpaceXMinusXSpaceCommercial_5_10_REF_REF_XMinus3_Gg_0" localSheetId="8" hidden="1">'UBA GHG_CO2eq Jan22'!$J$12</definedName>
    <definedName name="A4_9_6904_1_1XSpaceAXSpace4XSpaceXSpaceXMinusXSpaceallXSpaceXMinusXSpaceCO2XSpaceXMinusXSpaceCommercial_5_10_REF_REF_XMinus3_Gg_0" localSheetId="11" hidden="1">'UBA THG Apr23'!$J$12</definedName>
    <definedName name="A4_9_6905_1_1XSpaceAXSpace4XSpaceXSpaceXMinusXSpaceallXSpaceXMinusXSpaceCO2XSpaceXMinusXSpaceCommercial_5_10_REF_REF_XMinus2_Gg_0" localSheetId="12" hidden="1">'UBA CO2 Apr23'!$K$12</definedName>
    <definedName name="A4_9_6905_1_1XSpaceAXSpace4XSpaceXSpaceXMinusXSpaceallXSpaceXMinusXSpaceCO2XSpaceXMinusXSpaceCommercial_5_10_REF_REF_XMinus2_Gg_0" localSheetId="7" hidden="1">'UBA CO2 EU Jan22'!$K$12</definedName>
    <definedName name="A4_9_6905_1_1XSpaceAXSpace4XSpaceXSpaceXMinusXSpaceallXSpaceXMinusXSpaceCO2XSpaceXMinusXSpaceCommercial_5_10_REF_REF_XMinus2_Gg_0" localSheetId="8" hidden="1">'UBA GHG_CO2eq Jan22'!$K$12</definedName>
    <definedName name="A4_9_6905_1_1XSpaceAXSpace4XSpaceXSpaceXMinusXSpaceallXSpaceXMinusXSpaceCO2XSpaceXMinusXSpaceCommercial_5_10_REF_REF_XMinus2_Gg_0" localSheetId="11" hidden="1">'UBA THG Apr23'!$K$12</definedName>
    <definedName name="A4_9_6906_1_1XSpaceAXSpace4XSpaceXSpaceXMinusXSpaceallXSpaceXMinusXSpaceCO2XSpaceXMinusXSpaceCommercial_5_10_REF_REF_XMinus1_Gg_0" localSheetId="12" hidden="1">'UBA CO2 Apr23'!$L$12</definedName>
    <definedName name="A4_9_6906_1_1XSpaceAXSpace4XSpaceXSpaceXMinusXSpaceallXSpaceXMinusXSpaceCO2XSpaceXMinusXSpaceCommercial_5_10_REF_REF_XMinus1_Gg_0" localSheetId="7" hidden="1">'UBA CO2 EU Jan22'!$L$12</definedName>
    <definedName name="A4_9_6906_1_1XSpaceAXSpace4XSpaceXSpaceXMinusXSpaceallXSpaceXMinusXSpaceCO2XSpaceXMinusXSpaceCommercial_5_10_REF_REF_XMinus1_Gg_0" localSheetId="8" hidden="1">'UBA GHG_CO2eq Jan22'!$L$12</definedName>
    <definedName name="A4_9_6906_1_1XSpaceAXSpace4XSpaceXSpaceXMinusXSpaceallXSpaceXMinusXSpaceCO2XSpaceXMinusXSpaceCommercial_5_10_REF_REF_XMinus1_Gg_0" localSheetId="11" hidden="1">'UBA THG Apr23'!$L$12</definedName>
    <definedName name="A4_9_6907_1_1XSpaceAXSpace4XSpaceXSpaceXMinusXSpaceallXSpaceXMinusXSpaceCO2XSpaceXMinusXSpaceCommercial_5_10_REF_REF_0_Gg_0" localSheetId="12" hidden="1">'UBA CO2 Apr23'!$M$12</definedName>
    <definedName name="A4_9_6907_1_1XSpaceAXSpace4XSpaceXSpaceXMinusXSpaceallXSpaceXMinusXSpaceCO2XSpaceXMinusXSpaceCommercial_5_10_REF_REF_0_Gg_0" localSheetId="7" hidden="1">'UBA CO2 EU Jan22'!$M$12</definedName>
    <definedName name="A4_9_6907_1_1XSpaceAXSpace4XSpaceXSpaceXMinusXSpaceallXSpaceXMinusXSpaceCO2XSpaceXMinusXSpaceCommercial_5_10_REF_REF_0_Gg_0" localSheetId="8" hidden="1">'UBA GHG_CO2eq Jan22'!$M$12</definedName>
    <definedName name="A4_9_6907_1_1XSpaceAXSpace4XSpaceXSpaceXMinusXSpaceallXSpaceXMinusXSpaceCO2XSpaceXMinusXSpaceCommercial_5_10_REF_REF_0_Gg_0" localSheetId="11" hidden="1">'UBA THG Apr23'!$M$12</definedName>
    <definedName name="A4_9_6908_1_1XSpaceAXSpace4XSpaceXSpaceXMinusXSpaceallXSpaceXMinusXSpaceCO2XSpaceXMinusXSpaceCommercial_5_10_REF_REF_1_Gg_0" localSheetId="12" hidden="1">'UBA CO2 Apr23'!$N$12</definedName>
    <definedName name="A4_9_6908_1_1XSpaceAXSpace4XSpaceXSpaceXMinusXSpaceallXSpaceXMinusXSpaceCO2XSpaceXMinusXSpaceCommercial_5_10_REF_REF_1_Gg_0" localSheetId="7" hidden="1">'UBA CO2 EU Jan22'!$N$12</definedName>
    <definedName name="A4_9_6908_1_1XSpaceAXSpace4XSpaceXSpaceXMinusXSpaceallXSpaceXMinusXSpaceCO2XSpaceXMinusXSpaceCommercial_5_10_REF_REF_1_Gg_0" localSheetId="8" hidden="1">'UBA GHG_CO2eq Jan22'!$N$12</definedName>
    <definedName name="A4_9_6908_1_1XSpaceAXSpace4XSpaceXSpaceXMinusXSpaceallXSpaceXMinusXSpaceCO2XSpaceXMinusXSpaceCommercial_5_10_REF_REF_1_Gg_0" localSheetId="11" hidden="1">'UBA THG Apr23'!$N$12</definedName>
    <definedName name="A4_9_6909_1_1XSpaceAXSpace4XSpaceXSpaceXMinusXSpaceallXSpaceXMinusXSpaceCO2XSpaceXMinusXSpaceCommercial_5_10_REF_REF_2_Gg_0" localSheetId="12" hidden="1">'UBA CO2 Apr23'!$O$12</definedName>
    <definedName name="A4_9_6909_1_1XSpaceAXSpace4XSpaceXSpaceXMinusXSpaceallXSpaceXMinusXSpaceCO2XSpaceXMinusXSpaceCommercial_5_10_REF_REF_2_Gg_0" localSheetId="7" hidden="1">'UBA CO2 EU Jan22'!$O$12</definedName>
    <definedName name="A4_9_6909_1_1XSpaceAXSpace4XSpaceXSpaceXMinusXSpaceallXSpaceXMinusXSpaceCO2XSpaceXMinusXSpaceCommercial_5_10_REF_REF_2_Gg_0" localSheetId="8" hidden="1">'UBA GHG_CO2eq Jan22'!$O$12</definedName>
    <definedName name="A4_9_6909_1_1XSpaceAXSpace4XSpaceXSpaceXMinusXSpaceallXSpaceXMinusXSpaceCO2XSpaceXMinusXSpaceCommercial_5_10_REF_REF_2_Gg_0" localSheetId="11" hidden="1">'UBA THG Apr23'!$O$12</definedName>
    <definedName name="A4_9_6910_1_1XSpaceAXSpace4XSpaceXSpaceXMinusXSpaceallXSpaceXMinusXSpaceCO2XSpaceXMinusXSpaceCommercial_5_10_REF_REF_3_Gg_0" localSheetId="12" hidden="1">'UBA CO2 Apr23'!$P$12</definedName>
    <definedName name="A4_9_6910_1_1XSpaceAXSpace4XSpaceXSpaceXMinusXSpaceallXSpaceXMinusXSpaceCO2XSpaceXMinusXSpaceCommercial_5_10_REF_REF_3_Gg_0" localSheetId="7" hidden="1">'UBA CO2 EU Jan22'!$P$12</definedName>
    <definedName name="A4_9_6910_1_1XSpaceAXSpace4XSpaceXSpaceXMinusXSpaceallXSpaceXMinusXSpaceCO2XSpaceXMinusXSpaceCommercial_5_10_REF_REF_3_Gg_0" localSheetId="8" hidden="1">'UBA GHG_CO2eq Jan22'!$P$12</definedName>
    <definedName name="A4_9_6910_1_1XSpaceAXSpace4XSpaceXSpaceXMinusXSpaceallXSpaceXMinusXSpaceCO2XSpaceXMinusXSpaceCommercial_5_10_REF_REF_3_Gg_0" localSheetId="11" hidden="1">'UBA THG Apr23'!$P$12</definedName>
    <definedName name="A4_9_6911_1_1XSpaceAXSpace4XSpaceXSpaceXMinusXSpaceallXSpaceXMinusXSpaceCO2XSpaceXMinusXSpaceCommercial_5_10_REF_REF_4_Gg_0" localSheetId="12" hidden="1">'UBA CO2 Apr23'!$Q$12</definedName>
    <definedName name="A4_9_6911_1_1XSpaceAXSpace4XSpaceXSpaceXMinusXSpaceallXSpaceXMinusXSpaceCO2XSpaceXMinusXSpaceCommercial_5_10_REF_REF_4_Gg_0" localSheetId="7" hidden="1">'UBA CO2 EU Jan22'!$Q$12</definedName>
    <definedName name="A4_9_6911_1_1XSpaceAXSpace4XSpaceXSpaceXMinusXSpaceallXSpaceXMinusXSpaceCO2XSpaceXMinusXSpaceCommercial_5_10_REF_REF_4_Gg_0" localSheetId="8" hidden="1">'UBA GHG_CO2eq Jan22'!$Q$12</definedName>
    <definedName name="A4_9_6911_1_1XSpaceAXSpace4XSpaceXSpaceXMinusXSpaceallXSpaceXMinusXSpaceCO2XSpaceXMinusXSpaceCommercial_5_10_REF_REF_4_Gg_0" localSheetId="11" hidden="1">'UBA THG Apr23'!$Q$12</definedName>
    <definedName name="A4_9_6912_1_1XSpaceAXSpace4XSpaceXSpaceXMinusXSpaceallXSpaceXMinusXSpaceCO2XSpaceXMinusXSpaceresidential_5_10_REF_REF_XMinus10_Gg_0" localSheetId="12" hidden="1">'UBA CO2 Apr23'!$C$13</definedName>
    <definedName name="A4_9_6912_1_1XSpaceAXSpace4XSpaceXSpaceXMinusXSpaceallXSpaceXMinusXSpaceCO2XSpaceXMinusXSpaceresidential_5_10_REF_REF_XMinus10_Gg_0" localSheetId="7" hidden="1">'UBA CO2 EU Jan22'!$C$13</definedName>
    <definedName name="A4_9_6912_1_1XSpaceAXSpace4XSpaceXSpaceXMinusXSpaceallXSpaceXMinusXSpaceCO2XSpaceXMinusXSpaceresidential_5_10_REF_REF_XMinus10_Gg_0" localSheetId="8" hidden="1">'UBA GHG_CO2eq Jan22'!$C$13</definedName>
    <definedName name="A4_9_6912_1_1XSpaceAXSpace4XSpaceXSpaceXMinusXSpaceallXSpaceXMinusXSpaceCO2XSpaceXMinusXSpaceresidential_5_10_REF_REF_XMinus10_Gg_0" localSheetId="11" hidden="1">'UBA THG Apr23'!$C$13</definedName>
    <definedName name="A4_9_6913_1_1XSpaceAXSpace4XSpaceXSpaceXMinusXSpaceallXSpaceXMinusXSpaceCO2XSpaceXMinusXSpaceresidential_5_10_REF_REF_XMinus9_Gg_0" localSheetId="12" hidden="1">'UBA CO2 Apr23'!$D$13</definedName>
    <definedName name="A4_9_6913_1_1XSpaceAXSpace4XSpaceXSpaceXMinusXSpaceallXSpaceXMinusXSpaceCO2XSpaceXMinusXSpaceresidential_5_10_REF_REF_XMinus9_Gg_0" localSheetId="7" hidden="1">'UBA CO2 EU Jan22'!$D$13</definedName>
    <definedName name="A4_9_6913_1_1XSpaceAXSpace4XSpaceXSpaceXMinusXSpaceallXSpaceXMinusXSpaceCO2XSpaceXMinusXSpaceresidential_5_10_REF_REF_XMinus9_Gg_0" localSheetId="8" hidden="1">'UBA GHG_CO2eq Jan22'!$D$13</definedName>
    <definedName name="A4_9_6913_1_1XSpaceAXSpace4XSpaceXSpaceXMinusXSpaceallXSpaceXMinusXSpaceCO2XSpaceXMinusXSpaceresidential_5_10_REF_REF_XMinus9_Gg_0" localSheetId="11" hidden="1">'UBA THG Apr23'!$D$13</definedName>
    <definedName name="A4_9_6914_1_1XSpaceAXSpace4XSpaceXSpaceXMinusXSpaceallXSpaceXMinusXSpaceCO2XSpaceXMinusXSpaceresidential_5_10_REF_REF_XMinus8_Gg_0" localSheetId="12" hidden="1">'UBA CO2 Apr23'!$E$13</definedName>
    <definedName name="A4_9_6914_1_1XSpaceAXSpace4XSpaceXSpaceXMinusXSpaceallXSpaceXMinusXSpaceCO2XSpaceXMinusXSpaceresidential_5_10_REF_REF_XMinus8_Gg_0" localSheetId="7" hidden="1">'UBA CO2 EU Jan22'!$E$13</definedName>
    <definedName name="A4_9_6914_1_1XSpaceAXSpace4XSpaceXSpaceXMinusXSpaceallXSpaceXMinusXSpaceCO2XSpaceXMinusXSpaceresidential_5_10_REF_REF_XMinus8_Gg_0" localSheetId="8" hidden="1">'UBA GHG_CO2eq Jan22'!$E$13</definedName>
    <definedName name="A4_9_6914_1_1XSpaceAXSpace4XSpaceXSpaceXMinusXSpaceallXSpaceXMinusXSpaceCO2XSpaceXMinusXSpaceresidential_5_10_REF_REF_XMinus8_Gg_0" localSheetId="11" hidden="1">'UBA THG Apr23'!$E$13</definedName>
    <definedName name="A4_9_6915_1_1XSpaceAXSpace4XSpaceXSpaceXMinusXSpaceallXSpaceXMinusXSpaceCO2XSpaceXMinusXSpaceresidential_5_10_REF_REF_XMinus7_Gg_0" localSheetId="12" hidden="1">'UBA CO2 Apr23'!$F$13</definedName>
    <definedName name="A4_9_6915_1_1XSpaceAXSpace4XSpaceXSpaceXMinusXSpaceallXSpaceXMinusXSpaceCO2XSpaceXMinusXSpaceresidential_5_10_REF_REF_XMinus7_Gg_0" localSheetId="7" hidden="1">'UBA CO2 EU Jan22'!$F$13</definedName>
    <definedName name="A4_9_6915_1_1XSpaceAXSpace4XSpaceXSpaceXMinusXSpaceallXSpaceXMinusXSpaceCO2XSpaceXMinusXSpaceresidential_5_10_REF_REF_XMinus7_Gg_0" localSheetId="8" hidden="1">'UBA GHG_CO2eq Jan22'!$F$13</definedName>
    <definedName name="A4_9_6915_1_1XSpaceAXSpace4XSpaceXSpaceXMinusXSpaceallXSpaceXMinusXSpaceCO2XSpaceXMinusXSpaceresidential_5_10_REF_REF_XMinus7_Gg_0" localSheetId="11" hidden="1">'UBA THG Apr23'!$F$13</definedName>
    <definedName name="A4_9_6916_1_1XSpaceAXSpace4XSpaceXSpaceXMinusXSpaceallXSpaceXMinusXSpaceCO2XSpaceXMinusXSpaceresidential_5_10_REF_REF_XMinus6_Gg_0" localSheetId="12" hidden="1">'UBA CO2 Apr23'!$G$13</definedName>
    <definedName name="A4_9_6916_1_1XSpaceAXSpace4XSpaceXSpaceXMinusXSpaceallXSpaceXMinusXSpaceCO2XSpaceXMinusXSpaceresidential_5_10_REF_REF_XMinus6_Gg_0" localSheetId="7" hidden="1">'UBA CO2 EU Jan22'!$G$13</definedName>
    <definedName name="A4_9_6916_1_1XSpaceAXSpace4XSpaceXSpaceXMinusXSpaceallXSpaceXMinusXSpaceCO2XSpaceXMinusXSpaceresidential_5_10_REF_REF_XMinus6_Gg_0" localSheetId="8" hidden="1">'UBA GHG_CO2eq Jan22'!$G$13</definedName>
    <definedName name="A4_9_6916_1_1XSpaceAXSpace4XSpaceXSpaceXMinusXSpaceallXSpaceXMinusXSpaceCO2XSpaceXMinusXSpaceresidential_5_10_REF_REF_XMinus6_Gg_0" localSheetId="11" hidden="1">'UBA THG Apr23'!$G$13</definedName>
    <definedName name="A4_9_6917_1_1XSpaceAXSpace4XSpaceXSpaceXMinusXSpaceallXSpaceXMinusXSpaceCO2XSpaceXMinusXSpaceresidential_5_10_REF_REF_XMinus5_Gg_0" localSheetId="12" hidden="1">'UBA CO2 Apr23'!$H$13</definedName>
    <definedName name="A4_9_6917_1_1XSpaceAXSpace4XSpaceXSpaceXMinusXSpaceallXSpaceXMinusXSpaceCO2XSpaceXMinusXSpaceresidential_5_10_REF_REF_XMinus5_Gg_0" localSheetId="7" hidden="1">'UBA CO2 EU Jan22'!$H$13</definedName>
    <definedName name="A4_9_6917_1_1XSpaceAXSpace4XSpaceXSpaceXMinusXSpaceallXSpaceXMinusXSpaceCO2XSpaceXMinusXSpaceresidential_5_10_REF_REF_XMinus5_Gg_0" localSheetId="8" hidden="1">'UBA GHG_CO2eq Jan22'!$H$13</definedName>
    <definedName name="A4_9_6917_1_1XSpaceAXSpace4XSpaceXSpaceXMinusXSpaceallXSpaceXMinusXSpaceCO2XSpaceXMinusXSpaceresidential_5_10_REF_REF_XMinus5_Gg_0" localSheetId="11" hidden="1">'UBA THG Apr23'!$H$13</definedName>
    <definedName name="A4_9_6918_1_1XSpaceAXSpace4XSpaceXSpaceXMinusXSpaceallXSpaceXMinusXSpaceCO2XSpaceXMinusXSpaceresidential_5_10_REF_REF_XMinus4_Gg_0" localSheetId="12" hidden="1">'UBA CO2 Apr23'!$I$13</definedName>
    <definedName name="A4_9_6918_1_1XSpaceAXSpace4XSpaceXSpaceXMinusXSpaceallXSpaceXMinusXSpaceCO2XSpaceXMinusXSpaceresidential_5_10_REF_REF_XMinus4_Gg_0" localSheetId="7" hidden="1">'UBA CO2 EU Jan22'!$I$13</definedName>
    <definedName name="A4_9_6918_1_1XSpaceAXSpace4XSpaceXSpaceXMinusXSpaceallXSpaceXMinusXSpaceCO2XSpaceXMinusXSpaceresidential_5_10_REF_REF_XMinus4_Gg_0" localSheetId="8" hidden="1">'UBA GHG_CO2eq Jan22'!$I$13</definedName>
    <definedName name="A4_9_6918_1_1XSpaceAXSpace4XSpaceXSpaceXMinusXSpaceallXSpaceXMinusXSpaceCO2XSpaceXMinusXSpaceresidential_5_10_REF_REF_XMinus4_Gg_0" localSheetId="11" hidden="1">'UBA THG Apr23'!$I$13</definedName>
    <definedName name="A4_9_6919_1_1XSpaceAXSpace4XSpaceXSpaceXMinusXSpaceallXSpaceXMinusXSpaceCO2XSpaceXMinusXSpaceresidential_5_10_REF_REF_XMinus3_Gg_0" localSheetId="12" hidden="1">'UBA CO2 Apr23'!$J$13</definedName>
    <definedName name="A4_9_6919_1_1XSpaceAXSpace4XSpaceXSpaceXMinusXSpaceallXSpaceXMinusXSpaceCO2XSpaceXMinusXSpaceresidential_5_10_REF_REF_XMinus3_Gg_0" localSheetId="7" hidden="1">'UBA CO2 EU Jan22'!$J$13</definedName>
    <definedName name="A4_9_6919_1_1XSpaceAXSpace4XSpaceXSpaceXMinusXSpaceallXSpaceXMinusXSpaceCO2XSpaceXMinusXSpaceresidential_5_10_REF_REF_XMinus3_Gg_0" localSheetId="8" hidden="1">'UBA GHG_CO2eq Jan22'!$J$13</definedName>
    <definedName name="A4_9_6919_1_1XSpaceAXSpace4XSpaceXSpaceXMinusXSpaceallXSpaceXMinusXSpaceCO2XSpaceXMinusXSpaceresidential_5_10_REF_REF_XMinus3_Gg_0" localSheetId="11" hidden="1">'UBA THG Apr23'!$J$13</definedName>
    <definedName name="A4_9_6920_1_1XSpaceAXSpace4XSpaceXSpaceXMinusXSpaceallXSpaceXMinusXSpaceCO2XSpaceXMinusXSpaceresidential_5_10_REF_REF_XMinus2_Gg_0" localSheetId="12" hidden="1">'UBA CO2 Apr23'!$K$13</definedName>
    <definedName name="A4_9_6920_1_1XSpaceAXSpace4XSpaceXSpaceXMinusXSpaceallXSpaceXMinusXSpaceCO2XSpaceXMinusXSpaceresidential_5_10_REF_REF_XMinus2_Gg_0" localSheetId="7" hidden="1">'UBA CO2 EU Jan22'!$K$13</definedName>
    <definedName name="A4_9_6920_1_1XSpaceAXSpace4XSpaceXSpaceXMinusXSpaceallXSpaceXMinusXSpaceCO2XSpaceXMinusXSpaceresidential_5_10_REF_REF_XMinus2_Gg_0" localSheetId="8" hidden="1">'UBA GHG_CO2eq Jan22'!$K$13</definedName>
    <definedName name="A4_9_6920_1_1XSpaceAXSpace4XSpaceXSpaceXMinusXSpaceallXSpaceXMinusXSpaceCO2XSpaceXMinusXSpaceresidential_5_10_REF_REF_XMinus2_Gg_0" localSheetId="11" hidden="1">'UBA THG Apr23'!$K$13</definedName>
    <definedName name="A4_9_6921_1_1XSpaceAXSpace4XSpaceXSpaceXMinusXSpaceallXSpaceXMinusXSpaceCO2XSpaceXMinusXSpaceresidential_5_10_REF_REF_XMinus1_Gg_0" localSheetId="12" hidden="1">'UBA CO2 Apr23'!$L$13</definedName>
    <definedName name="A4_9_6921_1_1XSpaceAXSpace4XSpaceXSpaceXMinusXSpaceallXSpaceXMinusXSpaceCO2XSpaceXMinusXSpaceresidential_5_10_REF_REF_XMinus1_Gg_0" localSheetId="7" hidden="1">'UBA CO2 EU Jan22'!$L$13</definedName>
    <definedName name="A4_9_6921_1_1XSpaceAXSpace4XSpaceXSpaceXMinusXSpaceallXSpaceXMinusXSpaceCO2XSpaceXMinusXSpaceresidential_5_10_REF_REF_XMinus1_Gg_0" localSheetId="8" hidden="1">'UBA GHG_CO2eq Jan22'!$L$13</definedName>
    <definedName name="A4_9_6921_1_1XSpaceAXSpace4XSpaceXSpaceXMinusXSpaceallXSpaceXMinusXSpaceCO2XSpaceXMinusXSpaceresidential_5_10_REF_REF_XMinus1_Gg_0" localSheetId="11" hidden="1">'UBA THG Apr23'!$L$13</definedName>
    <definedName name="A4_9_6922_1_1XSpaceAXSpace4XSpaceXSpaceXMinusXSpaceallXSpaceXMinusXSpaceCO2XSpaceXMinusXSpaceresidential_5_10_REF_REF_0_Gg_0" localSheetId="12" hidden="1">'UBA CO2 Apr23'!$M$13</definedName>
    <definedName name="A4_9_6922_1_1XSpaceAXSpace4XSpaceXSpaceXMinusXSpaceallXSpaceXMinusXSpaceCO2XSpaceXMinusXSpaceresidential_5_10_REF_REF_0_Gg_0" localSheetId="7" hidden="1">'UBA CO2 EU Jan22'!$M$13</definedName>
    <definedName name="A4_9_6922_1_1XSpaceAXSpace4XSpaceXSpaceXMinusXSpaceallXSpaceXMinusXSpaceCO2XSpaceXMinusXSpaceresidential_5_10_REF_REF_0_Gg_0" localSheetId="8" hidden="1">'UBA GHG_CO2eq Jan22'!$M$13</definedName>
    <definedName name="A4_9_6922_1_1XSpaceAXSpace4XSpaceXSpaceXMinusXSpaceallXSpaceXMinusXSpaceCO2XSpaceXMinusXSpaceresidential_5_10_REF_REF_0_Gg_0" localSheetId="11" hidden="1">'UBA THG Apr23'!$M$13</definedName>
    <definedName name="A4_9_6923_1_1XSpaceAXSpace4XSpaceXSpaceXMinusXSpaceallXSpaceXMinusXSpaceCO2XSpaceXMinusXSpaceresidential_5_10_REF_REF_1_Gg_0" localSheetId="12" hidden="1">'UBA CO2 Apr23'!$N$13</definedName>
    <definedName name="A4_9_6923_1_1XSpaceAXSpace4XSpaceXSpaceXMinusXSpaceallXSpaceXMinusXSpaceCO2XSpaceXMinusXSpaceresidential_5_10_REF_REF_1_Gg_0" localSheetId="7" hidden="1">'UBA CO2 EU Jan22'!$N$13</definedName>
    <definedName name="A4_9_6923_1_1XSpaceAXSpace4XSpaceXSpaceXMinusXSpaceallXSpaceXMinusXSpaceCO2XSpaceXMinusXSpaceresidential_5_10_REF_REF_1_Gg_0" localSheetId="8" hidden="1">'UBA GHG_CO2eq Jan22'!$N$13</definedName>
    <definedName name="A4_9_6923_1_1XSpaceAXSpace4XSpaceXSpaceXMinusXSpaceallXSpaceXMinusXSpaceCO2XSpaceXMinusXSpaceresidential_5_10_REF_REF_1_Gg_0" localSheetId="11" hidden="1">'UBA THG Apr23'!$N$13</definedName>
    <definedName name="A4_9_6924_1_1XSpaceAXSpace4XSpaceXSpaceXMinusXSpaceallXSpaceXMinusXSpaceCO2XSpaceXMinusXSpaceresidential_5_10_REF_REF_2_Gg_0" localSheetId="12" hidden="1">'UBA CO2 Apr23'!$O$13</definedName>
    <definedName name="A4_9_6924_1_1XSpaceAXSpace4XSpaceXSpaceXMinusXSpaceallXSpaceXMinusXSpaceCO2XSpaceXMinusXSpaceresidential_5_10_REF_REF_2_Gg_0" localSheetId="7" hidden="1">'UBA CO2 EU Jan22'!$O$13</definedName>
    <definedName name="A4_9_6924_1_1XSpaceAXSpace4XSpaceXSpaceXMinusXSpaceallXSpaceXMinusXSpaceCO2XSpaceXMinusXSpaceresidential_5_10_REF_REF_2_Gg_0" localSheetId="8" hidden="1">'UBA GHG_CO2eq Jan22'!$O$13</definedName>
    <definedName name="A4_9_6924_1_1XSpaceAXSpace4XSpaceXSpaceXMinusXSpaceallXSpaceXMinusXSpaceCO2XSpaceXMinusXSpaceresidential_5_10_REF_REF_2_Gg_0" localSheetId="11" hidden="1">'UBA THG Apr23'!$O$13</definedName>
    <definedName name="A4_9_6925_1_1XSpaceAXSpace4XSpaceXSpaceXMinusXSpaceallXSpaceXMinusXSpaceCO2XSpaceXMinusXSpaceresidential_5_10_REF_REF_3_Gg_0" localSheetId="12" hidden="1">'UBA CO2 Apr23'!$P$13</definedName>
    <definedName name="A4_9_6925_1_1XSpaceAXSpace4XSpaceXSpaceXMinusXSpaceallXSpaceXMinusXSpaceCO2XSpaceXMinusXSpaceresidential_5_10_REF_REF_3_Gg_0" localSheetId="7" hidden="1">'UBA CO2 EU Jan22'!$P$13</definedName>
    <definedName name="A4_9_6925_1_1XSpaceAXSpace4XSpaceXSpaceXMinusXSpaceallXSpaceXMinusXSpaceCO2XSpaceXMinusXSpaceresidential_5_10_REF_REF_3_Gg_0" localSheetId="8" hidden="1">'UBA GHG_CO2eq Jan22'!$P$13</definedName>
    <definedName name="A4_9_6925_1_1XSpaceAXSpace4XSpaceXSpaceXMinusXSpaceallXSpaceXMinusXSpaceCO2XSpaceXMinusXSpaceresidential_5_10_REF_REF_3_Gg_0" localSheetId="11" hidden="1">'UBA THG Apr23'!$P$13</definedName>
    <definedName name="A4_9_6926_1_1XSpaceAXSpace4XSpaceXSpaceXMinusXSpaceallXSpaceXMinusXSpaceCO2XSpaceXMinusXSpaceresidential_5_10_REF_REF_4_Gg_0" localSheetId="12" hidden="1">'UBA CO2 Apr23'!$Q$13</definedName>
    <definedName name="A4_9_6926_1_1XSpaceAXSpace4XSpaceXSpaceXMinusXSpaceallXSpaceXMinusXSpaceCO2XSpaceXMinusXSpaceresidential_5_10_REF_REF_4_Gg_0" localSheetId="7" hidden="1">'UBA CO2 EU Jan22'!$Q$13</definedName>
    <definedName name="A4_9_6926_1_1XSpaceAXSpace4XSpaceXSpaceXMinusXSpaceallXSpaceXMinusXSpaceCO2XSpaceXMinusXSpaceresidential_5_10_REF_REF_4_Gg_0" localSheetId="8" hidden="1">'UBA GHG_CO2eq Jan22'!$Q$13</definedName>
    <definedName name="A4_9_6926_1_1XSpaceAXSpace4XSpaceXSpaceXMinusXSpaceallXSpaceXMinusXSpaceCO2XSpaceXMinusXSpaceresidential_5_10_REF_REF_4_Gg_0" localSheetId="11" hidden="1">'UBA THG Apr23'!$Q$13</definedName>
    <definedName name="A4_9_6927_1_1XSpaceAXSpace5XSpaceXMinusXSpaceallXSpaceXMinusXSpaceCO2_5_10_REF_REF_XMinus10_Gg_0" localSheetId="12" hidden="1">'UBA CO2 Apr23'!$C$14</definedName>
    <definedName name="A4_9_6927_1_1XSpaceAXSpace5XSpaceXMinusXSpaceallXSpaceXMinusXSpaceCO2_5_10_REF_REF_XMinus10_Gg_0" localSheetId="7" hidden="1">'UBA CO2 EU Jan22'!$C$14</definedName>
    <definedName name="A4_9_6927_1_1XSpaceAXSpace5XSpaceXMinusXSpaceallXSpaceXMinusXSpaceCO2_5_10_REF_REF_XMinus10_Gg_0" localSheetId="8" hidden="1">'UBA GHG_CO2eq Jan22'!$C$14</definedName>
    <definedName name="A4_9_6927_1_1XSpaceAXSpace5XSpaceXMinusXSpaceallXSpaceXMinusXSpaceCO2_5_10_REF_REF_XMinus10_Gg_0" localSheetId="11" hidden="1">'UBA THG Apr23'!$C$14</definedName>
    <definedName name="A4_9_6928_1_1XSpaceAXSpace5XSpaceXMinusXSpaceallXSpaceXMinusXSpaceCO2_5_10_REF_REF_XMinus9_Gg_0" localSheetId="12" hidden="1">'UBA CO2 Apr23'!$D$14</definedName>
    <definedName name="A4_9_6928_1_1XSpaceAXSpace5XSpaceXMinusXSpaceallXSpaceXMinusXSpaceCO2_5_10_REF_REF_XMinus9_Gg_0" localSheetId="7" hidden="1">'UBA CO2 EU Jan22'!$D$14</definedName>
    <definedName name="A4_9_6928_1_1XSpaceAXSpace5XSpaceXMinusXSpaceallXSpaceXMinusXSpaceCO2_5_10_REF_REF_XMinus9_Gg_0" localSheetId="8" hidden="1">'UBA GHG_CO2eq Jan22'!$D$14</definedName>
    <definedName name="A4_9_6928_1_1XSpaceAXSpace5XSpaceXMinusXSpaceallXSpaceXMinusXSpaceCO2_5_10_REF_REF_XMinus9_Gg_0" localSheetId="11" hidden="1">'UBA THG Apr23'!$D$14</definedName>
    <definedName name="A4_9_6929_1_1XSpaceAXSpace5XSpaceXMinusXSpaceallXSpaceXMinusXSpaceCO2_5_10_REF_REF_XMinus8_Gg_0" localSheetId="12" hidden="1">'UBA CO2 Apr23'!$E$14</definedName>
    <definedName name="A4_9_6929_1_1XSpaceAXSpace5XSpaceXMinusXSpaceallXSpaceXMinusXSpaceCO2_5_10_REF_REF_XMinus8_Gg_0" localSheetId="7" hidden="1">'UBA CO2 EU Jan22'!$E$14</definedName>
    <definedName name="A4_9_6929_1_1XSpaceAXSpace5XSpaceXMinusXSpaceallXSpaceXMinusXSpaceCO2_5_10_REF_REF_XMinus8_Gg_0" localSheetId="8" hidden="1">'UBA GHG_CO2eq Jan22'!$E$14</definedName>
    <definedName name="A4_9_6929_1_1XSpaceAXSpace5XSpaceXMinusXSpaceallXSpaceXMinusXSpaceCO2_5_10_REF_REF_XMinus8_Gg_0" localSheetId="11" hidden="1">'UBA THG Apr23'!$E$14</definedName>
    <definedName name="A4_9_6930_1_1XSpaceAXSpace5XSpaceXMinusXSpaceallXSpaceXMinusXSpaceCO2_5_10_REF_REF_XMinus7_Gg_0" localSheetId="12" hidden="1">'UBA CO2 Apr23'!$F$14</definedName>
    <definedName name="A4_9_6930_1_1XSpaceAXSpace5XSpaceXMinusXSpaceallXSpaceXMinusXSpaceCO2_5_10_REF_REF_XMinus7_Gg_0" localSheetId="7" hidden="1">'UBA CO2 EU Jan22'!$F$14</definedName>
    <definedName name="A4_9_6930_1_1XSpaceAXSpace5XSpaceXMinusXSpaceallXSpaceXMinusXSpaceCO2_5_10_REF_REF_XMinus7_Gg_0" localSheetId="8" hidden="1">'UBA GHG_CO2eq Jan22'!$F$14</definedName>
    <definedName name="A4_9_6930_1_1XSpaceAXSpace5XSpaceXMinusXSpaceallXSpaceXMinusXSpaceCO2_5_10_REF_REF_XMinus7_Gg_0" localSheetId="11" hidden="1">'UBA THG Apr23'!$F$14</definedName>
    <definedName name="A4_9_6931_1_1XSpaceAXSpace5XSpaceXMinusXSpaceallXSpaceXMinusXSpaceCO2_5_10_REF_REF_XMinus6_Gg_0" localSheetId="12" hidden="1">'UBA CO2 Apr23'!$G$14</definedName>
    <definedName name="A4_9_6931_1_1XSpaceAXSpace5XSpaceXMinusXSpaceallXSpaceXMinusXSpaceCO2_5_10_REF_REF_XMinus6_Gg_0" localSheetId="7" hidden="1">'UBA CO2 EU Jan22'!$G$14</definedName>
    <definedName name="A4_9_6931_1_1XSpaceAXSpace5XSpaceXMinusXSpaceallXSpaceXMinusXSpaceCO2_5_10_REF_REF_XMinus6_Gg_0" localSheetId="8" hidden="1">'UBA GHG_CO2eq Jan22'!$G$14</definedName>
    <definedName name="A4_9_6931_1_1XSpaceAXSpace5XSpaceXMinusXSpaceallXSpaceXMinusXSpaceCO2_5_10_REF_REF_XMinus6_Gg_0" localSheetId="11" hidden="1">'UBA THG Apr23'!$G$14</definedName>
    <definedName name="A4_9_6932_1_1XSpaceAXSpace5XSpaceXMinusXSpaceallXSpaceXMinusXSpaceCO2_5_10_REF_REF_XMinus5_Gg_0" localSheetId="12" hidden="1">'UBA CO2 Apr23'!$H$14</definedName>
    <definedName name="A4_9_6932_1_1XSpaceAXSpace5XSpaceXMinusXSpaceallXSpaceXMinusXSpaceCO2_5_10_REF_REF_XMinus5_Gg_0" localSheetId="7" hidden="1">'UBA CO2 EU Jan22'!$H$14</definedName>
    <definedName name="A4_9_6932_1_1XSpaceAXSpace5XSpaceXMinusXSpaceallXSpaceXMinusXSpaceCO2_5_10_REF_REF_XMinus5_Gg_0" localSheetId="8" hidden="1">'UBA GHG_CO2eq Jan22'!$H$14</definedName>
    <definedName name="A4_9_6932_1_1XSpaceAXSpace5XSpaceXMinusXSpaceallXSpaceXMinusXSpaceCO2_5_10_REF_REF_XMinus5_Gg_0" localSheetId="11" hidden="1">'UBA THG Apr23'!$H$14</definedName>
    <definedName name="A4_9_6933_1_1XSpaceAXSpace5XSpaceXMinusXSpaceallXSpaceXMinusXSpaceCO2_5_10_REF_REF_XMinus4_Gg_0" localSheetId="12" hidden="1">'UBA CO2 Apr23'!$I$14</definedName>
    <definedName name="A4_9_6933_1_1XSpaceAXSpace5XSpaceXMinusXSpaceallXSpaceXMinusXSpaceCO2_5_10_REF_REF_XMinus4_Gg_0" localSheetId="7" hidden="1">'UBA CO2 EU Jan22'!$I$14</definedName>
    <definedName name="A4_9_6933_1_1XSpaceAXSpace5XSpaceXMinusXSpaceallXSpaceXMinusXSpaceCO2_5_10_REF_REF_XMinus4_Gg_0" localSheetId="8" hidden="1">'UBA GHG_CO2eq Jan22'!$I$14</definedName>
    <definedName name="A4_9_6933_1_1XSpaceAXSpace5XSpaceXMinusXSpaceallXSpaceXMinusXSpaceCO2_5_10_REF_REF_XMinus4_Gg_0" localSheetId="11" hidden="1">'UBA THG Apr23'!$I$14</definedName>
    <definedName name="A4_9_6934_1_1XSpaceAXSpace5XSpaceXMinusXSpaceallXSpaceXMinusXSpaceCO2_5_10_REF_REF_XMinus3_Gg_0" localSheetId="12" hidden="1">'UBA CO2 Apr23'!$J$14</definedName>
    <definedName name="A4_9_6934_1_1XSpaceAXSpace5XSpaceXMinusXSpaceallXSpaceXMinusXSpaceCO2_5_10_REF_REF_XMinus3_Gg_0" localSheetId="7" hidden="1">'UBA CO2 EU Jan22'!$J$14</definedName>
    <definedName name="A4_9_6934_1_1XSpaceAXSpace5XSpaceXMinusXSpaceallXSpaceXMinusXSpaceCO2_5_10_REF_REF_XMinus3_Gg_0" localSheetId="8" hidden="1">'UBA GHG_CO2eq Jan22'!$J$14</definedName>
    <definedName name="A4_9_6934_1_1XSpaceAXSpace5XSpaceXMinusXSpaceallXSpaceXMinusXSpaceCO2_5_10_REF_REF_XMinus3_Gg_0" localSheetId="11" hidden="1">'UBA THG Apr23'!$J$14</definedName>
    <definedName name="A4_9_6935_1_1XSpaceAXSpace5XSpaceXMinusXSpaceallXSpaceXMinusXSpaceCO2_5_10_REF_REF_XMinus2_Gg_0" localSheetId="12" hidden="1">'UBA CO2 Apr23'!$K$14</definedName>
    <definedName name="A4_9_6935_1_1XSpaceAXSpace5XSpaceXMinusXSpaceallXSpaceXMinusXSpaceCO2_5_10_REF_REF_XMinus2_Gg_0" localSheetId="7" hidden="1">'UBA CO2 EU Jan22'!$K$14</definedName>
    <definedName name="A4_9_6935_1_1XSpaceAXSpace5XSpaceXMinusXSpaceallXSpaceXMinusXSpaceCO2_5_10_REF_REF_XMinus2_Gg_0" localSheetId="8" hidden="1">'UBA GHG_CO2eq Jan22'!$K$14</definedName>
    <definedName name="A4_9_6935_1_1XSpaceAXSpace5XSpaceXMinusXSpaceallXSpaceXMinusXSpaceCO2_5_10_REF_REF_XMinus2_Gg_0" localSheetId="11" hidden="1">'UBA THG Apr23'!$K$14</definedName>
    <definedName name="A4_9_6936_1_1XSpaceAXSpace5XSpaceXMinusXSpaceallXSpaceXMinusXSpaceCO2_5_10_REF_REF_XMinus1_Gg_0" localSheetId="12" hidden="1">'UBA CO2 Apr23'!$L$14</definedName>
    <definedName name="A4_9_6936_1_1XSpaceAXSpace5XSpaceXMinusXSpaceallXSpaceXMinusXSpaceCO2_5_10_REF_REF_XMinus1_Gg_0" localSheetId="7" hidden="1">'UBA CO2 EU Jan22'!$L$14</definedName>
    <definedName name="A4_9_6936_1_1XSpaceAXSpace5XSpaceXMinusXSpaceallXSpaceXMinusXSpaceCO2_5_10_REF_REF_XMinus1_Gg_0" localSheetId="8" hidden="1">'UBA GHG_CO2eq Jan22'!$L$14</definedName>
    <definedName name="A4_9_6936_1_1XSpaceAXSpace5XSpaceXMinusXSpaceallXSpaceXMinusXSpaceCO2_5_10_REF_REF_XMinus1_Gg_0" localSheetId="11" hidden="1">'UBA THG Apr23'!$L$14</definedName>
    <definedName name="A4_9_6937_1_1XSpaceAXSpace5XSpaceXMinusXSpaceallXSpaceXMinusXSpaceCO2_5_10_REF_REF_0_Gg_0" localSheetId="12" hidden="1">'UBA CO2 Apr23'!$M$14</definedName>
    <definedName name="A4_9_6937_1_1XSpaceAXSpace5XSpaceXMinusXSpaceallXSpaceXMinusXSpaceCO2_5_10_REF_REF_0_Gg_0" localSheetId="7" hidden="1">'UBA CO2 EU Jan22'!$M$14</definedName>
    <definedName name="A4_9_6937_1_1XSpaceAXSpace5XSpaceXMinusXSpaceallXSpaceXMinusXSpaceCO2_5_10_REF_REF_0_Gg_0" localSheetId="8" hidden="1">'UBA GHG_CO2eq Jan22'!$M$14</definedName>
    <definedName name="A4_9_6937_1_1XSpaceAXSpace5XSpaceXMinusXSpaceallXSpaceXMinusXSpaceCO2_5_10_REF_REF_0_Gg_0" localSheetId="11" hidden="1">'UBA THG Apr23'!$M$14</definedName>
    <definedName name="A4_9_6938_1_1XSpaceAXSpace5XSpaceXMinusXSpaceallXSpaceXMinusXSpaceCO2_5_10_REF_REF_1_Gg_0" localSheetId="12" hidden="1">'UBA CO2 Apr23'!$N$14</definedName>
    <definedName name="A4_9_6938_1_1XSpaceAXSpace5XSpaceXMinusXSpaceallXSpaceXMinusXSpaceCO2_5_10_REF_REF_1_Gg_0" localSheetId="7" hidden="1">'UBA CO2 EU Jan22'!$N$14</definedName>
    <definedName name="A4_9_6938_1_1XSpaceAXSpace5XSpaceXMinusXSpaceallXSpaceXMinusXSpaceCO2_5_10_REF_REF_1_Gg_0" localSheetId="8" hidden="1">'UBA GHG_CO2eq Jan22'!$N$14</definedName>
    <definedName name="A4_9_6938_1_1XSpaceAXSpace5XSpaceXMinusXSpaceallXSpaceXMinusXSpaceCO2_5_10_REF_REF_1_Gg_0" localSheetId="11" hidden="1">'UBA THG Apr23'!$N$14</definedName>
    <definedName name="A4_9_6939_1_1XSpaceAXSpace5XSpaceXMinusXSpaceallXSpaceXMinusXSpaceCO2_5_10_REF_REF_2_Gg_0" localSheetId="12" hidden="1">'UBA CO2 Apr23'!$O$14</definedName>
    <definedName name="A4_9_6939_1_1XSpaceAXSpace5XSpaceXMinusXSpaceallXSpaceXMinusXSpaceCO2_5_10_REF_REF_2_Gg_0" localSheetId="7" hidden="1">'UBA CO2 EU Jan22'!$O$14</definedName>
    <definedName name="A4_9_6939_1_1XSpaceAXSpace5XSpaceXMinusXSpaceallXSpaceXMinusXSpaceCO2_5_10_REF_REF_2_Gg_0" localSheetId="8" hidden="1">'UBA GHG_CO2eq Jan22'!$O$14</definedName>
    <definedName name="A4_9_6939_1_1XSpaceAXSpace5XSpaceXMinusXSpaceallXSpaceXMinusXSpaceCO2_5_10_REF_REF_2_Gg_0" localSheetId="11" hidden="1">'UBA THG Apr23'!$O$14</definedName>
    <definedName name="A4_9_6940_1_1XSpaceAXSpace5XSpaceXMinusXSpaceallXSpaceXMinusXSpaceCO2_5_10_REF_REF_3_Gg_0" localSheetId="12" hidden="1">'UBA CO2 Apr23'!$P$14</definedName>
    <definedName name="A4_9_6940_1_1XSpaceAXSpace5XSpaceXMinusXSpaceallXSpaceXMinusXSpaceCO2_5_10_REF_REF_3_Gg_0" localSheetId="7" hidden="1">'UBA CO2 EU Jan22'!$P$14</definedName>
    <definedName name="A4_9_6940_1_1XSpaceAXSpace5XSpaceXMinusXSpaceallXSpaceXMinusXSpaceCO2_5_10_REF_REF_3_Gg_0" localSheetId="8" hidden="1">'UBA GHG_CO2eq Jan22'!$P$14</definedName>
    <definedName name="A4_9_6940_1_1XSpaceAXSpace5XSpaceXMinusXSpaceallXSpaceXMinusXSpaceCO2_5_10_REF_REF_3_Gg_0" localSheetId="11" hidden="1">'UBA THG Apr23'!$P$14</definedName>
    <definedName name="A4_9_6941_1_1XSpaceAXSpace5XSpaceXMinusXSpaceallXSpaceXMinusXSpaceCO2_5_10_REF_REF_4_Gg_0" localSheetId="12" hidden="1">'UBA CO2 Apr23'!$Q$14</definedName>
    <definedName name="A4_9_6941_1_1XSpaceAXSpace5XSpaceXMinusXSpaceallXSpaceXMinusXSpaceCO2_5_10_REF_REF_4_Gg_0" localSheetId="7" hidden="1">'UBA CO2 EU Jan22'!$Q$14</definedName>
    <definedName name="A4_9_6941_1_1XSpaceAXSpace5XSpaceXMinusXSpaceallXSpaceXMinusXSpaceCO2_5_10_REF_REF_4_Gg_0" localSheetId="8" hidden="1">'UBA GHG_CO2eq Jan22'!$Q$14</definedName>
    <definedName name="A4_9_6941_1_1XSpaceAXSpace5XSpaceXMinusXSpaceallXSpaceXMinusXSpaceCO2_5_10_REF_REF_4_Gg_0" localSheetId="11" hidden="1">'UBA THG Apr23'!$Q$14</definedName>
    <definedName name="A4_9_6942_1_1XSpaceAXSpace2XSpaceXMinusXSpaceallXSpaceXMinusXSpaceCO2_5_10_REF_REF_XMinus10_Gg_0" localSheetId="12" hidden="1">'UBA CO2 Apr23'!$C$9</definedName>
    <definedName name="A4_9_6942_1_1XSpaceAXSpace2XSpaceXMinusXSpaceallXSpaceXMinusXSpaceCO2_5_10_REF_REF_XMinus10_Gg_0" localSheetId="7" hidden="1">'UBA CO2 EU Jan22'!$C$9</definedName>
    <definedName name="A4_9_6942_1_1XSpaceAXSpace2XSpaceXMinusXSpaceallXSpaceXMinusXSpaceCO2_5_10_REF_REF_XMinus10_Gg_0" localSheetId="8" hidden="1">'UBA GHG_CO2eq Jan22'!$C$9</definedName>
    <definedName name="A4_9_6942_1_1XSpaceAXSpace2XSpaceXMinusXSpaceallXSpaceXMinusXSpaceCO2_5_10_REF_REF_XMinus10_Gg_0" localSheetId="11" hidden="1">'UBA THG Apr23'!$C$9</definedName>
    <definedName name="A4_9_6943_1_1XSpaceAXSpace2XSpaceXMinusXSpaceallXSpaceXMinusXSpaceCO2_5_10_REF_REF_XMinus9_Gg_0" localSheetId="12" hidden="1">'UBA CO2 Apr23'!$D$9</definedName>
    <definedName name="A4_9_6943_1_1XSpaceAXSpace2XSpaceXMinusXSpaceallXSpaceXMinusXSpaceCO2_5_10_REF_REF_XMinus9_Gg_0" localSheetId="7" hidden="1">'UBA CO2 EU Jan22'!$D$9</definedName>
    <definedName name="A4_9_6943_1_1XSpaceAXSpace2XSpaceXMinusXSpaceallXSpaceXMinusXSpaceCO2_5_10_REF_REF_XMinus9_Gg_0" localSheetId="8" hidden="1">'UBA GHG_CO2eq Jan22'!$D$9</definedName>
    <definedName name="A4_9_6943_1_1XSpaceAXSpace2XSpaceXMinusXSpaceallXSpaceXMinusXSpaceCO2_5_10_REF_REF_XMinus9_Gg_0" localSheetId="11" hidden="1">'UBA THG Apr23'!$D$9</definedName>
    <definedName name="A4_9_6944_1_1XSpaceAXSpace2XSpaceXMinusXSpaceallXSpaceXMinusXSpaceCO2_5_10_REF_REF_XMinus8_Gg_0" localSheetId="12" hidden="1">'UBA CO2 Apr23'!$E$9</definedName>
    <definedName name="A4_9_6944_1_1XSpaceAXSpace2XSpaceXMinusXSpaceallXSpaceXMinusXSpaceCO2_5_10_REF_REF_XMinus8_Gg_0" localSheetId="7" hidden="1">'UBA CO2 EU Jan22'!$E$9</definedName>
    <definedName name="A4_9_6944_1_1XSpaceAXSpace2XSpaceXMinusXSpaceallXSpaceXMinusXSpaceCO2_5_10_REF_REF_XMinus8_Gg_0" localSheetId="8" hidden="1">'UBA GHG_CO2eq Jan22'!$E$9</definedName>
    <definedName name="A4_9_6944_1_1XSpaceAXSpace2XSpaceXMinusXSpaceallXSpaceXMinusXSpaceCO2_5_10_REF_REF_XMinus8_Gg_0" localSheetId="11" hidden="1">'UBA THG Apr23'!$E$9</definedName>
    <definedName name="A4_9_6945_1_1XSpaceAXSpace2XSpaceXMinusXSpaceallXSpaceXMinusXSpaceCO2_5_10_REF_REF_XMinus7_Gg_0" localSheetId="12" hidden="1">'UBA CO2 Apr23'!$F$9</definedName>
    <definedName name="A4_9_6945_1_1XSpaceAXSpace2XSpaceXMinusXSpaceallXSpaceXMinusXSpaceCO2_5_10_REF_REF_XMinus7_Gg_0" localSheetId="7" hidden="1">'UBA CO2 EU Jan22'!$F$9</definedName>
    <definedName name="A4_9_6945_1_1XSpaceAXSpace2XSpaceXMinusXSpaceallXSpaceXMinusXSpaceCO2_5_10_REF_REF_XMinus7_Gg_0" localSheetId="8" hidden="1">'UBA GHG_CO2eq Jan22'!$F$9</definedName>
    <definedName name="A4_9_6945_1_1XSpaceAXSpace2XSpaceXMinusXSpaceallXSpaceXMinusXSpaceCO2_5_10_REF_REF_XMinus7_Gg_0" localSheetId="11" hidden="1">'UBA THG Apr23'!$F$9</definedName>
    <definedName name="A4_9_6946_1_1XSpaceAXSpace2XSpaceXMinusXSpaceallXSpaceXMinusXSpaceCO2_5_10_REF_REF_XMinus6_Gg_0" localSheetId="12" hidden="1">'UBA CO2 Apr23'!$G$9</definedName>
    <definedName name="A4_9_6946_1_1XSpaceAXSpace2XSpaceXMinusXSpaceallXSpaceXMinusXSpaceCO2_5_10_REF_REF_XMinus6_Gg_0" localSheetId="7" hidden="1">'UBA CO2 EU Jan22'!$G$9</definedName>
    <definedName name="A4_9_6946_1_1XSpaceAXSpace2XSpaceXMinusXSpaceallXSpaceXMinusXSpaceCO2_5_10_REF_REF_XMinus6_Gg_0" localSheetId="8" hidden="1">'UBA GHG_CO2eq Jan22'!$G$9</definedName>
    <definedName name="A4_9_6946_1_1XSpaceAXSpace2XSpaceXMinusXSpaceallXSpaceXMinusXSpaceCO2_5_10_REF_REF_XMinus6_Gg_0" localSheetId="11" hidden="1">'UBA THG Apr23'!$G$9</definedName>
    <definedName name="A4_9_6947_1_1XSpaceAXSpace2XSpaceXMinusXSpaceallXSpaceXMinusXSpaceCO2_5_10_REF_REF_XMinus5_Gg_0" localSheetId="12" hidden="1">'UBA CO2 Apr23'!$H$9</definedName>
    <definedName name="A4_9_6947_1_1XSpaceAXSpace2XSpaceXMinusXSpaceallXSpaceXMinusXSpaceCO2_5_10_REF_REF_XMinus5_Gg_0" localSheetId="7" hidden="1">'UBA CO2 EU Jan22'!$H$9</definedName>
    <definedName name="A4_9_6947_1_1XSpaceAXSpace2XSpaceXMinusXSpaceallXSpaceXMinusXSpaceCO2_5_10_REF_REF_XMinus5_Gg_0" localSheetId="8" hidden="1">'UBA GHG_CO2eq Jan22'!$H$9</definedName>
    <definedName name="A4_9_6947_1_1XSpaceAXSpace2XSpaceXMinusXSpaceallXSpaceXMinusXSpaceCO2_5_10_REF_REF_XMinus5_Gg_0" localSheetId="11" hidden="1">'UBA THG Apr23'!$H$9</definedName>
    <definedName name="A4_9_6948_1_1XSpaceAXSpace2XSpaceXMinusXSpaceallXSpaceXMinusXSpaceCO2_5_10_REF_REF_XMinus4_Gg_0" localSheetId="12" hidden="1">'UBA CO2 Apr23'!$I$9</definedName>
    <definedName name="A4_9_6948_1_1XSpaceAXSpace2XSpaceXMinusXSpaceallXSpaceXMinusXSpaceCO2_5_10_REF_REF_XMinus4_Gg_0" localSheetId="7" hidden="1">'UBA CO2 EU Jan22'!$I$9</definedName>
    <definedName name="A4_9_6948_1_1XSpaceAXSpace2XSpaceXMinusXSpaceallXSpaceXMinusXSpaceCO2_5_10_REF_REF_XMinus4_Gg_0" localSheetId="8" hidden="1">'UBA GHG_CO2eq Jan22'!$I$9</definedName>
    <definedName name="A4_9_6948_1_1XSpaceAXSpace2XSpaceXMinusXSpaceallXSpaceXMinusXSpaceCO2_5_10_REF_REF_XMinus4_Gg_0" localSheetId="11" hidden="1">'UBA THG Apr23'!$I$9</definedName>
    <definedName name="A4_9_6949_1_1XSpaceAXSpace2XSpaceXMinusXSpaceallXSpaceXMinusXSpaceCO2_5_10_REF_REF_XMinus3_Gg_0" localSheetId="12" hidden="1">'UBA CO2 Apr23'!$J$9</definedName>
    <definedName name="A4_9_6949_1_1XSpaceAXSpace2XSpaceXMinusXSpaceallXSpaceXMinusXSpaceCO2_5_10_REF_REF_XMinus3_Gg_0" localSheetId="7" hidden="1">'UBA CO2 EU Jan22'!$J$9</definedName>
    <definedName name="A4_9_6949_1_1XSpaceAXSpace2XSpaceXMinusXSpaceallXSpaceXMinusXSpaceCO2_5_10_REF_REF_XMinus3_Gg_0" localSheetId="8" hidden="1">'UBA GHG_CO2eq Jan22'!$J$9</definedName>
    <definedName name="A4_9_6949_1_1XSpaceAXSpace2XSpaceXMinusXSpaceallXSpaceXMinusXSpaceCO2_5_10_REF_REF_XMinus3_Gg_0" localSheetId="11" hidden="1">'UBA THG Apr23'!$J$9</definedName>
    <definedName name="A4_9_6950_1_1XSpaceAXSpace2XSpaceXMinusXSpaceallXSpaceXMinusXSpaceCO2_5_10_REF_REF_XMinus2_Gg_0" localSheetId="12" hidden="1">'UBA CO2 Apr23'!$K$9</definedName>
    <definedName name="A4_9_6950_1_1XSpaceAXSpace2XSpaceXMinusXSpaceallXSpaceXMinusXSpaceCO2_5_10_REF_REF_XMinus2_Gg_0" localSheetId="7" hidden="1">'UBA CO2 EU Jan22'!$K$9</definedName>
    <definedName name="A4_9_6950_1_1XSpaceAXSpace2XSpaceXMinusXSpaceallXSpaceXMinusXSpaceCO2_5_10_REF_REF_XMinus2_Gg_0" localSheetId="8" hidden="1">'UBA GHG_CO2eq Jan22'!$K$9</definedName>
    <definedName name="A4_9_6950_1_1XSpaceAXSpace2XSpaceXMinusXSpaceallXSpaceXMinusXSpaceCO2_5_10_REF_REF_XMinus2_Gg_0" localSheetId="11" hidden="1">'UBA THG Apr23'!$K$9</definedName>
    <definedName name="A4_9_6951_1_1XSpaceAXSpace2XSpaceXMinusXSpaceallXSpaceXMinusXSpaceCO2_5_10_REF_REF_XMinus1_Gg_0" localSheetId="12" hidden="1">'UBA CO2 Apr23'!$L$9</definedName>
    <definedName name="A4_9_6951_1_1XSpaceAXSpace2XSpaceXMinusXSpaceallXSpaceXMinusXSpaceCO2_5_10_REF_REF_XMinus1_Gg_0" localSheetId="7" hidden="1">'UBA CO2 EU Jan22'!$L$9</definedName>
    <definedName name="A4_9_6951_1_1XSpaceAXSpace2XSpaceXMinusXSpaceallXSpaceXMinusXSpaceCO2_5_10_REF_REF_XMinus1_Gg_0" localSheetId="8" hidden="1">'UBA GHG_CO2eq Jan22'!$L$9</definedName>
    <definedName name="A4_9_6951_1_1XSpaceAXSpace2XSpaceXMinusXSpaceallXSpaceXMinusXSpaceCO2_5_10_REF_REF_XMinus1_Gg_0" localSheetId="11" hidden="1">'UBA THG Apr23'!$L$9</definedName>
    <definedName name="A4_9_6952_1_1XSpaceAXSpace2XSpaceXMinusXSpaceallXSpaceXMinusXSpaceCO2_5_10_REF_REF_0_Gg_0" localSheetId="12" hidden="1">'UBA CO2 Apr23'!$M$9</definedName>
    <definedName name="A4_9_6952_1_1XSpaceAXSpace2XSpaceXMinusXSpaceallXSpaceXMinusXSpaceCO2_5_10_REF_REF_0_Gg_0" localSheetId="7" hidden="1">'UBA CO2 EU Jan22'!$M$9</definedName>
    <definedName name="A4_9_6952_1_1XSpaceAXSpace2XSpaceXMinusXSpaceallXSpaceXMinusXSpaceCO2_5_10_REF_REF_0_Gg_0" localSheetId="8" hidden="1">'UBA GHG_CO2eq Jan22'!$M$9</definedName>
    <definedName name="A4_9_6952_1_1XSpaceAXSpace2XSpaceXMinusXSpaceallXSpaceXMinusXSpaceCO2_5_10_REF_REF_0_Gg_0" localSheetId="11" hidden="1">'UBA THG Apr23'!$M$9</definedName>
    <definedName name="A4_9_6953_1_1XSpaceAXSpace2XSpaceXMinusXSpaceallXSpaceXMinusXSpaceCO2_5_10_REF_REF_1_Gg_0" localSheetId="12" hidden="1">'UBA CO2 Apr23'!$N$9</definedName>
    <definedName name="A4_9_6953_1_1XSpaceAXSpace2XSpaceXMinusXSpaceallXSpaceXMinusXSpaceCO2_5_10_REF_REF_1_Gg_0" localSheetId="7" hidden="1">'UBA CO2 EU Jan22'!$N$9</definedName>
    <definedName name="A4_9_6953_1_1XSpaceAXSpace2XSpaceXMinusXSpaceallXSpaceXMinusXSpaceCO2_5_10_REF_REF_1_Gg_0" localSheetId="8" hidden="1">'UBA GHG_CO2eq Jan22'!$N$9</definedName>
    <definedName name="A4_9_6953_1_1XSpaceAXSpace2XSpaceXMinusXSpaceallXSpaceXMinusXSpaceCO2_5_10_REF_REF_1_Gg_0" localSheetId="11" hidden="1">'UBA THG Apr23'!$N$9</definedName>
    <definedName name="A4_9_6954_1_1XSpaceAXSpace2XSpaceXMinusXSpaceallXSpaceXMinusXSpaceCO2_5_10_REF_REF_2_Gg_0" localSheetId="12" hidden="1">'UBA CO2 Apr23'!$O$9</definedName>
    <definedName name="A4_9_6954_1_1XSpaceAXSpace2XSpaceXMinusXSpaceallXSpaceXMinusXSpaceCO2_5_10_REF_REF_2_Gg_0" localSheetId="7" hidden="1">'UBA CO2 EU Jan22'!$O$9</definedName>
    <definedName name="A4_9_6954_1_1XSpaceAXSpace2XSpaceXMinusXSpaceallXSpaceXMinusXSpaceCO2_5_10_REF_REF_2_Gg_0" localSheetId="8" hidden="1">'UBA GHG_CO2eq Jan22'!$O$9</definedName>
    <definedName name="A4_9_6954_1_1XSpaceAXSpace2XSpaceXMinusXSpaceallXSpaceXMinusXSpaceCO2_5_10_REF_REF_2_Gg_0" localSheetId="11" hidden="1">'UBA THG Apr23'!$O$9</definedName>
    <definedName name="A4_9_6955_1_1XSpaceAXSpace2XSpaceXMinusXSpaceallXSpaceXMinusXSpaceCO2_5_10_REF_REF_3_Gg_0" localSheetId="12" hidden="1">'UBA CO2 Apr23'!$P$9</definedName>
    <definedName name="A4_9_6955_1_1XSpaceAXSpace2XSpaceXMinusXSpaceallXSpaceXMinusXSpaceCO2_5_10_REF_REF_3_Gg_0" localSheetId="7" hidden="1">'UBA CO2 EU Jan22'!$P$9</definedName>
    <definedName name="A4_9_6955_1_1XSpaceAXSpace2XSpaceXMinusXSpaceallXSpaceXMinusXSpaceCO2_5_10_REF_REF_3_Gg_0" localSheetId="8" hidden="1">'UBA GHG_CO2eq Jan22'!$P$9</definedName>
    <definedName name="A4_9_6955_1_1XSpaceAXSpace2XSpaceXMinusXSpaceallXSpaceXMinusXSpaceCO2_5_10_REF_REF_3_Gg_0" localSheetId="11" hidden="1">'UBA THG Apr23'!$P$9</definedName>
    <definedName name="A4_9_6956_1_1XSpaceAXSpace2XSpaceXMinusXSpaceallXSpaceXMinusXSpaceCO2_5_10_REF_REF_4_Gg_0" localSheetId="12" hidden="1">'UBA CO2 Apr23'!$Q$9</definedName>
    <definedName name="A4_9_6956_1_1XSpaceAXSpace2XSpaceXMinusXSpaceallXSpaceXMinusXSpaceCO2_5_10_REF_REF_4_Gg_0" localSheetId="7" hidden="1">'UBA CO2 EU Jan22'!$Q$9</definedName>
    <definedName name="A4_9_6956_1_1XSpaceAXSpace2XSpaceXMinusXSpaceallXSpaceXMinusXSpaceCO2_5_10_REF_REF_4_Gg_0" localSheetId="8" hidden="1">'UBA GHG_CO2eq Jan22'!$Q$9</definedName>
    <definedName name="A4_9_6956_1_1XSpaceAXSpace2XSpaceXMinusXSpaceallXSpaceXMinusXSpaceCO2_5_10_REF_REF_4_Gg_0" localSheetId="11" hidden="1">'UBA THG Apr23'!$Q$9</definedName>
    <definedName name="A4_9_6957_1_1XSpaceAXSpace3XSpaceXMinusXSpaceallXSpaceXMinusXSpaceCO2_5_10_REF_REF_XMinus10_Gg_0" localSheetId="12" hidden="1">'UBA CO2 Apr23'!$C$10</definedName>
    <definedName name="A4_9_6957_1_1XSpaceAXSpace3XSpaceXMinusXSpaceallXSpaceXMinusXSpaceCO2_5_10_REF_REF_XMinus10_Gg_0" localSheetId="7" hidden="1">'UBA CO2 EU Jan22'!$C$10</definedName>
    <definedName name="A4_9_6957_1_1XSpaceAXSpace3XSpaceXMinusXSpaceallXSpaceXMinusXSpaceCO2_5_10_REF_REF_XMinus10_Gg_0" localSheetId="8" hidden="1">'UBA GHG_CO2eq Jan22'!$C$10</definedName>
    <definedName name="A4_9_6957_1_1XSpaceAXSpace3XSpaceXMinusXSpaceallXSpaceXMinusXSpaceCO2_5_10_REF_REF_XMinus10_Gg_0" localSheetId="11" hidden="1">'UBA THG Apr23'!$C$10</definedName>
    <definedName name="A4_9_6958_1_1XSpaceAXSpace3XSpaceXMinusXSpaceallXSpaceXMinusXSpaceCO2_5_10_REF_REF_XMinus9_Gg_0" localSheetId="12" hidden="1">'UBA CO2 Apr23'!$D$10</definedName>
    <definedName name="A4_9_6958_1_1XSpaceAXSpace3XSpaceXMinusXSpaceallXSpaceXMinusXSpaceCO2_5_10_REF_REF_XMinus9_Gg_0" localSheetId="7" hidden="1">'UBA CO2 EU Jan22'!$D$10</definedName>
    <definedName name="A4_9_6958_1_1XSpaceAXSpace3XSpaceXMinusXSpaceallXSpaceXMinusXSpaceCO2_5_10_REF_REF_XMinus9_Gg_0" localSheetId="8" hidden="1">'UBA GHG_CO2eq Jan22'!$D$10</definedName>
    <definedName name="A4_9_6958_1_1XSpaceAXSpace3XSpaceXMinusXSpaceallXSpaceXMinusXSpaceCO2_5_10_REF_REF_XMinus9_Gg_0" localSheetId="11" hidden="1">'UBA THG Apr23'!$D$10</definedName>
    <definedName name="A4_9_6959_1_1XSpaceAXSpace3XSpaceXMinusXSpaceallXSpaceXMinusXSpaceCO2_5_10_REF_REF_XMinus8_Gg_0" localSheetId="12" hidden="1">'UBA CO2 Apr23'!$E$10</definedName>
    <definedName name="A4_9_6959_1_1XSpaceAXSpace3XSpaceXMinusXSpaceallXSpaceXMinusXSpaceCO2_5_10_REF_REF_XMinus8_Gg_0" localSheetId="7" hidden="1">'UBA CO2 EU Jan22'!$E$10</definedName>
    <definedName name="A4_9_6959_1_1XSpaceAXSpace3XSpaceXMinusXSpaceallXSpaceXMinusXSpaceCO2_5_10_REF_REF_XMinus8_Gg_0" localSheetId="8" hidden="1">'UBA GHG_CO2eq Jan22'!$E$10</definedName>
    <definedName name="A4_9_6959_1_1XSpaceAXSpace3XSpaceXMinusXSpaceallXSpaceXMinusXSpaceCO2_5_10_REF_REF_XMinus8_Gg_0" localSheetId="11" hidden="1">'UBA THG Apr23'!$E$10</definedName>
    <definedName name="A4_9_6960_1_1XSpaceAXSpace3XSpaceXMinusXSpaceallXSpaceXMinusXSpaceCO2_5_10_REF_REF_XMinus7_Gg_0" localSheetId="12" hidden="1">'UBA CO2 Apr23'!$F$10</definedName>
    <definedName name="A4_9_6960_1_1XSpaceAXSpace3XSpaceXMinusXSpaceallXSpaceXMinusXSpaceCO2_5_10_REF_REF_XMinus7_Gg_0" localSheetId="7" hidden="1">'UBA CO2 EU Jan22'!$F$10</definedName>
    <definedName name="A4_9_6960_1_1XSpaceAXSpace3XSpaceXMinusXSpaceallXSpaceXMinusXSpaceCO2_5_10_REF_REF_XMinus7_Gg_0" localSheetId="8" hidden="1">'UBA GHG_CO2eq Jan22'!$F$10</definedName>
    <definedName name="A4_9_6960_1_1XSpaceAXSpace3XSpaceXMinusXSpaceallXSpaceXMinusXSpaceCO2_5_10_REF_REF_XMinus7_Gg_0" localSheetId="11" hidden="1">'UBA THG Apr23'!$F$10</definedName>
    <definedName name="A4_9_6961_1_1XSpaceAXSpace3XSpaceXMinusXSpaceallXSpaceXMinusXSpaceCO2_5_10_REF_REF_XMinus6_Gg_0" localSheetId="12" hidden="1">'UBA CO2 Apr23'!$G$10</definedName>
    <definedName name="A4_9_6961_1_1XSpaceAXSpace3XSpaceXMinusXSpaceallXSpaceXMinusXSpaceCO2_5_10_REF_REF_XMinus6_Gg_0" localSheetId="7" hidden="1">'UBA CO2 EU Jan22'!$G$10</definedName>
    <definedName name="A4_9_6961_1_1XSpaceAXSpace3XSpaceXMinusXSpaceallXSpaceXMinusXSpaceCO2_5_10_REF_REF_XMinus6_Gg_0" localSheetId="8" hidden="1">'UBA GHG_CO2eq Jan22'!$G$10</definedName>
    <definedName name="A4_9_6961_1_1XSpaceAXSpace3XSpaceXMinusXSpaceallXSpaceXMinusXSpaceCO2_5_10_REF_REF_XMinus6_Gg_0" localSheetId="11" hidden="1">'UBA THG Apr23'!$G$10</definedName>
    <definedName name="A4_9_6962_1_1XSpaceAXSpace3XSpaceXMinusXSpaceallXSpaceXMinusXSpaceCO2_5_10_REF_REF_XMinus5_Gg_0" localSheetId="12" hidden="1">'UBA CO2 Apr23'!$H$10</definedName>
    <definedName name="A4_9_6962_1_1XSpaceAXSpace3XSpaceXMinusXSpaceallXSpaceXMinusXSpaceCO2_5_10_REF_REF_XMinus5_Gg_0" localSheetId="7" hidden="1">'UBA CO2 EU Jan22'!$H$10</definedName>
    <definedName name="A4_9_6962_1_1XSpaceAXSpace3XSpaceXMinusXSpaceallXSpaceXMinusXSpaceCO2_5_10_REF_REF_XMinus5_Gg_0" localSheetId="8" hidden="1">'UBA GHG_CO2eq Jan22'!$H$10</definedName>
    <definedName name="A4_9_6962_1_1XSpaceAXSpace3XSpaceXMinusXSpaceallXSpaceXMinusXSpaceCO2_5_10_REF_REF_XMinus5_Gg_0" localSheetId="11" hidden="1">'UBA THG Apr23'!$H$10</definedName>
    <definedName name="A4_9_6963_1_1XSpaceAXSpace3XSpaceXMinusXSpaceallXSpaceXMinusXSpaceCO2_5_10_REF_REF_XMinus4_Gg_0" localSheetId="12" hidden="1">'UBA CO2 Apr23'!$I$10</definedName>
    <definedName name="A4_9_6963_1_1XSpaceAXSpace3XSpaceXMinusXSpaceallXSpaceXMinusXSpaceCO2_5_10_REF_REF_XMinus4_Gg_0" localSheetId="7" hidden="1">'UBA CO2 EU Jan22'!$I$10</definedName>
    <definedName name="A4_9_6963_1_1XSpaceAXSpace3XSpaceXMinusXSpaceallXSpaceXMinusXSpaceCO2_5_10_REF_REF_XMinus4_Gg_0" localSheetId="8" hidden="1">'UBA GHG_CO2eq Jan22'!$I$10</definedName>
    <definedName name="A4_9_6963_1_1XSpaceAXSpace3XSpaceXMinusXSpaceallXSpaceXMinusXSpaceCO2_5_10_REF_REF_XMinus4_Gg_0" localSheetId="11" hidden="1">'UBA THG Apr23'!$I$10</definedName>
    <definedName name="A4_9_6964_1_1XSpaceAXSpace3XSpaceXMinusXSpaceallXSpaceXMinusXSpaceCO2_5_10_REF_REF_XMinus3_Gg_0" localSheetId="12" hidden="1">'UBA CO2 Apr23'!$J$10</definedName>
    <definedName name="A4_9_6964_1_1XSpaceAXSpace3XSpaceXMinusXSpaceallXSpaceXMinusXSpaceCO2_5_10_REF_REF_XMinus3_Gg_0" localSheetId="7" hidden="1">'UBA CO2 EU Jan22'!$J$10</definedName>
    <definedName name="A4_9_6964_1_1XSpaceAXSpace3XSpaceXMinusXSpaceallXSpaceXMinusXSpaceCO2_5_10_REF_REF_XMinus3_Gg_0" localSheetId="8" hidden="1">'UBA GHG_CO2eq Jan22'!$J$10</definedName>
    <definedName name="A4_9_6964_1_1XSpaceAXSpace3XSpaceXMinusXSpaceallXSpaceXMinusXSpaceCO2_5_10_REF_REF_XMinus3_Gg_0" localSheetId="11" hidden="1">'UBA THG Apr23'!$J$10</definedName>
    <definedName name="A4_9_6965_1_1XSpaceAXSpace3XSpaceXMinusXSpaceallXSpaceXMinusXSpaceCO2_5_10_REF_REF_XMinus2_Gg_0" localSheetId="12" hidden="1">'UBA CO2 Apr23'!$K$10</definedName>
    <definedName name="A4_9_6965_1_1XSpaceAXSpace3XSpaceXMinusXSpaceallXSpaceXMinusXSpaceCO2_5_10_REF_REF_XMinus2_Gg_0" localSheetId="7" hidden="1">'UBA CO2 EU Jan22'!$K$10</definedName>
    <definedName name="A4_9_6965_1_1XSpaceAXSpace3XSpaceXMinusXSpaceallXSpaceXMinusXSpaceCO2_5_10_REF_REF_XMinus2_Gg_0" localSheetId="8" hidden="1">'UBA GHG_CO2eq Jan22'!$K$10</definedName>
    <definedName name="A4_9_6965_1_1XSpaceAXSpace3XSpaceXMinusXSpaceallXSpaceXMinusXSpaceCO2_5_10_REF_REF_XMinus2_Gg_0" localSheetId="11" hidden="1">'UBA THG Apr23'!$K$10</definedName>
    <definedName name="A4_9_6966_1_1XSpaceAXSpace3XSpaceXMinusXSpaceallXSpaceXMinusXSpaceCO2_5_10_REF_REF_XMinus1_Gg_0" localSheetId="12" hidden="1">'UBA CO2 Apr23'!$L$10</definedName>
    <definedName name="A4_9_6966_1_1XSpaceAXSpace3XSpaceXMinusXSpaceallXSpaceXMinusXSpaceCO2_5_10_REF_REF_XMinus1_Gg_0" localSheetId="7" hidden="1">'UBA CO2 EU Jan22'!$L$10</definedName>
    <definedName name="A4_9_6966_1_1XSpaceAXSpace3XSpaceXMinusXSpaceallXSpaceXMinusXSpaceCO2_5_10_REF_REF_XMinus1_Gg_0" localSheetId="8" hidden="1">'UBA GHG_CO2eq Jan22'!$L$10</definedName>
    <definedName name="A4_9_6966_1_1XSpaceAXSpace3XSpaceXMinusXSpaceallXSpaceXMinusXSpaceCO2_5_10_REF_REF_XMinus1_Gg_0" localSheetId="11" hidden="1">'UBA THG Apr23'!$L$10</definedName>
    <definedName name="A4_9_6967_1_1XSpaceAXSpace3XSpaceXMinusXSpaceallXSpaceXMinusXSpaceCO2_5_10_REF_REF_0_Gg_0" localSheetId="12" hidden="1">'UBA CO2 Apr23'!$M$10</definedName>
    <definedName name="A4_9_6967_1_1XSpaceAXSpace3XSpaceXMinusXSpaceallXSpaceXMinusXSpaceCO2_5_10_REF_REF_0_Gg_0" localSheetId="7" hidden="1">'UBA CO2 EU Jan22'!$M$10</definedName>
    <definedName name="A4_9_6967_1_1XSpaceAXSpace3XSpaceXMinusXSpaceallXSpaceXMinusXSpaceCO2_5_10_REF_REF_0_Gg_0" localSheetId="8" hidden="1">'UBA GHG_CO2eq Jan22'!$M$10</definedName>
    <definedName name="A4_9_6967_1_1XSpaceAXSpace3XSpaceXMinusXSpaceallXSpaceXMinusXSpaceCO2_5_10_REF_REF_0_Gg_0" localSheetId="11" hidden="1">'UBA THG Apr23'!$M$10</definedName>
    <definedName name="A4_9_6968_1_1XSpaceAXSpace3XSpaceXMinusXSpaceallXSpaceXMinusXSpaceCO2_5_10_REF_REF_1_Gg_0" localSheetId="12" hidden="1">'UBA CO2 Apr23'!$N$10</definedName>
    <definedName name="A4_9_6968_1_1XSpaceAXSpace3XSpaceXMinusXSpaceallXSpaceXMinusXSpaceCO2_5_10_REF_REF_1_Gg_0" localSheetId="7" hidden="1">'UBA CO2 EU Jan22'!$N$10</definedName>
    <definedName name="A4_9_6968_1_1XSpaceAXSpace3XSpaceXMinusXSpaceallXSpaceXMinusXSpaceCO2_5_10_REF_REF_1_Gg_0" localSheetId="8" hidden="1">'UBA GHG_CO2eq Jan22'!$N$10</definedName>
    <definedName name="A4_9_6968_1_1XSpaceAXSpace3XSpaceXMinusXSpaceallXSpaceXMinusXSpaceCO2_5_10_REF_REF_1_Gg_0" localSheetId="11" hidden="1">'UBA THG Apr23'!$N$10</definedName>
    <definedName name="A4_9_6969_1_1XSpaceAXSpace3XSpaceXMinusXSpaceallXSpaceXMinusXSpaceCO2_5_10_REF_REF_2_Gg_0" localSheetId="12" hidden="1">'UBA CO2 Apr23'!$O$10</definedName>
    <definedName name="A4_9_6969_1_1XSpaceAXSpace3XSpaceXMinusXSpaceallXSpaceXMinusXSpaceCO2_5_10_REF_REF_2_Gg_0" localSheetId="7" hidden="1">'UBA CO2 EU Jan22'!$O$10</definedName>
    <definedName name="A4_9_6969_1_1XSpaceAXSpace3XSpaceXMinusXSpaceallXSpaceXMinusXSpaceCO2_5_10_REF_REF_2_Gg_0" localSheetId="8" hidden="1">'UBA GHG_CO2eq Jan22'!$O$10</definedName>
    <definedName name="A4_9_6969_1_1XSpaceAXSpace3XSpaceXMinusXSpaceallXSpaceXMinusXSpaceCO2_5_10_REF_REF_2_Gg_0" localSheetId="11" hidden="1">'UBA THG Apr23'!$O$10</definedName>
    <definedName name="A4_9_6970_1_1XSpaceAXSpace3XSpaceXMinusXSpaceallXSpaceXMinusXSpaceCO2_5_10_REF_REF_3_Gg_0" localSheetId="12" hidden="1">'UBA CO2 Apr23'!$P$10</definedName>
    <definedName name="A4_9_6970_1_1XSpaceAXSpace3XSpaceXMinusXSpaceallXSpaceXMinusXSpaceCO2_5_10_REF_REF_3_Gg_0" localSheetId="7" hidden="1">'UBA CO2 EU Jan22'!$P$10</definedName>
    <definedName name="A4_9_6970_1_1XSpaceAXSpace3XSpaceXMinusXSpaceallXSpaceXMinusXSpaceCO2_5_10_REF_REF_3_Gg_0" localSheetId="8" hidden="1">'UBA GHG_CO2eq Jan22'!$P$10</definedName>
    <definedName name="A4_9_6970_1_1XSpaceAXSpace3XSpaceXMinusXSpaceallXSpaceXMinusXSpaceCO2_5_10_REF_REF_3_Gg_0" localSheetId="11" hidden="1">'UBA THG Apr23'!$P$10</definedName>
    <definedName name="A4_9_6971_1_1XSpaceAXSpace3XSpaceXMinusXSpaceallXSpaceXMinusXSpaceCO2_5_10_REF_REF_4_Gg_0" localSheetId="12" hidden="1">'UBA CO2 Apr23'!$Q$10</definedName>
    <definedName name="A4_9_6971_1_1XSpaceAXSpace3XSpaceXMinusXSpaceallXSpaceXMinusXSpaceCO2_5_10_REF_REF_4_Gg_0" localSheetId="7" hidden="1">'UBA CO2 EU Jan22'!$Q$10</definedName>
    <definedName name="A4_9_6971_1_1XSpaceAXSpace3XSpaceXMinusXSpaceallXSpaceXMinusXSpaceCO2_5_10_REF_REF_4_Gg_0" localSheetId="8" hidden="1">'UBA GHG_CO2eq Jan22'!$Q$10</definedName>
    <definedName name="A4_9_6971_1_1XSpaceAXSpace3XSpaceXMinusXSpaceallXSpaceXMinusXSpaceCO2_5_10_REF_REF_4_Gg_0" localSheetId="11" hidden="1">'UBA THG Apr23'!$Q$10</definedName>
    <definedName name="A4_9_6972_1_1XSpaceAXSpace3XSpacebXSpaceXMinusXSpaceallXSpaceXMinusXSpaceCO2_5_10_REF_REF_XMinus10_Gg_0" localSheetId="12" hidden="1">'UBA CO2 Apr23'!$C$11</definedName>
    <definedName name="A4_9_6972_1_1XSpaceAXSpace3XSpacebXSpaceXMinusXSpaceallXSpaceXMinusXSpaceCO2_5_10_REF_REF_XMinus10_Gg_0" localSheetId="7" hidden="1">'UBA CO2 EU Jan22'!$C$11</definedName>
    <definedName name="A4_9_6972_1_1XSpaceAXSpace3XSpacebXSpaceXMinusXSpaceallXSpaceXMinusXSpaceCO2_5_10_REF_REF_XMinus10_Gg_0" localSheetId="8" hidden="1">'UBA GHG_CO2eq Jan22'!$C$11</definedName>
    <definedName name="A4_9_6972_1_1XSpaceAXSpace3XSpacebXSpaceXMinusXSpaceallXSpaceXMinusXSpaceCO2_5_10_REF_REF_XMinus10_Gg_0" localSheetId="11" hidden="1">'UBA THG Apr23'!$C$11</definedName>
    <definedName name="A4_9_6973_1_1XSpaceAXSpace3XSpacebXSpaceXMinusXSpaceallXSpaceXMinusXSpaceCO2_5_10_REF_REF_XMinus9_Gg_0" localSheetId="12" hidden="1">'UBA CO2 Apr23'!$D$11</definedName>
    <definedName name="A4_9_6973_1_1XSpaceAXSpace3XSpacebXSpaceXMinusXSpaceallXSpaceXMinusXSpaceCO2_5_10_REF_REF_XMinus9_Gg_0" localSheetId="7" hidden="1">'UBA CO2 EU Jan22'!$D$11</definedName>
    <definedName name="A4_9_6973_1_1XSpaceAXSpace3XSpacebXSpaceXMinusXSpaceallXSpaceXMinusXSpaceCO2_5_10_REF_REF_XMinus9_Gg_0" localSheetId="8" hidden="1">'UBA GHG_CO2eq Jan22'!$D$11</definedName>
    <definedName name="A4_9_6973_1_1XSpaceAXSpace3XSpacebXSpaceXMinusXSpaceallXSpaceXMinusXSpaceCO2_5_10_REF_REF_XMinus9_Gg_0" localSheetId="11" hidden="1">'UBA THG Apr23'!$D$11</definedName>
    <definedName name="A4_9_6974_1_1XSpaceAXSpace3XSpacebXSpaceXMinusXSpaceallXSpaceXMinusXSpaceCO2_5_10_REF_REF_XMinus8_Gg_0" localSheetId="12" hidden="1">'UBA CO2 Apr23'!$E$11</definedName>
    <definedName name="A4_9_6974_1_1XSpaceAXSpace3XSpacebXSpaceXMinusXSpaceallXSpaceXMinusXSpaceCO2_5_10_REF_REF_XMinus8_Gg_0" localSheetId="7" hidden="1">'UBA CO2 EU Jan22'!$E$11</definedName>
    <definedName name="A4_9_6974_1_1XSpaceAXSpace3XSpacebXSpaceXMinusXSpaceallXSpaceXMinusXSpaceCO2_5_10_REF_REF_XMinus8_Gg_0" localSheetId="8" hidden="1">'UBA GHG_CO2eq Jan22'!$E$11</definedName>
    <definedName name="A4_9_6974_1_1XSpaceAXSpace3XSpacebXSpaceXMinusXSpaceallXSpaceXMinusXSpaceCO2_5_10_REF_REF_XMinus8_Gg_0" localSheetId="11" hidden="1">'UBA THG Apr23'!$E$11</definedName>
    <definedName name="A4_9_6975_1_1XSpaceAXSpace3XSpacebXSpaceXMinusXSpaceallXSpaceXMinusXSpaceCO2_5_10_REF_REF_XMinus7_Gg_0" localSheetId="12" hidden="1">'UBA CO2 Apr23'!$F$11</definedName>
    <definedName name="A4_9_6975_1_1XSpaceAXSpace3XSpacebXSpaceXMinusXSpaceallXSpaceXMinusXSpaceCO2_5_10_REF_REF_XMinus7_Gg_0" localSheetId="7" hidden="1">'UBA CO2 EU Jan22'!$F$11</definedName>
    <definedName name="A4_9_6975_1_1XSpaceAXSpace3XSpacebXSpaceXMinusXSpaceallXSpaceXMinusXSpaceCO2_5_10_REF_REF_XMinus7_Gg_0" localSheetId="8" hidden="1">'UBA GHG_CO2eq Jan22'!$F$11</definedName>
    <definedName name="A4_9_6975_1_1XSpaceAXSpace3XSpacebXSpaceXMinusXSpaceallXSpaceXMinusXSpaceCO2_5_10_REF_REF_XMinus7_Gg_0" localSheetId="11" hidden="1">'UBA THG Apr23'!$F$11</definedName>
    <definedName name="A4_9_6976_1_1XSpaceAXSpace3XSpacebXSpaceXMinusXSpaceallXSpaceXMinusXSpaceCO2_5_10_REF_REF_XMinus6_Gg_0" localSheetId="12" hidden="1">'UBA CO2 Apr23'!$G$11</definedName>
    <definedName name="A4_9_6976_1_1XSpaceAXSpace3XSpacebXSpaceXMinusXSpaceallXSpaceXMinusXSpaceCO2_5_10_REF_REF_XMinus6_Gg_0" localSheetId="7" hidden="1">'UBA CO2 EU Jan22'!$G$11</definedName>
    <definedName name="A4_9_6976_1_1XSpaceAXSpace3XSpacebXSpaceXMinusXSpaceallXSpaceXMinusXSpaceCO2_5_10_REF_REF_XMinus6_Gg_0" localSheetId="8" hidden="1">'UBA GHG_CO2eq Jan22'!$G$11</definedName>
    <definedName name="A4_9_6976_1_1XSpaceAXSpace3XSpacebXSpaceXMinusXSpaceallXSpaceXMinusXSpaceCO2_5_10_REF_REF_XMinus6_Gg_0" localSheetId="11" hidden="1">'UBA THG Apr23'!$G$11</definedName>
    <definedName name="A4_9_6977_1_1XSpaceAXSpace3XSpacebXSpaceXMinusXSpaceallXSpaceXMinusXSpaceCO2_5_10_REF_REF_XMinus5_Gg_0" localSheetId="12" hidden="1">'UBA CO2 Apr23'!$H$11</definedName>
    <definedName name="A4_9_6977_1_1XSpaceAXSpace3XSpacebXSpaceXMinusXSpaceallXSpaceXMinusXSpaceCO2_5_10_REF_REF_XMinus5_Gg_0" localSheetId="7" hidden="1">'UBA CO2 EU Jan22'!$H$11</definedName>
    <definedName name="A4_9_6977_1_1XSpaceAXSpace3XSpacebXSpaceXMinusXSpaceallXSpaceXMinusXSpaceCO2_5_10_REF_REF_XMinus5_Gg_0" localSheetId="8" hidden="1">'UBA GHG_CO2eq Jan22'!$H$11</definedName>
    <definedName name="A4_9_6977_1_1XSpaceAXSpace3XSpacebXSpaceXMinusXSpaceallXSpaceXMinusXSpaceCO2_5_10_REF_REF_XMinus5_Gg_0" localSheetId="11" hidden="1">'UBA THG Apr23'!$H$11</definedName>
    <definedName name="A4_9_6978_1_1XSpaceAXSpace3XSpacebXSpaceXMinusXSpaceallXSpaceXMinusXSpaceCO2_5_10_REF_REF_XMinus4_Gg_0" localSheetId="12" hidden="1">'UBA CO2 Apr23'!$I$11</definedName>
    <definedName name="A4_9_6978_1_1XSpaceAXSpace3XSpacebXSpaceXMinusXSpaceallXSpaceXMinusXSpaceCO2_5_10_REF_REF_XMinus4_Gg_0" localSheetId="7" hidden="1">'UBA CO2 EU Jan22'!$I$11</definedName>
    <definedName name="A4_9_6978_1_1XSpaceAXSpace3XSpacebXSpaceXMinusXSpaceallXSpaceXMinusXSpaceCO2_5_10_REF_REF_XMinus4_Gg_0" localSheetId="8" hidden="1">'UBA GHG_CO2eq Jan22'!$I$11</definedName>
    <definedName name="A4_9_6978_1_1XSpaceAXSpace3XSpacebXSpaceXMinusXSpaceallXSpaceXMinusXSpaceCO2_5_10_REF_REF_XMinus4_Gg_0" localSheetId="11" hidden="1">'UBA THG Apr23'!$I$11</definedName>
    <definedName name="A4_9_6979_1_1XSpaceAXSpace3XSpacebXSpaceXMinusXSpaceallXSpaceXMinusXSpaceCO2_5_10_REF_REF_XMinus3_Gg_0" localSheetId="12" hidden="1">'UBA CO2 Apr23'!$J$11</definedName>
    <definedName name="A4_9_6979_1_1XSpaceAXSpace3XSpacebXSpaceXMinusXSpaceallXSpaceXMinusXSpaceCO2_5_10_REF_REF_XMinus3_Gg_0" localSheetId="7" hidden="1">'UBA CO2 EU Jan22'!$J$11</definedName>
    <definedName name="A4_9_6979_1_1XSpaceAXSpace3XSpacebXSpaceXMinusXSpaceallXSpaceXMinusXSpaceCO2_5_10_REF_REF_XMinus3_Gg_0" localSheetId="8" hidden="1">'UBA GHG_CO2eq Jan22'!$J$11</definedName>
    <definedName name="A4_9_6979_1_1XSpaceAXSpace3XSpacebXSpaceXMinusXSpaceallXSpaceXMinusXSpaceCO2_5_10_REF_REF_XMinus3_Gg_0" localSheetId="11" hidden="1">'UBA THG Apr23'!$J$11</definedName>
    <definedName name="A4_9_6980_1_1XSpaceAXSpace3XSpacebXSpaceXMinusXSpaceallXSpaceXMinusXSpaceCO2_5_10_REF_REF_XMinus2_Gg_0" localSheetId="12" hidden="1">'UBA CO2 Apr23'!$K$11</definedName>
    <definedName name="A4_9_6980_1_1XSpaceAXSpace3XSpacebXSpaceXMinusXSpaceallXSpaceXMinusXSpaceCO2_5_10_REF_REF_XMinus2_Gg_0" localSheetId="7" hidden="1">'UBA CO2 EU Jan22'!$K$11</definedName>
    <definedName name="A4_9_6980_1_1XSpaceAXSpace3XSpacebXSpaceXMinusXSpaceallXSpaceXMinusXSpaceCO2_5_10_REF_REF_XMinus2_Gg_0" localSheetId="8" hidden="1">'UBA GHG_CO2eq Jan22'!$K$11</definedName>
    <definedName name="A4_9_6980_1_1XSpaceAXSpace3XSpacebXSpaceXMinusXSpaceallXSpaceXMinusXSpaceCO2_5_10_REF_REF_XMinus2_Gg_0" localSheetId="11" hidden="1">'UBA THG Apr23'!$K$11</definedName>
    <definedName name="A4_9_6981_1_1XSpaceAXSpace3XSpacebXSpaceXMinusXSpaceallXSpaceXMinusXSpaceCO2_5_10_REF_REF_XMinus1_Gg_0" localSheetId="12" hidden="1">'UBA CO2 Apr23'!$L$11</definedName>
    <definedName name="A4_9_6981_1_1XSpaceAXSpace3XSpacebXSpaceXMinusXSpaceallXSpaceXMinusXSpaceCO2_5_10_REF_REF_XMinus1_Gg_0" localSheetId="7" hidden="1">'UBA CO2 EU Jan22'!$L$11</definedName>
    <definedName name="A4_9_6981_1_1XSpaceAXSpace3XSpacebXSpaceXMinusXSpaceallXSpaceXMinusXSpaceCO2_5_10_REF_REF_XMinus1_Gg_0" localSheetId="8" hidden="1">'UBA GHG_CO2eq Jan22'!$L$11</definedName>
    <definedName name="A4_9_6981_1_1XSpaceAXSpace3XSpacebXSpaceXMinusXSpaceallXSpaceXMinusXSpaceCO2_5_10_REF_REF_XMinus1_Gg_0" localSheetId="11" hidden="1">'UBA THG Apr23'!$L$11</definedName>
    <definedName name="A4_9_6982_1_1XSpaceAXSpace3XSpacebXSpaceXMinusXSpaceallXSpaceXMinusXSpaceCO2_5_10_REF_REF_0_Gg_0" localSheetId="12" hidden="1">'UBA CO2 Apr23'!$M$11</definedName>
    <definedName name="A4_9_6982_1_1XSpaceAXSpace3XSpacebXSpaceXMinusXSpaceallXSpaceXMinusXSpaceCO2_5_10_REF_REF_0_Gg_0" localSheetId="7" hidden="1">'UBA CO2 EU Jan22'!$M$11</definedName>
    <definedName name="A4_9_6982_1_1XSpaceAXSpace3XSpacebXSpaceXMinusXSpaceallXSpaceXMinusXSpaceCO2_5_10_REF_REF_0_Gg_0" localSheetId="8" hidden="1">'UBA GHG_CO2eq Jan22'!$M$11</definedName>
    <definedName name="A4_9_6982_1_1XSpaceAXSpace3XSpacebXSpaceXMinusXSpaceallXSpaceXMinusXSpaceCO2_5_10_REF_REF_0_Gg_0" localSheetId="11" hidden="1">'UBA THG Apr23'!$M$11</definedName>
    <definedName name="A4_9_6983_1_1XSpaceAXSpace3XSpacebXSpaceXMinusXSpaceallXSpaceXMinusXSpaceCO2_5_10_REF_REF_1_Gg_0" localSheetId="12" hidden="1">'UBA CO2 Apr23'!$N$11</definedName>
    <definedName name="A4_9_6983_1_1XSpaceAXSpace3XSpacebXSpaceXMinusXSpaceallXSpaceXMinusXSpaceCO2_5_10_REF_REF_1_Gg_0" localSheetId="7" hidden="1">'UBA CO2 EU Jan22'!$N$11</definedName>
    <definedName name="A4_9_6983_1_1XSpaceAXSpace3XSpacebXSpaceXMinusXSpaceallXSpaceXMinusXSpaceCO2_5_10_REF_REF_1_Gg_0" localSheetId="8" hidden="1">'UBA GHG_CO2eq Jan22'!$N$11</definedName>
    <definedName name="A4_9_6983_1_1XSpaceAXSpace3XSpacebXSpaceXMinusXSpaceallXSpaceXMinusXSpaceCO2_5_10_REF_REF_1_Gg_0" localSheetId="11" hidden="1">'UBA THG Apr23'!$N$11</definedName>
    <definedName name="A4_9_6984_1_1XSpaceAXSpace3XSpacebXSpaceXMinusXSpaceallXSpaceXMinusXSpaceCO2_5_10_REF_REF_2_Gg_0" localSheetId="12" hidden="1">'UBA CO2 Apr23'!$O$11</definedName>
    <definedName name="A4_9_6984_1_1XSpaceAXSpace3XSpacebXSpaceXMinusXSpaceallXSpaceXMinusXSpaceCO2_5_10_REF_REF_2_Gg_0" localSheetId="7" hidden="1">'UBA CO2 EU Jan22'!$O$11</definedName>
    <definedName name="A4_9_6984_1_1XSpaceAXSpace3XSpacebXSpaceXMinusXSpaceallXSpaceXMinusXSpaceCO2_5_10_REF_REF_2_Gg_0" localSheetId="8" hidden="1">'UBA GHG_CO2eq Jan22'!$O$11</definedName>
    <definedName name="A4_9_6984_1_1XSpaceAXSpace3XSpacebXSpaceXMinusXSpaceallXSpaceXMinusXSpaceCO2_5_10_REF_REF_2_Gg_0" localSheetId="11" hidden="1">'UBA THG Apr23'!$O$11</definedName>
    <definedName name="A4_9_6985_1_1XSpaceAXSpace3XSpacebXSpaceXMinusXSpaceallXSpaceXMinusXSpaceCO2_5_10_REF_REF_3_Gg_0" localSheetId="12" hidden="1">'UBA CO2 Apr23'!$P$11</definedName>
    <definedName name="A4_9_6985_1_1XSpaceAXSpace3XSpacebXSpaceXMinusXSpaceallXSpaceXMinusXSpaceCO2_5_10_REF_REF_3_Gg_0" localSheetId="7" hidden="1">'UBA CO2 EU Jan22'!$P$11</definedName>
    <definedName name="A4_9_6985_1_1XSpaceAXSpace3XSpacebXSpaceXMinusXSpaceallXSpaceXMinusXSpaceCO2_5_10_REF_REF_3_Gg_0" localSheetId="8" hidden="1">'UBA GHG_CO2eq Jan22'!$P$11</definedName>
    <definedName name="A4_9_6985_1_1XSpaceAXSpace3XSpacebXSpaceXMinusXSpaceallXSpaceXMinusXSpaceCO2_5_10_REF_REF_3_Gg_0" localSheetId="11" hidden="1">'UBA THG Apr23'!$P$11</definedName>
    <definedName name="A4_9_6986_1_1XSpaceAXSpace3XSpacebXSpaceXMinusXSpaceallXSpaceXMinusXSpaceCO2_5_10_REF_REF_4_Gg_0" localSheetId="12" hidden="1">'UBA CO2 Apr23'!$Q$11</definedName>
    <definedName name="A4_9_6986_1_1XSpaceAXSpace3XSpacebXSpaceXMinusXSpaceallXSpaceXMinusXSpaceCO2_5_10_REF_REF_4_Gg_0" localSheetId="7" hidden="1">'UBA CO2 EU Jan22'!$Q$11</definedName>
    <definedName name="A4_9_6986_1_1XSpaceAXSpace3XSpacebXSpaceXMinusXSpaceallXSpaceXMinusXSpaceCO2_5_10_REF_REF_4_Gg_0" localSheetId="8" hidden="1">'UBA GHG_CO2eq Jan22'!$Q$11</definedName>
    <definedName name="A4_9_6986_1_1XSpaceAXSpace3XSpacebXSpaceXMinusXSpaceallXSpaceXMinusXSpaceCO2_5_10_REF_REF_4_Gg_0" localSheetId="11" hidden="1">'UBA THG Apr23'!$Q$11</definedName>
    <definedName name="A4_9_6987_1_1XSpaceAXSpace4XSpaceXMinusXSpaceallXSpaceXMinusXSpaceCO2_5_10_REF_REF_XMinus10_Gg_0" localSheetId="12" hidden="1">'UBA CO2 Apr23'!$C$12</definedName>
    <definedName name="A4_9_6987_1_1XSpaceAXSpace4XSpaceXMinusXSpaceallXSpaceXMinusXSpaceCO2_5_10_REF_REF_XMinus10_Gg_0" localSheetId="7" hidden="1">'UBA CO2 EU Jan22'!$C$12</definedName>
    <definedName name="A4_9_6987_1_1XSpaceAXSpace4XSpaceXMinusXSpaceallXSpaceXMinusXSpaceCO2_5_10_REF_REF_XMinus10_Gg_0" localSheetId="8" hidden="1">'UBA GHG_CO2eq Jan22'!$C$12</definedName>
    <definedName name="A4_9_6987_1_1XSpaceAXSpace4XSpaceXMinusXSpaceallXSpaceXMinusXSpaceCO2_5_10_REF_REF_XMinus10_Gg_0" localSheetId="11" hidden="1">'UBA THG Apr23'!$C$12</definedName>
    <definedName name="A4_9_6988_1_1XSpaceAXSpace4XSpaceXMinusXSpaceallXSpaceXMinusXSpaceCO2_5_10_REF_REF_XMinus9_Gg_0" localSheetId="12" hidden="1">'UBA CO2 Apr23'!$D$12</definedName>
    <definedName name="A4_9_6988_1_1XSpaceAXSpace4XSpaceXMinusXSpaceallXSpaceXMinusXSpaceCO2_5_10_REF_REF_XMinus9_Gg_0" localSheetId="7" hidden="1">'UBA CO2 EU Jan22'!$D$12</definedName>
    <definedName name="A4_9_6988_1_1XSpaceAXSpace4XSpaceXMinusXSpaceallXSpaceXMinusXSpaceCO2_5_10_REF_REF_XMinus9_Gg_0" localSheetId="8" hidden="1">'UBA GHG_CO2eq Jan22'!$D$12</definedName>
    <definedName name="A4_9_6988_1_1XSpaceAXSpace4XSpaceXMinusXSpaceallXSpaceXMinusXSpaceCO2_5_10_REF_REF_XMinus9_Gg_0" localSheetId="11" hidden="1">'UBA THG Apr23'!$D$12</definedName>
    <definedName name="A4_9_6989_1_1XSpaceAXSpace4XSpaceXMinusXSpaceallXSpaceXMinusXSpaceCO2_5_10_REF_REF_XMinus8_Gg_0" localSheetId="12" hidden="1">'UBA CO2 Apr23'!$E$12</definedName>
    <definedName name="A4_9_6989_1_1XSpaceAXSpace4XSpaceXMinusXSpaceallXSpaceXMinusXSpaceCO2_5_10_REF_REF_XMinus8_Gg_0" localSheetId="7" hidden="1">'UBA CO2 EU Jan22'!$E$12</definedName>
    <definedName name="A4_9_6989_1_1XSpaceAXSpace4XSpaceXMinusXSpaceallXSpaceXMinusXSpaceCO2_5_10_REF_REF_XMinus8_Gg_0" localSheetId="8" hidden="1">'UBA GHG_CO2eq Jan22'!$E$12</definedName>
    <definedName name="A4_9_6989_1_1XSpaceAXSpace4XSpaceXMinusXSpaceallXSpaceXMinusXSpaceCO2_5_10_REF_REF_XMinus8_Gg_0" localSheetId="11" hidden="1">'UBA THG Apr23'!$E$12</definedName>
    <definedName name="A4_9_6990_1_1XSpaceAXSpace4XSpaceXMinusXSpaceallXSpaceXMinusXSpaceCO2_5_10_REF_REF_XMinus7_Gg_0" localSheetId="12" hidden="1">'UBA CO2 Apr23'!$F$12</definedName>
    <definedName name="A4_9_6990_1_1XSpaceAXSpace4XSpaceXMinusXSpaceallXSpaceXMinusXSpaceCO2_5_10_REF_REF_XMinus7_Gg_0" localSheetId="7" hidden="1">'UBA CO2 EU Jan22'!$F$12</definedName>
    <definedName name="A4_9_6990_1_1XSpaceAXSpace4XSpaceXMinusXSpaceallXSpaceXMinusXSpaceCO2_5_10_REF_REF_XMinus7_Gg_0" localSheetId="8" hidden="1">'UBA GHG_CO2eq Jan22'!$F$12</definedName>
    <definedName name="A4_9_6990_1_1XSpaceAXSpace4XSpaceXMinusXSpaceallXSpaceXMinusXSpaceCO2_5_10_REF_REF_XMinus7_Gg_0" localSheetId="11" hidden="1">'UBA THG Apr23'!$F$12</definedName>
    <definedName name="A4_9_6991_1_1XSpaceAXSpace4XSpaceXMinusXSpaceallXSpaceXMinusXSpaceCO2_5_10_REF_REF_XMinus6_Gg_0" localSheetId="12" hidden="1">'UBA CO2 Apr23'!$G$12</definedName>
    <definedName name="A4_9_6991_1_1XSpaceAXSpace4XSpaceXMinusXSpaceallXSpaceXMinusXSpaceCO2_5_10_REF_REF_XMinus6_Gg_0" localSheetId="7" hidden="1">'UBA CO2 EU Jan22'!$G$12</definedName>
    <definedName name="A4_9_6991_1_1XSpaceAXSpace4XSpaceXMinusXSpaceallXSpaceXMinusXSpaceCO2_5_10_REF_REF_XMinus6_Gg_0" localSheetId="8" hidden="1">'UBA GHG_CO2eq Jan22'!$G$12</definedName>
    <definedName name="A4_9_6991_1_1XSpaceAXSpace4XSpaceXMinusXSpaceallXSpaceXMinusXSpaceCO2_5_10_REF_REF_XMinus6_Gg_0" localSheetId="11" hidden="1">'UBA THG Apr23'!$G$12</definedName>
    <definedName name="A4_9_6992_1_1XSpaceAXSpace4XSpaceXMinusXSpaceallXSpaceXMinusXSpaceCO2_5_10_REF_REF_XMinus5_Gg_0" localSheetId="12" hidden="1">'UBA CO2 Apr23'!$H$12</definedName>
    <definedName name="A4_9_6992_1_1XSpaceAXSpace4XSpaceXMinusXSpaceallXSpaceXMinusXSpaceCO2_5_10_REF_REF_XMinus5_Gg_0" localSheetId="7" hidden="1">'UBA CO2 EU Jan22'!$H$12</definedName>
    <definedName name="A4_9_6992_1_1XSpaceAXSpace4XSpaceXMinusXSpaceallXSpaceXMinusXSpaceCO2_5_10_REF_REF_XMinus5_Gg_0" localSheetId="8" hidden="1">'UBA GHG_CO2eq Jan22'!$H$12</definedName>
    <definedName name="A4_9_6992_1_1XSpaceAXSpace4XSpaceXMinusXSpaceallXSpaceXMinusXSpaceCO2_5_10_REF_REF_XMinus5_Gg_0" localSheetId="11" hidden="1">'UBA THG Apr23'!$H$12</definedName>
    <definedName name="A4_9_6993_1_1XSpaceAXSpace4XSpaceXMinusXSpaceallXSpaceXMinusXSpaceCO2_5_10_REF_REF_XMinus4_Gg_0" localSheetId="12" hidden="1">'UBA CO2 Apr23'!$I$12</definedName>
    <definedName name="A4_9_6993_1_1XSpaceAXSpace4XSpaceXMinusXSpaceallXSpaceXMinusXSpaceCO2_5_10_REF_REF_XMinus4_Gg_0" localSheetId="7" hidden="1">'UBA CO2 EU Jan22'!$I$12</definedName>
    <definedName name="A4_9_6993_1_1XSpaceAXSpace4XSpaceXMinusXSpaceallXSpaceXMinusXSpaceCO2_5_10_REF_REF_XMinus4_Gg_0" localSheetId="8" hidden="1">'UBA GHG_CO2eq Jan22'!$I$12</definedName>
    <definedName name="A4_9_6993_1_1XSpaceAXSpace4XSpaceXMinusXSpaceallXSpaceXMinusXSpaceCO2_5_10_REF_REF_XMinus4_Gg_0" localSheetId="11" hidden="1">'UBA THG Apr23'!$I$12</definedName>
    <definedName name="A4_9_6994_1_1XSpaceAXSpace4XSpaceXMinusXSpaceallXSpaceXMinusXSpaceCO2_5_10_REF_REF_XMinus3_Gg_0" localSheetId="12" hidden="1">'UBA CO2 Apr23'!$J$12</definedName>
    <definedName name="A4_9_6994_1_1XSpaceAXSpace4XSpaceXMinusXSpaceallXSpaceXMinusXSpaceCO2_5_10_REF_REF_XMinus3_Gg_0" localSheetId="7" hidden="1">'UBA CO2 EU Jan22'!$J$12</definedName>
    <definedName name="A4_9_6994_1_1XSpaceAXSpace4XSpaceXMinusXSpaceallXSpaceXMinusXSpaceCO2_5_10_REF_REF_XMinus3_Gg_0" localSheetId="8" hidden="1">'UBA GHG_CO2eq Jan22'!$J$12</definedName>
    <definedName name="A4_9_6994_1_1XSpaceAXSpace4XSpaceXMinusXSpaceallXSpaceXMinusXSpaceCO2_5_10_REF_REF_XMinus3_Gg_0" localSheetId="11" hidden="1">'UBA THG Apr23'!$J$12</definedName>
    <definedName name="A4_9_6995_1_1XSpaceAXSpace4XSpaceXMinusXSpaceallXSpaceXMinusXSpaceCO2_5_10_REF_REF_XMinus2_Gg_0" localSheetId="12" hidden="1">'UBA CO2 Apr23'!$K$12</definedName>
    <definedName name="A4_9_6995_1_1XSpaceAXSpace4XSpaceXMinusXSpaceallXSpaceXMinusXSpaceCO2_5_10_REF_REF_XMinus2_Gg_0" localSheetId="7" hidden="1">'UBA CO2 EU Jan22'!$K$12</definedName>
    <definedName name="A4_9_6995_1_1XSpaceAXSpace4XSpaceXMinusXSpaceallXSpaceXMinusXSpaceCO2_5_10_REF_REF_XMinus2_Gg_0" localSheetId="8" hidden="1">'UBA GHG_CO2eq Jan22'!$K$12</definedName>
    <definedName name="A4_9_6995_1_1XSpaceAXSpace4XSpaceXMinusXSpaceallXSpaceXMinusXSpaceCO2_5_10_REF_REF_XMinus2_Gg_0" localSheetId="11" hidden="1">'UBA THG Apr23'!$K$12</definedName>
    <definedName name="A4_9_6996_1_1XSpaceAXSpace4XSpaceXMinusXSpaceallXSpaceXMinusXSpaceCO2_5_10_REF_REF_XMinus1_Gg_0" localSheetId="12" hidden="1">'UBA CO2 Apr23'!$L$12</definedName>
    <definedName name="A4_9_6996_1_1XSpaceAXSpace4XSpaceXMinusXSpaceallXSpaceXMinusXSpaceCO2_5_10_REF_REF_XMinus1_Gg_0" localSheetId="7" hidden="1">'UBA CO2 EU Jan22'!$L$12</definedName>
    <definedName name="A4_9_6996_1_1XSpaceAXSpace4XSpaceXMinusXSpaceallXSpaceXMinusXSpaceCO2_5_10_REF_REF_XMinus1_Gg_0" localSheetId="8" hidden="1">'UBA GHG_CO2eq Jan22'!$L$12</definedName>
    <definedName name="A4_9_6996_1_1XSpaceAXSpace4XSpaceXMinusXSpaceallXSpaceXMinusXSpaceCO2_5_10_REF_REF_XMinus1_Gg_0" localSheetId="11" hidden="1">'UBA THG Apr23'!$L$12</definedName>
    <definedName name="A4_9_6997_1_1XSpaceAXSpace4XSpaceXMinusXSpaceallXSpaceXMinusXSpaceCO2_5_10_REF_REF_0_Gg_0" localSheetId="12" hidden="1">'UBA CO2 Apr23'!$M$12</definedName>
    <definedName name="A4_9_6997_1_1XSpaceAXSpace4XSpaceXMinusXSpaceallXSpaceXMinusXSpaceCO2_5_10_REF_REF_0_Gg_0" localSheetId="7" hidden="1">'UBA CO2 EU Jan22'!$M$12</definedName>
    <definedName name="A4_9_6997_1_1XSpaceAXSpace4XSpaceXMinusXSpaceallXSpaceXMinusXSpaceCO2_5_10_REF_REF_0_Gg_0" localSheetId="8" hidden="1">'UBA GHG_CO2eq Jan22'!$M$12</definedName>
    <definedName name="A4_9_6997_1_1XSpaceAXSpace4XSpaceXMinusXSpaceallXSpaceXMinusXSpaceCO2_5_10_REF_REF_0_Gg_0" localSheetId="11" hidden="1">'UBA THG Apr23'!$M$12</definedName>
    <definedName name="A4_9_6998_1_1XSpaceAXSpace4XSpaceXMinusXSpaceallXSpaceXMinusXSpaceCO2_5_10_REF_REF_1_Gg_0" localSheetId="12" hidden="1">'UBA CO2 Apr23'!$N$12</definedName>
    <definedName name="A4_9_6998_1_1XSpaceAXSpace4XSpaceXMinusXSpaceallXSpaceXMinusXSpaceCO2_5_10_REF_REF_1_Gg_0" localSheetId="7" hidden="1">'UBA CO2 EU Jan22'!$N$12</definedName>
    <definedName name="A4_9_6998_1_1XSpaceAXSpace4XSpaceXMinusXSpaceallXSpaceXMinusXSpaceCO2_5_10_REF_REF_1_Gg_0" localSheetId="8" hidden="1">'UBA GHG_CO2eq Jan22'!$N$12</definedName>
    <definedName name="A4_9_6998_1_1XSpaceAXSpace4XSpaceXMinusXSpaceallXSpaceXMinusXSpaceCO2_5_10_REF_REF_1_Gg_0" localSheetId="11" hidden="1">'UBA THG Apr23'!$N$12</definedName>
    <definedName name="A4_9_6999_1_1XSpaceAXSpace4XSpaceXMinusXSpaceallXSpaceXMinusXSpaceCO2_5_10_REF_REF_2_Gg_0" localSheetId="12" hidden="1">'UBA CO2 Apr23'!$O$12</definedName>
    <definedName name="A4_9_6999_1_1XSpaceAXSpace4XSpaceXMinusXSpaceallXSpaceXMinusXSpaceCO2_5_10_REF_REF_2_Gg_0" localSheetId="7" hidden="1">'UBA CO2 EU Jan22'!$O$12</definedName>
    <definedName name="A4_9_6999_1_1XSpaceAXSpace4XSpaceXMinusXSpaceallXSpaceXMinusXSpaceCO2_5_10_REF_REF_2_Gg_0" localSheetId="8" hidden="1">'UBA GHG_CO2eq Jan22'!$O$12</definedName>
    <definedName name="A4_9_6999_1_1XSpaceAXSpace4XSpaceXMinusXSpaceallXSpaceXMinusXSpaceCO2_5_10_REF_REF_2_Gg_0" localSheetId="11" hidden="1">'UBA THG Apr23'!$O$12</definedName>
    <definedName name="A4_9_7000_1_1XSpaceAXSpace4XSpaceXMinusXSpaceallXSpaceXMinusXSpaceCO2_5_10_REF_REF_3_Gg_0" localSheetId="12" hidden="1">'UBA CO2 Apr23'!$P$12</definedName>
    <definedName name="A4_9_7000_1_1XSpaceAXSpace4XSpaceXMinusXSpaceallXSpaceXMinusXSpaceCO2_5_10_REF_REF_3_Gg_0" localSheetId="7" hidden="1">'UBA CO2 EU Jan22'!$P$12</definedName>
    <definedName name="A4_9_7000_1_1XSpaceAXSpace4XSpaceXMinusXSpaceallXSpaceXMinusXSpaceCO2_5_10_REF_REF_3_Gg_0" localSheetId="8" hidden="1">'UBA GHG_CO2eq Jan22'!$P$12</definedName>
    <definedName name="A4_9_7000_1_1XSpaceAXSpace4XSpaceXMinusXSpaceallXSpaceXMinusXSpaceCO2_5_10_REF_REF_3_Gg_0" localSheetId="11" hidden="1">'UBA THG Apr23'!$P$12</definedName>
    <definedName name="A4_9_7001_1_1XSpaceAXSpace4XSpaceXMinusXSpaceallXSpaceXMinusXSpaceCO2_5_10_REF_REF_4_Gg_0" localSheetId="12" hidden="1">'UBA CO2 Apr23'!$Q$12</definedName>
    <definedName name="A4_9_7001_1_1XSpaceAXSpace4XSpaceXMinusXSpaceallXSpaceXMinusXSpaceCO2_5_10_REF_REF_4_Gg_0" localSheetId="7" hidden="1">'UBA CO2 EU Jan22'!$Q$12</definedName>
    <definedName name="A4_9_7001_1_1XSpaceAXSpace4XSpaceXMinusXSpaceallXSpaceXMinusXSpaceCO2_5_10_REF_REF_4_Gg_0" localSheetId="8" hidden="1">'UBA GHG_CO2eq Jan22'!$Q$12</definedName>
    <definedName name="A4_9_7001_1_1XSpaceAXSpace4XSpaceXMinusXSpaceallXSpaceXMinusXSpaceCO2_5_10_REF_REF_4_Gg_0" localSheetId="11" hidden="1">'UBA THG Apr23'!$Q$12</definedName>
    <definedName name="A4_9_7002_1_1XSpaceAXSpace4XSpaceXSpaceXMinusXSpaceallXSpaceXMinusXSpaceCO2XSpaceXMinusXSpaceCommercial_5_10_REF_REF_XMinus10_Gg_0" localSheetId="12" hidden="1">'UBA CO2 Apr23'!$C$13</definedName>
    <definedName name="A4_9_7002_1_1XSpaceAXSpace4XSpaceXSpaceXMinusXSpaceallXSpaceXMinusXSpaceCO2XSpaceXMinusXSpaceCommercial_5_10_REF_REF_XMinus10_Gg_0" localSheetId="7" hidden="1">'UBA CO2 EU Jan22'!$C$13</definedName>
    <definedName name="A4_9_7002_1_1XSpaceAXSpace4XSpaceXSpaceXMinusXSpaceallXSpaceXMinusXSpaceCO2XSpaceXMinusXSpaceCommercial_5_10_REF_REF_XMinus10_Gg_0" localSheetId="8" hidden="1">'UBA GHG_CO2eq Jan22'!$C$13</definedName>
    <definedName name="A4_9_7002_1_1XSpaceAXSpace4XSpaceXSpaceXMinusXSpaceallXSpaceXMinusXSpaceCO2XSpaceXMinusXSpaceCommercial_5_10_REF_REF_XMinus10_Gg_0" localSheetId="11" hidden="1">'UBA THG Apr23'!$C$13</definedName>
    <definedName name="A4_9_7003_1_1XSpaceAXSpace4XSpaceXSpaceXMinusXSpaceallXSpaceXMinusXSpaceCO2XSpaceXMinusXSpaceCommercial_5_10_REF_REF_XMinus9_Gg_0" localSheetId="12" hidden="1">'UBA CO2 Apr23'!$D$13</definedName>
    <definedName name="A4_9_7003_1_1XSpaceAXSpace4XSpaceXSpaceXMinusXSpaceallXSpaceXMinusXSpaceCO2XSpaceXMinusXSpaceCommercial_5_10_REF_REF_XMinus9_Gg_0" localSheetId="7" hidden="1">'UBA CO2 EU Jan22'!$D$13</definedName>
    <definedName name="A4_9_7003_1_1XSpaceAXSpace4XSpaceXSpaceXMinusXSpaceallXSpaceXMinusXSpaceCO2XSpaceXMinusXSpaceCommercial_5_10_REF_REF_XMinus9_Gg_0" localSheetId="8" hidden="1">'UBA GHG_CO2eq Jan22'!$D$13</definedName>
    <definedName name="A4_9_7003_1_1XSpaceAXSpace4XSpaceXSpaceXMinusXSpaceallXSpaceXMinusXSpaceCO2XSpaceXMinusXSpaceCommercial_5_10_REF_REF_XMinus9_Gg_0" localSheetId="11" hidden="1">'UBA THG Apr23'!$D$13</definedName>
    <definedName name="A4_9_7004_1_1XSpaceAXSpace4XSpaceXSpaceXMinusXSpaceallXSpaceXMinusXSpaceCO2XSpaceXMinusXSpaceCommercial_5_10_REF_REF_XMinus8_Gg_0" localSheetId="12" hidden="1">'UBA CO2 Apr23'!$E$13</definedName>
    <definedName name="A4_9_7004_1_1XSpaceAXSpace4XSpaceXSpaceXMinusXSpaceallXSpaceXMinusXSpaceCO2XSpaceXMinusXSpaceCommercial_5_10_REF_REF_XMinus8_Gg_0" localSheetId="7" hidden="1">'UBA CO2 EU Jan22'!$E$13</definedName>
    <definedName name="A4_9_7004_1_1XSpaceAXSpace4XSpaceXSpaceXMinusXSpaceallXSpaceXMinusXSpaceCO2XSpaceXMinusXSpaceCommercial_5_10_REF_REF_XMinus8_Gg_0" localSheetId="8" hidden="1">'UBA GHG_CO2eq Jan22'!$E$13</definedName>
    <definedName name="A4_9_7004_1_1XSpaceAXSpace4XSpaceXSpaceXMinusXSpaceallXSpaceXMinusXSpaceCO2XSpaceXMinusXSpaceCommercial_5_10_REF_REF_XMinus8_Gg_0" localSheetId="11" hidden="1">'UBA THG Apr23'!$E$13</definedName>
    <definedName name="A4_9_7005_1_1XSpaceAXSpace4XSpaceXSpaceXMinusXSpaceallXSpaceXMinusXSpaceCO2XSpaceXMinusXSpaceCommercial_5_10_REF_REF_XMinus7_Gg_0" localSheetId="12" hidden="1">'UBA CO2 Apr23'!$F$13</definedName>
    <definedName name="A4_9_7005_1_1XSpaceAXSpace4XSpaceXSpaceXMinusXSpaceallXSpaceXMinusXSpaceCO2XSpaceXMinusXSpaceCommercial_5_10_REF_REF_XMinus7_Gg_0" localSheetId="7" hidden="1">'UBA CO2 EU Jan22'!$F$13</definedName>
    <definedName name="A4_9_7005_1_1XSpaceAXSpace4XSpaceXSpaceXMinusXSpaceallXSpaceXMinusXSpaceCO2XSpaceXMinusXSpaceCommercial_5_10_REF_REF_XMinus7_Gg_0" localSheetId="8" hidden="1">'UBA GHG_CO2eq Jan22'!$F$13</definedName>
    <definedName name="A4_9_7005_1_1XSpaceAXSpace4XSpaceXSpaceXMinusXSpaceallXSpaceXMinusXSpaceCO2XSpaceXMinusXSpaceCommercial_5_10_REF_REF_XMinus7_Gg_0" localSheetId="11" hidden="1">'UBA THG Apr23'!$F$13</definedName>
    <definedName name="A4_9_7006_1_1XSpaceAXSpace4XSpaceXSpaceXMinusXSpaceallXSpaceXMinusXSpaceCO2XSpaceXMinusXSpaceCommercial_5_10_REF_REF_XMinus6_Gg_0" localSheetId="12" hidden="1">'UBA CO2 Apr23'!$G$13</definedName>
    <definedName name="A4_9_7006_1_1XSpaceAXSpace4XSpaceXSpaceXMinusXSpaceallXSpaceXMinusXSpaceCO2XSpaceXMinusXSpaceCommercial_5_10_REF_REF_XMinus6_Gg_0" localSheetId="7" hidden="1">'UBA CO2 EU Jan22'!$G$13</definedName>
    <definedName name="A4_9_7006_1_1XSpaceAXSpace4XSpaceXSpaceXMinusXSpaceallXSpaceXMinusXSpaceCO2XSpaceXMinusXSpaceCommercial_5_10_REF_REF_XMinus6_Gg_0" localSheetId="8" hidden="1">'UBA GHG_CO2eq Jan22'!$G$13</definedName>
    <definedName name="A4_9_7006_1_1XSpaceAXSpace4XSpaceXSpaceXMinusXSpaceallXSpaceXMinusXSpaceCO2XSpaceXMinusXSpaceCommercial_5_10_REF_REF_XMinus6_Gg_0" localSheetId="11" hidden="1">'UBA THG Apr23'!$G$13</definedName>
    <definedName name="A4_9_7007_1_1XSpaceAXSpace4XSpaceXSpaceXMinusXSpaceallXSpaceXMinusXSpaceCO2XSpaceXMinusXSpaceCommercial_5_10_REF_REF_XMinus5_Gg_0" localSheetId="12" hidden="1">'UBA CO2 Apr23'!$H$13</definedName>
    <definedName name="A4_9_7007_1_1XSpaceAXSpace4XSpaceXSpaceXMinusXSpaceallXSpaceXMinusXSpaceCO2XSpaceXMinusXSpaceCommercial_5_10_REF_REF_XMinus5_Gg_0" localSheetId="7" hidden="1">'UBA CO2 EU Jan22'!$H$13</definedName>
    <definedName name="A4_9_7007_1_1XSpaceAXSpace4XSpaceXSpaceXMinusXSpaceallXSpaceXMinusXSpaceCO2XSpaceXMinusXSpaceCommercial_5_10_REF_REF_XMinus5_Gg_0" localSheetId="8" hidden="1">'UBA GHG_CO2eq Jan22'!$H$13</definedName>
    <definedName name="A4_9_7007_1_1XSpaceAXSpace4XSpaceXSpaceXMinusXSpaceallXSpaceXMinusXSpaceCO2XSpaceXMinusXSpaceCommercial_5_10_REF_REF_XMinus5_Gg_0" localSheetId="11" hidden="1">'UBA THG Apr23'!$H$13</definedName>
    <definedName name="A4_9_7008_1_1XSpaceAXSpace4XSpaceXSpaceXMinusXSpaceallXSpaceXMinusXSpaceCO2XSpaceXMinusXSpaceCommercial_5_10_REF_REF_XMinus4_Gg_0" localSheetId="12" hidden="1">'UBA CO2 Apr23'!$I$13</definedName>
    <definedName name="A4_9_7008_1_1XSpaceAXSpace4XSpaceXSpaceXMinusXSpaceallXSpaceXMinusXSpaceCO2XSpaceXMinusXSpaceCommercial_5_10_REF_REF_XMinus4_Gg_0" localSheetId="7" hidden="1">'UBA CO2 EU Jan22'!$I$13</definedName>
    <definedName name="A4_9_7008_1_1XSpaceAXSpace4XSpaceXSpaceXMinusXSpaceallXSpaceXMinusXSpaceCO2XSpaceXMinusXSpaceCommercial_5_10_REF_REF_XMinus4_Gg_0" localSheetId="8" hidden="1">'UBA GHG_CO2eq Jan22'!$I$13</definedName>
    <definedName name="A4_9_7008_1_1XSpaceAXSpace4XSpaceXSpaceXMinusXSpaceallXSpaceXMinusXSpaceCO2XSpaceXMinusXSpaceCommercial_5_10_REF_REF_XMinus4_Gg_0" localSheetId="11" hidden="1">'UBA THG Apr23'!$I$13</definedName>
    <definedName name="A4_9_7009_1_1XSpaceAXSpace4XSpaceXSpaceXMinusXSpaceallXSpaceXMinusXSpaceCO2XSpaceXMinusXSpaceCommercial_5_10_REF_REF_XMinus3_Gg_0" localSheetId="12" hidden="1">'UBA CO2 Apr23'!$J$13</definedName>
    <definedName name="A4_9_7009_1_1XSpaceAXSpace4XSpaceXSpaceXMinusXSpaceallXSpaceXMinusXSpaceCO2XSpaceXMinusXSpaceCommercial_5_10_REF_REF_XMinus3_Gg_0" localSheetId="7" hidden="1">'UBA CO2 EU Jan22'!$J$13</definedName>
    <definedName name="A4_9_7009_1_1XSpaceAXSpace4XSpaceXSpaceXMinusXSpaceallXSpaceXMinusXSpaceCO2XSpaceXMinusXSpaceCommercial_5_10_REF_REF_XMinus3_Gg_0" localSheetId="8" hidden="1">'UBA GHG_CO2eq Jan22'!$J$13</definedName>
    <definedName name="A4_9_7009_1_1XSpaceAXSpace4XSpaceXSpaceXMinusXSpaceallXSpaceXMinusXSpaceCO2XSpaceXMinusXSpaceCommercial_5_10_REF_REF_XMinus3_Gg_0" localSheetId="11" hidden="1">'UBA THG Apr23'!$J$13</definedName>
    <definedName name="A4_9_7010_1_1XSpaceAXSpace4XSpaceXSpaceXMinusXSpaceallXSpaceXMinusXSpaceCO2XSpaceXMinusXSpaceCommercial_5_10_REF_REF_XMinus2_Gg_0" localSheetId="12" hidden="1">'UBA CO2 Apr23'!$K$13</definedName>
    <definedName name="A4_9_7010_1_1XSpaceAXSpace4XSpaceXSpaceXMinusXSpaceallXSpaceXMinusXSpaceCO2XSpaceXMinusXSpaceCommercial_5_10_REF_REF_XMinus2_Gg_0" localSheetId="7" hidden="1">'UBA CO2 EU Jan22'!$K$13</definedName>
    <definedName name="A4_9_7010_1_1XSpaceAXSpace4XSpaceXSpaceXMinusXSpaceallXSpaceXMinusXSpaceCO2XSpaceXMinusXSpaceCommercial_5_10_REF_REF_XMinus2_Gg_0" localSheetId="8" hidden="1">'UBA GHG_CO2eq Jan22'!$K$13</definedName>
    <definedName name="A4_9_7010_1_1XSpaceAXSpace4XSpaceXSpaceXMinusXSpaceallXSpaceXMinusXSpaceCO2XSpaceXMinusXSpaceCommercial_5_10_REF_REF_XMinus2_Gg_0" localSheetId="11" hidden="1">'UBA THG Apr23'!$K$13</definedName>
    <definedName name="A4_9_7011_1_1XSpaceAXSpace4XSpaceXSpaceXMinusXSpaceallXSpaceXMinusXSpaceCO2XSpaceXMinusXSpaceCommercial_5_10_REF_REF_XMinus1_Gg_0" localSheetId="12" hidden="1">'UBA CO2 Apr23'!$L$13</definedName>
    <definedName name="A4_9_7011_1_1XSpaceAXSpace4XSpaceXSpaceXMinusXSpaceallXSpaceXMinusXSpaceCO2XSpaceXMinusXSpaceCommercial_5_10_REF_REF_XMinus1_Gg_0" localSheetId="7" hidden="1">'UBA CO2 EU Jan22'!$L$13</definedName>
    <definedName name="A4_9_7011_1_1XSpaceAXSpace4XSpaceXSpaceXMinusXSpaceallXSpaceXMinusXSpaceCO2XSpaceXMinusXSpaceCommercial_5_10_REF_REF_XMinus1_Gg_0" localSheetId="8" hidden="1">'UBA GHG_CO2eq Jan22'!$L$13</definedName>
    <definedName name="A4_9_7011_1_1XSpaceAXSpace4XSpaceXSpaceXMinusXSpaceallXSpaceXMinusXSpaceCO2XSpaceXMinusXSpaceCommercial_5_10_REF_REF_XMinus1_Gg_0" localSheetId="11" hidden="1">'UBA THG Apr23'!$L$13</definedName>
    <definedName name="A4_9_7012_1_1XSpaceAXSpace4XSpaceXSpaceXMinusXSpaceallXSpaceXMinusXSpaceCO2XSpaceXMinusXSpaceCommercial_5_10_REF_REF_0_Gg_0" localSheetId="12" hidden="1">'UBA CO2 Apr23'!$M$13</definedName>
    <definedName name="A4_9_7012_1_1XSpaceAXSpace4XSpaceXSpaceXMinusXSpaceallXSpaceXMinusXSpaceCO2XSpaceXMinusXSpaceCommercial_5_10_REF_REF_0_Gg_0" localSheetId="7" hidden="1">'UBA CO2 EU Jan22'!$M$13</definedName>
    <definedName name="A4_9_7012_1_1XSpaceAXSpace4XSpaceXSpaceXMinusXSpaceallXSpaceXMinusXSpaceCO2XSpaceXMinusXSpaceCommercial_5_10_REF_REF_0_Gg_0" localSheetId="8" hidden="1">'UBA GHG_CO2eq Jan22'!$M$13</definedName>
    <definedName name="A4_9_7012_1_1XSpaceAXSpace4XSpaceXSpaceXMinusXSpaceallXSpaceXMinusXSpaceCO2XSpaceXMinusXSpaceCommercial_5_10_REF_REF_0_Gg_0" localSheetId="11" hidden="1">'UBA THG Apr23'!$M$13</definedName>
    <definedName name="A4_9_7013_1_1XSpaceAXSpace4XSpaceXSpaceXMinusXSpaceallXSpaceXMinusXSpaceCO2XSpaceXMinusXSpaceCommercial_5_10_REF_REF_1_Gg_0" localSheetId="12" hidden="1">'UBA CO2 Apr23'!$N$13</definedName>
    <definedName name="A4_9_7013_1_1XSpaceAXSpace4XSpaceXSpaceXMinusXSpaceallXSpaceXMinusXSpaceCO2XSpaceXMinusXSpaceCommercial_5_10_REF_REF_1_Gg_0" localSheetId="7" hidden="1">'UBA CO2 EU Jan22'!$N$13</definedName>
    <definedName name="A4_9_7013_1_1XSpaceAXSpace4XSpaceXSpaceXMinusXSpaceallXSpaceXMinusXSpaceCO2XSpaceXMinusXSpaceCommercial_5_10_REF_REF_1_Gg_0" localSheetId="8" hidden="1">'UBA GHG_CO2eq Jan22'!$N$13</definedName>
    <definedName name="A4_9_7013_1_1XSpaceAXSpace4XSpaceXSpaceXMinusXSpaceallXSpaceXMinusXSpaceCO2XSpaceXMinusXSpaceCommercial_5_10_REF_REF_1_Gg_0" localSheetId="11" hidden="1">'UBA THG Apr23'!$N$13</definedName>
    <definedName name="A4_9_7014_1_1XSpaceAXSpace4XSpaceXSpaceXMinusXSpaceallXSpaceXMinusXSpaceCO2XSpaceXMinusXSpaceCommercial_5_10_REF_REF_2_Gg_0" localSheetId="12" hidden="1">'UBA CO2 Apr23'!$O$13</definedName>
    <definedName name="A4_9_7014_1_1XSpaceAXSpace4XSpaceXSpaceXMinusXSpaceallXSpaceXMinusXSpaceCO2XSpaceXMinusXSpaceCommercial_5_10_REF_REF_2_Gg_0" localSheetId="7" hidden="1">'UBA CO2 EU Jan22'!$O$13</definedName>
    <definedName name="A4_9_7014_1_1XSpaceAXSpace4XSpaceXSpaceXMinusXSpaceallXSpaceXMinusXSpaceCO2XSpaceXMinusXSpaceCommercial_5_10_REF_REF_2_Gg_0" localSheetId="8" hidden="1">'UBA GHG_CO2eq Jan22'!$O$13</definedName>
    <definedName name="A4_9_7014_1_1XSpaceAXSpace4XSpaceXSpaceXMinusXSpaceallXSpaceXMinusXSpaceCO2XSpaceXMinusXSpaceCommercial_5_10_REF_REF_2_Gg_0" localSheetId="11" hidden="1">'UBA THG Apr23'!$O$13</definedName>
    <definedName name="A4_9_7015_1_1XSpaceAXSpace4XSpaceXSpaceXMinusXSpaceallXSpaceXMinusXSpaceCO2XSpaceXMinusXSpaceCommercial_5_10_REF_REF_3_Gg_0" localSheetId="12" hidden="1">'UBA CO2 Apr23'!$P$13</definedName>
    <definedName name="A4_9_7015_1_1XSpaceAXSpace4XSpaceXSpaceXMinusXSpaceallXSpaceXMinusXSpaceCO2XSpaceXMinusXSpaceCommercial_5_10_REF_REF_3_Gg_0" localSheetId="7" hidden="1">'UBA CO2 EU Jan22'!$P$13</definedName>
    <definedName name="A4_9_7015_1_1XSpaceAXSpace4XSpaceXSpaceXMinusXSpaceallXSpaceXMinusXSpaceCO2XSpaceXMinusXSpaceCommercial_5_10_REF_REF_3_Gg_0" localSheetId="8" hidden="1">'UBA GHG_CO2eq Jan22'!$P$13</definedName>
    <definedName name="A4_9_7015_1_1XSpaceAXSpace4XSpaceXSpaceXMinusXSpaceallXSpaceXMinusXSpaceCO2XSpaceXMinusXSpaceCommercial_5_10_REF_REF_3_Gg_0" localSheetId="11" hidden="1">'UBA THG Apr23'!$P$13</definedName>
    <definedName name="A4_9_7016_1_1XSpaceAXSpace4XSpaceXSpaceXMinusXSpaceallXSpaceXMinusXSpaceCO2XSpaceXMinusXSpaceCommercial_5_10_REF_REF_4_Gg_0" localSheetId="12" hidden="1">'UBA CO2 Apr23'!$Q$13</definedName>
    <definedName name="A4_9_7016_1_1XSpaceAXSpace4XSpaceXSpaceXMinusXSpaceallXSpaceXMinusXSpaceCO2XSpaceXMinusXSpaceCommercial_5_10_REF_REF_4_Gg_0" localSheetId="7" hidden="1">'UBA CO2 EU Jan22'!$Q$13</definedName>
    <definedName name="A4_9_7016_1_1XSpaceAXSpace4XSpaceXSpaceXMinusXSpaceallXSpaceXMinusXSpaceCO2XSpaceXMinusXSpaceCommercial_5_10_REF_REF_4_Gg_0" localSheetId="8" hidden="1">'UBA GHG_CO2eq Jan22'!$Q$13</definedName>
    <definedName name="A4_9_7016_1_1XSpaceAXSpace4XSpaceXSpaceXMinusXSpaceallXSpaceXMinusXSpaceCO2XSpaceXMinusXSpaceCommercial_5_10_REF_REF_4_Gg_0" localSheetId="11" hidden="1">'UBA THG Apr23'!$Q$13</definedName>
    <definedName name="A4_9_7017_1_1XSpaceAXSpace4XSpaceXSpaceXMinusXSpaceallXSpaceXMinusXSpaceCO2XSpaceXMinusXSpaceresidential_5_10_REF_REF_XMinus10_Gg_0" localSheetId="12" hidden="1">'UBA CO2 Apr23'!$C$14</definedName>
    <definedName name="A4_9_7017_1_1XSpaceAXSpace4XSpaceXSpaceXMinusXSpaceallXSpaceXMinusXSpaceCO2XSpaceXMinusXSpaceresidential_5_10_REF_REF_XMinus10_Gg_0" localSheetId="7" hidden="1">'UBA CO2 EU Jan22'!$C$14</definedName>
    <definedName name="A4_9_7017_1_1XSpaceAXSpace4XSpaceXSpaceXMinusXSpaceallXSpaceXMinusXSpaceCO2XSpaceXMinusXSpaceresidential_5_10_REF_REF_XMinus10_Gg_0" localSheetId="8" hidden="1">'UBA GHG_CO2eq Jan22'!$C$14</definedName>
    <definedName name="A4_9_7017_1_1XSpaceAXSpace4XSpaceXSpaceXMinusXSpaceallXSpaceXMinusXSpaceCO2XSpaceXMinusXSpaceresidential_5_10_REF_REF_XMinus10_Gg_0" localSheetId="11" hidden="1">'UBA THG Apr23'!$C$14</definedName>
    <definedName name="A4_9_7018_1_1XSpaceAXSpace4XSpaceXSpaceXMinusXSpaceallXSpaceXMinusXSpaceCO2XSpaceXMinusXSpaceresidential_5_10_REF_REF_XMinus9_Gg_0" localSheetId="12" hidden="1">'UBA CO2 Apr23'!$D$14</definedName>
    <definedName name="A4_9_7018_1_1XSpaceAXSpace4XSpaceXSpaceXMinusXSpaceallXSpaceXMinusXSpaceCO2XSpaceXMinusXSpaceresidential_5_10_REF_REF_XMinus9_Gg_0" localSheetId="7" hidden="1">'UBA CO2 EU Jan22'!$D$14</definedName>
    <definedName name="A4_9_7018_1_1XSpaceAXSpace4XSpaceXSpaceXMinusXSpaceallXSpaceXMinusXSpaceCO2XSpaceXMinusXSpaceresidential_5_10_REF_REF_XMinus9_Gg_0" localSheetId="8" hidden="1">'UBA GHG_CO2eq Jan22'!$D$14</definedName>
    <definedName name="A4_9_7018_1_1XSpaceAXSpace4XSpaceXSpaceXMinusXSpaceallXSpaceXMinusXSpaceCO2XSpaceXMinusXSpaceresidential_5_10_REF_REF_XMinus9_Gg_0" localSheetId="11" hidden="1">'UBA THG Apr23'!$D$14</definedName>
    <definedName name="A4_9_7019_1_1XSpaceAXSpace4XSpaceXSpaceXMinusXSpaceallXSpaceXMinusXSpaceCO2XSpaceXMinusXSpaceresidential_5_10_REF_REF_XMinus8_Gg_0" localSheetId="12" hidden="1">'UBA CO2 Apr23'!$E$14</definedName>
    <definedName name="A4_9_7019_1_1XSpaceAXSpace4XSpaceXSpaceXMinusXSpaceallXSpaceXMinusXSpaceCO2XSpaceXMinusXSpaceresidential_5_10_REF_REF_XMinus8_Gg_0" localSheetId="7" hidden="1">'UBA CO2 EU Jan22'!$E$14</definedName>
    <definedName name="A4_9_7019_1_1XSpaceAXSpace4XSpaceXSpaceXMinusXSpaceallXSpaceXMinusXSpaceCO2XSpaceXMinusXSpaceresidential_5_10_REF_REF_XMinus8_Gg_0" localSheetId="8" hidden="1">'UBA GHG_CO2eq Jan22'!$E$14</definedName>
    <definedName name="A4_9_7019_1_1XSpaceAXSpace4XSpaceXSpaceXMinusXSpaceallXSpaceXMinusXSpaceCO2XSpaceXMinusXSpaceresidential_5_10_REF_REF_XMinus8_Gg_0" localSheetId="11" hidden="1">'UBA THG Apr23'!$E$14</definedName>
    <definedName name="A4_9_7020_1_1XSpaceAXSpace4XSpaceXSpaceXMinusXSpaceallXSpaceXMinusXSpaceCO2XSpaceXMinusXSpaceresidential_5_10_REF_REF_XMinus7_Gg_0" localSheetId="12" hidden="1">'UBA CO2 Apr23'!$F$14</definedName>
    <definedName name="A4_9_7020_1_1XSpaceAXSpace4XSpaceXSpaceXMinusXSpaceallXSpaceXMinusXSpaceCO2XSpaceXMinusXSpaceresidential_5_10_REF_REF_XMinus7_Gg_0" localSheetId="7" hidden="1">'UBA CO2 EU Jan22'!$F$14</definedName>
    <definedName name="A4_9_7020_1_1XSpaceAXSpace4XSpaceXSpaceXMinusXSpaceallXSpaceXMinusXSpaceCO2XSpaceXMinusXSpaceresidential_5_10_REF_REF_XMinus7_Gg_0" localSheetId="8" hidden="1">'UBA GHG_CO2eq Jan22'!$F$14</definedName>
    <definedName name="A4_9_7020_1_1XSpaceAXSpace4XSpaceXSpaceXMinusXSpaceallXSpaceXMinusXSpaceCO2XSpaceXMinusXSpaceresidential_5_10_REF_REF_XMinus7_Gg_0" localSheetId="11" hidden="1">'UBA THG Apr23'!$F$14</definedName>
    <definedName name="A4_9_7021_1_1XSpaceAXSpace4XSpaceXSpaceXMinusXSpaceallXSpaceXMinusXSpaceCO2XSpaceXMinusXSpaceresidential_5_10_REF_REF_XMinus6_Gg_0" localSheetId="12" hidden="1">'UBA CO2 Apr23'!$G$14</definedName>
    <definedName name="A4_9_7021_1_1XSpaceAXSpace4XSpaceXSpaceXMinusXSpaceallXSpaceXMinusXSpaceCO2XSpaceXMinusXSpaceresidential_5_10_REF_REF_XMinus6_Gg_0" localSheetId="7" hidden="1">'UBA CO2 EU Jan22'!$G$14</definedName>
    <definedName name="A4_9_7021_1_1XSpaceAXSpace4XSpaceXSpaceXMinusXSpaceallXSpaceXMinusXSpaceCO2XSpaceXMinusXSpaceresidential_5_10_REF_REF_XMinus6_Gg_0" localSheetId="8" hidden="1">'UBA GHG_CO2eq Jan22'!$G$14</definedName>
    <definedName name="A4_9_7021_1_1XSpaceAXSpace4XSpaceXSpaceXMinusXSpaceallXSpaceXMinusXSpaceCO2XSpaceXMinusXSpaceresidential_5_10_REF_REF_XMinus6_Gg_0" localSheetId="11" hidden="1">'UBA THG Apr23'!$G$14</definedName>
    <definedName name="A4_9_7022_1_1XSpaceAXSpace4XSpaceXSpaceXMinusXSpaceallXSpaceXMinusXSpaceCO2XSpaceXMinusXSpaceresidential_5_10_REF_REF_XMinus5_Gg_0" localSheetId="12" hidden="1">'UBA CO2 Apr23'!$H$14</definedName>
    <definedName name="A4_9_7022_1_1XSpaceAXSpace4XSpaceXSpaceXMinusXSpaceallXSpaceXMinusXSpaceCO2XSpaceXMinusXSpaceresidential_5_10_REF_REF_XMinus5_Gg_0" localSheetId="7" hidden="1">'UBA CO2 EU Jan22'!$H$14</definedName>
    <definedName name="A4_9_7022_1_1XSpaceAXSpace4XSpaceXSpaceXMinusXSpaceallXSpaceXMinusXSpaceCO2XSpaceXMinusXSpaceresidential_5_10_REF_REF_XMinus5_Gg_0" localSheetId="8" hidden="1">'UBA GHG_CO2eq Jan22'!$H$14</definedName>
    <definedName name="A4_9_7022_1_1XSpaceAXSpace4XSpaceXSpaceXMinusXSpaceallXSpaceXMinusXSpaceCO2XSpaceXMinusXSpaceresidential_5_10_REF_REF_XMinus5_Gg_0" localSheetId="11" hidden="1">'UBA THG Apr23'!$H$14</definedName>
    <definedName name="A4_9_7023_1_1XSpaceAXSpace4XSpaceXSpaceXMinusXSpaceallXSpaceXMinusXSpaceCO2XSpaceXMinusXSpaceresidential_5_10_REF_REF_XMinus4_Gg_0" localSheetId="12" hidden="1">'UBA CO2 Apr23'!$I$14</definedName>
    <definedName name="A4_9_7023_1_1XSpaceAXSpace4XSpaceXSpaceXMinusXSpaceallXSpaceXMinusXSpaceCO2XSpaceXMinusXSpaceresidential_5_10_REF_REF_XMinus4_Gg_0" localSheetId="7" hidden="1">'UBA CO2 EU Jan22'!$I$14</definedName>
    <definedName name="A4_9_7023_1_1XSpaceAXSpace4XSpaceXSpaceXMinusXSpaceallXSpaceXMinusXSpaceCO2XSpaceXMinusXSpaceresidential_5_10_REF_REF_XMinus4_Gg_0" localSheetId="8" hidden="1">'UBA GHG_CO2eq Jan22'!$I$14</definedName>
    <definedName name="A4_9_7023_1_1XSpaceAXSpace4XSpaceXSpaceXMinusXSpaceallXSpaceXMinusXSpaceCO2XSpaceXMinusXSpaceresidential_5_10_REF_REF_XMinus4_Gg_0" localSheetId="11" hidden="1">'UBA THG Apr23'!$I$14</definedName>
    <definedName name="A4_9_7024_1_1XSpaceAXSpace4XSpaceXSpaceXMinusXSpaceallXSpaceXMinusXSpaceCO2XSpaceXMinusXSpaceresidential_5_10_REF_REF_XMinus3_Gg_0" localSheetId="12" hidden="1">'UBA CO2 Apr23'!$J$14</definedName>
    <definedName name="A4_9_7024_1_1XSpaceAXSpace4XSpaceXSpaceXMinusXSpaceallXSpaceXMinusXSpaceCO2XSpaceXMinusXSpaceresidential_5_10_REF_REF_XMinus3_Gg_0" localSheetId="7" hidden="1">'UBA CO2 EU Jan22'!$J$14</definedName>
    <definedName name="A4_9_7024_1_1XSpaceAXSpace4XSpaceXSpaceXMinusXSpaceallXSpaceXMinusXSpaceCO2XSpaceXMinusXSpaceresidential_5_10_REF_REF_XMinus3_Gg_0" localSheetId="8" hidden="1">'UBA GHG_CO2eq Jan22'!$J$14</definedName>
    <definedName name="A4_9_7024_1_1XSpaceAXSpace4XSpaceXSpaceXMinusXSpaceallXSpaceXMinusXSpaceCO2XSpaceXMinusXSpaceresidential_5_10_REF_REF_XMinus3_Gg_0" localSheetId="11" hidden="1">'UBA THG Apr23'!$J$14</definedName>
    <definedName name="A4_9_7025_1_1XSpaceAXSpace4XSpaceXSpaceXMinusXSpaceallXSpaceXMinusXSpaceCO2XSpaceXMinusXSpaceresidential_5_10_REF_REF_XMinus2_Gg_0" localSheetId="12" hidden="1">'UBA CO2 Apr23'!$K$14</definedName>
    <definedName name="A4_9_7025_1_1XSpaceAXSpace4XSpaceXSpaceXMinusXSpaceallXSpaceXMinusXSpaceCO2XSpaceXMinusXSpaceresidential_5_10_REF_REF_XMinus2_Gg_0" localSheetId="7" hidden="1">'UBA CO2 EU Jan22'!$K$14</definedName>
    <definedName name="A4_9_7025_1_1XSpaceAXSpace4XSpaceXSpaceXMinusXSpaceallXSpaceXMinusXSpaceCO2XSpaceXMinusXSpaceresidential_5_10_REF_REF_XMinus2_Gg_0" localSheetId="8" hidden="1">'UBA GHG_CO2eq Jan22'!$K$14</definedName>
    <definedName name="A4_9_7025_1_1XSpaceAXSpace4XSpaceXSpaceXMinusXSpaceallXSpaceXMinusXSpaceCO2XSpaceXMinusXSpaceresidential_5_10_REF_REF_XMinus2_Gg_0" localSheetId="11" hidden="1">'UBA THG Apr23'!$K$14</definedName>
    <definedName name="A4_9_7026_1_1XSpaceAXSpace4XSpaceXSpaceXMinusXSpaceallXSpaceXMinusXSpaceCO2XSpaceXMinusXSpaceresidential_5_10_REF_REF_XMinus1_Gg_0" localSheetId="12" hidden="1">'UBA CO2 Apr23'!$L$14</definedName>
    <definedName name="A4_9_7026_1_1XSpaceAXSpace4XSpaceXSpaceXMinusXSpaceallXSpaceXMinusXSpaceCO2XSpaceXMinusXSpaceresidential_5_10_REF_REF_XMinus1_Gg_0" localSheetId="7" hidden="1">'UBA CO2 EU Jan22'!$L$14</definedName>
    <definedName name="A4_9_7026_1_1XSpaceAXSpace4XSpaceXSpaceXMinusXSpaceallXSpaceXMinusXSpaceCO2XSpaceXMinusXSpaceresidential_5_10_REF_REF_XMinus1_Gg_0" localSheetId="8" hidden="1">'UBA GHG_CO2eq Jan22'!$L$14</definedName>
    <definedName name="A4_9_7026_1_1XSpaceAXSpace4XSpaceXSpaceXMinusXSpaceallXSpaceXMinusXSpaceCO2XSpaceXMinusXSpaceresidential_5_10_REF_REF_XMinus1_Gg_0" localSheetId="11" hidden="1">'UBA THG Apr23'!$L$14</definedName>
    <definedName name="A4_9_7027_1_1XSpaceAXSpace4XSpaceXSpaceXMinusXSpaceallXSpaceXMinusXSpaceCO2XSpaceXMinusXSpaceresidential_5_10_REF_REF_0_Gg_0" localSheetId="12" hidden="1">'UBA CO2 Apr23'!$M$14</definedName>
    <definedName name="A4_9_7027_1_1XSpaceAXSpace4XSpaceXSpaceXMinusXSpaceallXSpaceXMinusXSpaceCO2XSpaceXMinusXSpaceresidential_5_10_REF_REF_0_Gg_0" localSheetId="7" hidden="1">'UBA CO2 EU Jan22'!$M$14</definedName>
    <definedName name="A4_9_7027_1_1XSpaceAXSpace4XSpaceXSpaceXMinusXSpaceallXSpaceXMinusXSpaceCO2XSpaceXMinusXSpaceresidential_5_10_REF_REF_0_Gg_0" localSheetId="8" hidden="1">'UBA GHG_CO2eq Jan22'!$M$14</definedName>
    <definedName name="A4_9_7027_1_1XSpaceAXSpace4XSpaceXSpaceXMinusXSpaceallXSpaceXMinusXSpaceCO2XSpaceXMinusXSpaceresidential_5_10_REF_REF_0_Gg_0" localSheetId="11" hidden="1">'UBA THG Apr23'!$M$14</definedName>
    <definedName name="A4_9_7028_1_1XSpaceAXSpace4XSpaceXSpaceXMinusXSpaceallXSpaceXMinusXSpaceCO2XSpaceXMinusXSpaceresidential_5_10_REF_REF_1_Gg_0" localSheetId="12" hidden="1">'UBA CO2 Apr23'!$N$14</definedName>
    <definedName name="A4_9_7028_1_1XSpaceAXSpace4XSpaceXSpaceXMinusXSpaceallXSpaceXMinusXSpaceCO2XSpaceXMinusXSpaceresidential_5_10_REF_REF_1_Gg_0" localSheetId="7" hidden="1">'UBA CO2 EU Jan22'!$N$14</definedName>
    <definedName name="A4_9_7028_1_1XSpaceAXSpace4XSpaceXSpaceXMinusXSpaceallXSpaceXMinusXSpaceCO2XSpaceXMinusXSpaceresidential_5_10_REF_REF_1_Gg_0" localSheetId="8" hidden="1">'UBA GHG_CO2eq Jan22'!$N$14</definedName>
    <definedName name="A4_9_7028_1_1XSpaceAXSpace4XSpaceXSpaceXMinusXSpaceallXSpaceXMinusXSpaceCO2XSpaceXMinusXSpaceresidential_5_10_REF_REF_1_Gg_0" localSheetId="11" hidden="1">'UBA THG Apr23'!$N$14</definedName>
    <definedName name="A4_9_7029_1_1XSpaceAXSpace4XSpaceXSpaceXMinusXSpaceallXSpaceXMinusXSpaceCO2XSpaceXMinusXSpaceresidential_5_10_REF_REF_2_Gg_0" localSheetId="12" hidden="1">'UBA CO2 Apr23'!$O$14</definedName>
    <definedName name="A4_9_7029_1_1XSpaceAXSpace4XSpaceXSpaceXMinusXSpaceallXSpaceXMinusXSpaceCO2XSpaceXMinusXSpaceresidential_5_10_REF_REF_2_Gg_0" localSheetId="7" hidden="1">'UBA CO2 EU Jan22'!$O$14</definedName>
    <definedName name="A4_9_7029_1_1XSpaceAXSpace4XSpaceXSpaceXMinusXSpaceallXSpaceXMinusXSpaceCO2XSpaceXMinusXSpaceresidential_5_10_REF_REF_2_Gg_0" localSheetId="8" hidden="1">'UBA GHG_CO2eq Jan22'!$O$14</definedName>
    <definedName name="A4_9_7029_1_1XSpaceAXSpace4XSpaceXSpaceXMinusXSpaceallXSpaceXMinusXSpaceCO2XSpaceXMinusXSpaceresidential_5_10_REF_REF_2_Gg_0" localSheetId="11" hidden="1">'UBA THG Apr23'!$O$14</definedName>
    <definedName name="A4_9_7030_1_1XSpaceAXSpace4XSpaceXSpaceXMinusXSpaceallXSpaceXMinusXSpaceCO2XSpaceXMinusXSpaceresidential_5_10_REF_REF_3_Gg_0" localSheetId="12" hidden="1">'UBA CO2 Apr23'!$P$14</definedName>
    <definedName name="A4_9_7030_1_1XSpaceAXSpace4XSpaceXSpaceXMinusXSpaceallXSpaceXMinusXSpaceCO2XSpaceXMinusXSpaceresidential_5_10_REF_REF_3_Gg_0" localSheetId="7" hidden="1">'UBA CO2 EU Jan22'!$P$14</definedName>
    <definedName name="A4_9_7030_1_1XSpaceAXSpace4XSpaceXSpaceXMinusXSpaceallXSpaceXMinusXSpaceCO2XSpaceXMinusXSpaceresidential_5_10_REF_REF_3_Gg_0" localSheetId="8" hidden="1">'UBA GHG_CO2eq Jan22'!$P$14</definedName>
    <definedName name="A4_9_7030_1_1XSpaceAXSpace4XSpaceXSpaceXMinusXSpaceallXSpaceXMinusXSpaceCO2XSpaceXMinusXSpaceresidential_5_10_REF_REF_3_Gg_0" localSheetId="11" hidden="1">'UBA THG Apr23'!$P$14</definedName>
    <definedName name="A4_9_7031_1_1XSpaceAXSpace4XSpaceXSpaceXMinusXSpaceallXSpaceXMinusXSpaceCO2XSpaceXMinusXSpaceresidential_5_10_REF_REF_4_Gg_0" localSheetId="12" hidden="1">'UBA CO2 Apr23'!$Q$14</definedName>
    <definedName name="A4_9_7031_1_1XSpaceAXSpace4XSpaceXSpaceXMinusXSpaceallXSpaceXMinusXSpaceCO2XSpaceXMinusXSpaceresidential_5_10_REF_REF_4_Gg_0" localSheetId="7" hidden="1">'UBA CO2 EU Jan22'!$Q$14</definedName>
    <definedName name="A4_9_7031_1_1XSpaceAXSpace4XSpaceXSpaceXMinusXSpaceallXSpaceXMinusXSpaceCO2XSpaceXMinusXSpaceresidential_5_10_REF_REF_4_Gg_0" localSheetId="8" hidden="1">'UBA GHG_CO2eq Jan22'!$Q$14</definedName>
    <definedName name="A4_9_7031_1_1XSpaceAXSpace4XSpaceXSpaceXMinusXSpaceallXSpaceXMinusXSpaceCO2XSpaceXMinusXSpaceresidential_5_10_REF_REF_4_Gg_0" localSheetId="11" hidden="1">'UBA THG Apr23'!$Q$14</definedName>
    <definedName name="A4_9_7032_1_1XSpaceAXSpace5XSpaceXMinusXSpaceallXSpaceXMinusXSpaceCO2_5_10_REF_REF_XMinus10_Gg_0" localSheetId="12" hidden="1">'UBA CO2 Apr23'!$C$15</definedName>
    <definedName name="A4_9_7032_1_1XSpaceAXSpace5XSpaceXMinusXSpaceallXSpaceXMinusXSpaceCO2_5_10_REF_REF_XMinus10_Gg_0" localSheetId="7" hidden="1">'UBA CO2 EU Jan22'!$C$15</definedName>
    <definedName name="A4_9_7032_1_1XSpaceAXSpace5XSpaceXMinusXSpaceallXSpaceXMinusXSpaceCO2_5_10_REF_REF_XMinus10_Gg_0" localSheetId="8" hidden="1">'UBA GHG_CO2eq Jan22'!$C$15</definedName>
    <definedName name="A4_9_7032_1_1XSpaceAXSpace5XSpaceXMinusXSpaceallXSpaceXMinusXSpaceCO2_5_10_REF_REF_XMinus10_Gg_0" localSheetId="11" hidden="1">'UBA THG Apr23'!$C$15</definedName>
    <definedName name="A4_9_7033_1_1XSpaceAXSpace5XSpaceXMinusXSpaceallXSpaceXMinusXSpaceCO2_5_10_REF_REF_XMinus9_Gg_0" localSheetId="12" hidden="1">'UBA CO2 Apr23'!$D$15</definedName>
    <definedName name="A4_9_7033_1_1XSpaceAXSpace5XSpaceXMinusXSpaceallXSpaceXMinusXSpaceCO2_5_10_REF_REF_XMinus9_Gg_0" localSheetId="7" hidden="1">'UBA CO2 EU Jan22'!$D$15</definedName>
    <definedName name="A4_9_7033_1_1XSpaceAXSpace5XSpaceXMinusXSpaceallXSpaceXMinusXSpaceCO2_5_10_REF_REF_XMinus9_Gg_0" localSheetId="8" hidden="1">'UBA GHG_CO2eq Jan22'!$D$15</definedName>
    <definedName name="A4_9_7033_1_1XSpaceAXSpace5XSpaceXMinusXSpaceallXSpaceXMinusXSpaceCO2_5_10_REF_REF_XMinus9_Gg_0" localSheetId="11" hidden="1">'UBA THG Apr23'!$D$15</definedName>
    <definedName name="A4_9_7034_1_1XSpaceAXSpace5XSpaceXMinusXSpaceallXSpaceXMinusXSpaceCO2_5_10_REF_REF_XMinus8_Gg_0" localSheetId="12" hidden="1">'UBA CO2 Apr23'!$E$15</definedName>
    <definedName name="A4_9_7034_1_1XSpaceAXSpace5XSpaceXMinusXSpaceallXSpaceXMinusXSpaceCO2_5_10_REF_REF_XMinus8_Gg_0" localSheetId="7" hidden="1">'UBA CO2 EU Jan22'!$E$15</definedName>
    <definedName name="A4_9_7034_1_1XSpaceAXSpace5XSpaceXMinusXSpaceallXSpaceXMinusXSpaceCO2_5_10_REF_REF_XMinus8_Gg_0" localSheetId="8" hidden="1">'UBA GHG_CO2eq Jan22'!$E$15</definedName>
    <definedName name="A4_9_7034_1_1XSpaceAXSpace5XSpaceXMinusXSpaceallXSpaceXMinusXSpaceCO2_5_10_REF_REF_XMinus8_Gg_0" localSheetId="11" hidden="1">'UBA THG Apr23'!$E$15</definedName>
    <definedName name="A4_9_7035_1_1XSpaceAXSpace5XSpaceXMinusXSpaceallXSpaceXMinusXSpaceCO2_5_10_REF_REF_XMinus7_Gg_0" localSheetId="12" hidden="1">'UBA CO2 Apr23'!$F$15</definedName>
    <definedName name="A4_9_7035_1_1XSpaceAXSpace5XSpaceXMinusXSpaceallXSpaceXMinusXSpaceCO2_5_10_REF_REF_XMinus7_Gg_0" localSheetId="7" hidden="1">'UBA CO2 EU Jan22'!$F$15</definedName>
    <definedName name="A4_9_7035_1_1XSpaceAXSpace5XSpaceXMinusXSpaceallXSpaceXMinusXSpaceCO2_5_10_REF_REF_XMinus7_Gg_0" localSheetId="8" hidden="1">'UBA GHG_CO2eq Jan22'!$F$15</definedName>
    <definedName name="A4_9_7035_1_1XSpaceAXSpace5XSpaceXMinusXSpaceallXSpaceXMinusXSpaceCO2_5_10_REF_REF_XMinus7_Gg_0" localSheetId="11" hidden="1">'UBA THG Apr23'!$F$15</definedName>
    <definedName name="A4_9_7036_1_1XSpaceAXSpace5XSpaceXMinusXSpaceallXSpaceXMinusXSpaceCO2_5_10_REF_REF_XMinus6_Gg_0" localSheetId="12" hidden="1">'UBA CO2 Apr23'!$G$15</definedName>
    <definedName name="A4_9_7036_1_1XSpaceAXSpace5XSpaceXMinusXSpaceallXSpaceXMinusXSpaceCO2_5_10_REF_REF_XMinus6_Gg_0" localSheetId="7" hidden="1">'UBA CO2 EU Jan22'!$G$15</definedName>
    <definedName name="A4_9_7036_1_1XSpaceAXSpace5XSpaceXMinusXSpaceallXSpaceXMinusXSpaceCO2_5_10_REF_REF_XMinus6_Gg_0" localSheetId="8" hidden="1">'UBA GHG_CO2eq Jan22'!$G$15</definedName>
    <definedName name="A4_9_7036_1_1XSpaceAXSpace5XSpaceXMinusXSpaceallXSpaceXMinusXSpaceCO2_5_10_REF_REF_XMinus6_Gg_0" localSheetId="11" hidden="1">'UBA THG Apr23'!$G$15</definedName>
    <definedName name="A4_9_7037_1_1XSpaceAXSpace5XSpaceXMinusXSpaceallXSpaceXMinusXSpaceCO2_5_10_REF_REF_XMinus5_Gg_0" localSheetId="12" hidden="1">'UBA CO2 Apr23'!$H$15</definedName>
    <definedName name="A4_9_7037_1_1XSpaceAXSpace5XSpaceXMinusXSpaceallXSpaceXMinusXSpaceCO2_5_10_REF_REF_XMinus5_Gg_0" localSheetId="7" hidden="1">'UBA CO2 EU Jan22'!$H$15</definedName>
    <definedName name="A4_9_7037_1_1XSpaceAXSpace5XSpaceXMinusXSpaceallXSpaceXMinusXSpaceCO2_5_10_REF_REF_XMinus5_Gg_0" localSheetId="8" hidden="1">'UBA GHG_CO2eq Jan22'!$H$15</definedName>
    <definedName name="A4_9_7037_1_1XSpaceAXSpace5XSpaceXMinusXSpaceallXSpaceXMinusXSpaceCO2_5_10_REF_REF_XMinus5_Gg_0" localSheetId="11" hidden="1">'UBA THG Apr23'!$H$15</definedName>
    <definedName name="A4_9_7038_1_1XSpaceAXSpace5XSpaceXMinusXSpaceallXSpaceXMinusXSpaceCO2_5_10_REF_REF_XMinus4_Gg_0" localSheetId="12" hidden="1">'UBA CO2 Apr23'!$I$15</definedName>
    <definedName name="A4_9_7038_1_1XSpaceAXSpace5XSpaceXMinusXSpaceallXSpaceXMinusXSpaceCO2_5_10_REF_REF_XMinus4_Gg_0" localSheetId="7" hidden="1">'UBA CO2 EU Jan22'!$I$15</definedName>
    <definedName name="A4_9_7038_1_1XSpaceAXSpace5XSpaceXMinusXSpaceallXSpaceXMinusXSpaceCO2_5_10_REF_REF_XMinus4_Gg_0" localSheetId="8" hidden="1">'UBA GHG_CO2eq Jan22'!$I$15</definedName>
    <definedName name="A4_9_7038_1_1XSpaceAXSpace5XSpaceXMinusXSpaceallXSpaceXMinusXSpaceCO2_5_10_REF_REF_XMinus4_Gg_0" localSheetId="11" hidden="1">'UBA THG Apr23'!$I$15</definedName>
    <definedName name="A4_9_7039_1_1XSpaceAXSpace5XSpaceXMinusXSpaceallXSpaceXMinusXSpaceCO2_5_10_REF_REF_XMinus3_Gg_0" localSheetId="12" hidden="1">'UBA CO2 Apr23'!$J$15</definedName>
    <definedName name="A4_9_7039_1_1XSpaceAXSpace5XSpaceXMinusXSpaceallXSpaceXMinusXSpaceCO2_5_10_REF_REF_XMinus3_Gg_0" localSheetId="7" hidden="1">'UBA CO2 EU Jan22'!$J$15</definedName>
    <definedName name="A4_9_7039_1_1XSpaceAXSpace5XSpaceXMinusXSpaceallXSpaceXMinusXSpaceCO2_5_10_REF_REF_XMinus3_Gg_0" localSheetId="8" hidden="1">'UBA GHG_CO2eq Jan22'!$J$15</definedName>
    <definedName name="A4_9_7039_1_1XSpaceAXSpace5XSpaceXMinusXSpaceallXSpaceXMinusXSpaceCO2_5_10_REF_REF_XMinus3_Gg_0" localSheetId="11" hidden="1">'UBA THG Apr23'!$J$15</definedName>
    <definedName name="A4_9_7040_1_1XSpaceAXSpace5XSpaceXMinusXSpaceallXSpaceXMinusXSpaceCO2_5_10_REF_REF_XMinus2_Gg_0" localSheetId="12" hidden="1">'UBA CO2 Apr23'!$K$15</definedName>
    <definedName name="A4_9_7040_1_1XSpaceAXSpace5XSpaceXMinusXSpaceallXSpaceXMinusXSpaceCO2_5_10_REF_REF_XMinus2_Gg_0" localSheetId="7" hidden="1">'UBA CO2 EU Jan22'!$K$15</definedName>
    <definedName name="A4_9_7040_1_1XSpaceAXSpace5XSpaceXMinusXSpaceallXSpaceXMinusXSpaceCO2_5_10_REF_REF_XMinus2_Gg_0" localSheetId="8" hidden="1">'UBA GHG_CO2eq Jan22'!$K$15</definedName>
    <definedName name="A4_9_7040_1_1XSpaceAXSpace5XSpaceXMinusXSpaceallXSpaceXMinusXSpaceCO2_5_10_REF_REF_XMinus2_Gg_0" localSheetId="11" hidden="1">'UBA THG Apr23'!$K$15</definedName>
    <definedName name="A4_9_7041_1_1XSpaceAXSpace5XSpaceXMinusXSpaceallXSpaceXMinusXSpaceCO2_5_10_REF_REF_XMinus1_Gg_0" localSheetId="12" hidden="1">'UBA CO2 Apr23'!$L$15</definedName>
    <definedName name="A4_9_7041_1_1XSpaceAXSpace5XSpaceXMinusXSpaceallXSpaceXMinusXSpaceCO2_5_10_REF_REF_XMinus1_Gg_0" localSheetId="7" hidden="1">'UBA CO2 EU Jan22'!$L$15</definedName>
    <definedName name="A4_9_7041_1_1XSpaceAXSpace5XSpaceXMinusXSpaceallXSpaceXMinusXSpaceCO2_5_10_REF_REF_XMinus1_Gg_0" localSheetId="8" hidden="1">'UBA GHG_CO2eq Jan22'!$L$15</definedName>
    <definedName name="A4_9_7041_1_1XSpaceAXSpace5XSpaceXMinusXSpaceallXSpaceXMinusXSpaceCO2_5_10_REF_REF_XMinus1_Gg_0" localSheetId="11" hidden="1">'UBA THG Apr23'!$L$15</definedName>
    <definedName name="A4_9_7042_1_1XSpaceAXSpace5XSpaceXMinusXSpaceallXSpaceXMinusXSpaceCO2_5_10_REF_REF_0_Gg_0" localSheetId="12" hidden="1">'UBA CO2 Apr23'!$M$15</definedName>
    <definedName name="A4_9_7042_1_1XSpaceAXSpace5XSpaceXMinusXSpaceallXSpaceXMinusXSpaceCO2_5_10_REF_REF_0_Gg_0" localSheetId="7" hidden="1">'UBA CO2 EU Jan22'!$M$15</definedName>
    <definedName name="A4_9_7042_1_1XSpaceAXSpace5XSpaceXMinusXSpaceallXSpaceXMinusXSpaceCO2_5_10_REF_REF_0_Gg_0" localSheetId="8" hidden="1">'UBA GHG_CO2eq Jan22'!$M$15</definedName>
    <definedName name="A4_9_7042_1_1XSpaceAXSpace5XSpaceXMinusXSpaceallXSpaceXMinusXSpaceCO2_5_10_REF_REF_0_Gg_0" localSheetId="11" hidden="1">'UBA THG Apr23'!$M$15</definedName>
    <definedName name="A4_9_7043_1_1XSpaceAXSpace5XSpaceXMinusXSpaceallXSpaceXMinusXSpaceCO2_5_10_REF_REF_1_Gg_0" localSheetId="12" hidden="1">'UBA CO2 Apr23'!$N$15</definedName>
    <definedName name="A4_9_7043_1_1XSpaceAXSpace5XSpaceXMinusXSpaceallXSpaceXMinusXSpaceCO2_5_10_REF_REF_1_Gg_0" localSheetId="7" hidden="1">'UBA CO2 EU Jan22'!$N$15</definedName>
    <definedName name="A4_9_7043_1_1XSpaceAXSpace5XSpaceXMinusXSpaceallXSpaceXMinusXSpaceCO2_5_10_REF_REF_1_Gg_0" localSheetId="8" hidden="1">'UBA GHG_CO2eq Jan22'!$N$15</definedName>
    <definedName name="A4_9_7043_1_1XSpaceAXSpace5XSpaceXMinusXSpaceallXSpaceXMinusXSpaceCO2_5_10_REF_REF_1_Gg_0" localSheetId="11" hidden="1">'UBA THG Apr23'!$N$15</definedName>
    <definedName name="A4_9_7044_1_1XSpaceAXSpace5XSpaceXMinusXSpaceallXSpaceXMinusXSpaceCO2_5_10_REF_REF_2_Gg_0" localSheetId="12" hidden="1">'UBA CO2 Apr23'!$O$15</definedName>
    <definedName name="A4_9_7044_1_1XSpaceAXSpace5XSpaceXMinusXSpaceallXSpaceXMinusXSpaceCO2_5_10_REF_REF_2_Gg_0" localSheetId="7" hidden="1">'UBA CO2 EU Jan22'!$O$15</definedName>
    <definedName name="A4_9_7044_1_1XSpaceAXSpace5XSpaceXMinusXSpaceallXSpaceXMinusXSpaceCO2_5_10_REF_REF_2_Gg_0" localSheetId="8" hidden="1">'UBA GHG_CO2eq Jan22'!$O$15</definedName>
    <definedName name="A4_9_7044_1_1XSpaceAXSpace5XSpaceXMinusXSpaceallXSpaceXMinusXSpaceCO2_5_10_REF_REF_2_Gg_0" localSheetId="11" hidden="1">'UBA THG Apr23'!$O$15</definedName>
    <definedName name="A4_9_7045_1_1XSpaceAXSpace5XSpaceXMinusXSpaceallXSpaceXMinusXSpaceCO2_5_10_REF_REF_3_Gg_0" localSheetId="12" hidden="1">'UBA CO2 Apr23'!$P$15</definedName>
    <definedName name="A4_9_7045_1_1XSpaceAXSpace5XSpaceXMinusXSpaceallXSpaceXMinusXSpaceCO2_5_10_REF_REF_3_Gg_0" localSheetId="7" hidden="1">'UBA CO2 EU Jan22'!$P$15</definedName>
    <definedName name="A4_9_7045_1_1XSpaceAXSpace5XSpaceXMinusXSpaceallXSpaceXMinusXSpaceCO2_5_10_REF_REF_3_Gg_0" localSheetId="8" hidden="1">'UBA GHG_CO2eq Jan22'!$P$15</definedName>
    <definedName name="A4_9_7045_1_1XSpaceAXSpace5XSpaceXMinusXSpaceallXSpaceXMinusXSpaceCO2_5_10_REF_REF_3_Gg_0" localSheetId="11" hidden="1">'UBA THG Apr23'!$P$15</definedName>
    <definedName name="A4_9_7046_1_1XSpaceAXSpace5XSpaceXMinusXSpaceallXSpaceXMinusXSpaceCO2_5_10_REF_REF_4_Gg_0" localSheetId="12" hidden="1">'UBA CO2 Apr23'!$Q$15</definedName>
    <definedName name="A4_9_7046_1_1XSpaceAXSpace5XSpaceXMinusXSpaceallXSpaceXMinusXSpaceCO2_5_10_REF_REF_4_Gg_0" localSheetId="7" hidden="1">'UBA CO2 EU Jan22'!$Q$15</definedName>
    <definedName name="A4_9_7046_1_1XSpaceAXSpace5XSpaceXMinusXSpaceallXSpaceXMinusXSpaceCO2_5_10_REF_REF_4_Gg_0" localSheetId="8" hidden="1">'UBA GHG_CO2eq Jan22'!$Q$15</definedName>
    <definedName name="A4_9_7046_1_1XSpaceAXSpace5XSpaceXMinusXSpaceallXSpaceXMinusXSpaceCO2_5_10_REF_REF_4_Gg_0" localSheetId="11" hidden="1">'UBA THG Apr23'!$Q$15</definedName>
    <definedName name="A4_9_7047_1_1.B.1XSpaceXMinusXSpaceallXSpaceXMinusXSpaceCO2_5_10_REF_REF_XMinus10_Gg_0" localSheetId="12" hidden="1">'UBA CO2 Apr23'!$C$17</definedName>
    <definedName name="A4_9_7047_1_1.B.1XSpaceXMinusXSpaceallXSpaceXMinusXSpaceCO2_5_10_REF_REF_XMinus10_Gg_0" localSheetId="7" hidden="1">'UBA CO2 EU Jan22'!$C$17</definedName>
    <definedName name="A4_9_7047_1_1.B.1XSpaceXMinusXSpaceallXSpaceXMinusXSpaceCO2_5_10_REF_REF_XMinus10_Gg_0" localSheetId="8" hidden="1">'UBA GHG_CO2eq Jan22'!$C$17</definedName>
    <definedName name="A4_9_7047_1_1.B.1XSpaceXMinusXSpaceallXSpaceXMinusXSpaceCO2_5_10_REF_REF_XMinus10_Gg_0" localSheetId="11" hidden="1">'UBA THG Apr23'!$C$17</definedName>
    <definedName name="A4_9_7048_1_1.B.1XSpaceXMinusXSpaceallXSpaceXMinusXSpaceCO2_5_10_REF_REF_XMinus9_Gg_0" localSheetId="12" hidden="1">'UBA CO2 Apr23'!$D$17</definedName>
    <definedName name="A4_9_7048_1_1.B.1XSpaceXMinusXSpaceallXSpaceXMinusXSpaceCO2_5_10_REF_REF_XMinus9_Gg_0" localSheetId="7" hidden="1">'UBA CO2 EU Jan22'!$D$17</definedName>
    <definedName name="A4_9_7048_1_1.B.1XSpaceXMinusXSpaceallXSpaceXMinusXSpaceCO2_5_10_REF_REF_XMinus9_Gg_0" localSheetId="8" hidden="1">'UBA GHG_CO2eq Jan22'!$D$17</definedName>
    <definedName name="A4_9_7048_1_1.B.1XSpaceXMinusXSpaceallXSpaceXMinusXSpaceCO2_5_10_REF_REF_XMinus9_Gg_0" localSheetId="11" hidden="1">'UBA THG Apr23'!$D$17</definedName>
    <definedName name="A4_9_7049_1_1.B.1XSpaceXMinusXSpaceallXSpaceXMinusXSpaceCO2_5_10_REF_REF_XMinus8_Gg_0" localSheetId="12" hidden="1">'UBA CO2 Apr23'!$E$17</definedName>
    <definedName name="A4_9_7049_1_1.B.1XSpaceXMinusXSpaceallXSpaceXMinusXSpaceCO2_5_10_REF_REF_XMinus8_Gg_0" localSheetId="7" hidden="1">'UBA CO2 EU Jan22'!$E$17</definedName>
    <definedName name="A4_9_7049_1_1.B.1XSpaceXMinusXSpaceallXSpaceXMinusXSpaceCO2_5_10_REF_REF_XMinus8_Gg_0" localSheetId="8" hidden="1">'UBA GHG_CO2eq Jan22'!$E$17</definedName>
    <definedName name="A4_9_7049_1_1.B.1XSpaceXMinusXSpaceallXSpaceXMinusXSpaceCO2_5_10_REF_REF_XMinus8_Gg_0" localSheetId="11" hidden="1">'UBA THG Apr23'!$E$17</definedName>
    <definedName name="A4_9_7050_1_1.B.1XSpaceXMinusXSpaceallXSpaceXMinusXSpaceCO2_5_10_REF_REF_XMinus7_Gg_0" localSheetId="12" hidden="1">'UBA CO2 Apr23'!$F$17</definedName>
    <definedName name="A4_9_7050_1_1.B.1XSpaceXMinusXSpaceallXSpaceXMinusXSpaceCO2_5_10_REF_REF_XMinus7_Gg_0" localSheetId="7" hidden="1">'UBA CO2 EU Jan22'!$F$17</definedName>
    <definedName name="A4_9_7050_1_1.B.1XSpaceXMinusXSpaceallXSpaceXMinusXSpaceCO2_5_10_REF_REF_XMinus7_Gg_0" localSheetId="8" hidden="1">'UBA GHG_CO2eq Jan22'!$F$17</definedName>
    <definedName name="A4_9_7050_1_1.B.1XSpaceXMinusXSpaceallXSpaceXMinusXSpaceCO2_5_10_REF_REF_XMinus7_Gg_0" localSheetId="11" hidden="1">'UBA THG Apr23'!$F$17</definedName>
    <definedName name="A4_9_7051_1_1.B.1XSpaceXMinusXSpaceallXSpaceXMinusXSpaceCO2_5_10_REF_REF_XMinus6_Gg_0" localSheetId="12" hidden="1">'UBA CO2 Apr23'!$G$17</definedName>
    <definedName name="A4_9_7051_1_1.B.1XSpaceXMinusXSpaceallXSpaceXMinusXSpaceCO2_5_10_REF_REF_XMinus6_Gg_0" localSheetId="7" hidden="1">'UBA CO2 EU Jan22'!$G$17</definedName>
    <definedName name="A4_9_7051_1_1.B.1XSpaceXMinusXSpaceallXSpaceXMinusXSpaceCO2_5_10_REF_REF_XMinus6_Gg_0" localSheetId="8" hidden="1">'UBA GHG_CO2eq Jan22'!$G$17</definedName>
    <definedName name="A4_9_7051_1_1.B.1XSpaceXMinusXSpaceallXSpaceXMinusXSpaceCO2_5_10_REF_REF_XMinus6_Gg_0" localSheetId="11" hidden="1">'UBA THG Apr23'!$G$17</definedName>
    <definedName name="A4_9_7052_1_1.B.1XSpaceXMinusXSpaceallXSpaceXMinusXSpaceCO2_5_10_REF_REF_XMinus5_Gg_0" localSheetId="12" hidden="1">'UBA CO2 Apr23'!$H$17</definedName>
    <definedName name="A4_9_7052_1_1.B.1XSpaceXMinusXSpaceallXSpaceXMinusXSpaceCO2_5_10_REF_REF_XMinus5_Gg_0" localSheetId="7" hidden="1">'UBA CO2 EU Jan22'!$H$17</definedName>
    <definedName name="A4_9_7052_1_1.B.1XSpaceXMinusXSpaceallXSpaceXMinusXSpaceCO2_5_10_REF_REF_XMinus5_Gg_0" localSheetId="8" hidden="1">'UBA GHG_CO2eq Jan22'!$H$17</definedName>
    <definedName name="A4_9_7052_1_1.B.1XSpaceXMinusXSpaceallXSpaceXMinusXSpaceCO2_5_10_REF_REF_XMinus5_Gg_0" localSheetId="11" hidden="1">'UBA THG Apr23'!$H$17</definedName>
    <definedName name="A4_9_7053_1_1.B.1XSpaceXMinusXSpaceallXSpaceXMinusXSpaceCO2_5_10_REF_REF_XMinus4_Gg_0" localSheetId="12" hidden="1">'UBA CO2 Apr23'!$I$17</definedName>
    <definedName name="A4_9_7053_1_1.B.1XSpaceXMinusXSpaceallXSpaceXMinusXSpaceCO2_5_10_REF_REF_XMinus4_Gg_0" localSheetId="7" hidden="1">'UBA CO2 EU Jan22'!$I$17</definedName>
    <definedName name="A4_9_7053_1_1.B.1XSpaceXMinusXSpaceallXSpaceXMinusXSpaceCO2_5_10_REF_REF_XMinus4_Gg_0" localSheetId="8" hidden="1">'UBA GHG_CO2eq Jan22'!$I$17</definedName>
    <definedName name="A4_9_7053_1_1.B.1XSpaceXMinusXSpaceallXSpaceXMinusXSpaceCO2_5_10_REF_REF_XMinus4_Gg_0" localSheetId="11" hidden="1">'UBA THG Apr23'!$I$17</definedName>
    <definedName name="A4_9_7054_1_1.B.1XSpaceXMinusXSpaceallXSpaceXMinusXSpaceCO2_5_10_REF_REF_XMinus3_Gg_0" localSheetId="12" hidden="1">'UBA CO2 Apr23'!$J$17</definedName>
    <definedName name="A4_9_7054_1_1.B.1XSpaceXMinusXSpaceallXSpaceXMinusXSpaceCO2_5_10_REF_REF_XMinus3_Gg_0" localSheetId="7" hidden="1">'UBA CO2 EU Jan22'!$J$17</definedName>
    <definedName name="A4_9_7054_1_1.B.1XSpaceXMinusXSpaceallXSpaceXMinusXSpaceCO2_5_10_REF_REF_XMinus3_Gg_0" localSheetId="8" hidden="1">'UBA GHG_CO2eq Jan22'!$J$17</definedName>
    <definedName name="A4_9_7054_1_1.B.1XSpaceXMinusXSpaceallXSpaceXMinusXSpaceCO2_5_10_REF_REF_XMinus3_Gg_0" localSheetId="11" hidden="1">'UBA THG Apr23'!$J$17</definedName>
    <definedName name="A4_9_7055_1_1.B.1XSpaceXMinusXSpaceallXSpaceXMinusXSpaceCO2_5_10_REF_REF_XMinus2_Gg_0" localSheetId="12" hidden="1">'UBA CO2 Apr23'!$K$17</definedName>
    <definedName name="A4_9_7055_1_1.B.1XSpaceXMinusXSpaceallXSpaceXMinusXSpaceCO2_5_10_REF_REF_XMinus2_Gg_0" localSheetId="7" hidden="1">'UBA CO2 EU Jan22'!$K$17</definedName>
    <definedName name="A4_9_7055_1_1.B.1XSpaceXMinusXSpaceallXSpaceXMinusXSpaceCO2_5_10_REF_REF_XMinus2_Gg_0" localSheetId="8" hidden="1">'UBA GHG_CO2eq Jan22'!$K$17</definedName>
    <definedName name="A4_9_7055_1_1.B.1XSpaceXMinusXSpaceallXSpaceXMinusXSpaceCO2_5_10_REF_REF_XMinus2_Gg_0" localSheetId="11" hidden="1">'UBA THG Apr23'!$K$17</definedName>
    <definedName name="A4_9_7056_1_1.B.1XSpaceXMinusXSpaceallXSpaceXMinusXSpaceCO2_5_10_REF_REF_XMinus1_Gg_0" localSheetId="12" hidden="1">'UBA CO2 Apr23'!$L$17</definedName>
    <definedName name="A4_9_7056_1_1.B.1XSpaceXMinusXSpaceallXSpaceXMinusXSpaceCO2_5_10_REF_REF_XMinus1_Gg_0" localSheetId="7" hidden="1">'UBA CO2 EU Jan22'!$L$17</definedName>
    <definedName name="A4_9_7056_1_1.B.1XSpaceXMinusXSpaceallXSpaceXMinusXSpaceCO2_5_10_REF_REF_XMinus1_Gg_0" localSheetId="8" hidden="1">'UBA GHG_CO2eq Jan22'!$L$17</definedName>
    <definedName name="A4_9_7056_1_1.B.1XSpaceXMinusXSpaceallXSpaceXMinusXSpaceCO2_5_10_REF_REF_XMinus1_Gg_0" localSheetId="11" hidden="1">'UBA THG Apr23'!$L$17</definedName>
    <definedName name="A4_9_7057_1_1.B.1XSpaceXMinusXSpaceallXSpaceXMinusXSpaceCO2_5_10_REF_REF_0_Gg_0" localSheetId="12" hidden="1">'UBA CO2 Apr23'!$M$17</definedName>
    <definedName name="A4_9_7057_1_1.B.1XSpaceXMinusXSpaceallXSpaceXMinusXSpaceCO2_5_10_REF_REF_0_Gg_0" localSheetId="7" hidden="1">'UBA CO2 EU Jan22'!$M$17</definedName>
    <definedName name="A4_9_7057_1_1.B.1XSpaceXMinusXSpaceallXSpaceXMinusXSpaceCO2_5_10_REF_REF_0_Gg_0" localSheetId="8" hidden="1">'UBA GHG_CO2eq Jan22'!$M$17</definedName>
    <definedName name="A4_9_7057_1_1.B.1XSpaceXMinusXSpaceallXSpaceXMinusXSpaceCO2_5_10_REF_REF_0_Gg_0" localSheetId="11" hidden="1">'UBA THG Apr23'!$M$17</definedName>
    <definedName name="A4_9_7058_1_1.B.1XSpaceXMinusXSpaceallXSpaceXMinusXSpaceCO2_5_10_REF_REF_1_Gg_0" localSheetId="12" hidden="1">'UBA CO2 Apr23'!$N$17</definedName>
    <definedName name="A4_9_7058_1_1.B.1XSpaceXMinusXSpaceallXSpaceXMinusXSpaceCO2_5_10_REF_REF_1_Gg_0" localSheetId="7" hidden="1">'UBA CO2 EU Jan22'!$N$17</definedName>
    <definedName name="A4_9_7058_1_1.B.1XSpaceXMinusXSpaceallXSpaceXMinusXSpaceCO2_5_10_REF_REF_1_Gg_0" localSheetId="8" hidden="1">'UBA GHG_CO2eq Jan22'!$N$17</definedName>
    <definedName name="A4_9_7058_1_1.B.1XSpaceXMinusXSpaceallXSpaceXMinusXSpaceCO2_5_10_REF_REF_1_Gg_0" localSheetId="11" hidden="1">'UBA THG Apr23'!$N$17</definedName>
    <definedName name="A4_9_7059_1_1.B.1XSpaceXMinusXSpaceallXSpaceXMinusXSpaceCO2_5_10_REF_REF_2_Gg_0" localSheetId="12" hidden="1">'UBA CO2 Apr23'!$O$17</definedName>
    <definedName name="A4_9_7059_1_1.B.1XSpaceXMinusXSpaceallXSpaceXMinusXSpaceCO2_5_10_REF_REF_2_Gg_0" localSheetId="7" hidden="1">'UBA CO2 EU Jan22'!$O$17</definedName>
    <definedName name="A4_9_7059_1_1.B.1XSpaceXMinusXSpaceallXSpaceXMinusXSpaceCO2_5_10_REF_REF_2_Gg_0" localSheetId="8" hidden="1">'UBA GHG_CO2eq Jan22'!$O$17</definedName>
    <definedName name="A4_9_7059_1_1.B.1XSpaceXMinusXSpaceallXSpaceXMinusXSpaceCO2_5_10_REF_REF_2_Gg_0" localSheetId="11" hidden="1">'UBA THG Apr23'!$O$17</definedName>
    <definedName name="A4_9_7060_1_1.B.1XSpaceXMinusXSpaceallXSpaceXMinusXSpaceCO2_5_10_REF_REF_3_Gg_0" localSheetId="12" hidden="1">'UBA CO2 Apr23'!$P$17</definedName>
    <definedName name="A4_9_7060_1_1.B.1XSpaceXMinusXSpaceallXSpaceXMinusXSpaceCO2_5_10_REF_REF_3_Gg_0" localSheetId="7" hidden="1">'UBA CO2 EU Jan22'!$P$17</definedName>
    <definedName name="A4_9_7060_1_1.B.1XSpaceXMinusXSpaceallXSpaceXMinusXSpaceCO2_5_10_REF_REF_3_Gg_0" localSheetId="8" hidden="1">'UBA GHG_CO2eq Jan22'!$P$17</definedName>
    <definedName name="A4_9_7060_1_1.B.1XSpaceXMinusXSpaceallXSpaceXMinusXSpaceCO2_5_10_REF_REF_3_Gg_0" localSheetId="11" hidden="1">'UBA THG Apr23'!$P$17</definedName>
    <definedName name="A4_9_7063_1_1.B.2XSpaceXMinusXSpaceallXSpaceXMinusXSpaceCO2_5_10_REF_REF_XMinus9_Gg_0" localSheetId="12" hidden="1">'UBA CO2 Apr23'!$D$18</definedName>
    <definedName name="A4_9_7063_1_1.B.2XSpaceXMinusXSpaceallXSpaceXMinusXSpaceCO2_5_10_REF_REF_XMinus9_Gg_0" localSheetId="7" hidden="1">'UBA CO2 EU Jan22'!$D$18</definedName>
    <definedName name="A4_9_7063_1_1.B.2XSpaceXMinusXSpaceallXSpaceXMinusXSpaceCO2_5_10_REF_REF_XMinus9_Gg_0" localSheetId="8" hidden="1">'UBA GHG_CO2eq Jan22'!$D$18</definedName>
    <definedName name="A4_9_7063_1_1.B.2XSpaceXMinusXSpaceallXSpaceXMinusXSpaceCO2_5_10_REF_REF_XMinus9_Gg_0" localSheetId="11" hidden="1">'UBA THG Apr23'!$D$18</definedName>
    <definedName name="A4_9_7064_1_1.B.2XSpaceXMinusXSpaceallXSpaceXMinusXSpaceCO2_5_10_REF_REF_XMinus8_Gg_0" localSheetId="12" hidden="1">'UBA CO2 Apr23'!$E$18</definedName>
    <definedName name="A4_9_7064_1_1.B.2XSpaceXMinusXSpaceallXSpaceXMinusXSpaceCO2_5_10_REF_REF_XMinus8_Gg_0" localSheetId="7" hidden="1">'UBA CO2 EU Jan22'!$E$18</definedName>
    <definedName name="A4_9_7064_1_1.B.2XSpaceXMinusXSpaceallXSpaceXMinusXSpaceCO2_5_10_REF_REF_XMinus8_Gg_0" localSheetId="8" hidden="1">'UBA GHG_CO2eq Jan22'!$E$18</definedName>
    <definedName name="A4_9_7064_1_1.B.2XSpaceXMinusXSpaceallXSpaceXMinusXSpaceCO2_5_10_REF_REF_XMinus8_Gg_0" localSheetId="11" hidden="1">'UBA THG Apr23'!$E$18</definedName>
    <definedName name="A4_9_7065_1_1.B.2XSpaceXMinusXSpaceallXSpaceXMinusXSpaceCO2_5_10_REF_REF_XMinus7_Gg_0" localSheetId="12" hidden="1">'UBA CO2 Apr23'!$F$18</definedName>
    <definedName name="A4_9_7065_1_1.B.2XSpaceXMinusXSpaceallXSpaceXMinusXSpaceCO2_5_10_REF_REF_XMinus7_Gg_0" localSheetId="7" hidden="1">'UBA CO2 EU Jan22'!$F$18</definedName>
    <definedName name="A4_9_7065_1_1.B.2XSpaceXMinusXSpaceallXSpaceXMinusXSpaceCO2_5_10_REF_REF_XMinus7_Gg_0" localSheetId="8" hidden="1">'UBA GHG_CO2eq Jan22'!$F$18</definedName>
    <definedName name="A4_9_7065_1_1.B.2XSpaceXMinusXSpaceallXSpaceXMinusXSpaceCO2_5_10_REF_REF_XMinus7_Gg_0" localSheetId="11" hidden="1">'UBA THG Apr23'!$F$18</definedName>
    <definedName name="A4_9_7066_1_1.B.2XSpaceXMinusXSpaceallXSpaceXMinusXSpaceCO2_5_10_REF_REF_XMinus6_Gg_0" localSheetId="12" hidden="1">'UBA CO2 Apr23'!$G$18</definedName>
    <definedName name="A4_9_7066_1_1.B.2XSpaceXMinusXSpaceallXSpaceXMinusXSpaceCO2_5_10_REF_REF_XMinus6_Gg_0" localSheetId="7" hidden="1">'UBA CO2 EU Jan22'!$G$18</definedName>
    <definedName name="A4_9_7066_1_1.B.2XSpaceXMinusXSpaceallXSpaceXMinusXSpaceCO2_5_10_REF_REF_XMinus6_Gg_0" localSheetId="8" hidden="1">'UBA GHG_CO2eq Jan22'!$G$18</definedName>
    <definedName name="A4_9_7066_1_1.B.2XSpaceXMinusXSpaceallXSpaceXMinusXSpaceCO2_5_10_REF_REF_XMinus6_Gg_0" localSheetId="11" hidden="1">'UBA THG Apr23'!$G$18</definedName>
    <definedName name="A4_9_7067_1_1.B.2XSpaceXMinusXSpaceallXSpaceXMinusXSpaceCO2_5_10_REF_REF_XMinus5_Gg_0" localSheetId="12" hidden="1">'UBA CO2 Apr23'!$H$18</definedName>
    <definedName name="A4_9_7067_1_1.B.2XSpaceXMinusXSpaceallXSpaceXMinusXSpaceCO2_5_10_REF_REF_XMinus5_Gg_0" localSheetId="7" hidden="1">'UBA CO2 EU Jan22'!$H$18</definedName>
    <definedName name="A4_9_7067_1_1.B.2XSpaceXMinusXSpaceallXSpaceXMinusXSpaceCO2_5_10_REF_REF_XMinus5_Gg_0" localSheetId="8" hidden="1">'UBA GHG_CO2eq Jan22'!$H$18</definedName>
    <definedName name="A4_9_7067_1_1.B.2XSpaceXMinusXSpaceallXSpaceXMinusXSpaceCO2_5_10_REF_REF_XMinus5_Gg_0" localSheetId="11" hidden="1">'UBA THG Apr23'!$H$18</definedName>
    <definedName name="A4_9_7068_1_1.B.2XSpaceXMinusXSpaceallXSpaceXMinusXSpaceCO2_5_10_REF_REF_XMinus4_Gg_0" localSheetId="12" hidden="1">'UBA CO2 Apr23'!$I$18</definedName>
    <definedName name="A4_9_7068_1_1.B.2XSpaceXMinusXSpaceallXSpaceXMinusXSpaceCO2_5_10_REF_REF_XMinus4_Gg_0" localSheetId="7" hidden="1">'UBA CO2 EU Jan22'!$I$18</definedName>
    <definedName name="A4_9_7068_1_1.B.2XSpaceXMinusXSpaceallXSpaceXMinusXSpaceCO2_5_10_REF_REF_XMinus4_Gg_0" localSheetId="8" hidden="1">'UBA GHG_CO2eq Jan22'!$I$18</definedName>
    <definedName name="A4_9_7068_1_1.B.2XSpaceXMinusXSpaceallXSpaceXMinusXSpaceCO2_5_10_REF_REF_XMinus4_Gg_0" localSheetId="11" hidden="1">'UBA THG Apr23'!$I$18</definedName>
    <definedName name="A4_9_7069_1_1.B.2XSpaceXMinusXSpaceallXSpaceXMinusXSpaceCO2_5_10_REF_REF_XMinus3_Gg_0" localSheetId="12" hidden="1">'UBA CO2 Apr23'!$J$18</definedName>
    <definedName name="A4_9_7069_1_1.B.2XSpaceXMinusXSpaceallXSpaceXMinusXSpaceCO2_5_10_REF_REF_XMinus3_Gg_0" localSheetId="7" hidden="1">'UBA CO2 EU Jan22'!$J$18</definedName>
    <definedName name="A4_9_7069_1_1.B.2XSpaceXMinusXSpaceallXSpaceXMinusXSpaceCO2_5_10_REF_REF_XMinus3_Gg_0" localSheetId="8" hidden="1">'UBA GHG_CO2eq Jan22'!$J$18</definedName>
    <definedName name="A4_9_7069_1_1.B.2XSpaceXMinusXSpaceallXSpaceXMinusXSpaceCO2_5_10_REF_REF_XMinus3_Gg_0" localSheetId="11" hidden="1">'UBA THG Apr23'!$J$18</definedName>
    <definedName name="A4_9_7070_1_1.B.2XSpaceXMinusXSpaceallXSpaceXMinusXSpaceCO2_5_10_REF_REF_XMinus2_Gg_0" localSheetId="12" hidden="1">'UBA CO2 Apr23'!$K$18</definedName>
    <definedName name="A4_9_7070_1_1.B.2XSpaceXMinusXSpaceallXSpaceXMinusXSpaceCO2_5_10_REF_REF_XMinus2_Gg_0" localSheetId="7" hidden="1">'UBA CO2 EU Jan22'!$K$18</definedName>
    <definedName name="A4_9_7070_1_1.B.2XSpaceXMinusXSpaceallXSpaceXMinusXSpaceCO2_5_10_REF_REF_XMinus2_Gg_0" localSheetId="8" hidden="1">'UBA GHG_CO2eq Jan22'!$K$18</definedName>
    <definedName name="A4_9_7070_1_1.B.2XSpaceXMinusXSpaceallXSpaceXMinusXSpaceCO2_5_10_REF_REF_XMinus2_Gg_0" localSheetId="11" hidden="1">'UBA THG Apr23'!$K$18</definedName>
    <definedName name="A4_9_7071_1_1.B.2XSpaceXMinusXSpaceallXSpaceXMinusXSpaceCO2_5_10_REF_REF_XMinus1_Gg_0" localSheetId="12" hidden="1">'UBA CO2 Apr23'!$L$18</definedName>
    <definedName name="A4_9_7071_1_1.B.2XSpaceXMinusXSpaceallXSpaceXMinusXSpaceCO2_5_10_REF_REF_XMinus1_Gg_0" localSheetId="7" hidden="1">'UBA CO2 EU Jan22'!$L$18</definedName>
    <definedName name="A4_9_7071_1_1.B.2XSpaceXMinusXSpaceallXSpaceXMinusXSpaceCO2_5_10_REF_REF_XMinus1_Gg_0" localSheetId="8" hidden="1">'UBA GHG_CO2eq Jan22'!$L$18</definedName>
    <definedName name="A4_9_7071_1_1.B.2XSpaceXMinusXSpaceallXSpaceXMinusXSpaceCO2_5_10_REF_REF_XMinus1_Gg_0" localSheetId="11" hidden="1">'UBA THG Apr23'!$L$18</definedName>
    <definedName name="A4_9_7072_1_1.B.2XSpaceXMinusXSpaceallXSpaceXMinusXSpaceCO2_5_10_REF_REF_0_Gg_0" localSheetId="12" hidden="1">'UBA CO2 Apr23'!$M$18</definedName>
    <definedName name="A4_9_7072_1_1.B.2XSpaceXMinusXSpaceallXSpaceXMinusXSpaceCO2_5_10_REF_REF_0_Gg_0" localSheetId="7" hidden="1">'UBA CO2 EU Jan22'!$M$18</definedName>
    <definedName name="A4_9_7072_1_1.B.2XSpaceXMinusXSpaceallXSpaceXMinusXSpaceCO2_5_10_REF_REF_0_Gg_0" localSheetId="8" hidden="1">'UBA GHG_CO2eq Jan22'!$M$18</definedName>
    <definedName name="A4_9_7072_1_1.B.2XSpaceXMinusXSpaceallXSpaceXMinusXSpaceCO2_5_10_REF_REF_0_Gg_0" localSheetId="11" hidden="1">'UBA THG Apr23'!$M$18</definedName>
    <definedName name="A4_9_7073_1_1.B.2XSpaceXMinusXSpaceallXSpaceXMinusXSpaceCO2_5_10_REF_REF_1_Gg_0" localSheetId="12" hidden="1">'UBA CO2 Apr23'!$N$18</definedName>
    <definedName name="A4_9_7073_1_1.B.2XSpaceXMinusXSpaceallXSpaceXMinusXSpaceCO2_5_10_REF_REF_1_Gg_0" localSheetId="7" hidden="1">'UBA CO2 EU Jan22'!$N$18</definedName>
    <definedName name="A4_9_7073_1_1.B.2XSpaceXMinusXSpaceallXSpaceXMinusXSpaceCO2_5_10_REF_REF_1_Gg_0" localSheetId="8" hidden="1">'UBA GHG_CO2eq Jan22'!$N$18</definedName>
    <definedName name="A4_9_7073_1_1.B.2XSpaceXMinusXSpaceallXSpaceXMinusXSpaceCO2_5_10_REF_REF_1_Gg_0" localSheetId="11" hidden="1">'UBA THG Apr23'!$N$18</definedName>
    <definedName name="A4_9_7074_1_1.B.2XSpaceXMinusXSpaceallXSpaceXMinusXSpaceCO2_5_10_REF_REF_2_Gg_0" localSheetId="12" hidden="1">'UBA CO2 Apr23'!$O$18</definedName>
    <definedName name="A4_9_7074_1_1.B.2XSpaceXMinusXSpaceallXSpaceXMinusXSpaceCO2_5_10_REF_REF_2_Gg_0" localSheetId="7" hidden="1">'UBA CO2 EU Jan22'!$O$18</definedName>
    <definedName name="A4_9_7074_1_1.B.2XSpaceXMinusXSpaceallXSpaceXMinusXSpaceCO2_5_10_REF_REF_2_Gg_0" localSheetId="8" hidden="1">'UBA GHG_CO2eq Jan22'!$O$18</definedName>
    <definedName name="A4_9_7074_1_1.B.2XSpaceXMinusXSpaceallXSpaceXMinusXSpaceCO2_5_10_REF_REF_2_Gg_0" localSheetId="11" hidden="1">'UBA THG Apr23'!$O$18</definedName>
    <definedName name="A4_9_7075_1_1.B.2XSpaceXMinusXSpaceallXSpaceXMinusXSpaceCO2_5_10_REF_REF_3_Gg_0" localSheetId="12" hidden="1">'UBA CO2 Apr23'!$P$18</definedName>
    <definedName name="A4_9_7075_1_1.B.2XSpaceXMinusXSpaceallXSpaceXMinusXSpaceCO2_5_10_REF_REF_3_Gg_0" localSheetId="7" hidden="1">'UBA CO2 EU Jan22'!$P$18</definedName>
    <definedName name="A4_9_7075_1_1.B.2XSpaceXMinusXSpaceallXSpaceXMinusXSpaceCO2_5_10_REF_REF_3_Gg_0" localSheetId="8" hidden="1">'UBA GHG_CO2eq Jan22'!$P$18</definedName>
    <definedName name="A4_9_7075_1_1.B.2XSpaceXMinusXSpaceallXSpaceXMinusXSpaceCO2_5_10_REF_REF_3_Gg_0" localSheetId="11" hidden="1">'UBA THG Apr23'!$P$18</definedName>
    <definedName name="A4_9_7077_1_2XSpaceAXSpaceXMinusXSpaceallXSpaceXMinusXSpaceCO2_5_10_REF_REF_XMinus10_Gg_0" localSheetId="12" hidden="1">'UBA CO2 Apr23'!$C$20</definedName>
    <definedName name="A4_9_7077_1_2XSpaceAXSpaceXMinusXSpaceallXSpaceXMinusXSpaceCO2_5_10_REF_REF_XMinus10_Gg_0" localSheetId="7" hidden="1">'UBA CO2 EU Jan22'!$C$20</definedName>
    <definedName name="A4_9_7077_1_2XSpaceAXSpaceXMinusXSpaceallXSpaceXMinusXSpaceCO2_5_10_REF_REF_XMinus10_Gg_0" localSheetId="8" hidden="1">'UBA GHG_CO2eq Jan22'!$C$20</definedName>
    <definedName name="A4_9_7077_1_2XSpaceAXSpaceXMinusXSpaceallXSpaceXMinusXSpaceCO2_5_10_REF_REF_XMinus10_Gg_0" localSheetId="11" hidden="1">'UBA THG Apr23'!$C$20</definedName>
    <definedName name="A4_9_7078_1_2XSpaceAXSpaceXMinusXSpaceallXSpaceXMinusXSpaceCO2_5_10_REF_REF_XMinus9_Gg_0" localSheetId="12" hidden="1">'UBA CO2 Apr23'!$D$20</definedName>
    <definedName name="A4_9_7078_1_2XSpaceAXSpaceXMinusXSpaceallXSpaceXMinusXSpaceCO2_5_10_REF_REF_XMinus9_Gg_0" localSheetId="7" hidden="1">'UBA CO2 EU Jan22'!$D$20</definedName>
    <definedName name="A4_9_7078_1_2XSpaceAXSpaceXMinusXSpaceallXSpaceXMinusXSpaceCO2_5_10_REF_REF_XMinus9_Gg_0" localSheetId="8" hidden="1">'UBA GHG_CO2eq Jan22'!$D$20</definedName>
    <definedName name="A4_9_7078_1_2XSpaceAXSpaceXMinusXSpaceallXSpaceXMinusXSpaceCO2_5_10_REF_REF_XMinus9_Gg_0" localSheetId="11" hidden="1">'UBA THG Apr23'!$D$20</definedName>
    <definedName name="A4_9_7079_1_2XSpaceAXSpaceXMinusXSpaceallXSpaceXMinusXSpaceCO2_5_10_REF_REF_XMinus8_Gg_0" localSheetId="12" hidden="1">'UBA CO2 Apr23'!$E$20</definedName>
    <definedName name="A4_9_7079_1_2XSpaceAXSpaceXMinusXSpaceallXSpaceXMinusXSpaceCO2_5_10_REF_REF_XMinus8_Gg_0" localSheetId="7" hidden="1">'UBA CO2 EU Jan22'!$E$20</definedName>
    <definedName name="A4_9_7079_1_2XSpaceAXSpaceXMinusXSpaceallXSpaceXMinusXSpaceCO2_5_10_REF_REF_XMinus8_Gg_0" localSheetId="8" hidden="1">'UBA GHG_CO2eq Jan22'!$E$20</definedName>
    <definedName name="A4_9_7079_1_2XSpaceAXSpaceXMinusXSpaceallXSpaceXMinusXSpaceCO2_5_10_REF_REF_XMinus8_Gg_0" localSheetId="11" hidden="1">'UBA THG Apr23'!$E$20</definedName>
    <definedName name="A4_9_7080_1_2XSpaceAXSpaceXMinusXSpaceallXSpaceXMinusXSpaceCO2_5_10_REF_REF_XMinus7_Gg_0" localSheetId="12" hidden="1">'UBA CO2 Apr23'!$F$20</definedName>
    <definedName name="A4_9_7080_1_2XSpaceAXSpaceXMinusXSpaceallXSpaceXMinusXSpaceCO2_5_10_REF_REF_XMinus7_Gg_0" localSheetId="7" hidden="1">'UBA CO2 EU Jan22'!$F$20</definedName>
    <definedName name="A4_9_7080_1_2XSpaceAXSpaceXMinusXSpaceallXSpaceXMinusXSpaceCO2_5_10_REF_REF_XMinus7_Gg_0" localSheetId="8" hidden="1">'UBA GHG_CO2eq Jan22'!$F$20</definedName>
    <definedName name="A4_9_7080_1_2XSpaceAXSpaceXMinusXSpaceallXSpaceXMinusXSpaceCO2_5_10_REF_REF_XMinus7_Gg_0" localSheetId="11" hidden="1">'UBA THG Apr23'!$F$20</definedName>
    <definedName name="A4_9_7081_1_2XSpaceAXSpaceXMinusXSpaceallXSpaceXMinusXSpaceCO2_5_10_REF_REF_XMinus6_Gg_0" localSheetId="12" hidden="1">'UBA CO2 Apr23'!$G$20</definedName>
    <definedName name="A4_9_7081_1_2XSpaceAXSpaceXMinusXSpaceallXSpaceXMinusXSpaceCO2_5_10_REF_REF_XMinus6_Gg_0" localSheetId="7" hidden="1">'UBA CO2 EU Jan22'!$G$20</definedName>
    <definedName name="A4_9_7081_1_2XSpaceAXSpaceXMinusXSpaceallXSpaceXMinusXSpaceCO2_5_10_REF_REF_XMinus6_Gg_0" localSheetId="8" hidden="1">'UBA GHG_CO2eq Jan22'!$G$20</definedName>
    <definedName name="A4_9_7081_1_2XSpaceAXSpaceXMinusXSpaceallXSpaceXMinusXSpaceCO2_5_10_REF_REF_XMinus6_Gg_0" localSheetId="11" hidden="1">'UBA THG Apr23'!$G$20</definedName>
    <definedName name="A4_9_7082_1_2XSpaceAXSpaceXMinusXSpaceallXSpaceXMinusXSpaceCO2_5_10_REF_REF_XMinus5_Gg_0" localSheetId="12" hidden="1">'UBA CO2 Apr23'!$H$20</definedName>
    <definedName name="A4_9_7082_1_2XSpaceAXSpaceXMinusXSpaceallXSpaceXMinusXSpaceCO2_5_10_REF_REF_XMinus5_Gg_0" localSheetId="7" hidden="1">'UBA CO2 EU Jan22'!$H$20</definedName>
    <definedName name="A4_9_7082_1_2XSpaceAXSpaceXMinusXSpaceallXSpaceXMinusXSpaceCO2_5_10_REF_REF_XMinus5_Gg_0" localSheetId="8" hidden="1">'UBA GHG_CO2eq Jan22'!$H$20</definedName>
    <definedName name="A4_9_7082_1_2XSpaceAXSpaceXMinusXSpaceallXSpaceXMinusXSpaceCO2_5_10_REF_REF_XMinus5_Gg_0" localSheetId="11" hidden="1">'UBA THG Apr23'!$H$20</definedName>
    <definedName name="A4_9_7083_1_2XSpaceAXSpaceXMinusXSpaceallXSpaceXMinusXSpaceCO2_5_10_REF_REF_XMinus4_Gg_0" localSheetId="12" hidden="1">'UBA CO2 Apr23'!$I$20</definedName>
    <definedName name="A4_9_7083_1_2XSpaceAXSpaceXMinusXSpaceallXSpaceXMinusXSpaceCO2_5_10_REF_REF_XMinus4_Gg_0" localSheetId="7" hidden="1">'UBA CO2 EU Jan22'!$I$20</definedName>
    <definedName name="A4_9_7083_1_2XSpaceAXSpaceXMinusXSpaceallXSpaceXMinusXSpaceCO2_5_10_REF_REF_XMinus4_Gg_0" localSheetId="8" hidden="1">'UBA GHG_CO2eq Jan22'!$I$20</definedName>
    <definedName name="A4_9_7083_1_2XSpaceAXSpaceXMinusXSpaceallXSpaceXMinusXSpaceCO2_5_10_REF_REF_XMinus4_Gg_0" localSheetId="11" hidden="1">'UBA THG Apr23'!$I$20</definedName>
    <definedName name="A4_9_7084_1_2XSpaceAXSpaceXMinusXSpaceallXSpaceXMinusXSpaceCO2_5_10_REF_REF_XMinus3_Gg_0" localSheetId="12" hidden="1">'UBA CO2 Apr23'!$J$20</definedName>
    <definedName name="A4_9_7084_1_2XSpaceAXSpaceXMinusXSpaceallXSpaceXMinusXSpaceCO2_5_10_REF_REF_XMinus3_Gg_0" localSheetId="7" hidden="1">'UBA CO2 EU Jan22'!$J$20</definedName>
    <definedName name="A4_9_7084_1_2XSpaceAXSpaceXMinusXSpaceallXSpaceXMinusXSpaceCO2_5_10_REF_REF_XMinus3_Gg_0" localSheetId="8" hidden="1">'UBA GHG_CO2eq Jan22'!$J$20</definedName>
    <definedName name="A4_9_7084_1_2XSpaceAXSpaceXMinusXSpaceallXSpaceXMinusXSpaceCO2_5_10_REF_REF_XMinus3_Gg_0" localSheetId="11" hidden="1">'UBA THG Apr23'!$J$20</definedName>
    <definedName name="A4_9_7085_1_2XSpaceAXSpaceXMinusXSpaceallXSpaceXMinusXSpaceCO2_5_10_REF_REF_XMinus2_Gg_0" localSheetId="12" hidden="1">'UBA CO2 Apr23'!$K$20</definedName>
    <definedName name="A4_9_7085_1_2XSpaceAXSpaceXMinusXSpaceallXSpaceXMinusXSpaceCO2_5_10_REF_REF_XMinus2_Gg_0" localSheetId="7" hidden="1">'UBA CO2 EU Jan22'!$K$20</definedName>
    <definedName name="A4_9_7085_1_2XSpaceAXSpaceXMinusXSpaceallXSpaceXMinusXSpaceCO2_5_10_REF_REF_XMinus2_Gg_0" localSheetId="8" hidden="1">'UBA GHG_CO2eq Jan22'!$K$20</definedName>
    <definedName name="A4_9_7085_1_2XSpaceAXSpaceXMinusXSpaceallXSpaceXMinusXSpaceCO2_5_10_REF_REF_XMinus2_Gg_0" localSheetId="11" hidden="1">'UBA THG Apr23'!$K$20</definedName>
    <definedName name="A4_9_7086_1_2XSpaceAXSpaceXMinusXSpaceallXSpaceXMinusXSpaceCO2_5_10_REF_REF_XMinus1_Gg_0" localSheetId="12" hidden="1">'UBA CO2 Apr23'!$L$20</definedName>
    <definedName name="A4_9_7086_1_2XSpaceAXSpaceXMinusXSpaceallXSpaceXMinusXSpaceCO2_5_10_REF_REF_XMinus1_Gg_0" localSheetId="7" hidden="1">'UBA CO2 EU Jan22'!$L$20</definedName>
    <definedName name="A4_9_7086_1_2XSpaceAXSpaceXMinusXSpaceallXSpaceXMinusXSpaceCO2_5_10_REF_REF_XMinus1_Gg_0" localSheetId="8" hidden="1">'UBA GHG_CO2eq Jan22'!$L$20</definedName>
    <definedName name="A4_9_7086_1_2XSpaceAXSpaceXMinusXSpaceallXSpaceXMinusXSpaceCO2_5_10_REF_REF_XMinus1_Gg_0" localSheetId="11" hidden="1">'UBA THG Apr23'!$L$20</definedName>
    <definedName name="A4_9_7087_1_2XSpaceAXSpaceXMinusXSpaceallXSpaceXMinusXSpaceCO2_5_10_REF_REF_0_Gg_0" localSheetId="12" hidden="1">'UBA CO2 Apr23'!$M$20</definedName>
    <definedName name="A4_9_7087_1_2XSpaceAXSpaceXMinusXSpaceallXSpaceXMinusXSpaceCO2_5_10_REF_REF_0_Gg_0" localSheetId="7" hidden="1">'UBA CO2 EU Jan22'!$M$20</definedName>
    <definedName name="A4_9_7087_1_2XSpaceAXSpaceXMinusXSpaceallXSpaceXMinusXSpaceCO2_5_10_REF_REF_0_Gg_0" localSheetId="8" hidden="1">'UBA GHG_CO2eq Jan22'!$M$20</definedName>
    <definedName name="A4_9_7087_1_2XSpaceAXSpaceXMinusXSpaceallXSpaceXMinusXSpaceCO2_5_10_REF_REF_0_Gg_0" localSheetId="11" hidden="1">'UBA THG Apr23'!$M$20</definedName>
    <definedName name="A4_9_7088_1_2XSpaceAXSpaceXMinusXSpaceallXSpaceXMinusXSpaceCO2_5_10_REF_REF_1_Gg_0" localSheetId="12" hidden="1">'UBA CO2 Apr23'!$N$20</definedName>
    <definedName name="A4_9_7088_1_2XSpaceAXSpaceXMinusXSpaceallXSpaceXMinusXSpaceCO2_5_10_REF_REF_1_Gg_0" localSheetId="7" hidden="1">'UBA CO2 EU Jan22'!$N$20</definedName>
    <definedName name="A4_9_7088_1_2XSpaceAXSpaceXMinusXSpaceallXSpaceXMinusXSpaceCO2_5_10_REF_REF_1_Gg_0" localSheetId="8" hidden="1">'UBA GHG_CO2eq Jan22'!$N$20</definedName>
    <definedName name="A4_9_7088_1_2XSpaceAXSpaceXMinusXSpaceallXSpaceXMinusXSpaceCO2_5_10_REF_REF_1_Gg_0" localSheetId="11" hidden="1">'UBA THG Apr23'!$N$20</definedName>
    <definedName name="A4_9_7089_1_2XSpaceAXSpaceXMinusXSpaceallXSpaceXMinusXSpaceCO2_5_10_REF_REF_2_Gg_0" localSheetId="12" hidden="1">'UBA CO2 Apr23'!$O$20</definedName>
    <definedName name="A4_9_7089_1_2XSpaceAXSpaceXMinusXSpaceallXSpaceXMinusXSpaceCO2_5_10_REF_REF_2_Gg_0" localSheetId="7" hidden="1">'UBA CO2 EU Jan22'!$O$20</definedName>
    <definedName name="A4_9_7089_1_2XSpaceAXSpaceXMinusXSpaceallXSpaceXMinusXSpaceCO2_5_10_REF_REF_2_Gg_0" localSheetId="8" hidden="1">'UBA GHG_CO2eq Jan22'!$O$20</definedName>
    <definedName name="A4_9_7089_1_2XSpaceAXSpaceXMinusXSpaceallXSpaceXMinusXSpaceCO2_5_10_REF_REF_2_Gg_0" localSheetId="11" hidden="1">'UBA THG Apr23'!$O$20</definedName>
    <definedName name="A4_9_7090_1_2XSpaceAXSpaceXMinusXSpaceallXSpaceXMinusXSpaceCO2_5_10_REF_REF_3_Gg_0" localSheetId="12" hidden="1">'UBA CO2 Apr23'!$P$20</definedName>
    <definedName name="A4_9_7090_1_2XSpaceAXSpaceXMinusXSpaceallXSpaceXMinusXSpaceCO2_5_10_REF_REF_3_Gg_0" localSheetId="7" hidden="1">'UBA CO2 EU Jan22'!$P$20</definedName>
    <definedName name="A4_9_7090_1_2XSpaceAXSpaceXMinusXSpaceallXSpaceXMinusXSpaceCO2_5_10_REF_REF_3_Gg_0" localSheetId="8" hidden="1">'UBA GHG_CO2eq Jan22'!$P$20</definedName>
    <definedName name="A4_9_7090_1_2XSpaceAXSpaceXMinusXSpaceallXSpaceXMinusXSpaceCO2_5_10_REF_REF_3_Gg_0" localSheetId="11" hidden="1">'UBA THG Apr23'!$P$20</definedName>
    <definedName name="A4_9_7091_1_2XSpaceAXSpaceXMinusXSpaceallXSpaceXMinusXSpaceCO2_5_10_REF_REF_4_Gg_0" localSheetId="12" hidden="1">'UBA CO2 Apr23'!$Q$20</definedName>
    <definedName name="A4_9_7091_1_2XSpaceAXSpaceXMinusXSpaceallXSpaceXMinusXSpaceCO2_5_10_REF_REF_4_Gg_0" localSheetId="7" hidden="1">'UBA CO2 EU Jan22'!$Q$20</definedName>
    <definedName name="A4_9_7091_1_2XSpaceAXSpaceXMinusXSpaceallXSpaceXMinusXSpaceCO2_5_10_REF_REF_4_Gg_0" localSheetId="8" hidden="1">'UBA GHG_CO2eq Jan22'!$Q$20</definedName>
    <definedName name="A4_9_7091_1_2XSpaceAXSpaceXMinusXSpaceallXSpaceXMinusXSpaceCO2_5_10_REF_REF_4_Gg_0" localSheetId="11" hidden="1">'UBA THG Apr23'!$Q$20</definedName>
    <definedName name="A4_9_7092_1_2XSpaceBXSpaceXMinusXSpaceallXSpaceXMinusXSpaceCO2_5_10_REF_REF_XMinus10_Gg_0" localSheetId="12" hidden="1">'UBA CO2 Apr23'!$C$21</definedName>
    <definedName name="A4_9_7092_1_2XSpaceBXSpaceXMinusXSpaceallXSpaceXMinusXSpaceCO2_5_10_REF_REF_XMinus10_Gg_0" localSheetId="7" hidden="1">'UBA CO2 EU Jan22'!$C$21</definedName>
    <definedName name="A4_9_7092_1_2XSpaceBXSpaceXMinusXSpaceallXSpaceXMinusXSpaceCO2_5_10_REF_REF_XMinus10_Gg_0" localSheetId="8" hidden="1">'UBA GHG_CO2eq Jan22'!$C$21</definedName>
    <definedName name="A4_9_7092_1_2XSpaceBXSpaceXMinusXSpaceallXSpaceXMinusXSpaceCO2_5_10_REF_REF_XMinus10_Gg_0" localSheetId="11" hidden="1">'UBA THG Apr23'!$C$21</definedName>
    <definedName name="A4_9_7093_1_2XSpaceBXSpaceXMinusXSpaceallXSpaceXMinusXSpaceCO2_5_10_REF_REF_XMinus9_Gg_0" localSheetId="12" hidden="1">'UBA CO2 Apr23'!$D$21</definedName>
    <definedName name="A4_9_7093_1_2XSpaceBXSpaceXMinusXSpaceallXSpaceXMinusXSpaceCO2_5_10_REF_REF_XMinus9_Gg_0" localSheetId="7" hidden="1">'UBA CO2 EU Jan22'!$D$21</definedName>
    <definedName name="A4_9_7093_1_2XSpaceBXSpaceXMinusXSpaceallXSpaceXMinusXSpaceCO2_5_10_REF_REF_XMinus9_Gg_0" localSheetId="8" hidden="1">'UBA GHG_CO2eq Jan22'!$D$21</definedName>
    <definedName name="A4_9_7093_1_2XSpaceBXSpaceXMinusXSpaceallXSpaceXMinusXSpaceCO2_5_10_REF_REF_XMinus9_Gg_0" localSheetId="11" hidden="1">'UBA THG Apr23'!$D$21</definedName>
    <definedName name="A4_9_7094_1_2XSpaceBXSpaceXMinusXSpaceallXSpaceXMinusXSpaceCO2_5_10_REF_REF_XMinus8_Gg_0" localSheetId="12" hidden="1">'UBA CO2 Apr23'!$E$21</definedName>
    <definedName name="A4_9_7094_1_2XSpaceBXSpaceXMinusXSpaceallXSpaceXMinusXSpaceCO2_5_10_REF_REF_XMinus8_Gg_0" localSheetId="7" hidden="1">'UBA CO2 EU Jan22'!$E$21</definedName>
    <definedName name="A4_9_7094_1_2XSpaceBXSpaceXMinusXSpaceallXSpaceXMinusXSpaceCO2_5_10_REF_REF_XMinus8_Gg_0" localSheetId="8" hidden="1">'UBA GHG_CO2eq Jan22'!$E$21</definedName>
    <definedName name="A4_9_7094_1_2XSpaceBXSpaceXMinusXSpaceallXSpaceXMinusXSpaceCO2_5_10_REF_REF_XMinus8_Gg_0" localSheetId="11" hidden="1">'UBA THG Apr23'!$E$21</definedName>
    <definedName name="A4_9_7095_1_2XSpaceBXSpaceXMinusXSpaceallXSpaceXMinusXSpaceCO2_5_10_REF_REF_XMinus7_Gg_0" localSheetId="12" hidden="1">'UBA CO2 Apr23'!$F$21</definedName>
    <definedName name="A4_9_7095_1_2XSpaceBXSpaceXMinusXSpaceallXSpaceXMinusXSpaceCO2_5_10_REF_REF_XMinus7_Gg_0" localSheetId="7" hidden="1">'UBA CO2 EU Jan22'!$F$21</definedName>
    <definedName name="A4_9_7095_1_2XSpaceBXSpaceXMinusXSpaceallXSpaceXMinusXSpaceCO2_5_10_REF_REF_XMinus7_Gg_0" localSheetId="8" hidden="1">'UBA GHG_CO2eq Jan22'!$F$21</definedName>
    <definedName name="A4_9_7095_1_2XSpaceBXSpaceXMinusXSpaceallXSpaceXMinusXSpaceCO2_5_10_REF_REF_XMinus7_Gg_0" localSheetId="11" hidden="1">'UBA THG Apr23'!$F$21</definedName>
    <definedName name="A4_9_7096_1_2XSpaceBXSpaceXMinusXSpaceallXSpaceXMinusXSpaceCO2_5_10_REF_REF_XMinus6_Gg_0" localSheetId="12" hidden="1">'UBA CO2 Apr23'!$G$21</definedName>
    <definedName name="A4_9_7096_1_2XSpaceBXSpaceXMinusXSpaceallXSpaceXMinusXSpaceCO2_5_10_REF_REF_XMinus6_Gg_0" localSheetId="7" hidden="1">'UBA CO2 EU Jan22'!$G$21</definedName>
    <definedName name="A4_9_7096_1_2XSpaceBXSpaceXMinusXSpaceallXSpaceXMinusXSpaceCO2_5_10_REF_REF_XMinus6_Gg_0" localSheetId="8" hidden="1">'UBA GHG_CO2eq Jan22'!$G$21</definedName>
    <definedName name="A4_9_7096_1_2XSpaceBXSpaceXMinusXSpaceallXSpaceXMinusXSpaceCO2_5_10_REF_REF_XMinus6_Gg_0" localSheetId="11" hidden="1">'UBA THG Apr23'!$G$21</definedName>
    <definedName name="A4_9_7097_1_2XSpaceBXSpaceXMinusXSpaceallXSpaceXMinusXSpaceCO2_5_10_REF_REF_XMinus5_Gg_0" localSheetId="12" hidden="1">'UBA CO2 Apr23'!$H$21</definedName>
    <definedName name="A4_9_7097_1_2XSpaceBXSpaceXMinusXSpaceallXSpaceXMinusXSpaceCO2_5_10_REF_REF_XMinus5_Gg_0" localSheetId="7" hidden="1">'UBA CO2 EU Jan22'!$H$21</definedName>
    <definedName name="A4_9_7097_1_2XSpaceBXSpaceXMinusXSpaceallXSpaceXMinusXSpaceCO2_5_10_REF_REF_XMinus5_Gg_0" localSheetId="8" hidden="1">'UBA GHG_CO2eq Jan22'!$H$21</definedName>
    <definedName name="A4_9_7097_1_2XSpaceBXSpaceXMinusXSpaceallXSpaceXMinusXSpaceCO2_5_10_REF_REF_XMinus5_Gg_0" localSheetId="11" hidden="1">'UBA THG Apr23'!$H$21</definedName>
    <definedName name="A4_9_7098_1_2XSpaceBXSpaceXMinusXSpaceallXSpaceXMinusXSpaceCO2_5_10_REF_REF_XMinus4_Gg_0" localSheetId="12" hidden="1">'UBA CO2 Apr23'!$I$21</definedName>
    <definedName name="A4_9_7098_1_2XSpaceBXSpaceXMinusXSpaceallXSpaceXMinusXSpaceCO2_5_10_REF_REF_XMinus4_Gg_0" localSheetId="7" hidden="1">'UBA CO2 EU Jan22'!$I$21</definedName>
    <definedName name="A4_9_7098_1_2XSpaceBXSpaceXMinusXSpaceallXSpaceXMinusXSpaceCO2_5_10_REF_REF_XMinus4_Gg_0" localSheetId="8" hidden="1">'UBA GHG_CO2eq Jan22'!$I$21</definedName>
    <definedName name="A4_9_7098_1_2XSpaceBXSpaceXMinusXSpaceallXSpaceXMinusXSpaceCO2_5_10_REF_REF_XMinus4_Gg_0" localSheetId="11" hidden="1">'UBA THG Apr23'!$I$21</definedName>
    <definedName name="A4_9_7099_1_2XSpaceBXSpaceXMinusXSpaceallXSpaceXMinusXSpaceCO2_5_10_REF_REF_XMinus3_Gg_0" localSheetId="12" hidden="1">'UBA CO2 Apr23'!$J$21</definedName>
    <definedName name="A4_9_7099_1_2XSpaceBXSpaceXMinusXSpaceallXSpaceXMinusXSpaceCO2_5_10_REF_REF_XMinus3_Gg_0" localSheetId="7" hidden="1">'UBA CO2 EU Jan22'!$J$21</definedName>
    <definedName name="A4_9_7099_1_2XSpaceBXSpaceXMinusXSpaceallXSpaceXMinusXSpaceCO2_5_10_REF_REF_XMinus3_Gg_0" localSheetId="8" hidden="1">'UBA GHG_CO2eq Jan22'!$J$21</definedName>
    <definedName name="A4_9_7099_1_2XSpaceBXSpaceXMinusXSpaceallXSpaceXMinusXSpaceCO2_5_10_REF_REF_XMinus3_Gg_0" localSheetId="11" hidden="1">'UBA THG Apr23'!$J$21</definedName>
    <definedName name="A4_9_7100_1_2XSpaceBXSpaceXMinusXSpaceallXSpaceXMinusXSpaceCO2_5_10_REF_REF_XMinus2_Gg_0" localSheetId="12" hidden="1">'UBA CO2 Apr23'!$K$21</definedName>
    <definedName name="A4_9_7100_1_2XSpaceBXSpaceXMinusXSpaceallXSpaceXMinusXSpaceCO2_5_10_REF_REF_XMinus2_Gg_0" localSheetId="7" hidden="1">'UBA CO2 EU Jan22'!$K$21</definedName>
    <definedName name="A4_9_7100_1_2XSpaceBXSpaceXMinusXSpaceallXSpaceXMinusXSpaceCO2_5_10_REF_REF_XMinus2_Gg_0" localSheetId="8" hidden="1">'UBA GHG_CO2eq Jan22'!$K$21</definedName>
    <definedName name="A4_9_7100_1_2XSpaceBXSpaceXMinusXSpaceallXSpaceXMinusXSpaceCO2_5_10_REF_REF_XMinus2_Gg_0" localSheetId="11" hidden="1">'UBA THG Apr23'!$K$21</definedName>
    <definedName name="A4_9_7101_1_2XSpaceBXSpaceXMinusXSpaceallXSpaceXMinusXSpaceCO2_5_10_REF_REF_XMinus1_Gg_0" localSheetId="12" hidden="1">'UBA CO2 Apr23'!$L$21</definedName>
    <definedName name="A4_9_7101_1_2XSpaceBXSpaceXMinusXSpaceallXSpaceXMinusXSpaceCO2_5_10_REF_REF_XMinus1_Gg_0" localSheetId="7" hidden="1">'UBA CO2 EU Jan22'!$L$21</definedName>
    <definedName name="A4_9_7101_1_2XSpaceBXSpaceXMinusXSpaceallXSpaceXMinusXSpaceCO2_5_10_REF_REF_XMinus1_Gg_0" localSheetId="8" hidden="1">'UBA GHG_CO2eq Jan22'!$L$21</definedName>
    <definedName name="A4_9_7101_1_2XSpaceBXSpaceXMinusXSpaceallXSpaceXMinusXSpaceCO2_5_10_REF_REF_XMinus1_Gg_0" localSheetId="11" hidden="1">'UBA THG Apr23'!$L$21</definedName>
    <definedName name="A4_9_7102_1_2XSpaceBXSpaceXMinusXSpaceallXSpaceXMinusXSpaceCO2_5_10_REF_REF_0_Gg_0" localSheetId="12" hidden="1">'UBA CO2 Apr23'!$M$21</definedName>
    <definedName name="A4_9_7102_1_2XSpaceBXSpaceXMinusXSpaceallXSpaceXMinusXSpaceCO2_5_10_REF_REF_0_Gg_0" localSheetId="7" hidden="1">'UBA CO2 EU Jan22'!$M$21</definedName>
    <definedName name="A4_9_7102_1_2XSpaceBXSpaceXMinusXSpaceallXSpaceXMinusXSpaceCO2_5_10_REF_REF_0_Gg_0" localSheetId="8" hidden="1">'UBA GHG_CO2eq Jan22'!$M$21</definedName>
    <definedName name="A4_9_7102_1_2XSpaceBXSpaceXMinusXSpaceallXSpaceXMinusXSpaceCO2_5_10_REF_REF_0_Gg_0" localSheetId="11" hidden="1">'UBA THG Apr23'!$M$21</definedName>
    <definedName name="A4_9_7103_1_2XSpaceBXSpaceXMinusXSpaceallXSpaceXMinusXSpaceCO2_5_10_REF_REF_1_Gg_0" localSheetId="12" hidden="1">'UBA CO2 Apr23'!$N$21</definedName>
    <definedName name="A4_9_7103_1_2XSpaceBXSpaceXMinusXSpaceallXSpaceXMinusXSpaceCO2_5_10_REF_REF_1_Gg_0" localSheetId="7" hidden="1">'UBA CO2 EU Jan22'!$N$21</definedName>
    <definedName name="A4_9_7103_1_2XSpaceBXSpaceXMinusXSpaceallXSpaceXMinusXSpaceCO2_5_10_REF_REF_1_Gg_0" localSheetId="8" hidden="1">'UBA GHG_CO2eq Jan22'!$N$21</definedName>
    <definedName name="A4_9_7103_1_2XSpaceBXSpaceXMinusXSpaceallXSpaceXMinusXSpaceCO2_5_10_REF_REF_1_Gg_0" localSheetId="11" hidden="1">'UBA THG Apr23'!$N$21</definedName>
    <definedName name="A4_9_7104_1_2XSpaceBXSpaceXMinusXSpaceallXSpaceXMinusXSpaceCO2_5_10_REF_REF_2_Gg_0" localSheetId="12" hidden="1">'UBA CO2 Apr23'!$O$21</definedName>
    <definedName name="A4_9_7104_1_2XSpaceBXSpaceXMinusXSpaceallXSpaceXMinusXSpaceCO2_5_10_REF_REF_2_Gg_0" localSheetId="7" hidden="1">'UBA CO2 EU Jan22'!$O$21</definedName>
    <definedName name="A4_9_7104_1_2XSpaceBXSpaceXMinusXSpaceallXSpaceXMinusXSpaceCO2_5_10_REF_REF_2_Gg_0" localSheetId="8" hidden="1">'UBA GHG_CO2eq Jan22'!$O$21</definedName>
    <definedName name="A4_9_7104_1_2XSpaceBXSpaceXMinusXSpaceallXSpaceXMinusXSpaceCO2_5_10_REF_REF_2_Gg_0" localSheetId="11" hidden="1">'UBA THG Apr23'!$O$21</definedName>
    <definedName name="A4_9_7105_1_2XSpaceBXSpaceXMinusXSpaceallXSpaceXMinusXSpaceCO2_5_10_REF_REF_3_Gg_0" localSheetId="12" hidden="1">'UBA CO2 Apr23'!$P$21</definedName>
    <definedName name="A4_9_7105_1_2XSpaceBXSpaceXMinusXSpaceallXSpaceXMinusXSpaceCO2_5_10_REF_REF_3_Gg_0" localSheetId="7" hidden="1">'UBA CO2 EU Jan22'!$P$21</definedName>
    <definedName name="A4_9_7105_1_2XSpaceBXSpaceXMinusXSpaceallXSpaceXMinusXSpaceCO2_5_10_REF_REF_3_Gg_0" localSheetId="8" hidden="1">'UBA GHG_CO2eq Jan22'!$P$21</definedName>
    <definedName name="A4_9_7105_1_2XSpaceBXSpaceXMinusXSpaceallXSpaceXMinusXSpaceCO2_5_10_REF_REF_3_Gg_0" localSheetId="11" hidden="1">'UBA THG Apr23'!$P$21</definedName>
    <definedName name="A4_9_7106_1_2XSpaceBXSpaceXMinusXSpaceallXSpaceXMinusXSpaceCO2_5_10_REF_REF_4_Gg_0" localSheetId="12" hidden="1">'UBA CO2 Apr23'!$Q$21</definedName>
    <definedName name="A4_9_7106_1_2XSpaceBXSpaceXMinusXSpaceallXSpaceXMinusXSpaceCO2_5_10_REF_REF_4_Gg_0" localSheetId="7" hidden="1">'UBA CO2 EU Jan22'!$Q$21</definedName>
    <definedName name="A4_9_7106_1_2XSpaceBXSpaceXMinusXSpaceallXSpaceXMinusXSpaceCO2_5_10_REF_REF_4_Gg_0" localSheetId="8" hidden="1">'UBA GHG_CO2eq Jan22'!$Q$21</definedName>
    <definedName name="A4_9_7106_1_2XSpaceBXSpaceXMinusXSpaceallXSpaceXMinusXSpaceCO2_5_10_REF_REF_4_Gg_0" localSheetId="11" hidden="1">'UBA THG Apr23'!$Q$21</definedName>
    <definedName name="A4_9_7107_1_2XSpaceCXSpaceXMinusXSpaceallXSpaceXMinusXSpaceCO2_5_10_REF_REF_XMinus10_Gg_0" localSheetId="12" hidden="1">'UBA CO2 Apr23'!$C$22</definedName>
    <definedName name="A4_9_7107_1_2XSpaceCXSpaceXMinusXSpaceallXSpaceXMinusXSpaceCO2_5_10_REF_REF_XMinus10_Gg_0" localSheetId="7" hidden="1">'UBA CO2 EU Jan22'!$C$22</definedName>
    <definedName name="A4_9_7107_1_2XSpaceCXSpaceXMinusXSpaceallXSpaceXMinusXSpaceCO2_5_10_REF_REF_XMinus10_Gg_0" localSheetId="8" hidden="1">'UBA GHG_CO2eq Jan22'!$C$22</definedName>
    <definedName name="A4_9_7107_1_2XSpaceCXSpaceXMinusXSpaceallXSpaceXMinusXSpaceCO2_5_10_REF_REF_XMinus10_Gg_0" localSheetId="11" hidden="1">'UBA THG Apr23'!$C$22</definedName>
    <definedName name="A4_9_7108_1_2XSpaceCXSpaceXMinusXSpaceallXSpaceXMinusXSpaceCO2_5_10_REF_REF_XMinus9_Gg_0" localSheetId="12" hidden="1">'UBA CO2 Apr23'!$D$22</definedName>
    <definedName name="A4_9_7108_1_2XSpaceCXSpaceXMinusXSpaceallXSpaceXMinusXSpaceCO2_5_10_REF_REF_XMinus9_Gg_0" localSheetId="7" hidden="1">'UBA CO2 EU Jan22'!$D$22</definedName>
    <definedName name="A4_9_7108_1_2XSpaceCXSpaceXMinusXSpaceallXSpaceXMinusXSpaceCO2_5_10_REF_REF_XMinus9_Gg_0" localSheetId="8" hidden="1">'UBA GHG_CO2eq Jan22'!$D$22</definedName>
    <definedName name="A4_9_7108_1_2XSpaceCXSpaceXMinusXSpaceallXSpaceXMinusXSpaceCO2_5_10_REF_REF_XMinus9_Gg_0" localSheetId="11" hidden="1">'UBA THG Apr23'!$D$22</definedName>
    <definedName name="A4_9_7109_1_2XSpaceCXSpaceXMinusXSpaceallXSpaceXMinusXSpaceCO2_5_10_REF_REF_XMinus8_Gg_0" localSheetId="12" hidden="1">'UBA CO2 Apr23'!$E$22</definedName>
    <definedName name="A4_9_7109_1_2XSpaceCXSpaceXMinusXSpaceallXSpaceXMinusXSpaceCO2_5_10_REF_REF_XMinus8_Gg_0" localSheetId="7" hidden="1">'UBA CO2 EU Jan22'!$E$22</definedName>
    <definedName name="A4_9_7109_1_2XSpaceCXSpaceXMinusXSpaceallXSpaceXMinusXSpaceCO2_5_10_REF_REF_XMinus8_Gg_0" localSheetId="8" hidden="1">'UBA GHG_CO2eq Jan22'!$E$22</definedName>
    <definedName name="A4_9_7109_1_2XSpaceCXSpaceXMinusXSpaceallXSpaceXMinusXSpaceCO2_5_10_REF_REF_XMinus8_Gg_0" localSheetId="11" hidden="1">'UBA THG Apr23'!$E$22</definedName>
    <definedName name="A4_9_7110_1_2XSpaceCXSpaceXMinusXSpaceallXSpaceXMinusXSpaceCO2_5_10_REF_REF_XMinus7_Gg_0" localSheetId="12" hidden="1">'UBA CO2 Apr23'!$F$22</definedName>
    <definedName name="A4_9_7110_1_2XSpaceCXSpaceXMinusXSpaceallXSpaceXMinusXSpaceCO2_5_10_REF_REF_XMinus7_Gg_0" localSheetId="7" hidden="1">'UBA CO2 EU Jan22'!$F$22</definedName>
    <definedName name="A4_9_7110_1_2XSpaceCXSpaceXMinusXSpaceallXSpaceXMinusXSpaceCO2_5_10_REF_REF_XMinus7_Gg_0" localSheetId="8" hidden="1">'UBA GHG_CO2eq Jan22'!$F$22</definedName>
    <definedName name="A4_9_7110_1_2XSpaceCXSpaceXMinusXSpaceallXSpaceXMinusXSpaceCO2_5_10_REF_REF_XMinus7_Gg_0" localSheetId="11" hidden="1">'UBA THG Apr23'!$F$22</definedName>
    <definedName name="A4_9_7111_1_2XSpaceCXSpaceXMinusXSpaceallXSpaceXMinusXSpaceCO2_5_10_REF_REF_XMinus6_Gg_0" localSheetId="12" hidden="1">'UBA CO2 Apr23'!$G$22</definedName>
    <definedName name="A4_9_7111_1_2XSpaceCXSpaceXMinusXSpaceallXSpaceXMinusXSpaceCO2_5_10_REF_REF_XMinus6_Gg_0" localSheetId="7" hidden="1">'UBA CO2 EU Jan22'!$G$22</definedName>
    <definedName name="A4_9_7111_1_2XSpaceCXSpaceXMinusXSpaceallXSpaceXMinusXSpaceCO2_5_10_REF_REF_XMinus6_Gg_0" localSheetId="8" hidden="1">'UBA GHG_CO2eq Jan22'!$G$22</definedName>
    <definedName name="A4_9_7111_1_2XSpaceCXSpaceXMinusXSpaceallXSpaceXMinusXSpaceCO2_5_10_REF_REF_XMinus6_Gg_0" localSheetId="11" hidden="1">'UBA THG Apr23'!$G$22</definedName>
    <definedName name="A4_9_7112_1_2XSpaceCXSpaceXMinusXSpaceallXSpaceXMinusXSpaceCO2_5_10_REF_REF_XMinus5_Gg_0" localSheetId="12" hidden="1">'UBA CO2 Apr23'!$H$22</definedName>
    <definedName name="A4_9_7112_1_2XSpaceCXSpaceXMinusXSpaceallXSpaceXMinusXSpaceCO2_5_10_REF_REF_XMinus5_Gg_0" localSheetId="7" hidden="1">'UBA CO2 EU Jan22'!$H$22</definedName>
    <definedName name="A4_9_7112_1_2XSpaceCXSpaceXMinusXSpaceallXSpaceXMinusXSpaceCO2_5_10_REF_REF_XMinus5_Gg_0" localSheetId="8" hidden="1">'UBA GHG_CO2eq Jan22'!$H$22</definedName>
    <definedName name="A4_9_7112_1_2XSpaceCXSpaceXMinusXSpaceallXSpaceXMinusXSpaceCO2_5_10_REF_REF_XMinus5_Gg_0" localSheetId="11" hidden="1">'UBA THG Apr23'!$H$22</definedName>
    <definedName name="A4_9_7113_1_2XSpaceCXSpaceXMinusXSpaceallXSpaceXMinusXSpaceCO2_5_10_REF_REF_XMinus4_Gg_0" localSheetId="12" hidden="1">'UBA CO2 Apr23'!$I$22</definedName>
    <definedName name="A4_9_7113_1_2XSpaceCXSpaceXMinusXSpaceallXSpaceXMinusXSpaceCO2_5_10_REF_REF_XMinus4_Gg_0" localSheetId="7" hidden="1">'UBA CO2 EU Jan22'!$I$22</definedName>
    <definedName name="A4_9_7113_1_2XSpaceCXSpaceXMinusXSpaceallXSpaceXMinusXSpaceCO2_5_10_REF_REF_XMinus4_Gg_0" localSheetId="8" hidden="1">'UBA GHG_CO2eq Jan22'!$I$22</definedName>
    <definedName name="A4_9_7113_1_2XSpaceCXSpaceXMinusXSpaceallXSpaceXMinusXSpaceCO2_5_10_REF_REF_XMinus4_Gg_0" localSheetId="11" hidden="1">'UBA THG Apr23'!$I$22</definedName>
    <definedName name="A4_9_7114_1_2XSpaceCXSpaceXMinusXSpaceallXSpaceXMinusXSpaceCO2_5_10_REF_REF_XMinus3_Gg_0" localSheetId="12" hidden="1">'UBA CO2 Apr23'!$J$22</definedName>
    <definedName name="A4_9_7114_1_2XSpaceCXSpaceXMinusXSpaceallXSpaceXMinusXSpaceCO2_5_10_REF_REF_XMinus3_Gg_0" localSheetId="7" hidden="1">'UBA CO2 EU Jan22'!$J$22</definedName>
    <definedName name="A4_9_7114_1_2XSpaceCXSpaceXMinusXSpaceallXSpaceXMinusXSpaceCO2_5_10_REF_REF_XMinus3_Gg_0" localSheetId="8" hidden="1">'UBA GHG_CO2eq Jan22'!$J$22</definedName>
    <definedName name="A4_9_7114_1_2XSpaceCXSpaceXMinusXSpaceallXSpaceXMinusXSpaceCO2_5_10_REF_REF_XMinus3_Gg_0" localSheetId="11" hidden="1">'UBA THG Apr23'!$J$22</definedName>
    <definedName name="A4_9_7115_1_2XSpaceCXSpaceXMinusXSpaceallXSpaceXMinusXSpaceCO2_5_10_REF_REF_XMinus2_Gg_0" localSheetId="12" hidden="1">'UBA CO2 Apr23'!$K$22</definedName>
    <definedName name="A4_9_7115_1_2XSpaceCXSpaceXMinusXSpaceallXSpaceXMinusXSpaceCO2_5_10_REF_REF_XMinus2_Gg_0" localSheetId="7" hidden="1">'UBA CO2 EU Jan22'!$K$22</definedName>
    <definedName name="A4_9_7115_1_2XSpaceCXSpaceXMinusXSpaceallXSpaceXMinusXSpaceCO2_5_10_REF_REF_XMinus2_Gg_0" localSheetId="8" hidden="1">'UBA GHG_CO2eq Jan22'!$K$22</definedName>
    <definedName name="A4_9_7115_1_2XSpaceCXSpaceXMinusXSpaceallXSpaceXMinusXSpaceCO2_5_10_REF_REF_XMinus2_Gg_0" localSheetId="11" hidden="1">'UBA THG Apr23'!$K$22</definedName>
    <definedName name="A4_9_7116_1_2XSpaceCXSpaceXMinusXSpaceallXSpaceXMinusXSpaceCO2_5_10_REF_REF_XMinus1_Gg_0" localSheetId="12" hidden="1">'UBA CO2 Apr23'!$L$22</definedName>
    <definedName name="A4_9_7116_1_2XSpaceCXSpaceXMinusXSpaceallXSpaceXMinusXSpaceCO2_5_10_REF_REF_XMinus1_Gg_0" localSheetId="7" hidden="1">'UBA CO2 EU Jan22'!$L$22</definedName>
    <definedName name="A4_9_7116_1_2XSpaceCXSpaceXMinusXSpaceallXSpaceXMinusXSpaceCO2_5_10_REF_REF_XMinus1_Gg_0" localSheetId="8" hidden="1">'UBA GHG_CO2eq Jan22'!$L$22</definedName>
    <definedName name="A4_9_7116_1_2XSpaceCXSpaceXMinusXSpaceallXSpaceXMinusXSpaceCO2_5_10_REF_REF_XMinus1_Gg_0" localSheetId="11" hidden="1">'UBA THG Apr23'!$L$22</definedName>
    <definedName name="A4_9_7117_1_2XSpaceCXSpaceXMinusXSpaceallXSpaceXMinusXSpaceCO2_5_10_REF_REF_0_Gg_0" localSheetId="12" hidden="1">'UBA CO2 Apr23'!$M$22</definedName>
    <definedName name="A4_9_7117_1_2XSpaceCXSpaceXMinusXSpaceallXSpaceXMinusXSpaceCO2_5_10_REF_REF_0_Gg_0" localSheetId="7" hidden="1">'UBA CO2 EU Jan22'!$M$22</definedName>
    <definedName name="A4_9_7117_1_2XSpaceCXSpaceXMinusXSpaceallXSpaceXMinusXSpaceCO2_5_10_REF_REF_0_Gg_0" localSheetId="8" hidden="1">'UBA GHG_CO2eq Jan22'!$M$22</definedName>
    <definedName name="A4_9_7117_1_2XSpaceCXSpaceXMinusXSpaceallXSpaceXMinusXSpaceCO2_5_10_REF_REF_0_Gg_0" localSheetId="11" hidden="1">'UBA THG Apr23'!$M$22</definedName>
    <definedName name="A4_9_7118_1_2XSpaceCXSpaceXMinusXSpaceallXSpaceXMinusXSpaceCO2_5_10_REF_REF_1_Gg_0" localSheetId="12" hidden="1">'UBA CO2 Apr23'!$N$22</definedName>
    <definedName name="A4_9_7118_1_2XSpaceCXSpaceXMinusXSpaceallXSpaceXMinusXSpaceCO2_5_10_REF_REF_1_Gg_0" localSheetId="7" hidden="1">'UBA CO2 EU Jan22'!$N$22</definedName>
    <definedName name="A4_9_7118_1_2XSpaceCXSpaceXMinusXSpaceallXSpaceXMinusXSpaceCO2_5_10_REF_REF_1_Gg_0" localSheetId="8" hidden="1">'UBA GHG_CO2eq Jan22'!$N$22</definedName>
    <definedName name="A4_9_7118_1_2XSpaceCXSpaceXMinusXSpaceallXSpaceXMinusXSpaceCO2_5_10_REF_REF_1_Gg_0" localSheetId="11" hidden="1">'UBA THG Apr23'!$N$22</definedName>
    <definedName name="A4_9_7119_1_2XSpaceCXSpaceXMinusXSpaceallXSpaceXMinusXSpaceCO2_5_10_REF_REF_2_Gg_0" localSheetId="12" hidden="1">'UBA CO2 Apr23'!$O$22</definedName>
    <definedName name="A4_9_7119_1_2XSpaceCXSpaceXMinusXSpaceallXSpaceXMinusXSpaceCO2_5_10_REF_REF_2_Gg_0" localSheetId="7" hidden="1">'UBA CO2 EU Jan22'!$O$22</definedName>
    <definedName name="A4_9_7119_1_2XSpaceCXSpaceXMinusXSpaceallXSpaceXMinusXSpaceCO2_5_10_REF_REF_2_Gg_0" localSheetId="8" hidden="1">'UBA GHG_CO2eq Jan22'!$O$22</definedName>
    <definedName name="A4_9_7119_1_2XSpaceCXSpaceXMinusXSpaceallXSpaceXMinusXSpaceCO2_5_10_REF_REF_2_Gg_0" localSheetId="11" hidden="1">'UBA THG Apr23'!$O$22</definedName>
    <definedName name="A4_9_7120_1_2XSpaceCXSpaceXMinusXSpaceallXSpaceXMinusXSpaceCO2_5_10_REF_REF_3_Gg_0" localSheetId="12" hidden="1">'UBA CO2 Apr23'!$P$22</definedName>
    <definedName name="A4_9_7120_1_2XSpaceCXSpaceXMinusXSpaceallXSpaceXMinusXSpaceCO2_5_10_REF_REF_3_Gg_0" localSheetId="7" hidden="1">'UBA CO2 EU Jan22'!$P$22</definedName>
    <definedName name="A4_9_7120_1_2XSpaceCXSpaceXMinusXSpaceallXSpaceXMinusXSpaceCO2_5_10_REF_REF_3_Gg_0" localSheetId="8" hidden="1">'UBA GHG_CO2eq Jan22'!$P$22</definedName>
    <definedName name="A4_9_7120_1_2XSpaceCXSpaceXMinusXSpaceallXSpaceXMinusXSpaceCO2_5_10_REF_REF_3_Gg_0" localSheetId="11" hidden="1">'UBA THG Apr23'!$P$22</definedName>
    <definedName name="A4_9_7121_1_2XSpaceCXSpaceXMinusXSpaceallXSpaceXMinusXSpaceCO2_5_10_REF_REF_4_Gg_0" localSheetId="12" hidden="1">'UBA CO2 Apr23'!$Q$22</definedName>
    <definedName name="A4_9_7121_1_2XSpaceCXSpaceXMinusXSpaceallXSpaceXMinusXSpaceCO2_5_10_REF_REF_4_Gg_0" localSheetId="7" hidden="1">'UBA CO2 EU Jan22'!$Q$22</definedName>
    <definedName name="A4_9_7121_1_2XSpaceCXSpaceXMinusXSpaceallXSpaceXMinusXSpaceCO2_5_10_REF_REF_4_Gg_0" localSheetId="8" hidden="1">'UBA GHG_CO2eq Jan22'!$Q$22</definedName>
    <definedName name="A4_9_7121_1_2XSpaceCXSpaceXMinusXSpaceallXSpaceXMinusXSpaceCO2_5_10_REF_REF_4_Gg_0" localSheetId="11" hidden="1">'UBA THG Apr23'!$Q$22</definedName>
    <definedName name="A4_9_7122_1_BUXSpaceXMinusXSpaceAVXSpaceXMinusXSpaceallXSpaceXMinusXSpaceCO2_4_10_REF__XMinus10_Gg_0" localSheetId="12" hidden="1">'UBA CO2 Apr23'!$C$52</definedName>
    <definedName name="A4_9_7122_1_BUXSpaceXMinusXSpaceAVXSpaceXMinusXSpaceallXSpaceXMinusXSpaceCO2_4_10_REF__XMinus10_Gg_0" localSheetId="7" hidden="1">'UBA CO2 EU Jan22'!$C$52</definedName>
    <definedName name="A4_9_7122_1_BUXSpaceXMinusXSpaceAVXSpaceXMinusXSpaceallXSpaceXMinusXSpaceCO2_4_10_REF__XMinus10_Gg_0" localSheetId="8" hidden="1">'UBA GHG_CO2eq Jan22'!$C$52</definedName>
    <definedName name="A4_9_7122_1_BUXSpaceXMinusXSpaceAVXSpaceXMinusXSpaceallXSpaceXMinusXSpaceCO2_4_10_REF__XMinus10_Gg_0" localSheetId="11" hidden="1">'UBA THG Apr23'!$C$52</definedName>
    <definedName name="A4_9_7123_1_BUXSpaceXMinusXSpaceAVXSpaceXMinusXSpaceallXSpaceXMinusXSpaceCO2_4_10_REF__XMinus9_Gg_0" localSheetId="12" hidden="1">'UBA CO2 Apr23'!$D$52</definedName>
    <definedName name="A4_9_7123_1_BUXSpaceXMinusXSpaceAVXSpaceXMinusXSpaceallXSpaceXMinusXSpaceCO2_4_10_REF__XMinus9_Gg_0" localSheetId="7" hidden="1">'UBA CO2 EU Jan22'!$D$52</definedName>
    <definedName name="A4_9_7123_1_BUXSpaceXMinusXSpaceAVXSpaceXMinusXSpaceallXSpaceXMinusXSpaceCO2_4_10_REF__XMinus9_Gg_0" localSheetId="8" hidden="1">'UBA GHG_CO2eq Jan22'!$D$52</definedName>
    <definedName name="A4_9_7123_1_BUXSpaceXMinusXSpaceAVXSpaceXMinusXSpaceallXSpaceXMinusXSpaceCO2_4_10_REF__XMinus9_Gg_0" localSheetId="11" hidden="1">'UBA THG Apr23'!$D$52</definedName>
    <definedName name="A4_9_7124_1_BUXSpaceXMinusXSpaceAVXSpaceXMinusXSpaceallXSpaceXMinusXSpaceCO2_4_10_REF__XMinus8_Gg_0" localSheetId="12" hidden="1">'UBA CO2 Apr23'!$E$52</definedName>
    <definedName name="A4_9_7124_1_BUXSpaceXMinusXSpaceAVXSpaceXMinusXSpaceallXSpaceXMinusXSpaceCO2_4_10_REF__XMinus8_Gg_0" localSheetId="7" hidden="1">'UBA CO2 EU Jan22'!$E$52</definedName>
    <definedName name="A4_9_7124_1_BUXSpaceXMinusXSpaceAVXSpaceXMinusXSpaceallXSpaceXMinusXSpaceCO2_4_10_REF__XMinus8_Gg_0" localSheetId="8" hidden="1">'UBA GHG_CO2eq Jan22'!$E$52</definedName>
    <definedName name="A4_9_7124_1_BUXSpaceXMinusXSpaceAVXSpaceXMinusXSpaceallXSpaceXMinusXSpaceCO2_4_10_REF__XMinus8_Gg_0" localSheetId="11" hidden="1">'UBA THG Apr23'!$E$52</definedName>
    <definedName name="A4_9_7125_1_BUXSpaceXMinusXSpaceAVXSpaceXMinusXSpaceallXSpaceXMinusXSpaceCO2_4_10_REF__XMinus7_Gg_0" localSheetId="12" hidden="1">'UBA CO2 Apr23'!$F$52</definedName>
    <definedName name="A4_9_7125_1_BUXSpaceXMinusXSpaceAVXSpaceXMinusXSpaceallXSpaceXMinusXSpaceCO2_4_10_REF__XMinus7_Gg_0" localSheetId="7" hidden="1">'UBA CO2 EU Jan22'!$F$52</definedName>
    <definedName name="A4_9_7125_1_BUXSpaceXMinusXSpaceAVXSpaceXMinusXSpaceallXSpaceXMinusXSpaceCO2_4_10_REF__XMinus7_Gg_0" localSheetId="8" hidden="1">'UBA GHG_CO2eq Jan22'!$F$52</definedName>
    <definedName name="A4_9_7125_1_BUXSpaceXMinusXSpaceAVXSpaceXMinusXSpaceallXSpaceXMinusXSpaceCO2_4_10_REF__XMinus7_Gg_0" localSheetId="11" hidden="1">'UBA THG Apr23'!$F$52</definedName>
    <definedName name="A4_9_7126_1_BUXSpaceXMinusXSpaceAVXSpaceXMinusXSpaceallXSpaceXMinusXSpaceCO2_4_10_REF__XMinus6_Gg_0" localSheetId="12" hidden="1">'UBA CO2 Apr23'!$G$52</definedName>
    <definedName name="A4_9_7126_1_BUXSpaceXMinusXSpaceAVXSpaceXMinusXSpaceallXSpaceXMinusXSpaceCO2_4_10_REF__XMinus6_Gg_0" localSheetId="7" hidden="1">'UBA CO2 EU Jan22'!$G$52</definedName>
    <definedName name="A4_9_7126_1_BUXSpaceXMinusXSpaceAVXSpaceXMinusXSpaceallXSpaceXMinusXSpaceCO2_4_10_REF__XMinus6_Gg_0" localSheetId="8" hidden="1">'UBA GHG_CO2eq Jan22'!$G$52</definedName>
    <definedName name="A4_9_7126_1_BUXSpaceXMinusXSpaceAVXSpaceXMinusXSpaceallXSpaceXMinusXSpaceCO2_4_10_REF__XMinus6_Gg_0" localSheetId="11" hidden="1">'UBA THG Apr23'!$G$52</definedName>
    <definedName name="A4_9_7127_1_BUXSpaceXMinusXSpaceAVXSpaceXMinusXSpaceallXSpaceXMinusXSpaceCO2_4_10_REF__XMinus5_Gg_0" localSheetId="12" hidden="1">'UBA CO2 Apr23'!$H$52</definedName>
    <definedName name="A4_9_7127_1_BUXSpaceXMinusXSpaceAVXSpaceXMinusXSpaceallXSpaceXMinusXSpaceCO2_4_10_REF__XMinus5_Gg_0" localSheetId="7" hidden="1">'UBA CO2 EU Jan22'!$H$52</definedName>
    <definedName name="A4_9_7127_1_BUXSpaceXMinusXSpaceAVXSpaceXMinusXSpaceallXSpaceXMinusXSpaceCO2_4_10_REF__XMinus5_Gg_0" localSheetId="8" hidden="1">'UBA GHG_CO2eq Jan22'!$H$52</definedName>
    <definedName name="A4_9_7127_1_BUXSpaceXMinusXSpaceAVXSpaceXMinusXSpaceallXSpaceXMinusXSpaceCO2_4_10_REF__XMinus5_Gg_0" localSheetId="11" hidden="1">'UBA THG Apr23'!$H$52</definedName>
    <definedName name="A4_9_7128_1_BUXSpaceXMinusXSpaceAVXSpaceXMinusXSpaceallXSpaceXMinusXSpaceCO2_4_10_REF__XMinus4_Gg_0" localSheetId="12" hidden="1">'UBA CO2 Apr23'!$I$52</definedName>
    <definedName name="A4_9_7128_1_BUXSpaceXMinusXSpaceAVXSpaceXMinusXSpaceallXSpaceXMinusXSpaceCO2_4_10_REF__XMinus4_Gg_0" localSheetId="7" hidden="1">'UBA CO2 EU Jan22'!$I$52</definedName>
    <definedName name="A4_9_7128_1_BUXSpaceXMinusXSpaceAVXSpaceXMinusXSpaceallXSpaceXMinusXSpaceCO2_4_10_REF__XMinus4_Gg_0" localSheetId="8" hidden="1">'UBA GHG_CO2eq Jan22'!$I$52</definedName>
    <definedName name="A4_9_7128_1_BUXSpaceXMinusXSpaceAVXSpaceXMinusXSpaceallXSpaceXMinusXSpaceCO2_4_10_REF__XMinus4_Gg_0" localSheetId="11" hidden="1">'UBA THG Apr23'!$I$52</definedName>
    <definedName name="A4_9_7129_1_BUXSpaceXMinusXSpaceAVXSpaceXMinusXSpaceallXSpaceXMinusXSpaceCO2_4_10_REF__XMinus3_Gg_0" localSheetId="12" hidden="1">'UBA CO2 Apr23'!$J$52</definedName>
    <definedName name="A4_9_7129_1_BUXSpaceXMinusXSpaceAVXSpaceXMinusXSpaceallXSpaceXMinusXSpaceCO2_4_10_REF__XMinus3_Gg_0" localSheetId="7" hidden="1">'UBA CO2 EU Jan22'!$J$52</definedName>
    <definedName name="A4_9_7129_1_BUXSpaceXMinusXSpaceAVXSpaceXMinusXSpaceallXSpaceXMinusXSpaceCO2_4_10_REF__XMinus3_Gg_0" localSheetId="8" hidden="1">'UBA GHG_CO2eq Jan22'!$J$52</definedName>
    <definedName name="A4_9_7129_1_BUXSpaceXMinusXSpaceAVXSpaceXMinusXSpaceallXSpaceXMinusXSpaceCO2_4_10_REF__XMinus3_Gg_0" localSheetId="11" hidden="1">'UBA THG Apr23'!$J$52</definedName>
    <definedName name="A4_9_7130_1_BUXSpaceXMinusXSpaceAVXSpaceXMinusXSpaceallXSpaceXMinusXSpaceCO2_4_10_REF__XMinus2_Gg_0" localSheetId="12" hidden="1">'UBA CO2 Apr23'!$K$52</definedName>
    <definedName name="A4_9_7130_1_BUXSpaceXMinusXSpaceAVXSpaceXMinusXSpaceallXSpaceXMinusXSpaceCO2_4_10_REF__XMinus2_Gg_0" localSheetId="7" hidden="1">'UBA CO2 EU Jan22'!$K$52</definedName>
    <definedName name="A4_9_7130_1_BUXSpaceXMinusXSpaceAVXSpaceXMinusXSpaceallXSpaceXMinusXSpaceCO2_4_10_REF__XMinus2_Gg_0" localSheetId="8" hidden="1">'UBA GHG_CO2eq Jan22'!$K$52</definedName>
    <definedName name="A4_9_7130_1_BUXSpaceXMinusXSpaceAVXSpaceXMinusXSpaceallXSpaceXMinusXSpaceCO2_4_10_REF__XMinus2_Gg_0" localSheetId="11" hidden="1">'UBA THG Apr23'!$K$52</definedName>
    <definedName name="A4_9_7131_1_BUXSpaceXMinusXSpaceAVXSpaceXMinusXSpaceallXSpaceXMinusXSpaceCO2_4_10_REF__XMinus1_Gg_0" localSheetId="12" hidden="1">'UBA CO2 Apr23'!$L$52</definedName>
    <definedName name="A4_9_7131_1_BUXSpaceXMinusXSpaceAVXSpaceXMinusXSpaceallXSpaceXMinusXSpaceCO2_4_10_REF__XMinus1_Gg_0" localSheetId="7" hidden="1">'UBA CO2 EU Jan22'!$L$52</definedName>
    <definedName name="A4_9_7131_1_BUXSpaceXMinusXSpaceAVXSpaceXMinusXSpaceallXSpaceXMinusXSpaceCO2_4_10_REF__XMinus1_Gg_0" localSheetId="8" hidden="1">'UBA GHG_CO2eq Jan22'!$L$52</definedName>
    <definedName name="A4_9_7131_1_BUXSpaceXMinusXSpaceAVXSpaceXMinusXSpaceallXSpaceXMinusXSpaceCO2_4_10_REF__XMinus1_Gg_0" localSheetId="11" hidden="1">'UBA THG Apr23'!$L$52</definedName>
    <definedName name="A4_9_7132_1_BUXSpaceXMinusXSpaceAVXSpaceXMinusXSpaceallXSpaceXMinusXSpaceCO2_4_10_REF__0_Gg_0" localSheetId="12" hidden="1">'UBA CO2 Apr23'!$M$52</definedName>
    <definedName name="A4_9_7132_1_BUXSpaceXMinusXSpaceAVXSpaceXMinusXSpaceallXSpaceXMinusXSpaceCO2_4_10_REF__0_Gg_0" localSheetId="7" hidden="1">'UBA CO2 EU Jan22'!$M$52</definedName>
    <definedName name="A4_9_7132_1_BUXSpaceXMinusXSpaceAVXSpaceXMinusXSpaceallXSpaceXMinusXSpaceCO2_4_10_REF__0_Gg_0" localSheetId="8" hidden="1">'UBA GHG_CO2eq Jan22'!$M$52</definedName>
    <definedName name="A4_9_7132_1_BUXSpaceXMinusXSpaceAVXSpaceXMinusXSpaceallXSpaceXMinusXSpaceCO2_4_10_REF__0_Gg_0" localSheetId="11" hidden="1">'UBA THG Apr23'!$M$52</definedName>
    <definedName name="A4_9_7133_1_BUXSpaceXMinusXSpaceAVXSpaceXMinusXSpaceallXSpaceXMinusXSpaceCO2_4_10_REF__1_Gg_0" localSheetId="12" hidden="1">'UBA CO2 Apr23'!$N$52</definedName>
    <definedName name="A4_9_7133_1_BUXSpaceXMinusXSpaceAVXSpaceXMinusXSpaceallXSpaceXMinusXSpaceCO2_4_10_REF__1_Gg_0" localSheetId="7" hidden="1">'UBA CO2 EU Jan22'!$N$52</definedName>
    <definedName name="A4_9_7133_1_BUXSpaceXMinusXSpaceAVXSpaceXMinusXSpaceallXSpaceXMinusXSpaceCO2_4_10_REF__1_Gg_0" localSheetId="8" hidden="1">'UBA GHG_CO2eq Jan22'!$N$52</definedName>
    <definedName name="A4_9_7133_1_BUXSpaceXMinusXSpaceAVXSpaceXMinusXSpaceallXSpaceXMinusXSpaceCO2_4_10_REF__1_Gg_0" localSheetId="11" hidden="1">'UBA THG Apr23'!$N$52</definedName>
    <definedName name="A4_9_7134_1_BUXSpaceXMinusXSpaceAVXSpaceXMinusXSpaceallXSpaceXMinusXSpaceCO2_4_10_REF__2_Gg_0" localSheetId="12" hidden="1">'UBA CO2 Apr23'!$O$52</definedName>
    <definedName name="A4_9_7134_1_BUXSpaceXMinusXSpaceAVXSpaceXMinusXSpaceallXSpaceXMinusXSpaceCO2_4_10_REF__2_Gg_0" localSheetId="7" hidden="1">'UBA CO2 EU Jan22'!$O$52</definedName>
    <definedName name="A4_9_7134_1_BUXSpaceXMinusXSpaceAVXSpaceXMinusXSpaceallXSpaceXMinusXSpaceCO2_4_10_REF__2_Gg_0" localSheetId="8" hidden="1">'UBA GHG_CO2eq Jan22'!$O$52</definedName>
    <definedName name="A4_9_7134_1_BUXSpaceXMinusXSpaceAVXSpaceXMinusXSpaceallXSpaceXMinusXSpaceCO2_4_10_REF__2_Gg_0" localSheetId="11" hidden="1">'UBA THG Apr23'!$O$52</definedName>
    <definedName name="A4_9_7135_1_BUXSpaceXMinusXSpaceAVXSpaceXMinusXSpaceallXSpaceXMinusXSpaceCO2_4_10_REF__3_Gg_0" localSheetId="12" hidden="1">'UBA CO2 Apr23'!$P$52</definedName>
    <definedName name="A4_9_7135_1_BUXSpaceXMinusXSpaceAVXSpaceXMinusXSpaceallXSpaceXMinusXSpaceCO2_4_10_REF__3_Gg_0" localSheetId="7" hidden="1">'UBA CO2 EU Jan22'!$P$52</definedName>
    <definedName name="A4_9_7135_1_BUXSpaceXMinusXSpaceAVXSpaceXMinusXSpaceallXSpaceXMinusXSpaceCO2_4_10_REF__3_Gg_0" localSheetId="8" hidden="1">'UBA GHG_CO2eq Jan22'!$P$52</definedName>
    <definedName name="A4_9_7135_1_BUXSpaceXMinusXSpaceAVXSpaceXMinusXSpaceallXSpaceXMinusXSpaceCO2_4_10_REF__3_Gg_0" localSheetId="11" hidden="1">'UBA THG Apr23'!$P$52</definedName>
    <definedName name="A4_9_7136_1_BUXSpaceXMinusXSpaceAVXSpaceXMinusXSpaceallXSpaceXMinusXSpaceCO2_4_10_REF__4_Gg_0" localSheetId="12" hidden="1">'UBA CO2 Apr23'!$Q$52</definedName>
    <definedName name="A4_9_7136_1_BUXSpaceXMinusXSpaceAVXSpaceXMinusXSpaceallXSpaceXMinusXSpaceCO2_4_10_REF__4_Gg_0" localSheetId="7" hidden="1">'UBA CO2 EU Jan22'!$Q$52</definedName>
    <definedName name="A4_9_7136_1_BUXSpaceXMinusXSpaceAVXSpaceXMinusXSpaceallXSpaceXMinusXSpaceCO2_4_10_REF__4_Gg_0" localSheetId="8" hidden="1">'UBA GHG_CO2eq Jan22'!$Q$52</definedName>
    <definedName name="A4_9_7136_1_BUXSpaceXMinusXSpaceAVXSpaceXMinusXSpaceallXSpaceXMinusXSpaceCO2_4_10_REF__4_Gg_0" localSheetId="11" hidden="1">'UBA THG Apr23'!$Q$52</definedName>
    <definedName name="A4_9_7137_1_BUXSpaceXMinusXSpaceMAXSpaceXMinusXSpaceallXSpaceXMinusXSpaceCO2_4_10_REF__XMinus10_Gg_0" localSheetId="12" hidden="1">'UBA CO2 Apr23'!$C$53</definedName>
    <definedName name="A4_9_7137_1_BUXSpaceXMinusXSpaceMAXSpaceXMinusXSpaceallXSpaceXMinusXSpaceCO2_4_10_REF__XMinus10_Gg_0" localSheetId="7" hidden="1">'UBA CO2 EU Jan22'!$C$53</definedName>
    <definedName name="A4_9_7137_1_BUXSpaceXMinusXSpaceMAXSpaceXMinusXSpaceallXSpaceXMinusXSpaceCO2_4_10_REF__XMinus10_Gg_0" localSheetId="8" hidden="1">'UBA GHG_CO2eq Jan22'!$C$53</definedName>
    <definedName name="A4_9_7137_1_BUXSpaceXMinusXSpaceMAXSpaceXMinusXSpaceallXSpaceXMinusXSpaceCO2_4_10_REF__XMinus10_Gg_0" localSheetId="11" hidden="1">'UBA THG Apr23'!$C$53</definedName>
    <definedName name="A4_9_7138_1_BUXSpaceXMinusXSpaceMAXSpaceXMinusXSpaceallXSpaceXMinusXSpaceCO2_4_10_REF__XMinus9_Gg_0" localSheetId="12" hidden="1">'UBA CO2 Apr23'!$D$53</definedName>
    <definedName name="A4_9_7138_1_BUXSpaceXMinusXSpaceMAXSpaceXMinusXSpaceallXSpaceXMinusXSpaceCO2_4_10_REF__XMinus9_Gg_0" localSheetId="7" hidden="1">'UBA CO2 EU Jan22'!$D$53</definedName>
    <definedName name="A4_9_7138_1_BUXSpaceXMinusXSpaceMAXSpaceXMinusXSpaceallXSpaceXMinusXSpaceCO2_4_10_REF__XMinus9_Gg_0" localSheetId="8" hidden="1">'UBA GHG_CO2eq Jan22'!$D$53</definedName>
    <definedName name="A4_9_7138_1_BUXSpaceXMinusXSpaceMAXSpaceXMinusXSpaceallXSpaceXMinusXSpaceCO2_4_10_REF__XMinus9_Gg_0" localSheetId="11" hidden="1">'UBA THG Apr23'!$D$53</definedName>
    <definedName name="A4_9_7139_1_BUXSpaceXMinusXSpaceMAXSpaceXMinusXSpaceallXSpaceXMinusXSpaceCO2_4_10_REF__XMinus8_Gg_0" localSheetId="12" hidden="1">'UBA CO2 Apr23'!$E$53</definedName>
    <definedName name="A4_9_7139_1_BUXSpaceXMinusXSpaceMAXSpaceXMinusXSpaceallXSpaceXMinusXSpaceCO2_4_10_REF__XMinus8_Gg_0" localSheetId="7" hidden="1">'UBA CO2 EU Jan22'!$E$53</definedName>
    <definedName name="A4_9_7139_1_BUXSpaceXMinusXSpaceMAXSpaceXMinusXSpaceallXSpaceXMinusXSpaceCO2_4_10_REF__XMinus8_Gg_0" localSheetId="8" hidden="1">'UBA GHG_CO2eq Jan22'!$E$53</definedName>
    <definedName name="A4_9_7139_1_BUXSpaceXMinusXSpaceMAXSpaceXMinusXSpaceallXSpaceXMinusXSpaceCO2_4_10_REF__XMinus8_Gg_0" localSheetId="11" hidden="1">'UBA THG Apr23'!$E$53</definedName>
    <definedName name="A4_9_7140_1_BUXSpaceXMinusXSpaceMAXSpaceXMinusXSpaceallXSpaceXMinusXSpaceCO2_4_10_REF__XMinus7_Gg_0" localSheetId="12" hidden="1">'UBA CO2 Apr23'!$F$53</definedName>
    <definedName name="A4_9_7140_1_BUXSpaceXMinusXSpaceMAXSpaceXMinusXSpaceallXSpaceXMinusXSpaceCO2_4_10_REF__XMinus7_Gg_0" localSheetId="7" hidden="1">'UBA CO2 EU Jan22'!$F$53</definedName>
    <definedName name="A4_9_7140_1_BUXSpaceXMinusXSpaceMAXSpaceXMinusXSpaceallXSpaceXMinusXSpaceCO2_4_10_REF__XMinus7_Gg_0" localSheetId="8" hidden="1">'UBA GHG_CO2eq Jan22'!$F$53</definedName>
    <definedName name="A4_9_7140_1_BUXSpaceXMinusXSpaceMAXSpaceXMinusXSpaceallXSpaceXMinusXSpaceCO2_4_10_REF__XMinus7_Gg_0" localSheetId="11" hidden="1">'UBA THG Apr23'!$F$53</definedName>
    <definedName name="A4_9_7141_1_BUXSpaceXMinusXSpaceMAXSpaceXMinusXSpaceallXSpaceXMinusXSpaceCO2_4_10_REF__XMinus6_Gg_0" localSheetId="12" hidden="1">'UBA CO2 Apr23'!$G$53</definedName>
    <definedName name="A4_9_7141_1_BUXSpaceXMinusXSpaceMAXSpaceXMinusXSpaceallXSpaceXMinusXSpaceCO2_4_10_REF__XMinus6_Gg_0" localSheetId="7" hidden="1">'UBA CO2 EU Jan22'!$G$53</definedName>
    <definedName name="A4_9_7141_1_BUXSpaceXMinusXSpaceMAXSpaceXMinusXSpaceallXSpaceXMinusXSpaceCO2_4_10_REF__XMinus6_Gg_0" localSheetId="8" hidden="1">'UBA GHG_CO2eq Jan22'!$G$53</definedName>
    <definedName name="A4_9_7141_1_BUXSpaceXMinusXSpaceMAXSpaceXMinusXSpaceallXSpaceXMinusXSpaceCO2_4_10_REF__XMinus6_Gg_0" localSheetId="11" hidden="1">'UBA THG Apr23'!$G$53</definedName>
    <definedName name="A4_9_7142_1_BUXSpaceXMinusXSpaceMAXSpaceXMinusXSpaceallXSpaceXMinusXSpaceCO2_4_10_REF__XMinus5_Gg_0" localSheetId="12" hidden="1">'UBA CO2 Apr23'!$H$53</definedName>
    <definedName name="A4_9_7142_1_BUXSpaceXMinusXSpaceMAXSpaceXMinusXSpaceallXSpaceXMinusXSpaceCO2_4_10_REF__XMinus5_Gg_0" localSheetId="7" hidden="1">'UBA CO2 EU Jan22'!$H$53</definedName>
    <definedName name="A4_9_7142_1_BUXSpaceXMinusXSpaceMAXSpaceXMinusXSpaceallXSpaceXMinusXSpaceCO2_4_10_REF__XMinus5_Gg_0" localSheetId="8" hidden="1">'UBA GHG_CO2eq Jan22'!$H$53</definedName>
    <definedName name="A4_9_7142_1_BUXSpaceXMinusXSpaceMAXSpaceXMinusXSpaceallXSpaceXMinusXSpaceCO2_4_10_REF__XMinus5_Gg_0" localSheetId="11" hidden="1">'UBA THG Apr23'!$H$53</definedName>
    <definedName name="A4_9_7143_1_BUXSpaceXMinusXSpaceMAXSpaceXMinusXSpaceallXSpaceXMinusXSpaceCO2_4_10_REF__XMinus4_Gg_0" localSheetId="12" hidden="1">'UBA CO2 Apr23'!$I$53</definedName>
    <definedName name="A4_9_7143_1_BUXSpaceXMinusXSpaceMAXSpaceXMinusXSpaceallXSpaceXMinusXSpaceCO2_4_10_REF__XMinus4_Gg_0" localSheetId="7" hidden="1">'UBA CO2 EU Jan22'!$I$53</definedName>
    <definedName name="A4_9_7143_1_BUXSpaceXMinusXSpaceMAXSpaceXMinusXSpaceallXSpaceXMinusXSpaceCO2_4_10_REF__XMinus4_Gg_0" localSheetId="8" hidden="1">'UBA GHG_CO2eq Jan22'!$I$53</definedName>
    <definedName name="A4_9_7143_1_BUXSpaceXMinusXSpaceMAXSpaceXMinusXSpaceallXSpaceXMinusXSpaceCO2_4_10_REF__XMinus4_Gg_0" localSheetId="11" hidden="1">'UBA THG Apr23'!$I$53</definedName>
    <definedName name="A4_9_7144_1_BUXSpaceXMinusXSpaceMAXSpaceXMinusXSpaceallXSpaceXMinusXSpaceCO2_4_10_REF__XMinus3_Gg_0" localSheetId="12" hidden="1">'UBA CO2 Apr23'!$J$53</definedName>
    <definedName name="A4_9_7144_1_BUXSpaceXMinusXSpaceMAXSpaceXMinusXSpaceallXSpaceXMinusXSpaceCO2_4_10_REF__XMinus3_Gg_0" localSheetId="7" hidden="1">'UBA CO2 EU Jan22'!$J$53</definedName>
    <definedName name="A4_9_7144_1_BUXSpaceXMinusXSpaceMAXSpaceXMinusXSpaceallXSpaceXMinusXSpaceCO2_4_10_REF__XMinus3_Gg_0" localSheetId="8" hidden="1">'UBA GHG_CO2eq Jan22'!$J$53</definedName>
    <definedName name="A4_9_7144_1_BUXSpaceXMinusXSpaceMAXSpaceXMinusXSpaceallXSpaceXMinusXSpaceCO2_4_10_REF__XMinus3_Gg_0" localSheetId="11" hidden="1">'UBA THG Apr23'!$J$53</definedName>
    <definedName name="A4_9_7145_1_BUXSpaceXMinusXSpaceMAXSpaceXMinusXSpaceallXSpaceXMinusXSpaceCO2_4_10_REF__XMinus2_Gg_0" localSheetId="12" hidden="1">'UBA CO2 Apr23'!$K$53</definedName>
    <definedName name="A4_9_7145_1_BUXSpaceXMinusXSpaceMAXSpaceXMinusXSpaceallXSpaceXMinusXSpaceCO2_4_10_REF__XMinus2_Gg_0" localSheetId="7" hidden="1">'UBA CO2 EU Jan22'!$K$53</definedName>
    <definedName name="A4_9_7145_1_BUXSpaceXMinusXSpaceMAXSpaceXMinusXSpaceallXSpaceXMinusXSpaceCO2_4_10_REF__XMinus2_Gg_0" localSheetId="8" hidden="1">'UBA GHG_CO2eq Jan22'!$K$53</definedName>
    <definedName name="A4_9_7145_1_BUXSpaceXMinusXSpaceMAXSpaceXMinusXSpaceallXSpaceXMinusXSpaceCO2_4_10_REF__XMinus2_Gg_0" localSheetId="11" hidden="1">'UBA THG Apr23'!$K$53</definedName>
    <definedName name="A4_9_7146_1_BUXSpaceXMinusXSpaceMAXSpaceXMinusXSpaceallXSpaceXMinusXSpaceCO2_4_10_REF__XMinus1_Gg_0" localSheetId="12" hidden="1">'UBA CO2 Apr23'!$L$53</definedName>
    <definedName name="A4_9_7146_1_BUXSpaceXMinusXSpaceMAXSpaceXMinusXSpaceallXSpaceXMinusXSpaceCO2_4_10_REF__XMinus1_Gg_0" localSheetId="7" hidden="1">'UBA CO2 EU Jan22'!$L$53</definedName>
    <definedName name="A4_9_7146_1_BUXSpaceXMinusXSpaceMAXSpaceXMinusXSpaceallXSpaceXMinusXSpaceCO2_4_10_REF__XMinus1_Gg_0" localSheetId="8" hidden="1">'UBA GHG_CO2eq Jan22'!$L$53</definedName>
    <definedName name="A4_9_7146_1_BUXSpaceXMinusXSpaceMAXSpaceXMinusXSpaceallXSpaceXMinusXSpaceCO2_4_10_REF__XMinus1_Gg_0" localSheetId="11" hidden="1">'UBA THG Apr23'!$L$53</definedName>
    <definedName name="A4_9_7147_1_BUXSpaceXMinusXSpaceMAXSpaceXMinusXSpaceallXSpaceXMinusXSpaceCO2_4_10_REF__0_Gg_0" localSheetId="12" hidden="1">'UBA CO2 Apr23'!$M$53</definedName>
    <definedName name="A4_9_7147_1_BUXSpaceXMinusXSpaceMAXSpaceXMinusXSpaceallXSpaceXMinusXSpaceCO2_4_10_REF__0_Gg_0" localSheetId="7" hidden="1">'UBA CO2 EU Jan22'!$M$53</definedName>
    <definedName name="A4_9_7147_1_BUXSpaceXMinusXSpaceMAXSpaceXMinusXSpaceallXSpaceXMinusXSpaceCO2_4_10_REF__0_Gg_0" localSheetId="8" hidden="1">'UBA GHG_CO2eq Jan22'!$M$53</definedName>
    <definedName name="A4_9_7147_1_BUXSpaceXMinusXSpaceMAXSpaceXMinusXSpaceallXSpaceXMinusXSpaceCO2_4_10_REF__0_Gg_0" localSheetId="11" hidden="1">'UBA THG Apr23'!$M$53</definedName>
    <definedName name="A4_9_7148_1_BUXSpaceXMinusXSpaceMAXSpaceXMinusXSpaceallXSpaceXMinusXSpaceCO2_4_10_REF__1_Gg_0" localSheetId="12" hidden="1">'UBA CO2 Apr23'!$N$53</definedName>
    <definedName name="A4_9_7148_1_BUXSpaceXMinusXSpaceMAXSpaceXMinusXSpaceallXSpaceXMinusXSpaceCO2_4_10_REF__1_Gg_0" localSheetId="7" hidden="1">'UBA CO2 EU Jan22'!$N$53</definedName>
    <definedName name="A4_9_7148_1_BUXSpaceXMinusXSpaceMAXSpaceXMinusXSpaceallXSpaceXMinusXSpaceCO2_4_10_REF__1_Gg_0" localSheetId="8" hidden="1">'UBA GHG_CO2eq Jan22'!$N$53</definedName>
    <definedName name="A4_9_7148_1_BUXSpaceXMinusXSpaceMAXSpaceXMinusXSpaceallXSpaceXMinusXSpaceCO2_4_10_REF__1_Gg_0" localSheetId="11" hidden="1">'UBA THG Apr23'!$N$53</definedName>
    <definedName name="A4_9_7149_1_BUXSpaceXMinusXSpaceMAXSpaceXMinusXSpaceallXSpaceXMinusXSpaceCO2_4_10_REF__2_Gg_0" localSheetId="12" hidden="1">'UBA CO2 Apr23'!$O$53</definedName>
    <definedName name="A4_9_7149_1_BUXSpaceXMinusXSpaceMAXSpaceXMinusXSpaceallXSpaceXMinusXSpaceCO2_4_10_REF__2_Gg_0" localSheetId="7" hidden="1">'UBA CO2 EU Jan22'!$O$53</definedName>
    <definedName name="A4_9_7149_1_BUXSpaceXMinusXSpaceMAXSpaceXMinusXSpaceallXSpaceXMinusXSpaceCO2_4_10_REF__2_Gg_0" localSheetId="8" hidden="1">'UBA GHG_CO2eq Jan22'!$O$53</definedName>
    <definedName name="A4_9_7149_1_BUXSpaceXMinusXSpaceMAXSpaceXMinusXSpaceallXSpaceXMinusXSpaceCO2_4_10_REF__2_Gg_0" localSheetId="11" hidden="1">'UBA THG Apr23'!$O$53</definedName>
    <definedName name="A4_9_7150_1_BUXSpaceXMinusXSpaceMAXSpaceXMinusXSpaceallXSpaceXMinusXSpaceCO2_4_10_REF__3_Gg_0" localSheetId="12" hidden="1">'UBA CO2 Apr23'!$P$53</definedName>
    <definedName name="A4_9_7150_1_BUXSpaceXMinusXSpaceMAXSpaceXMinusXSpaceallXSpaceXMinusXSpaceCO2_4_10_REF__3_Gg_0" localSheetId="7" hidden="1">'UBA CO2 EU Jan22'!$P$53</definedName>
    <definedName name="A4_9_7150_1_BUXSpaceXMinusXSpaceMAXSpaceXMinusXSpaceallXSpaceXMinusXSpaceCO2_4_10_REF__3_Gg_0" localSheetId="8" hidden="1">'UBA GHG_CO2eq Jan22'!$P$53</definedName>
    <definedName name="A4_9_7150_1_BUXSpaceXMinusXSpaceMAXSpaceXMinusXSpaceallXSpaceXMinusXSpaceCO2_4_10_REF__3_Gg_0" localSheetId="11" hidden="1">'UBA THG Apr23'!$P$53</definedName>
    <definedName name="A4_9_7151_1_BUXSpaceXMinusXSpaceMAXSpaceXMinusXSpaceallXSpaceXMinusXSpaceCO2_4_10_REF__4_Gg_0" localSheetId="12" hidden="1">'UBA CO2 Apr23'!$Q$53</definedName>
    <definedName name="A4_9_7151_1_BUXSpaceXMinusXSpaceMAXSpaceXMinusXSpaceallXSpaceXMinusXSpaceCO2_4_10_REF__4_Gg_0" localSheetId="7" hidden="1">'UBA CO2 EU Jan22'!$Q$53</definedName>
    <definedName name="A4_9_7151_1_BUXSpaceXMinusXSpaceMAXSpaceXMinusXSpaceallXSpaceXMinusXSpaceCO2_4_10_REF__4_Gg_0" localSheetId="8" hidden="1">'UBA GHG_CO2eq Jan22'!$Q$53</definedName>
    <definedName name="A4_9_7151_1_BUXSpaceXMinusXSpaceMAXSpaceXMinusXSpaceallXSpaceXMinusXSpaceCO2_4_10_REF__4_Gg_0" localSheetId="11" hidden="1">'UBA THG Apr23'!$Q$53</definedName>
    <definedName name="A4_9_7152_1_CO2XHBarEmissionXHBarfromXHBarBio_4_10_REF__XMinus10_Gg_0" localSheetId="12" hidden="1">'UBA CO2 Apr23'!$C$54</definedName>
    <definedName name="A4_9_7152_1_CO2XHBarEmissionXHBarfromXHBarBio_4_10_REF__XMinus10_Gg_0" localSheetId="7" hidden="1">'UBA CO2 EU Jan22'!$C$54</definedName>
    <definedName name="A4_9_7152_1_CO2XHBarEmissionXHBarfromXHBarBio_4_10_REF__XMinus10_Gg_0" localSheetId="8" hidden="1">'UBA GHG_CO2eq Jan22'!$C$54</definedName>
    <definedName name="A4_9_7152_1_CO2XHBarEmissionXHBarfromXHBarBio_4_10_REF__XMinus10_Gg_0" localSheetId="11" hidden="1">'UBA THG Apr23'!$C$54</definedName>
    <definedName name="A4_9_7153_1_CO2XHBarEmissionXHBarfromXHBarBio_4_10_REF__XMinus9_Gg_0" localSheetId="12" hidden="1">'UBA CO2 Apr23'!$D$54</definedName>
    <definedName name="A4_9_7153_1_CO2XHBarEmissionXHBarfromXHBarBio_4_10_REF__XMinus9_Gg_0" localSheetId="7" hidden="1">'UBA CO2 EU Jan22'!$D$54</definedName>
    <definedName name="A4_9_7153_1_CO2XHBarEmissionXHBarfromXHBarBio_4_10_REF__XMinus9_Gg_0" localSheetId="8" hidden="1">'UBA GHG_CO2eq Jan22'!$D$54</definedName>
    <definedName name="A4_9_7153_1_CO2XHBarEmissionXHBarfromXHBarBio_4_10_REF__XMinus9_Gg_0" localSheetId="11" hidden="1">'UBA THG Apr23'!$D$54</definedName>
    <definedName name="A4_9_7154_1_CO2XHBarEmissionXHBarfromXHBarBio_4_10_REF__XMinus8_Gg_0" localSheetId="12" hidden="1">'UBA CO2 Apr23'!$E$54</definedName>
    <definedName name="A4_9_7154_1_CO2XHBarEmissionXHBarfromXHBarBio_4_10_REF__XMinus8_Gg_0" localSheetId="7" hidden="1">'UBA CO2 EU Jan22'!$E$54</definedName>
    <definedName name="A4_9_7154_1_CO2XHBarEmissionXHBarfromXHBarBio_4_10_REF__XMinus8_Gg_0" localSheetId="8" hidden="1">'UBA GHG_CO2eq Jan22'!$E$54</definedName>
    <definedName name="A4_9_7154_1_CO2XHBarEmissionXHBarfromXHBarBio_4_10_REF__XMinus8_Gg_0" localSheetId="11" hidden="1">'UBA THG Apr23'!$E$54</definedName>
    <definedName name="A4_9_7155_1_CO2XHBarEmissionXHBarfromXHBarBio_4_10_REF__XMinus7_Gg_0" localSheetId="12" hidden="1">'UBA CO2 Apr23'!$F$54</definedName>
    <definedName name="A4_9_7155_1_CO2XHBarEmissionXHBarfromXHBarBio_4_10_REF__XMinus7_Gg_0" localSheetId="7" hidden="1">'UBA CO2 EU Jan22'!$F$54</definedName>
    <definedName name="A4_9_7155_1_CO2XHBarEmissionXHBarfromXHBarBio_4_10_REF__XMinus7_Gg_0" localSheetId="8" hidden="1">'UBA GHG_CO2eq Jan22'!$F$54</definedName>
    <definedName name="A4_9_7155_1_CO2XHBarEmissionXHBarfromXHBarBio_4_10_REF__XMinus7_Gg_0" localSheetId="11" hidden="1">'UBA THG Apr23'!$F$54</definedName>
    <definedName name="A4_9_7156_1_CO2XHBarEmissionXHBarfromXHBarBio_4_10_REF__XMinus6_Gg_0" localSheetId="12" hidden="1">'UBA CO2 Apr23'!$G$54</definedName>
    <definedName name="A4_9_7156_1_CO2XHBarEmissionXHBarfromXHBarBio_4_10_REF__XMinus6_Gg_0" localSheetId="7" hidden="1">'UBA CO2 EU Jan22'!$G$54</definedName>
    <definedName name="A4_9_7156_1_CO2XHBarEmissionXHBarfromXHBarBio_4_10_REF__XMinus6_Gg_0" localSheetId="8" hidden="1">'UBA GHG_CO2eq Jan22'!$G$54</definedName>
    <definedName name="A4_9_7156_1_CO2XHBarEmissionXHBarfromXHBarBio_4_10_REF__XMinus6_Gg_0" localSheetId="11" hidden="1">'UBA THG Apr23'!$G$54</definedName>
    <definedName name="A4_9_7157_1_CO2XHBarEmissionXHBarfromXHBarBio_4_10_REF__XMinus5_Gg_0" localSheetId="12" hidden="1">'UBA CO2 Apr23'!$H$54</definedName>
    <definedName name="A4_9_7157_1_CO2XHBarEmissionXHBarfromXHBarBio_4_10_REF__XMinus5_Gg_0" localSheetId="7" hidden="1">'UBA CO2 EU Jan22'!$H$54</definedName>
    <definedName name="A4_9_7157_1_CO2XHBarEmissionXHBarfromXHBarBio_4_10_REF__XMinus5_Gg_0" localSheetId="8" hidden="1">'UBA GHG_CO2eq Jan22'!$H$54</definedName>
    <definedName name="A4_9_7157_1_CO2XHBarEmissionXHBarfromXHBarBio_4_10_REF__XMinus5_Gg_0" localSheetId="11" hidden="1">'UBA THG Apr23'!$H$54</definedName>
    <definedName name="A4_9_7158_1_CO2XHBarEmissionXHBarfromXHBarBio_4_10_REF__XMinus4_Gg_0" localSheetId="12" hidden="1">'UBA CO2 Apr23'!$I$54</definedName>
    <definedName name="A4_9_7158_1_CO2XHBarEmissionXHBarfromXHBarBio_4_10_REF__XMinus4_Gg_0" localSheetId="7" hidden="1">'UBA CO2 EU Jan22'!$I$54</definedName>
    <definedName name="A4_9_7158_1_CO2XHBarEmissionXHBarfromXHBarBio_4_10_REF__XMinus4_Gg_0" localSheetId="8" hidden="1">'UBA GHG_CO2eq Jan22'!$I$54</definedName>
    <definedName name="A4_9_7158_1_CO2XHBarEmissionXHBarfromXHBarBio_4_10_REF__XMinus4_Gg_0" localSheetId="11" hidden="1">'UBA THG Apr23'!$I$54</definedName>
    <definedName name="A4_9_7159_1_CO2XHBarEmissionXHBarfromXHBarBio_4_10_REF__XMinus3_Gg_0" localSheetId="12" hidden="1">'UBA CO2 Apr23'!$J$54</definedName>
    <definedName name="A4_9_7159_1_CO2XHBarEmissionXHBarfromXHBarBio_4_10_REF__XMinus3_Gg_0" localSheetId="7" hidden="1">'UBA CO2 EU Jan22'!$J$54</definedName>
    <definedName name="A4_9_7159_1_CO2XHBarEmissionXHBarfromXHBarBio_4_10_REF__XMinus3_Gg_0" localSheetId="8" hidden="1">'UBA GHG_CO2eq Jan22'!$J$54</definedName>
    <definedName name="A4_9_7159_1_CO2XHBarEmissionXHBarfromXHBarBio_4_10_REF__XMinus3_Gg_0" localSheetId="11" hidden="1">'UBA THG Apr23'!$J$54</definedName>
    <definedName name="A4_9_7160_1_CO2XHBarEmissionXHBarfromXHBarBio_4_10_REF__XMinus2_Gg_0" localSheetId="12" hidden="1">'UBA CO2 Apr23'!$K$54</definedName>
    <definedName name="A4_9_7160_1_CO2XHBarEmissionXHBarfromXHBarBio_4_10_REF__XMinus2_Gg_0" localSheetId="7" hidden="1">'UBA CO2 EU Jan22'!$K$54</definedName>
    <definedName name="A4_9_7160_1_CO2XHBarEmissionXHBarfromXHBarBio_4_10_REF__XMinus2_Gg_0" localSheetId="8" hidden="1">'UBA GHG_CO2eq Jan22'!$K$54</definedName>
    <definedName name="A4_9_7160_1_CO2XHBarEmissionXHBarfromXHBarBio_4_10_REF__XMinus2_Gg_0" localSheetId="11" hidden="1">'UBA THG Apr23'!$K$54</definedName>
    <definedName name="A4_9_7161_1_CO2XHBarEmissionXHBarfromXHBarBio_4_10_REF__XMinus1_Gg_0" localSheetId="12" hidden="1">'UBA CO2 Apr23'!$L$54</definedName>
    <definedName name="A4_9_7161_1_CO2XHBarEmissionXHBarfromXHBarBio_4_10_REF__XMinus1_Gg_0" localSheetId="7" hidden="1">'UBA CO2 EU Jan22'!$L$54</definedName>
    <definedName name="A4_9_7161_1_CO2XHBarEmissionXHBarfromXHBarBio_4_10_REF__XMinus1_Gg_0" localSheetId="8" hidden="1">'UBA GHG_CO2eq Jan22'!$L$54</definedName>
    <definedName name="A4_9_7161_1_CO2XHBarEmissionXHBarfromXHBarBio_4_10_REF__XMinus1_Gg_0" localSheetId="11" hidden="1">'UBA THG Apr23'!$L$54</definedName>
    <definedName name="A4_9_7162_1_CO2XHBarEmissionXHBarfromXHBarBio_4_10_REF__0_Gg_0" localSheetId="12" hidden="1">'UBA CO2 Apr23'!$M$54</definedName>
    <definedName name="A4_9_7162_1_CO2XHBarEmissionXHBarfromXHBarBio_4_10_REF__0_Gg_0" localSheetId="7" hidden="1">'UBA CO2 EU Jan22'!$M$54</definedName>
    <definedName name="A4_9_7162_1_CO2XHBarEmissionXHBarfromXHBarBio_4_10_REF__0_Gg_0" localSheetId="8" hidden="1">'UBA GHG_CO2eq Jan22'!$M$54</definedName>
    <definedName name="A4_9_7162_1_CO2XHBarEmissionXHBarfromXHBarBio_4_10_REF__0_Gg_0" localSheetId="11" hidden="1">'UBA THG Apr23'!$M$54</definedName>
    <definedName name="A4_9_7163_1_CO2XHBarEmissionXHBarfromXHBarBio_4_10_REF__1_Gg_0" localSheetId="12" hidden="1">'UBA CO2 Apr23'!$N$54</definedName>
    <definedName name="A4_9_7163_1_CO2XHBarEmissionXHBarfromXHBarBio_4_10_REF__1_Gg_0" localSheetId="7" hidden="1">'UBA CO2 EU Jan22'!$N$54</definedName>
    <definedName name="A4_9_7163_1_CO2XHBarEmissionXHBarfromXHBarBio_4_10_REF__1_Gg_0" localSheetId="8" hidden="1">'UBA GHG_CO2eq Jan22'!$N$54</definedName>
    <definedName name="A4_9_7163_1_CO2XHBarEmissionXHBarfromXHBarBio_4_10_REF__1_Gg_0" localSheetId="11" hidden="1">'UBA THG Apr23'!$N$54</definedName>
    <definedName name="A4_9_7164_1_CO2XHBarEmissionXHBarfromXHBarBio_4_10_REF__2_Gg_0" localSheetId="12" hidden="1">'UBA CO2 Apr23'!$O$54</definedName>
    <definedName name="A4_9_7164_1_CO2XHBarEmissionXHBarfromXHBarBio_4_10_REF__2_Gg_0" localSheetId="7" hidden="1">'UBA CO2 EU Jan22'!$O$54</definedName>
    <definedName name="A4_9_7164_1_CO2XHBarEmissionXHBarfromXHBarBio_4_10_REF__2_Gg_0" localSheetId="8" hidden="1">'UBA GHG_CO2eq Jan22'!$O$54</definedName>
    <definedName name="A4_9_7164_1_CO2XHBarEmissionXHBarfromXHBarBio_4_10_REF__2_Gg_0" localSheetId="11" hidden="1">'UBA THG Apr23'!$O$54</definedName>
    <definedName name="A4_9_7165_1_CO2XHBarEmissionXHBarfromXHBarBio_4_10_REF__3_Gg_0" localSheetId="12" hidden="1">'UBA CO2 Apr23'!$P$54</definedName>
    <definedName name="A4_9_7165_1_CO2XHBarEmissionXHBarfromXHBarBio_4_10_REF__3_Gg_0" localSheetId="7" hidden="1">'UBA CO2 EU Jan22'!$P$54</definedName>
    <definedName name="A4_9_7165_1_CO2XHBarEmissionXHBarfromXHBarBio_4_10_REF__3_Gg_0" localSheetId="8" hidden="1">'UBA GHG_CO2eq Jan22'!$P$54</definedName>
    <definedName name="A4_9_7165_1_CO2XHBarEmissionXHBarfromXHBarBio_4_10_REF__3_Gg_0" localSheetId="11" hidden="1">'UBA THG Apr23'!$P$54</definedName>
    <definedName name="A4_9_7166_1_CO2XHBarEmissionXHBarfromXHBarBio_4_10_REF__4_Gg_0" localSheetId="12" hidden="1">'UBA CO2 Apr23'!$Q$54</definedName>
    <definedName name="A4_9_7166_1_CO2XHBarEmissionXHBarfromXHBarBio_4_10_REF__4_Gg_0" localSheetId="7" hidden="1">'UBA CO2 EU Jan22'!$Q$54</definedName>
    <definedName name="A4_9_7166_1_CO2XHBarEmissionXHBarfromXHBarBio_4_10_REF__4_Gg_0" localSheetId="8" hidden="1">'UBA GHG_CO2eq Jan22'!$Q$54</definedName>
    <definedName name="A4_9_7166_1_CO2XHBarEmissionXHBarfromXHBarBio_4_10_REF__4_Gg_0" localSheetId="11" hidden="1">'UBA THG Apr23'!$Q$54</definedName>
    <definedName name="A4_9_7182_1_CO2XHBarEmissionXHBarfromXHBarBio_4_10_REF__XMinus10_Gg_0" localSheetId="12" hidden="1">'UBA CO2 Apr23'!$C$54</definedName>
    <definedName name="A4_9_7182_1_CO2XHBarEmissionXHBarfromXHBarBio_4_10_REF__XMinus10_Gg_0" localSheetId="7" hidden="1">'UBA CO2 EU Jan22'!$C$54</definedName>
    <definedName name="A4_9_7182_1_CO2XHBarEmissionXHBarfromXHBarBio_4_10_REF__XMinus10_Gg_0" localSheetId="8" hidden="1">'UBA GHG_CO2eq Jan22'!$C$54</definedName>
    <definedName name="A4_9_7182_1_CO2XHBarEmissionXHBarfromXHBarBio_4_10_REF__XMinus10_Gg_0" localSheetId="11" hidden="1">'UBA THG Apr23'!$C$54</definedName>
    <definedName name="A4_9_7183_1_CO2XHBarEmissionXHBarfromXHBarBio_4_10_REF__XMinus9_Gg_0" localSheetId="12" hidden="1">'UBA CO2 Apr23'!$D$54</definedName>
    <definedName name="A4_9_7183_1_CO2XHBarEmissionXHBarfromXHBarBio_4_10_REF__XMinus9_Gg_0" localSheetId="7" hidden="1">'UBA CO2 EU Jan22'!$D$54</definedName>
    <definedName name="A4_9_7183_1_CO2XHBarEmissionXHBarfromXHBarBio_4_10_REF__XMinus9_Gg_0" localSheetId="8" hidden="1">'UBA GHG_CO2eq Jan22'!$D$54</definedName>
    <definedName name="A4_9_7183_1_CO2XHBarEmissionXHBarfromXHBarBio_4_10_REF__XMinus9_Gg_0" localSheetId="11" hidden="1">'UBA THG Apr23'!$D$54</definedName>
    <definedName name="A4_9_7184_1_CO2XHBarEmissionXHBarfromXHBarBio_4_10_REF__XMinus8_Gg_0" localSheetId="12" hidden="1">'UBA CO2 Apr23'!$E$54</definedName>
    <definedName name="A4_9_7184_1_CO2XHBarEmissionXHBarfromXHBarBio_4_10_REF__XMinus8_Gg_0" localSheetId="7" hidden="1">'UBA CO2 EU Jan22'!$E$54</definedName>
    <definedName name="A4_9_7184_1_CO2XHBarEmissionXHBarfromXHBarBio_4_10_REF__XMinus8_Gg_0" localSheetId="8" hidden="1">'UBA GHG_CO2eq Jan22'!$E$54</definedName>
    <definedName name="A4_9_7184_1_CO2XHBarEmissionXHBarfromXHBarBio_4_10_REF__XMinus8_Gg_0" localSheetId="11" hidden="1">'UBA THG Apr23'!$E$54</definedName>
    <definedName name="A4_9_7185_1_CO2XHBarEmissionXHBarfromXHBarBio_4_10_REF__XMinus7_Gg_0" localSheetId="12" hidden="1">'UBA CO2 Apr23'!$F$54</definedName>
    <definedName name="A4_9_7185_1_CO2XHBarEmissionXHBarfromXHBarBio_4_10_REF__XMinus7_Gg_0" localSheetId="7" hidden="1">'UBA CO2 EU Jan22'!$F$54</definedName>
    <definedName name="A4_9_7185_1_CO2XHBarEmissionXHBarfromXHBarBio_4_10_REF__XMinus7_Gg_0" localSheetId="8" hidden="1">'UBA GHG_CO2eq Jan22'!$F$54</definedName>
    <definedName name="A4_9_7185_1_CO2XHBarEmissionXHBarfromXHBarBio_4_10_REF__XMinus7_Gg_0" localSheetId="11" hidden="1">'UBA THG Apr23'!$F$54</definedName>
    <definedName name="A4_9_7186_1_CO2XHBarEmissionXHBarfromXHBarBio_4_10_REF__XMinus6_Gg_0" localSheetId="12" hidden="1">'UBA CO2 Apr23'!$G$54</definedName>
    <definedName name="A4_9_7186_1_CO2XHBarEmissionXHBarfromXHBarBio_4_10_REF__XMinus6_Gg_0" localSheetId="7" hidden="1">'UBA CO2 EU Jan22'!$G$54</definedName>
    <definedName name="A4_9_7186_1_CO2XHBarEmissionXHBarfromXHBarBio_4_10_REF__XMinus6_Gg_0" localSheetId="8" hidden="1">'UBA GHG_CO2eq Jan22'!$G$54</definedName>
    <definedName name="A4_9_7186_1_CO2XHBarEmissionXHBarfromXHBarBio_4_10_REF__XMinus6_Gg_0" localSheetId="11" hidden="1">'UBA THG Apr23'!$G$54</definedName>
    <definedName name="A4_9_7187_1_CO2XHBarEmissionXHBarfromXHBarBio_4_10_REF__XMinus5_Gg_0" localSheetId="12" hidden="1">'UBA CO2 Apr23'!$H$54</definedName>
    <definedName name="A4_9_7187_1_CO2XHBarEmissionXHBarfromXHBarBio_4_10_REF__XMinus5_Gg_0" localSheetId="7" hidden="1">'UBA CO2 EU Jan22'!$H$54</definedName>
    <definedName name="A4_9_7187_1_CO2XHBarEmissionXHBarfromXHBarBio_4_10_REF__XMinus5_Gg_0" localSheetId="8" hidden="1">'UBA GHG_CO2eq Jan22'!$H$54</definedName>
    <definedName name="A4_9_7187_1_CO2XHBarEmissionXHBarfromXHBarBio_4_10_REF__XMinus5_Gg_0" localSheetId="11" hidden="1">'UBA THG Apr23'!$H$54</definedName>
    <definedName name="A4_9_7188_1_CO2XHBarEmissionXHBarfromXHBarBio_4_10_REF__XMinus4_Gg_0" localSheetId="12" hidden="1">'UBA CO2 Apr23'!$I$54</definedName>
    <definedName name="A4_9_7188_1_CO2XHBarEmissionXHBarfromXHBarBio_4_10_REF__XMinus4_Gg_0" localSheetId="7" hidden="1">'UBA CO2 EU Jan22'!$I$54</definedName>
    <definedName name="A4_9_7188_1_CO2XHBarEmissionXHBarfromXHBarBio_4_10_REF__XMinus4_Gg_0" localSheetId="8" hidden="1">'UBA GHG_CO2eq Jan22'!$I$54</definedName>
    <definedName name="A4_9_7188_1_CO2XHBarEmissionXHBarfromXHBarBio_4_10_REF__XMinus4_Gg_0" localSheetId="11" hidden="1">'UBA THG Apr23'!$I$54</definedName>
    <definedName name="A4_9_7189_1_CO2XHBarEmissionXHBarfromXHBarBio_4_10_REF__XMinus3_Gg_0" localSheetId="12" hidden="1">'UBA CO2 Apr23'!$J$54</definedName>
    <definedName name="A4_9_7189_1_CO2XHBarEmissionXHBarfromXHBarBio_4_10_REF__XMinus3_Gg_0" localSheetId="7" hidden="1">'UBA CO2 EU Jan22'!$J$54</definedName>
    <definedName name="A4_9_7189_1_CO2XHBarEmissionXHBarfromXHBarBio_4_10_REF__XMinus3_Gg_0" localSheetId="8" hidden="1">'UBA GHG_CO2eq Jan22'!$J$54</definedName>
    <definedName name="A4_9_7189_1_CO2XHBarEmissionXHBarfromXHBarBio_4_10_REF__XMinus3_Gg_0" localSheetId="11" hidden="1">'UBA THG Apr23'!$J$54</definedName>
    <definedName name="A4_9_7190_1_CO2XHBarEmissionXHBarfromXHBarBio_4_10_REF__XMinus2_Gg_0" localSheetId="12" hidden="1">'UBA CO2 Apr23'!$K$54</definedName>
    <definedName name="A4_9_7190_1_CO2XHBarEmissionXHBarfromXHBarBio_4_10_REF__XMinus2_Gg_0" localSheetId="7" hidden="1">'UBA CO2 EU Jan22'!$K$54</definedName>
    <definedName name="A4_9_7190_1_CO2XHBarEmissionXHBarfromXHBarBio_4_10_REF__XMinus2_Gg_0" localSheetId="8" hidden="1">'UBA GHG_CO2eq Jan22'!$K$54</definedName>
    <definedName name="A4_9_7190_1_CO2XHBarEmissionXHBarfromXHBarBio_4_10_REF__XMinus2_Gg_0" localSheetId="11" hidden="1">'UBA THG Apr23'!$K$54</definedName>
    <definedName name="A4_9_7191_1_CO2XHBarEmissionXHBarfromXHBarBio_4_10_REF__XMinus1_Gg_0" localSheetId="12" hidden="1">'UBA CO2 Apr23'!$L$54</definedName>
    <definedName name="A4_9_7191_1_CO2XHBarEmissionXHBarfromXHBarBio_4_10_REF__XMinus1_Gg_0" localSheetId="7" hidden="1">'UBA CO2 EU Jan22'!$L$54</definedName>
    <definedName name="A4_9_7191_1_CO2XHBarEmissionXHBarfromXHBarBio_4_10_REF__XMinus1_Gg_0" localSheetId="8" hidden="1">'UBA GHG_CO2eq Jan22'!$L$54</definedName>
    <definedName name="A4_9_7191_1_CO2XHBarEmissionXHBarfromXHBarBio_4_10_REF__XMinus1_Gg_0" localSheetId="11" hidden="1">'UBA THG Apr23'!$L$54</definedName>
    <definedName name="A4_9_7192_1_CO2XHBarEmissionXHBarfromXHBarBio_4_10_REF__0_Gg_0" localSheetId="12" hidden="1">'UBA CO2 Apr23'!$M$54</definedName>
    <definedName name="A4_9_7192_1_CO2XHBarEmissionXHBarfromXHBarBio_4_10_REF__0_Gg_0" localSheetId="7" hidden="1">'UBA CO2 EU Jan22'!$M$54</definedName>
    <definedName name="A4_9_7192_1_CO2XHBarEmissionXHBarfromXHBarBio_4_10_REF__0_Gg_0" localSheetId="8" hidden="1">'UBA GHG_CO2eq Jan22'!$M$54</definedName>
    <definedName name="A4_9_7192_1_CO2XHBarEmissionXHBarfromXHBarBio_4_10_REF__0_Gg_0" localSheetId="11" hidden="1">'UBA THG Apr23'!$M$54</definedName>
    <definedName name="A4_9_7193_1_CO2XHBarEmissionXHBarfromXHBarBio_4_10_REF__1_Gg_0" localSheetId="12" hidden="1">'UBA CO2 Apr23'!$N$54</definedName>
    <definedName name="A4_9_7193_1_CO2XHBarEmissionXHBarfromXHBarBio_4_10_REF__1_Gg_0" localSheetId="7" hidden="1">'UBA CO2 EU Jan22'!$N$54</definedName>
    <definedName name="A4_9_7193_1_CO2XHBarEmissionXHBarfromXHBarBio_4_10_REF__1_Gg_0" localSheetId="8" hidden="1">'UBA GHG_CO2eq Jan22'!$N$54</definedName>
    <definedName name="A4_9_7193_1_CO2XHBarEmissionXHBarfromXHBarBio_4_10_REF__1_Gg_0" localSheetId="11" hidden="1">'UBA THG Apr23'!$N$54</definedName>
    <definedName name="A4_9_7194_1_CO2XHBarEmissionXHBarfromXHBarBio_4_10_REF__2_Gg_0" localSheetId="12" hidden="1">'UBA CO2 Apr23'!$O$54</definedName>
    <definedName name="A4_9_7194_1_CO2XHBarEmissionXHBarfromXHBarBio_4_10_REF__2_Gg_0" localSheetId="7" hidden="1">'UBA CO2 EU Jan22'!$O$54</definedName>
    <definedName name="A4_9_7194_1_CO2XHBarEmissionXHBarfromXHBarBio_4_10_REF__2_Gg_0" localSheetId="8" hidden="1">'UBA GHG_CO2eq Jan22'!$O$54</definedName>
    <definedName name="A4_9_7194_1_CO2XHBarEmissionXHBarfromXHBarBio_4_10_REF__2_Gg_0" localSheetId="11" hidden="1">'UBA THG Apr23'!$O$54</definedName>
    <definedName name="A4_9_7195_1_CO2XHBarEmissionXHBarfromXHBarBio_4_10_REF__3_Gg_0" localSheetId="12" hidden="1">'UBA CO2 Apr23'!$P$54</definedName>
    <definedName name="A4_9_7195_1_CO2XHBarEmissionXHBarfromXHBarBio_4_10_REF__3_Gg_0" localSheetId="7" hidden="1">'UBA CO2 EU Jan22'!$P$54</definedName>
    <definedName name="A4_9_7195_1_CO2XHBarEmissionXHBarfromXHBarBio_4_10_REF__3_Gg_0" localSheetId="8" hidden="1">'UBA GHG_CO2eq Jan22'!$P$54</definedName>
    <definedName name="A4_9_7195_1_CO2XHBarEmissionXHBarfromXHBarBio_4_10_REF__3_Gg_0" localSheetId="11" hidden="1">'UBA THG Apr23'!$P$54</definedName>
    <definedName name="A4_9_7196_1_CO2XHBarEmissionXHBarfromXHBarBio_4_10_REF__4_Gg_0" localSheetId="12" hidden="1">'UBA CO2 Apr23'!$Q$54</definedName>
    <definedName name="A4_9_7196_1_CO2XHBarEmissionXHBarfromXHBarBio_4_10_REF__4_Gg_0" localSheetId="7" hidden="1">'UBA CO2 EU Jan22'!$Q$54</definedName>
    <definedName name="A4_9_7196_1_CO2XHBarEmissionXHBarfromXHBarBio_4_10_REF__4_Gg_0" localSheetId="8" hidden="1">'UBA GHG_CO2eq Jan22'!$Q$54</definedName>
    <definedName name="A4_9_7196_1_CO2XHBarEmissionXHBarfromXHBarBio_4_10_REF__4_Gg_0" localSheetId="11" hidden="1">'UBA THG Apr23'!$Q$54</definedName>
    <definedName name="A4_9_9714_1_1XSpaceAXSpace3XSpaceXMinusXSpaceallXSpaceXMinusXSpaceCO2_5_10_REF_REF_5_Gg_0" localSheetId="12" hidden="1">'UBA CO2 Apr23'!$R$10</definedName>
    <definedName name="A4_9_9714_1_1XSpaceAXSpace3XSpaceXMinusXSpaceallXSpaceXMinusXSpaceCO2_5_10_REF_REF_5_Gg_0" localSheetId="7" hidden="1">'UBA CO2 EU Jan22'!$R$10</definedName>
    <definedName name="A4_9_9714_1_1XSpaceAXSpace3XSpaceXMinusXSpaceallXSpaceXMinusXSpaceCO2_5_10_REF_REF_5_Gg_0" localSheetId="8" hidden="1">'UBA GHG_CO2eq Jan22'!$R$10</definedName>
    <definedName name="A4_9_9714_1_1XSpaceAXSpace3XSpaceXMinusXSpaceallXSpaceXMinusXSpaceCO2_5_10_REF_REF_5_Gg_0" localSheetId="11" hidden="1">'UBA THG Apr23'!$R$10</definedName>
    <definedName name="A4_9_9715_1_1XSpaceAXSpace3XSpacebXSpaceXMinusXSpaceallXSpaceXMinusXSpaceCO2_5_10_REF_REF_5_Gg_0" localSheetId="12" hidden="1">'UBA CO2 Apr23'!$R$11</definedName>
    <definedName name="A4_9_9715_1_1XSpaceAXSpace3XSpacebXSpaceXMinusXSpaceallXSpaceXMinusXSpaceCO2_5_10_REF_REF_5_Gg_0" localSheetId="7" hidden="1">'UBA CO2 EU Jan22'!$R$11</definedName>
    <definedName name="A4_9_9715_1_1XSpaceAXSpace3XSpacebXSpaceXMinusXSpaceallXSpaceXMinusXSpaceCO2_5_10_REF_REF_5_Gg_0" localSheetId="8" hidden="1">'UBA GHG_CO2eq Jan22'!$R$11</definedName>
    <definedName name="A4_9_9715_1_1XSpaceAXSpace3XSpacebXSpaceXMinusXSpaceallXSpaceXMinusXSpaceCO2_5_10_REF_REF_5_Gg_0" localSheetId="11" hidden="1">'UBA THG Apr23'!$R$11</definedName>
    <definedName name="A4_9_9716_1_1XSpaceAXSpace4XSpaceXMinusXSpaceallXSpaceXMinusXSpaceCO2_5_10_REF_REF_5_Gg_0" localSheetId="12" hidden="1">'UBA CO2 Apr23'!$R$12</definedName>
    <definedName name="A4_9_9716_1_1XSpaceAXSpace4XSpaceXMinusXSpaceallXSpaceXMinusXSpaceCO2_5_10_REF_REF_5_Gg_0" localSheetId="7" hidden="1">'UBA CO2 EU Jan22'!$R$12</definedName>
    <definedName name="A4_9_9716_1_1XSpaceAXSpace4XSpaceXMinusXSpaceallXSpaceXMinusXSpaceCO2_5_10_REF_REF_5_Gg_0" localSheetId="8" hidden="1">'UBA GHG_CO2eq Jan22'!$R$12</definedName>
    <definedName name="A4_9_9716_1_1XSpaceAXSpace4XSpaceXMinusXSpaceallXSpaceXMinusXSpaceCO2_5_10_REF_REF_5_Gg_0" localSheetId="11" hidden="1">'UBA THG Apr23'!$R$12</definedName>
    <definedName name="A4_9_9719_1_1XSpaceAXSpace5XSpaceXMinusXSpaceallXSpaceXMinusXSpaceCO2_5_10_REF_REF_5_Gg_0" localSheetId="12" hidden="1">'UBA CO2 Apr23'!$R$15</definedName>
    <definedName name="A4_9_9719_1_1XSpaceAXSpace5XSpaceXMinusXSpaceallXSpaceXMinusXSpaceCO2_5_10_REF_REF_5_Gg_0" localSheetId="7" hidden="1">'UBA CO2 EU Jan22'!$R$15</definedName>
    <definedName name="A4_9_9719_1_1XSpaceAXSpace5XSpaceXMinusXSpaceallXSpaceXMinusXSpaceCO2_5_10_REF_REF_5_Gg_0" localSheetId="8" hidden="1">'UBA GHG_CO2eq Jan22'!$R$15</definedName>
    <definedName name="A4_9_9719_1_1XSpaceAXSpace5XSpaceXMinusXSpaceallXSpaceXMinusXSpaceCO2_5_10_REF_REF_5_Gg_0" localSheetId="11" hidden="1">'UBA THG Apr23'!$R$15</definedName>
    <definedName name="A4_9_9720_1_1.B.1XSpaceXMinusXSpaceallXSpaceXMinusXSpaceCO2_5_10_REF_REF_5_Gg_0" localSheetId="12" hidden="1">'UBA CO2 Apr23'!$R$17</definedName>
    <definedName name="A4_9_9720_1_1.B.1XSpaceXMinusXSpaceallXSpaceXMinusXSpaceCO2_5_10_REF_REF_5_Gg_0" localSheetId="7" hidden="1">'UBA CO2 EU Jan22'!$R$17</definedName>
    <definedName name="A4_9_9720_1_1.B.1XSpaceXMinusXSpaceallXSpaceXMinusXSpaceCO2_5_10_REF_REF_5_Gg_0" localSheetId="8" hidden="1">'UBA GHG_CO2eq Jan22'!$R$17</definedName>
    <definedName name="A4_9_9720_1_1.B.1XSpaceXMinusXSpaceallXSpaceXMinusXSpaceCO2_5_10_REF_REF_5_Gg_0" localSheetId="11" hidden="1">'UBA THG Apr23'!$R$17</definedName>
    <definedName name="A4_9_9721_1_1.B.2XSpaceXMinusXSpaceallXSpaceXMinusXSpaceCO2_5_10_REF_REF_5_Gg_0" localSheetId="12" hidden="1">'UBA CO2 Apr23'!$R$18</definedName>
    <definedName name="A4_9_9721_1_1.B.2XSpaceXMinusXSpaceallXSpaceXMinusXSpaceCO2_5_10_REF_REF_5_Gg_0" localSheetId="7" hidden="1">'UBA CO2 EU Jan22'!$R$18</definedName>
    <definedName name="A4_9_9721_1_1.B.2XSpaceXMinusXSpaceallXSpaceXMinusXSpaceCO2_5_10_REF_REF_5_Gg_0" localSheetId="8" hidden="1">'UBA GHG_CO2eq Jan22'!$R$18</definedName>
    <definedName name="A4_9_9721_1_1.B.2XSpaceXMinusXSpaceallXSpaceXMinusXSpaceCO2_5_10_REF_REF_5_Gg_0" localSheetId="11" hidden="1">'UBA THG Apr23'!$R$18</definedName>
    <definedName name="A4_9_9722_1_2XSpaceAXSpaceXMinusXSpaceallXSpaceXMinusXSpaceCO2_5_10_REF_REF_5_Gg_0" localSheetId="12" hidden="1">'UBA CO2 Apr23'!$R$20</definedName>
    <definedName name="A4_9_9722_1_2XSpaceAXSpaceXMinusXSpaceallXSpaceXMinusXSpaceCO2_5_10_REF_REF_5_Gg_0" localSheetId="7" hidden="1">'UBA CO2 EU Jan22'!$R$20</definedName>
    <definedName name="A4_9_9722_1_2XSpaceAXSpaceXMinusXSpaceallXSpaceXMinusXSpaceCO2_5_10_REF_REF_5_Gg_0" localSheetId="8" hidden="1">'UBA GHG_CO2eq Jan22'!$R$20</definedName>
    <definedName name="A4_9_9722_1_2XSpaceAXSpaceXMinusXSpaceallXSpaceXMinusXSpaceCO2_5_10_REF_REF_5_Gg_0" localSheetId="11" hidden="1">'UBA THG Apr23'!$R$20</definedName>
    <definedName name="A4_9_9723_1_2XSpaceBXSpaceXMinusXSpaceallXSpaceXMinusXSpaceCO2_5_10_REF_REF_5_Gg_0" localSheetId="12" hidden="1">'UBA CO2 Apr23'!$R$21</definedName>
    <definedName name="A4_9_9723_1_2XSpaceBXSpaceXMinusXSpaceallXSpaceXMinusXSpaceCO2_5_10_REF_REF_5_Gg_0" localSheetId="7" hidden="1">'UBA CO2 EU Jan22'!$R$21</definedName>
    <definedName name="A4_9_9723_1_2XSpaceBXSpaceXMinusXSpaceallXSpaceXMinusXSpaceCO2_5_10_REF_REF_5_Gg_0" localSheetId="8" hidden="1">'UBA GHG_CO2eq Jan22'!$R$21</definedName>
    <definedName name="A4_9_9723_1_2XSpaceBXSpaceXMinusXSpaceallXSpaceXMinusXSpaceCO2_5_10_REF_REF_5_Gg_0" localSheetId="11" hidden="1">'UBA THG Apr23'!$R$21</definedName>
    <definedName name="A4_9_9724_1_2XSpaceCXSpaceXMinusXSpaceallXSpaceXMinusXSpaceCO2_5_10_REF_REF_5_Gg_0" localSheetId="12" hidden="1">'UBA CO2 Apr23'!$R$22</definedName>
    <definedName name="A4_9_9724_1_2XSpaceCXSpaceXMinusXSpaceallXSpaceXMinusXSpaceCO2_5_10_REF_REF_5_Gg_0" localSheetId="7" hidden="1">'UBA CO2 EU Jan22'!$R$22</definedName>
    <definedName name="A4_9_9724_1_2XSpaceCXSpaceXMinusXSpaceallXSpaceXMinusXSpaceCO2_5_10_REF_REF_5_Gg_0" localSheetId="8" hidden="1">'UBA GHG_CO2eq Jan22'!$R$22</definedName>
    <definedName name="A4_9_9724_1_2XSpaceCXSpaceXMinusXSpaceallXSpaceXMinusXSpaceCO2_5_10_REF_REF_5_Gg_0" localSheetId="11" hidden="1">'UBA THG Apr23'!$R$22</definedName>
    <definedName name="A4_9_9725_1_1XSpaceAXSpace2XSpaceXMinusXSpaceallXSpaceXMinusXSpaceCO2_5_10_REF_REF_4_Gg_0" localSheetId="12" hidden="1">'UBA CO2 Apr23'!$Q$9</definedName>
    <definedName name="A4_9_9725_1_1XSpaceAXSpace2XSpaceXMinusXSpaceallXSpaceXMinusXSpaceCO2_5_10_REF_REF_4_Gg_0" localSheetId="7" hidden="1">'UBA CO2 EU Jan22'!$Q$9</definedName>
    <definedName name="A4_9_9725_1_1XSpaceAXSpace2XSpaceXMinusXSpaceallXSpaceXMinusXSpaceCO2_5_10_REF_REF_4_Gg_0" localSheetId="8" hidden="1">'UBA GHG_CO2eq Jan22'!$Q$9</definedName>
    <definedName name="A4_9_9725_1_1XSpaceAXSpace2XSpaceXMinusXSpaceallXSpaceXMinusXSpaceCO2_5_10_REF_REF_4_Gg_0" localSheetId="11" hidden="1">'UBA THG Apr23'!$Q$9</definedName>
    <definedName name="A4_9_9726_1_1XSpaceAXSpace3XSpaceXMinusXSpaceallXSpaceXMinusXSpaceCO2_5_10_REF_REF_4_Gg_0" localSheetId="12" hidden="1">'UBA CO2 Apr23'!$Q$10</definedName>
    <definedName name="A4_9_9726_1_1XSpaceAXSpace3XSpaceXMinusXSpaceallXSpaceXMinusXSpaceCO2_5_10_REF_REF_4_Gg_0" localSheetId="7" hidden="1">'UBA CO2 EU Jan22'!$Q$10</definedName>
    <definedName name="A4_9_9726_1_1XSpaceAXSpace3XSpaceXMinusXSpaceallXSpaceXMinusXSpaceCO2_5_10_REF_REF_4_Gg_0" localSheetId="8" hidden="1">'UBA GHG_CO2eq Jan22'!$Q$10</definedName>
    <definedName name="A4_9_9726_1_1XSpaceAXSpace3XSpaceXMinusXSpaceallXSpaceXMinusXSpaceCO2_5_10_REF_REF_4_Gg_0" localSheetId="11" hidden="1">'UBA THG Apr23'!$Q$10</definedName>
    <definedName name="A4_9_9727_1_1XSpaceAXSpace3XSpacebXSpaceXMinusXSpaceallXSpaceXMinusXSpaceCO2_5_10_REF_REF_4_Gg_0" localSheetId="12" hidden="1">'UBA CO2 Apr23'!$Q$11</definedName>
    <definedName name="A4_9_9727_1_1XSpaceAXSpace3XSpacebXSpaceXMinusXSpaceallXSpaceXMinusXSpaceCO2_5_10_REF_REF_4_Gg_0" localSheetId="7" hidden="1">'UBA CO2 EU Jan22'!$Q$11</definedName>
    <definedName name="A4_9_9727_1_1XSpaceAXSpace3XSpacebXSpaceXMinusXSpaceallXSpaceXMinusXSpaceCO2_5_10_REF_REF_4_Gg_0" localSheetId="8" hidden="1">'UBA GHG_CO2eq Jan22'!$Q$11</definedName>
    <definedName name="A4_9_9727_1_1XSpaceAXSpace3XSpacebXSpaceXMinusXSpaceallXSpaceXMinusXSpaceCO2_5_10_REF_REF_4_Gg_0" localSheetId="11" hidden="1">'UBA THG Apr23'!$Q$11</definedName>
    <definedName name="A4_9_9728_1_1XSpaceAXSpace4XSpaceXMinusXSpaceallXSpaceXMinusXSpaceCO2_5_10_REF_REF_4_Gg_0" localSheetId="12" hidden="1">'UBA CO2 Apr23'!$Q$12</definedName>
    <definedName name="A4_9_9728_1_1XSpaceAXSpace4XSpaceXMinusXSpaceallXSpaceXMinusXSpaceCO2_5_10_REF_REF_4_Gg_0" localSheetId="7" hidden="1">'UBA CO2 EU Jan22'!$Q$12</definedName>
    <definedName name="A4_9_9728_1_1XSpaceAXSpace4XSpaceXMinusXSpaceallXSpaceXMinusXSpaceCO2_5_10_REF_REF_4_Gg_0" localSheetId="8" hidden="1">'UBA GHG_CO2eq Jan22'!$Q$12</definedName>
    <definedName name="A4_9_9728_1_1XSpaceAXSpace4XSpaceXMinusXSpaceallXSpaceXMinusXSpaceCO2_5_10_REF_REF_4_Gg_0" localSheetId="11" hidden="1">'UBA THG Apr23'!$Q$12</definedName>
    <definedName name="A4_9_9729_1_1XSpaceAXSpace4XSpaceXSpaceXMinusXSpaceallXSpaceXMinusXSpaceCO2XSpaceXMinusXSpaceCommercial_5_10_REF_REF_4_Gg_0" localSheetId="12" hidden="1">'UBA CO2 Apr23'!$Q$13</definedName>
    <definedName name="A4_9_9729_1_1XSpaceAXSpace4XSpaceXSpaceXMinusXSpaceallXSpaceXMinusXSpaceCO2XSpaceXMinusXSpaceCommercial_5_10_REF_REF_4_Gg_0" localSheetId="7" hidden="1">'UBA CO2 EU Jan22'!$Q$13</definedName>
    <definedName name="A4_9_9729_1_1XSpaceAXSpace4XSpaceXSpaceXMinusXSpaceallXSpaceXMinusXSpaceCO2XSpaceXMinusXSpaceCommercial_5_10_REF_REF_4_Gg_0" localSheetId="8" hidden="1">'UBA GHG_CO2eq Jan22'!$Q$13</definedName>
    <definedName name="A4_9_9729_1_1XSpaceAXSpace4XSpaceXSpaceXMinusXSpaceallXSpaceXMinusXSpaceCO2XSpaceXMinusXSpaceCommercial_5_10_REF_REF_4_Gg_0" localSheetId="11" hidden="1">'UBA THG Apr23'!$Q$13</definedName>
    <definedName name="A4_9_9730_1_1XSpaceAXSpace4XSpaceXSpaceXMinusXSpaceallXSpaceXMinusXSpaceCO2XSpaceXMinusXSpaceresidential_5_10_REF_REF_4_Gg_0" localSheetId="12" hidden="1">'UBA CO2 Apr23'!$Q$14</definedName>
    <definedName name="A4_9_9730_1_1XSpaceAXSpace4XSpaceXSpaceXMinusXSpaceallXSpaceXMinusXSpaceCO2XSpaceXMinusXSpaceresidential_5_10_REF_REF_4_Gg_0" localSheetId="7" hidden="1">'UBA CO2 EU Jan22'!$Q$14</definedName>
    <definedName name="A4_9_9730_1_1XSpaceAXSpace4XSpaceXSpaceXMinusXSpaceallXSpaceXMinusXSpaceCO2XSpaceXMinusXSpaceresidential_5_10_REF_REF_4_Gg_0" localSheetId="8" hidden="1">'UBA GHG_CO2eq Jan22'!$Q$14</definedName>
    <definedName name="A4_9_9730_1_1XSpaceAXSpace4XSpaceXSpaceXMinusXSpaceallXSpaceXMinusXSpaceCO2XSpaceXMinusXSpaceresidential_5_10_REF_REF_4_Gg_0" localSheetId="11" hidden="1">'UBA THG Apr23'!$Q$14</definedName>
    <definedName name="A4_9_9731_1_1XSpaceAXSpace5XSpaceXMinusXSpaceallXSpaceXMinusXSpaceCO2_5_10_REF_REF_4_Gg_0" localSheetId="12" hidden="1">'UBA CO2 Apr23'!$Q$15</definedName>
    <definedName name="A4_9_9731_1_1XSpaceAXSpace5XSpaceXMinusXSpaceallXSpaceXMinusXSpaceCO2_5_10_REF_REF_4_Gg_0" localSheetId="7" hidden="1">'UBA CO2 EU Jan22'!$Q$15</definedName>
    <definedName name="A4_9_9731_1_1XSpaceAXSpace5XSpaceXMinusXSpaceallXSpaceXMinusXSpaceCO2_5_10_REF_REF_4_Gg_0" localSheetId="8" hidden="1">'UBA GHG_CO2eq Jan22'!$Q$15</definedName>
    <definedName name="A4_9_9731_1_1XSpaceAXSpace5XSpaceXMinusXSpaceallXSpaceXMinusXSpaceCO2_5_10_REF_REF_4_Gg_0" localSheetId="11" hidden="1">'UBA THG Apr23'!$Q$15</definedName>
    <definedName name="A4_9_9734_1_2XSpaceAXSpaceXMinusXSpaceallXSpaceXMinusXSpaceCO2_5_10_REF_REF_4_Gg_0" localSheetId="12" hidden="1">'UBA CO2 Apr23'!$Q$20</definedName>
    <definedName name="A4_9_9734_1_2XSpaceAXSpaceXMinusXSpaceallXSpaceXMinusXSpaceCO2_5_10_REF_REF_4_Gg_0" localSheetId="7" hidden="1">'UBA CO2 EU Jan22'!$Q$20</definedName>
    <definedName name="A4_9_9734_1_2XSpaceAXSpaceXMinusXSpaceallXSpaceXMinusXSpaceCO2_5_10_REF_REF_4_Gg_0" localSheetId="8" hidden="1">'UBA GHG_CO2eq Jan22'!$Q$20</definedName>
    <definedName name="A4_9_9734_1_2XSpaceAXSpaceXMinusXSpaceallXSpaceXMinusXSpaceCO2_5_10_REF_REF_4_Gg_0" localSheetId="11" hidden="1">'UBA THG Apr23'!$Q$20</definedName>
    <definedName name="A4_9_9735_1_2XSpaceBXSpaceXMinusXSpaceallXSpaceXMinusXSpaceCO2_5_10_REF_REF_4_Gg_0" localSheetId="12" hidden="1">'UBA CO2 Apr23'!$Q$21</definedName>
    <definedName name="A4_9_9735_1_2XSpaceBXSpaceXMinusXSpaceallXSpaceXMinusXSpaceCO2_5_10_REF_REF_4_Gg_0" localSheetId="7" hidden="1">'UBA CO2 EU Jan22'!$Q$21</definedName>
    <definedName name="A4_9_9735_1_2XSpaceBXSpaceXMinusXSpaceallXSpaceXMinusXSpaceCO2_5_10_REF_REF_4_Gg_0" localSheetId="8" hidden="1">'UBA GHG_CO2eq Jan22'!$Q$21</definedName>
    <definedName name="A4_9_9735_1_2XSpaceBXSpaceXMinusXSpaceallXSpaceXMinusXSpaceCO2_5_10_REF_REF_4_Gg_0" localSheetId="11" hidden="1">'UBA THG Apr23'!$Q$21</definedName>
    <definedName name="A4_9_9736_1_2XSpaceCXSpaceXMinusXSpaceallXSpaceXMinusXSpaceCO2_5_10_REF_REF_4_Gg_0" localSheetId="12" hidden="1">'UBA CO2 Apr23'!$Q$22</definedName>
    <definedName name="A4_9_9736_1_2XSpaceCXSpaceXMinusXSpaceallXSpaceXMinusXSpaceCO2_5_10_REF_REF_4_Gg_0" localSheetId="7" hidden="1">'UBA CO2 EU Jan22'!$Q$22</definedName>
    <definedName name="A4_9_9736_1_2XSpaceCXSpaceXMinusXSpaceallXSpaceXMinusXSpaceCO2_5_10_REF_REF_4_Gg_0" localSheetId="8" hidden="1">'UBA GHG_CO2eq Jan22'!$Q$22</definedName>
    <definedName name="A4_9_9736_1_2XSpaceCXSpaceXMinusXSpaceallXSpaceXMinusXSpaceCO2_5_10_REF_REF_4_Gg_0" localSheetId="11" hidden="1">'UBA THG Apr23'!$Q$22</definedName>
    <definedName name="A4_9_9737_1_1XSpaceAXSpace2XSpaceXMinusXSpaceallXSpaceXMinusXSpaceCO2_5_10_REF_REF_4_Gg_0" localSheetId="12" hidden="1">'UBA CO2 Apr23'!$Q$9</definedName>
    <definedName name="A4_9_9737_1_1XSpaceAXSpace2XSpaceXMinusXSpaceallXSpaceXMinusXSpaceCO2_5_10_REF_REF_4_Gg_0" localSheetId="7" hidden="1">'UBA CO2 EU Jan22'!$Q$9</definedName>
    <definedName name="A4_9_9737_1_1XSpaceAXSpace2XSpaceXMinusXSpaceallXSpaceXMinusXSpaceCO2_5_10_REF_REF_4_Gg_0" localSheetId="8" hidden="1">'UBA GHG_CO2eq Jan22'!$Q$9</definedName>
    <definedName name="A4_9_9737_1_1XSpaceAXSpace2XSpaceXMinusXSpaceallXSpaceXMinusXSpaceCO2_5_10_REF_REF_4_Gg_0" localSheetId="11" hidden="1">'UBA THG Apr23'!$Q$9</definedName>
    <definedName name="A4_9_9738_1_1XSpaceAXSpace3XSpaceXMinusXSpaceallXSpaceXMinusXSpaceCO2_5_10_REF_REF_4_Gg_0" localSheetId="12" hidden="1">'UBA CO2 Apr23'!$Q$10</definedName>
    <definedName name="A4_9_9738_1_1XSpaceAXSpace3XSpaceXMinusXSpaceallXSpaceXMinusXSpaceCO2_5_10_REF_REF_4_Gg_0" localSheetId="7" hidden="1">'UBA CO2 EU Jan22'!$Q$10</definedName>
    <definedName name="A4_9_9738_1_1XSpaceAXSpace3XSpaceXMinusXSpaceallXSpaceXMinusXSpaceCO2_5_10_REF_REF_4_Gg_0" localSheetId="8" hidden="1">'UBA GHG_CO2eq Jan22'!$Q$10</definedName>
    <definedName name="A4_9_9738_1_1XSpaceAXSpace3XSpaceXMinusXSpaceallXSpaceXMinusXSpaceCO2_5_10_REF_REF_4_Gg_0" localSheetId="11" hidden="1">'UBA THG Apr23'!$Q$10</definedName>
    <definedName name="A4_9_9739_1_1XSpaceAXSpace3XSpacebXSpaceXMinusXSpaceallXSpaceXMinusXSpaceCO2_5_10_REF_REF_4_Gg_0" localSheetId="12" hidden="1">'UBA CO2 Apr23'!$Q$11</definedName>
    <definedName name="A4_9_9739_1_1XSpaceAXSpace3XSpacebXSpaceXMinusXSpaceallXSpaceXMinusXSpaceCO2_5_10_REF_REF_4_Gg_0" localSheetId="7" hidden="1">'UBA CO2 EU Jan22'!$Q$11</definedName>
    <definedName name="A4_9_9739_1_1XSpaceAXSpace3XSpacebXSpaceXMinusXSpaceallXSpaceXMinusXSpaceCO2_5_10_REF_REF_4_Gg_0" localSheetId="8" hidden="1">'UBA GHG_CO2eq Jan22'!$Q$11</definedName>
    <definedName name="A4_9_9739_1_1XSpaceAXSpace3XSpacebXSpaceXMinusXSpaceallXSpaceXMinusXSpaceCO2_5_10_REF_REF_4_Gg_0" localSheetId="11" hidden="1">'UBA THG Apr23'!$Q$11</definedName>
    <definedName name="A4_9_9740_1_1XSpaceAXSpace4XSpaceXMinusXSpaceallXSpaceXMinusXSpaceCO2_5_10_REF_REF_4_Gg_0" localSheetId="12" hidden="1">'UBA CO2 Apr23'!$Q$12</definedName>
    <definedName name="A4_9_9740_1_1XSpaceAXSpace4XSpaceXMinusXSpaceallXSpaceXMinusXSpaceCO2_5_10_REF_REF_4_Gg_0" localSheetId="7" hidden="1">'UBA CO2 EU Jan22'!$Q$12</definedName>
    <definedName name="A4_9_9740_1_1XSpaceAXSpace4XSpaceXMinusXSpaceallXSpaceXMinusXSpaceCO2_5_10_REF_REF_4_Gg_0" localSheetId="8" hidden="1">'UBA GHG_CO2eq Jan22'!$Q$12</definedName>
    <definedName name="A4_9_9740_1_1XSpaceAXSpace4XSpaceXMinusXSpaceallXSpaceXMinusXSpaceCO2_5_10_REF_REF_4_Gg_0" localSheetId="11" hidden="1">'UBA THG Apr23'!$Q$12</definedName>
    <definedName name="A4_9_9741_1_1XSpaceAXSpace4XSpaceXSpaceXMinusXSpaceallXSpaceXMinusXSpaceCO2XSpaceXMinusXSpaceCommercial_5_10_REF_REF_4_Gg_0" localSheetId="12" hidden="1">'UBA CO2 Apr23'!$Q$13</definedName>
    <definedName name="A4_9_9741_1_1XSpaceAXSpace4XSpaceXSpaceXMinusXSpaceallXSpaceXMinusXSpaceCO2XSpaceXMinusXSpaceCommercial_5_10_REF_REF_4_Gg_0" localSheetId="7" hidden="1">'UBA CO2 EU Jan22'!$Q$13</definedName>
    <definedName name="A4_9_9741_1_1XSpaceAXSpace4XSpaceXSpaceXMinusXSpaceallXSpaceXMinusXSpaceCO2XSpaceXMinusXSpaceCommercial_5_10_REF_REF_4_Gg_0" localSheetId="8" hidden="1">'UBA GHG_CO2eq Jan22'!$Q$13</definedName>
    <definedName name="A4_9_9741_1_1XSpaceAXSpace4XSpaceXSpaceXMinusXSpaceallXSpaceXMinusXSpaceCO2XSpaceXMinusXSpaceCommercial_5_10_REF_REF_4_Gg_0" localSheetId="11" hidden="1">'UBA THG Apr23'!$Q$13</definedName>
    <definedName name="A4_9_9742_1_1XSpaceAXSpace4XSpaceXSpaceXMinusXSpaceallXSpaceXMinusXSpaceCO2XSpaceXMinusXSpaceresidential_5_10_REF_REF_4_Gg_0" localSheetId="12" hidden="1">'UBA CO2 Apr23'!$Q$14</definedName>
    <definedName name="A4_9_9742_1_1XSpaceAXSpace4XSpaceXSpaceXMinusXSpaceallXSpaceXMinusXSpaceCO2XSpaceXMinusXSpaceresidential_5_10_REF_REF_4_Gg_0" localSheetId="7" hidden="1">'UBA CO2 EU Jan22'!$Q$14</definedName>
    <definedName name="A4_9_9742_1_1XSpaceAXSpace4XSpaceXSpaceXMinusXSpaceallXSpaceXMinusXSpaceCO2XSpaceXMinusXSpaceresidential_5_10_REF_REF_4_Gg_0" localSheetId="8" hidden="1">'UBA GHG_CO2eq Jan22'!$Q$14</definedName>
    <definedName name="A4_9_9742_1_1XSpaceAXSpace4XSpaceXSpaceXMinusXSpaceallXSpaceXMinusXSpaceCO2XSpaceXMinusXSpaceresidential_5_10_REF_REF_4_Gg_0" localSheetId="11" hidden="1">'UBA THG Apr23'!$Q$14</definedName>
    <definedName name="A4_9_9743_1_1XSpaceAXSpace5XSpaceXMinusXSpaceallXSpaceXMinusXSpaceCO2_5_10_REF_REF_4_Gg_0" localSheetId="12" hidden="1">'UBA CO2 Apr23'!$Q$15</definedName>
    <definedName name="A4_9_9743_1_1XSpaceAXSpace5XSpaceXMinusXSpaceallXSpaceXMinusXSpaceCO2_5_10_REF_REF_4_Gg_0" localSheetId="7" hidden="1">'UBA CO2 EU Jan22'!$Q$15</definedName>
    <definedName name="A4_9_9743_1_1XSpaceAXSpace5XSpaceXMinusXSpaceallXSpaceXMinusXSpaceCO2_5_10_REF_REF_4_Gg_0" localSheetId="8" hidden="1">'UBA GHG_CO2eq Jan22'!$Q$15</definedName>
    <definedName name="A4_9_9743_1_1XSpaceAXSpace5XSpaceXMinusXSpaceallXSpaceXMinusXSpaceCO2_5_10_REF_REF_4_Gg_0" localSheetId="11" hidden="1">'UBA THG Apr23'!$Q$15</definedName>
    <definedName name="A4_9_9744_1_1.B.1XSpaceXMinusXSpaceallXSpaceXMinusXSpaceCO2_5_10_REF_REF_4_Gg_0" localSheetId="12" hidden="1">'UBA CO2 Apr23'!$Q$17</definedName>
    <definedName name="A4_9_9744_1_1.B.1XSpaceXMinusXSpaceallXSpaceXMinusXSpaceCO2_5_10_REF_REF_4_Gg_0" localSheetId="7" hidden="1">'UBA CO2 EU Jan22'!$Q$17</definedName>
    <definedName name="A4_9_9744_1_1.B.1XSpaceXMinusXSpaceallXSpaceXMinusXSpaceCO2_5_10_REF_REF_4_Gg_0" localSheetId="8" hidden="1">'UBA GHG_CO2eq Jan22'!$Q$17</definedName>
    <definedName name="A4_9_9744_1_1.B.1XSpaceXMinusXSpaceallXSpaceXMinusXSpaceCO2_5_10_REF_REF_4_Gg_0" localSheetId="11" hidden="1">'UBA THG Apr23'!$Q$17</definedName>
    <definedName name="A4_9_9745_1_1.B.2XSpaceXMinusXSpaceallXSpaceXMinusXSpaceCO2_5_10_REF_REF_4_Gg_0" localSheetId="12" hidden="1">'UBA CO2 Apr23'!$Q$18</definedName>
    <definedName name="A4_9_9745_1_1.B.2XSpaceXMinusXSpaceallXSpaceXMinusXSpaceCO2_5_10_REF_REF_4_Gg_0" localSheetId="7" hidden="1">'UBA CO2 EU Jan22'!$Q$18</definedName>
    <definedName name="A4_9_9745_1_1.B.2XSpaceXMinusXSpaceallXSpaceXMinusXSpaceCO2_5_10_REF_REF_4_Gg_0" localSheetId="8" hidden="1">'UBA GHG_CO2eq Jan22'!$Q$18</definedName>
    <definedName name="A4_9_9745_1_1.B.2XSpaceXMinusXSpaceallXSpaceXMinusXSpaceCO2_5_10_REF_REF_4_Gg_0" localSheetId="11" hidden="1">'UBA THG Apr23'!$Q$18</definedName>
    <definedName name="A4_9_9746_1_2XSpaceAXSpaceXMinusXSpaceallXSpaceXMinusXSpaceCO2_5_10_REF_REF_4_Gg_0" localSheetId="12" hidden="1">'UBA CO2 Apr23'!$Q$20</definedName>
    <definedName name="A4_9_9746_1_2XSpaceAXSpaceXMinusXSpaceallXSpaceXMinusXSpaceCO2_5_10_REF_REF_4_Gg_0" localSheetId="7" hidden="1">'UBA CO2 EU Jan22'!$Q$20</definedName>
    <definedName name="A4_9_9746_1_2XSpaceAXSpaceXMinusXSpaceallXSpaceXMinusXSpaceCO2_5_10_REF_REF_4_Gg_0" localSheetId="8" hidden="1">'UBA GHG_CO2eq Jan22'!$Q$20</definedName>
    <definedName name="A4_9_9746_1_2XSpaceAXSpaceXMinusXSpaceallXSpaceXMinusXSpaceCO2_5_10_REF_REF_4_Gg_0" localSheetId="11" hidden="1">'UBA THG Apr23'!$Q$20</definedName>
    <definedName name="A4_9_9747_1_2XSpaceBXSpaceXMinusXSpaceallXSpaceXMinusXSpaceCO2_5_10_REF_REF_4_Gg_0" localSheetId="12" hidden="1">'UBA CO2 Apr23'!$Q$21</definedName>
    <definedName name="A4_9_9747_1_2XSpaceBXSpaceXMinusXSpaceallXSpaceXMinusXSpaceCO2_5_10_REF_REF_4_Gg_0" localSheetId="7" hidden="1">'UBA CO2 EU Jan22'!$Q$21</definedName>
    <definedName name="A4_9_9747_1_2XSpaceBXSpaceXMinusXSpaceallXSpaceXMinusXSpaceCO2_5_10_REF_REF_4_Gg_0" localSheetId="8" hidden="1">'UBA GHG_CO2eq Jan22'!$Q$21</definedName>
    <definedName name="A4_9_9747_1_2XSpaceBXSpaceXMinusXSpaceallXSpaceXMinusXSpaceCO2_5_10_REF_REF_4_Gg_0" localSheetId="11" hidden="1">'UBA THG Apr23'!$Q$21</definedName>
    <definedName name="A4_9_9748_1_2XSpaceCXSpaceXMinusXSpaceallXSpaceXMinusXSpaceCO2_5_10_REF_REF_4_Gg_0" localSheetId="12" hidden="1">'UBA CO2 Apr23'!$Q$22</definedName>
    <definedName name="A4_9_9748_1_2XSpaceCXSpaceXMinusXSpaceallXSpaceXMinusXSpaceCO2_5_10_REF_REF_4_Gg_0" localSheetId="7" hidden="1">'UBA CO2 EU Jan22'!$Q$22</definedName>
    <definedName name="A4_9_9748_1_2XSpaceCXSpaceXMinusXSpaceallXSpaceXMinusXSpaceCO2_5_10_REF_REF_4_Gg_0" localSheetId="8" hidden="1">'UBA GHG_CO2eq Jan22'!$Q$22</definedName>
    <definedName name="A4_9_9748_1_2XSpaceCXSpaceXMinusXSpaceallXSpaceXMinusXSpaceCO2_5_10_REF_REF_4_Gg_0" localSheetId="11" hidden="1">'UBA THG Apr23'!$Q$22</definedName>
    <definedName name="A4_9_9749_1_BUXSpaceXMinusXSpaceAVXSpaceXMinusXSpaceallXSpaceXMinusXSpaceCO2_4_10_REF__4_Gg_0" localSheetId="12" hidden="1">'UBA CO2 Apr23'!$Q$52</definedName>
    <definedName name="A4_9_9749_1_BUXSpaceXMinusXSpaceAVXSpaceXMinusXSpaceallXSpaceXMinusXSpaceCO2_4_10_REF__4_Gg_0" localSheetId="7" hidden="1">'UBA CO2 EU Jan22'!$Q$52</definedName>
    <definedName name="A4_9_9749_1_BUXSpaceXMinusXSpaceAVXSpaceXMinusXSpaceallXSpaceXMinusXSpaceCO2_4_10_REF__4_Gg_0" localSheetId="8" hidden="1">'UBA GHG_CO2eq Jan22'!$Q$52</definedName>
    <definedName name="A4_9_9749_1_BUXSpaceXMinusXSpaceAVXSpaceXMinusXSpaceallXSpaceXMinusXSpaceCO2_4_10_REF__4_Gg_0" localSheetId="11" hidden="1">'UBA THG Apr23'!$Q$52</definedName>
    <definedName name="A4_9_9750_1_BUXSpaceXMinusXSpaceMAXSpaceXMinusXSpaceallXSpaceXMinusXSpaceCO2_4_10_REF__4_Gg_0" localSheetId="12" hidden="1">'UBA CO2 Apr23'!$Q$53</definedName>
    <definedName name="A4_9_9750_1_BUXSpaceXMinusXSpaceMAXSpaceXMinusXSpaceallXSpaceXMinusXSpaceCO2_4_10_REF__4_Gg_0" localSheetId="7" hidden="1">'UBA CO2 EU Jan22'!$Q$53</definedName>
    <definedName name="A4_9_9750_1_BUXSpaceXMinusXSpaceMAXSpaceXMinusXSpaceallXSpaceXMinusXSpaceCO2_4_10_REF__4_Gg_0" localSheetId="8" hidden="1">'UBA GHG_CO2eq Jan22'!$Q$53</definedName>
    <definedName name="A4_9_9750_1_BUXSpaceXMinusXSpaceMAXSpaceXMinusXSpaceallXSpaceXMinusXSpaceCO2_4_10_REF__4_Gg_0" localSheetId="11" hidden="1">'UBA THG Apr23'!$Q$53</definedName>
    <definedName name="A4_9_9751_1_CO2XHBarEmissionXHBarfromXHBarBio_4_10_REF__4_Gg_0" localSheetId="12" hidden="1">'UBA CO2 Apr23'!$Q$54</definedName>
    <definedName name="A4_9_9751_1_CO2XHBarEmissionXHBarfromXHBarBio_4_10_REF__4_Gg_0" localSheetId="7" hidden="1">'UBA CO2 EU Jan22'!$Q$54</definedName>
    <definedName name="A4_9_9751_1_CO2XHBarEmissionXHBarfromXHBarBio_4_10_REF__4_Gg_0" localSheetId="8" hidden="1">'UBA GHG_CO2eq Jan22'!$Q$54</definedName>
    <definedName name="A4_9_9751_1_CO2XHBarEmissionXHBarfromXHBarBio_4_10_REF__4_Gg_0" localSheetId="11" hidden="1">'UBA THG Apr23'!$Q$54</definedName>
    <definedName name="countries" localSheetId="7">#REF!</definedName>
    <definedName name="countries">#REF!</definedName>
    <definedName name="countries_big" localSheetId="7">#REF!,#REF!</definedName>
    <definedName name="countries_big">#REF!,#REF!</definedName>
    <definedName name="countries_big1" localSheetId="7">#REF!</definedName>
    <definedName name="countries_big1">#REF!</definedName>
    <definedName name="countries_big2">'[1]output countries'!$N$16:$N$21,'[1]output countries'!$N$22</definedName>
    <definedName name="_xlnm.Print_Area" localSheetId="0">Einführung!$B$2:$R$48</definedName>
    <definedName name="_xlnm.Print_Area" localSheetId="2">'impl. Budget'!$A$1:$L$25,'impl. Budget'!$N$13:$P$21</definedName>
    <definedName name="_xlnm.Print_Area" localSheetId="1">KSG!$B$2:$AJ$57</definedName>
    <definedName name="_xlnm.Print_Area" localSheetId="13">MCC!$A$1:$M$16</definedName>
    <definedName name="_xlnm.Print_Area" localSheetId="12">'UBA CO2 Apr23'!$A$1:$AD$55</definedName>
    <definedName name="_xlnm.Print_Area" localSheetId="7">'UBA CO2 EU Jan22'!$A$1:$AD$55</definedName>
    <definedName name="_xlnm.Print_Area" localSheetId="10">'UBA CO2 März23'!$A$1:$AM$54</definedName>
    <definedName name="_xlnm.Print_Area" localSheetId="8">'UBA GHG_CO2eq Jan22'!$A$1:$AD$55</definedName>
    <definedName name="_xlnm.Print_Area" localSheetId="11">'UBA THG Apr23'!$A$1:$AD$55</definedName>
    <definedName name="_xlnm.Print_Area" localSheetId="5">'UBA THG kurz März22'!$A$1:$AL$18</definedName>
    <definedName name="_xlnm.Print_Area" localSheetId="6">'UBA THG März22'!$A$1:$AL$50</definedName>
    <definedName name="_xlnm.Print_Area" localSheetId="9">'UBA THG März23'!$A$1:$AM$54</definedName>
    <definedName name="Laender" localSheetId="7">#REF!</definedName>
    <definedName name="Laender">#REF!</definedName>
    <definedName name="Z_314CBECC_1AE9_4578_9B87_473AB0B3A698_.wvu.PrintArea" localSheetId="0" hidden="1">Einführung!$A$1:$K$125</definedName>
    <definedName name="Z_7B9C85BD_D1BB_4F3C_98F5_6414F32599ED_.wvu.PrintArea" localSheetId="0" hidden="1">Einführung!$A$1:$K$125</definedName>
    <definedName name="Zellenfarbe" localSheetId="7">#REF!</definedName>
    <definedName name="Zellenfarbe">#REF!</definedName>
    <definedName name="Zellenfarbe2" localSheetId="7">#REF!</definedName>
    <definedName name="Zellenfarbe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3" l="1"/>
  <c r="F11" i="3"/>
  <c r="G17" i="23"/>
  <c r="J18" i="23"/>
  <c r="D17" i="23"/>
  <c r="J16" i="23"/>
  <c r="G16" i="23"/>
  <c r="D16" i="23"/>
  <c r="J15" i="23"/>
  <c r="G15" i="23"/>
  <c r="D15" i="23"/>
  <c r="G14" i="23"/>
  <c r="D14" i="23"/>
  <c r="J13" i="23"/>
  <c r="G13" i="23"/>
  <c r="D13" i="23"/>
  <c r="J12" i="23"/>
  <c r="G12" i="23"/>
  <c r="D12" i="23"/>
  <c r="G11" i="23"/>
  <c r="D11" i="23"/>
  <c r="J10" i="23"/>
  <c r="G10" i="23"/>
  <c r="D10" i="23"/>
  <c r="J9" i="23"/>
  <c r="G9" i="23"/>
  <c r="D9" i="23"/>
  <c r="D21" i="2"/>
  <c r="C21" i="2"/>
  <c r="G19" i="2"/>
  <c r="H19" i="2"/>
  <c r="I19" i="2"/>
  <c r="J19" i="2"/>
  <c r="K19" i="2"/>
  <c r="L19" i="2"/>
  <c r="M19" i="2"/>
  <c r="N19" i="2"/>
  <c r="O19" i="2"/>
  <c r="F19" i="2"/>
  <c r="G20" i="2"/>
  <c r="H20" i="2"/>
  <c r="I20" i="2"/>
  <c r="J20" i="2"/>
  <c r="K20" i="2"/>
  <c r="L20" i="2"/>
  <c r="M20" i="2"/>
  <c r="N20" i="2"/>
  <c r="O20" i="2"/>
  <c r="F20" i="2"/>
  <c r="G18" i="2"/>
  <c r="H18" i="2"/>
  <c r="I18" i="2"/>
  <c r="J18" i="2"/>
  <c r="K18" i="2"/>
  <c r="L18" i="2"/>
  <c r="M18" i="2"/>
  <c r="N18" i="2"/>
  <c r="O18" i="2"/>
  <c r="F18" i="2"/>
  <c r="D26" i="2"/>
  <c r="C26" i="2"/>
  <c r="F14" i="23" l="1"/>
  <c r="D18" i="23"/>
  <c r="F17" i="23"/>
  <c r="F11" i="23"/>
  <c r="F15" i="23"/>
  <c r="G18" i="23"/>
  <c r="F18" i="23" s="1"/>
  <c r="F9" i="23"/>
  <c r="F12" i="23"/>
  <c r="AI8" i="17"/>
  <c r="AJ8" i="17"/>
  <c r="AH8" i="17"/>
  <c r="AI5" i="17"/>
  <c r="AJ5" i="17"/>
  <c r="AH5" i="17"/>
  <c r="D61" i="7" l="1"/>
  <c r="D60" i="7"/>
  <c r="D58" i="7"/>
  <c r="AH60" i="17" l="1"/>
  <c r="AM53" i="19"/>
  <c r="AH59" i="17"/>
  <c r="AH58" i="17"/>
  <c r="AH57" i="17"/>
  <c r="AH56" i="17"/>
  <c r="AL49" i="19"/>
  <c r="AH55" i="17"/>
  <c r="AJ48" i="19"/>
  <c r="AM48" i="19" s="1"/>
  <c r="AI48"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J48" i="19"/>
  <c r="I48" i="19"/>
  <c r="H48" i="19"/>
  <c r="G48" i="19"/>
  <c r="F48" i="19"/>
  <c r="E48" i="19"/>
  <c r="D48" i="19"/>
  <c r="AM46" i="19"/>
  <c r="AL45" i="19"/>
  <c r="P42" i="19"/>
  <c r="AM40" i="19"/>
  <c r="AL33" i="19"/>
  <c r="AM30" i="19"/>
  <c r="AM29" i="19"/>
  <c r="AH26" i="19"/>
  <c r="V26" i="19"/>
  <c r="N26" i="19"/>
  <c r="F26" i="19"/>
  <c r="AB21" i="19"/>
  <c r="T21" i="19"/>
  <c r="L21" i="19"/>
  <c r="D21" i="19"/>
  <c r="AL23" i="19"/>
  <c r="AM23" i="19"/>
  <c r="AA21" i="19"/>
  <c r="S21" i="19"/>
  <c r="K21" i="19"/>
  <c r="AI21" i="19"/>
  <c r="AM19" i="19"/>
  <c r="AM15" i="19"/>
  <c r="AM10" i="19"/>
  <c r="AG9" i="19"/>
  <c r="AM54" i="17"/>
  <c r="AL54" i="17"/>
  <c r="AM53" i="17"/>
  <c r="AL53" i="17"/>
  <c r="AM52" i="17"/>
  <c r="AL52" i="17"/>
  <c r="AM51" i="17"/>
  <c r="AL51" i="17"/>
  <c r="AM50" i="17"/>
  <c r="AL50" i="17"/>
  <c r="AM49" i="17"/>
  <c r="AL49" i="17"/>
  <c r="AJ48" i="17"/>
  <c r="AM48" i="17" s="1"/>
  <c r="AI48"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J48" i="17"/>
  <c r="I48" i="17"/>
  <c r="H48" i="17"/>
  <c r="G48" i="17"/>
  <c r="F48" i="17"/>
  <c r="E48" i="17"/>
  <c r="D48" i="17"/>
  <c r="AM46" i="17"/>
  <c r="AL46" i="17"/>
  <c r="AM45" i="17"/>
  <c r="AL45" i="17"/>
  <c r="AM44" i="17"/>
  <c r="AL44" i="17"/>
  <c r="AM43" i="17"/>
  <c r="AL43" i="17"/>
  <c r="AJ42" i="17"/>
  <c r="AM42" i="17" s="1"/>
  <c r="AI42" i="17"/>
  <c r="AH42" i="17"/>
  <c r="AG42" i="17"/>
  <c r="AF42" i="17"/>
  <c r="AE42" i="17"/>
  <c r="AD42" i="17"/>
  <c r="AC42" i="17"/>
  <c r="AB42" i="17"/>
  <c r="AB6" i="17" s="1"/>
  <c r="AA42" i="17"/>
  <c r="Z42" i="17"/>
  <c r="Y42" i="17"/>
  <c r="X42" i="17"/>
  <c r="W42" i="17"/>
  <c r="V42" i="17"/>
  <c r="U42" i="17"/>
  <c r="T42" i="17"/>
  <c r="T6" i="17" s="1"/>
  <c r="S42" i="17"/>
  <c r="R42" i="17"/>
  <c r="Q42" i="17"/>
  <c r="P42" i="17"/>
  <c r="O42" i="17"/>
  <c r="N42" i="17"/>
  <c r="M42" i="17"/>
  <c r="L42" i="17"/>
  <c r="L6" i="17" s="1"/>
  <c r="K42" i="17"/>
  <c r="J42" i="17"/>
  <c r="I42" i="17"/>
  <c r="H42" i="17"/>
  <c r="G42" i="17"/>
  <c r="F42" i="17"/>
  <c r="E42" i="17"/>
  <c r="D42" i="17"/>
  <c r="D6" i="17" s="1"/>
  <c r="AM40" i="17"/>
  <c r="AL40" i="17"/>
  <c r="AM39" i="17"/>
  <c r="AL39" i="17"/>
  <c r="AM38" i="17"/>
  <c r="AL38" i="17"/>
  <c r="AM37" i="17"/>
  <c r="AL37" i="17"/>
  <c r="AM36" i="17"/>
  <c r="AL36" i="17"/>
  <c r="AM35" i="17"/>
  <c r="AL35" i="17"/>
  <c r="AM34" i="17"/>
  <c r="AL34" i="17"/>
  <c r="AM33" i="17"/>
  <c r="AL33" i="17"/>
  <c r="AL32" i="17"/>
  <c r="AJ32" i="17"/>
  <c r="AM32" i="17" s="1"/>
  <c r="AI32" i="17"/>
  <c r="AH32" i="17"/>
  <c r="AG32" i="17"/>
  <c r="AF32" i="17"/>
  <c r="AE32" i="17"/>
  <c r="AD32" i="17"/>
  <c r="AC32" i="17"/>
  <c r="AC7" i="17" s="1"/>
  <c r="AB32" i="17"/>
  <c r="AA32" i="17"/>
  <c r="Z32" i="17"/>
  <c r="Y32" i="17"/>
  <c r="X32" i="17"/>
  <c r="W32" i="17"/>
  <c r="V32" i="17"/>
  <c r="U32" i="17"/>
  <c r="U7" i="17" s="1"/>
  <c r="T32" i="17"/>
  <c r="S32" i="17"/>
  <c r="R32" i="17"/>
  <c r="Q32" i="17"/>
  <c r="P32" i="17"/>
  <c r="O32" i="17"/>
  <c r="N32" i="17"/>
  <c r="M32" i="17"/>
  <c r="M7" i="17" s="1"/>
  <c r="L32" i="17"/>
  <c r="K32" i="17"/>
  <c r="J32" i="17"/>
  <c r="I32" i="17"/>
  <c r="H32" i="17"/>
  <c r="G32" i="17"/>
  <c r="F32" i="17"/>
  <c r="E32" i="17"/>
  <c r="E7" i="17" s="1"/>
  <c r="D32" i="17"/>
  <c r="AM30" i="17"/>
  <c r="AL30" i="17"/>
  <c r="AM29" i="17"/>
  <c r="AL29" i="17"/>
  <c r="AM28" i="17"/>
  <c r="AL28" i="17"/>
  <c r="AM27" i="17"/>
  <c r="AL27" i="17"/>
  <c r="AJ26" i="17"/>
  <c r="AL26" i="17" s="1"/>
  <c r="AI26" i="17"/>
  <c r="AH26" i="17"/>
  <c r="AH6" i="17" s="1"/>
  <c r="AG26" i="17"/>
  <c r="AF26" i="17"/>
  <c r="AE26" i="17"/>
  <c r="AD26" i="17"/>
  <c r="AC26" i="17"/>
  <c r="AB26" i="17"/>
  <c r="AA26" i="17"/>
  <c r="Z26" i="17"/>
  <c r="Z6" i="17" s="1"/>
  <c r="Y26" i="17"/>
  <c r="X26" i="17"/>
  <c r="W26" i="17"/>
  <c r="V26" i="17"/>
  <c r="U26" i="17"/>
  <c r="T26" i="17"/>
  <c r="S26" i="17"/>
  <c r="R26" i="17"/>
  <c r="R6" i="17" s="1"/>
  <c r="Q26" i="17"/>
  <c r="P26" i="17"/>
  <c r="O26" i="17"/>
  <c r="N26" i="17"/>
  <c r="M26" i="17"/>
  <c r="L26" i="17"/>
  <c r="K26" i="17"/>
  <c r="J26" i="17"/>
  <c r="J6" i="17" s="1"/>
  <c r="I26" i="17"/>
  <c r="H26" i="17"/>
  <c r="G26" i="17"/>
  <c r="F26" i="17"/>
  <c r="E26" i="17"/>
  <c r="D26" i="17"/>
  <c r="AM24" i="17"/>
  <c r="AL24" i="17"/>
  <c r="AM23" i="17"/>
  <c r="AL23" i="17"/>
  <c r="AM22" i="17"/>
  <c r="AL22" i="17"/>
  <c r="AJ21" i="17"/>
  <c r="AM21" i="17" s="1"/>
  <c r="AI21" i="17"/>
  <c r="AL21" i="17" s="1"/>
  <c r="AH21" i="17"/>
  <c r="AG21" i="17"/>
  <c r="AF21" i="17"/>
  <c r="AE21" i="17"/>
  <c r="AD21" i="17"/>
  <c r="AC21" i="17"/>
  <c r="AB21" i="17"/>
  <c r="AA21" i="17"/>
  <c r="Z21" i="17"/>
  <c r="Y21" i="17"/>
  <c r="X21" i="17"/>
  <c r="W21" i="17"/>
  <c r="V21" i="17"/>
  <c r="U21" i="17"/>
  <c r="T21" i="17"/>
  <c r="S21" i="17"/>
  <c r="R21" i="17"/>
  <c r="Q21" i="17"/>
  <c r="P21" i="17"/>
  <c r="O21" i="17"/>
  <c r="N21" i="17"/>
  <c r="M21" i="17"/>
  <c r="L21" i="17"/>
  <c r="K21" i="17"/>
  <c r="J21" i="17"/>
  <c r="I21" i="17"/>
  <c r="H21" i="17"/>
  <c r="G21" i="17"/>
  <c r="F21" i="17"/>
  <c r="E21" i="17"/>
  <c r="D21" i="17"/>
  <c r="AM19" i="17"/>
  <c r="AL19" i="17"/>
  <c r="AM18" i="17"/>
  <c r="AL18" i="17"/>
  <c r="AM17" i="17"/>
  <c r="AL17" i="17"/>
  <c r="AM16" i="17"/>
  <c r="AL16" i="17"/>
  <c r="AM15" i="17"/>
  <c r="AL15" i="17"/>
  <c r="AM14" i="17"/>
  <c r="AJ14" i="17"/>
  <c r="AL14" i="17" s="1"/>
  <c r="AI14" i="17"/>
  <c r="AH14" i="17"/>
  <c r="AG14" i="17"/>
  <c r="AF14" i="17"/>
  <c r="AF6" i="17" s="1"/>
  <c r="AE14" i="17"/>
  <c r="AD14" i="17"/>
  <c r="AD7" i="17" s="1"/>
  <c r="AC14" i="17"/>
  <c r="AB14" i="17"/>
  <c r="AA14" i="17"/>
  <c r="Z14" i="17"/>
  <c r="Y14" i="17"/>
  <c r="X14" i="17"/>
  <c r="X6" i="17" s="1"/>
  <c r="W14" i="17"/>
  <c r="V14" i="17"/>
  <c r="V7" i="17" s="1"/>
  <c r="U14" i="17"/>
  <c r="T14" i="17"/>
  <c r="S14" i="17"/>
  <c r="R14" i="17"/>
  <c r="Q14" i="17"/>
  <c r="P14" i="17"/>
  <c r="P6" i="17" s="1"/>
  <c r="O14" i="17"/>
  <c r="N14" i="17"/>
  <c r="N7" i="17" s="1"/>
  <c r="M14" i="17"/>
  <c r="L14" i="17"/>
  <c r="K14" i="17"/>
  <c r="J14" i="17"/>
  <c r="I14" i="17"/>
  <c r="H14" i="17"/>
  <c r="H6" i="17" s="1"/>
  <c r="G14" i="17"/>
  <c r="F14" i="17"/>
  <c r="F7" i="17" s="1"/>
  <c r="E14" i="17"/>
  <c r="D14" i="17"/>
  <c r="AM12" i="17"/>
  <c r="AL12" i="17"/>
  <c r="AM11" i="17"/>
  <c r="AL11" i="17"/>
  <c r="AM10" i="17"/>
  <c r="AL10" i="17"/>
  <c r="AJ9" i="17"/>
  <c r="AM9" i="17" s="1"/>
  <c r="AI9" i="17"/>
  <c r="AI7" i="17" s="1"/>
  <c r="AH9" i="17"/>
  <c r="AG9" i="17"/>
  <c r="AG6" i="17" s="1"/>
  <c r="AF9" i="17"/>
  <c r="AE9" i="17"/>
  <c r="AE7" i="17" s="1"/>
  <c r="AD9" i="17"/>
  <c r="AC9" i="17"/>
  <c r="AB9" i="17"/>
  <c r="AA9" i="17"/>
  <c r="AA7" i="17" s="1"/>
  <c r="Z9" i="17"/>
  <c r="Y9" i="17"/>
  <c r="Y6" i="17" s="1"/>
  <c r="X9" i="17"/>
  <c r="W9" i="17"/>
  <c r="W7" i="17" s="1"/>
  <c r="V9" i="17"/>
  <c r="U9" i="17"/>
  <c r="T9" i="17"/>
  <c r="S9" i="17"/>
  <c r="S7" i="17" s="1"/>
  <c r="R9" i="17"/>
  <c r="Q9" i="17"/>
  <c r="Q6" i="17" s="1"/>
  <c r="P9" i="17"/>
  <c r="O9" i="17"/>
  <c r="O7" i="17" s="1"/>
  <c r="N9" i="17"/>
  <c r="M9" i="17"/>
  <c r="L9" i="17"/>
  <c r="K9" i="17"/>
  <c r="K7" i="17" s="1"/>
  <c r="J9" i="17"/>
  <c r="I9" i="17"/>
  <c r="I6" i="17" s="1"/>
  <c r="H9" i="17"/>
  <c r="G9" i="17"/>
  <c r="G7" i="17" s="1"/>
  <c r="F9" i="17"/>
  <c r="E9" i="17"/>
  <c r="D9" i="17"/>
  <c r="AJ7" i="17"/>
  <c r="AM7" i="17" s="1"/>
  <c r="AH7" i="17"/>
  <c r="AB7" i="17"/>
  <c r="Z7" i="17"/>
  <c r="T7" i="17"/>
  <c r="R7" i="17"/>
  <c r="L7" i="17"/>
  <c r="J7" i="17"/>
  <c r="D7" i="17"/>
  <c r="AC6" i="17"/>
  <c r="U6" i="17"/>
  <c r="M6" i="17"/>
  <c r="E6" i="17"/>
  <c r="U14" i="19" l="1"/>
  <c r="H21" i="19"/>
  <c r="P21" i="19"/>
  <c r="X21" i="19"/>
  <c r="AF21" i="19"/>
  <c r="AI26" i="19"/>
  <c r="AL36" i="19"/>
  <c r="X32" i="19"/>
  <c r="AL37" i="19"/>
  <c r="I21" i="19"/>
  <c r="Y21" i="19"/>
  <c r="AG21" i="19"/>
  <c r="AL28" i="19"/>
  <c r="AD26" i="19"/>
  <c r="AM11" i="19"/>
  <c r="O9" i="19"/>
  <c r="AE9" i="19"/>
  <c r="F21" i="19"/>
  <c r="M42" i="19"/>
  <c r="AL54" i="19"/>
  <c r="E14" i="19"/>
  <c r="M14" i="19"/>
  <c r="AC14" i="19"/>
  <c r="AM16" i="19"/>
  <c r="AL22" i="19"/>
  <c r="H32" i="19"/>
  <c r="P32" i="19"/>
  <c r="AF32" i="19"/>
  <c r="F32" i="19"/>
  <c r="N32" i="19"/>
  <c r="V32" i="19"/>
  <c r="AD32" i="19"/>
  <c r="AM38" i="19"/>
  <c r="AL39" i="19"/>
  <c r="I9" i="19"/>
  <c r="I6" i="19" s="1"/>
  <c r="Q9" i="19"/>
  <c r="Y9" i="19"/>
  <c r="H42" i="19"/>
  <c r="U42" i="19"/>
  <c r="AC42" i="19"/>
  <c r="E21" i="19"/>
  <c r="M21" i="19"/>
  <c r="U21" i="19"/>
  <c r="AC21" i="19"/>
  <c r="AC7" i="19" s="1"/>
  <c r="I42" i="19"/>
  <c r="Q42" i="19"/>
  <c r="Y42" i="19"/>
  <c r="AG42" i="19"/>
  <c r="AL19" i="19"/>
  <c r="N21" i="19"/>
  <c r="V21" i="19"/>
  <c r="AD21" i="19"/>
  <c r="AM24" i="19"/>
  <c r="J26" i="19"/>
  <c r="R26" i="19"/>
  <c r="Z26" i="19"/>
  <c r="H26" i="19"/>
  <c r="P26" i="19"/>
  <c r="X26" i="19"/>
  <c r="AF26" i="19"/>
  <c r="G26" i="19"/>
  <c r="O26" i="19"/>
  <c r="W26" i="19"/>
  <c r="AE26" i="19"/>
  <c r="AL50" i="19"/>
  <c r="F9" i="19"/>
  <c r="N9" i="19"/>
  <c r="V9" i="19"/>
  <c r="AD9" i="19"/>
  <c r="AM12" i="19"/>
  <c r="J14" i="19"/>
  <c r="R14" i="19"/>
  <c r="Z14" i="19"/>
  <c r="AH14" i="19"/>
  <c r="I14" i="19"/>
  <c r="Q14" i="19"/>
  <c r="Y14" i="19"/>
  <c r="AG14" i="19"/>
  <c r="Q21" i="19"/>
  <c r="D42" i="19"/>
  <c r="L42" i="19"/>
  <c r="T42" i="19"/>
  <c r="AB42" i="19"/>
  <c r="AM43" i="19"/>
  <c r="AL52" i="19"/>
  <c r="G9" i="19"/>
  <c r="W9" i="19"/>
  <c r="J21" i="19"/>
  <c r="R21" i="19"/>
  <c r="Z21" i="19"/>
  <c r="AH21" i="19"/>
  <c r="E42" i="19"/>
  <c r="AH61" i="17"/>
  <c r="E32" i="19"/>
  <c r="H9" i="19"/>
  <c r="P9" i="19"/>
  <c r="X9" i="19"/>
  <c r="AF9" i="19"/>
  <c r="AM18" i="19"/>
  <c r="G32" i="19"/>
  <c r="O32" i="19"/>
  <c r="W32" i="19"/>
  <c r="AE32" i="19"/>
  <c r="AM35" i="19"/>
  <c r="M32" i="19"/>
  <c r="G14" i="19"/>
  <c r="O14" i="19"/>
  <c r="W14" i="19"/>
  <c r="AE14" i="19"/>
  <c r="F14" i="19"/>
  <c r="N14" i="19"/>
  <c r="V14" i="19"/>
  <c r="AD14" i="19"/>
  <c r="E26" i="19"/>
  <c r="M26" i="19"/>
  <c r="M7" i="19" s="1"/>
  <c r="U26" i="19"/>
  <c r="AC26" i="19"/>
  <c r="K32" i="19"/>
  <c r="S32" i="19"/>
  <c r="AA32" i="19"/>
  <c r="AM37" i="19"/>
  <c r="F42" i="19"/>
  <c r="F6" i="19" s="1"/>
  <c r="N42" i="19"/>
  <c r="V42" i="19"/>
  <c r="AD42" i="19"/>
  <c r="AL46" i="19"/>
  <c r="AM54" i="19"/>
  <c r="AC32" i="19"/>
  <c r="I26" i="19"/>
  <c r="Q26" i="19"/>
  <c r="Y26" i="19"/>
  <c r="Y7" i="19" s="1"/>
  <c r="AG26" i="19"/>
  <c r="AG6" i="19" s="1"/>
  <c r="AL38" i="19"/>
  <c r="G42" i="19"/>
  <c r="O42" i="19"/>
  <c r="W42" i="19"/>
  <c r="AE42" i="19"/>
  <c r="AM49" i="19"/>
  <c r="D9" i="19"/>
  <c r="L9" i="19"/>
  <c r="L6" i="19" s="1"/>
  <c r="T9" i="19"/>
  <c r="AB9" i="19"/>
  <c r="AJ9" i="19"/>
  <c r="G21" i="19"/>
  <c r="O21" i="19"/>
  <c r="W21" i="19"/>
  <c r="AE21" i="19"/>
  <c r="D26" i="19"/>
  <c r="L26" i="19"/>
  <c r="T26" i="19"/>
  <c r="AB26" i="19"/>
  <c r="AJ26" i="19"/>
  <c r="AL26" i="19" s="1"/>
  <c r="K26" i="19"/>
  <c r="S26" i="19"/>
  <c r="AA26" i="19"/>
  <c r="AM28" i="19"/>
  <c r="I32" i="19"/>
  <c r="Q32" i="19"/>
  <c r="Y32" i="19"/>
  <c r="AG32" i="19"/>
  <c r="J42" i="19"/>
  <c r="R42" i="19"/>
  <c r="Z42" i="19"/>
  <c r="AH42" i="19"/>
  <c r="K9" i="19"/>
  <c r="S9" i="19"/>
  <c r="AA9" i="19"/>
  <c r="AI9" i="19"/>
  <c r="J9" i="19"/>
  <c r="R9" i="19"/>
  <c r="Z9" i="19"/>
  <c r="AH9" i="19"/>
  <c r="AH6" i="19" s="1"/>
  <c r="D14" i="19"/>
  <c r="L14" i="19"/>
  <c r="T14" i="19"/>
  <c r="AB14" i="19"/>
  <c r="H14" i="19"/>
  <c r="H6" i="19" s="1"/>
  <c r="P14" i="19"/>
  <c r="X14" i="19"/>
  <c r="X7" i="19" s="1"/>
  <c r="AF14" i="19"/>
  <c r="AL29" i="19"/>
  <c r="D32" i="19"/>
  <c r="L32" i="19"/>
  <c r="T32" i="19"/>
  <c r="AB32" i="19"/>
  <c r="AJ32" i="19"/>
  <c r="J32" i="19"/>
  <c r="R32" i="19"/>
  <c r="Z32" i="19"/>
  <c r="AH32" i="19"/>
  <c r="AM39" i="19"/>
  <c r="X42" i="19"/>
  <c r="AF42" i="19"/>
  <c r="AM51" i="19"/>
  <c r="U32" i="19"/>
  <c r="E9" i="19"/>
  <c r="M9" i="19"/>
  <c r="U9" i="19"/>
  <c r="AC9" i="19"/>
  <c r="AL12" i="19"/>
  <c r="AM17" i="19"/>
  <c r="K14" i="19"/>
  <c r="S14" i="19"/>
  <c r="AA14" i="19"/>
  <c r="AA6" i="19" s="1"/>
  <c r="AI14" i="19"/>
  <c r="AM22" i="19"/>
  <c r="AM34" i="19"/>
  <c r="AL40" i="19"/>
  <c r="AM44" i="19"/>
  <c r="K42" i="19"/>
  <c r="S42" i="19"/>
  <c r="AA42" i="19"/>
  <c r="AI42" i="19"/>
  <c r="AM52" i="19"/>
  <c r="AM9" i="19"/>
  <c r="AL9" i="19"/>
  <c r="N7" i="19"/>
  <c r="N6" i="19"/>
  <c r="X6" i="19"/>
  <c r="O6" i="17"/>
  <c r="AE6" i="17"/>
  <c r="AL11" i="19"/>
  <c r="AM36" i="19"/>
  <c r="AM45" i="19"/>
  <c r="K6" i="17"/>
  <c r="S6" i="17"/>
  <c r="AA6" i="17"/>
  <c r="AI6" i="17"/>
  <c r="H7" i="17"/>
  <c r="P7" i="17"/>
  <c r="X7" i="17"/>
  <c r="AF7" i="17"/>
  <c r="AL9" i="17"/>
  <c r="AM26" i="17"/>
  <c r="AL48" i="17"/>
  <c r="AL16" i="19"/>
  <c r="AL35" i="19"/>
  <c r="AL44" i="19"/>
  <c r="AM50" i="19"/>
  <c r="AL53" i="19"/>
  <c r="AL30" i="19"/>
  <c r="AJ6" i="17"/>
  <c r="I7" i="17"/>
  <c r="Q7" i="17"/>
  <c r="Y7" i="17"/>
  <c r="AG7" i="17"/>
  <c r="AL10" i="19"/>
  <c r="AJ14" i="19"/>
  <c r="AJ42" i="19"/>
  <c r="AL48" i="19"/>
  <c r="AL51" i="19"/>
  <c r="F6" i="17"/>
  <c r="N6" i="17"/>
  <c r="V6" i="17"/>
  <c r="AD6" i="17"/>
  <c r="AL17" i="19"/>
  <c r="AJ21" i="19"/>
  <c r="AL27" i="19"/>
  <c r="AM33" i="19"/>
  <c r="G6" i="17"/>
  <c r="AL7" i="17"/>
  <c r="AL42" i="17"/>
  <c r="AL15" i="19"/>
  <c r="AL24" i="19"/>
  <c r="AI32" i="19"/>
  <c r="AL34" i="19"/>
  <c r="AL43" i="19"/>
  <c r="W6" i="17"/>
  <c r="AM27" i="19"/>
  <c r="AL18" i="19"/>
  <c r="J6" i="19" l="1"/>
  <c r="D6" i="19"/>
  <c r="V6" i="19"/>
  <c r="Z6" i="19"/>
  <c r="K6" i="19"/>
  <c r="P6" i="19"/>
  <c r="R7" i="19"/>
  <c r="S6" i="19"/>
  <c r="W7" i="19"/>
  <c r="Q6" i="19"/>
  <c r="E6" i="19"/>
  <c r="G6" i="19"/>
  <c r="AF7" i="19"/>
  <c r="Y6" i="19"/>
  <c r="AA7" i="19"/>
  <c r="D7" i="19"/>
  <c r="J7" i="19"/>
  <c r="O7" i="19"/>
  <c r="I7" i="19"/>
  <c r="AD7" i="19"/>
  <c r="M6" i="19"/>
  <c r="AG7" i="19"/>
  <c r="AE7" i="19"/>
  <c r="H7" i="19"/>
  <c r="AB6" i="19"/>
  <c r="V7" i="19"/>
  <c r="U7" i="19"/>
  <c r="AH7" i="19"/>
  <c r="L7" i="19"/>
  <c r="T6" i="19"/>
  <c r="AB7" i="19"/>
  <c r="F7" i="19"/>
  <c r="AC6" i="19"/>
  <c r="Z7" i="19"/>
  <c r="AM26" i="19"/>
  <c r="E7" i="19"/>
  <c r="P7" i="19"/>
  <c r="Q7" i="19"/>
  <c r="S7" i="19"/>
  <c r="U6" i="19"/>
  <c r="R6" i="19"/>
  <c r="K7" i="19"/>
  <c r="T7" i="19"/>
  <c r="AE6" i="19"/>
  <c r="G7" i="19"/>
  <c r="AI6" i="19"/>
  <c r="AJ7" i="19"/>
  <c r="AM7" i="19" s="1"/>
  <c r="AF6" i="19"/>
  <c r="AD6" i="19"/>
  <c r="W6" i="19"/>
  <c r="O6" i="19"/>
  <c r="AM32" i="19"/>
  <c r="AL6" i="17"/>
  <c r="AM6" i="17"/>
  <c r="AL32" i="19"/>
  <c r="AM21" i="19"/>
  <c r="AL21" i="19"/>
  <c r="AM42" i="19"/>
  <c r="AL42" i="19"/>
  <c r="AL14" i="19"/>
  <c r="AM14" i="19"/>
  <c r="AI7" i="19"/>
  <c r="AL7" i="19" s="1"/>
  <c r="AJ6" i="19"/>
  <c r="AM6" i="19" l="1"/>
  <c r="AL6" i="19"/>
  <c r="F12" i="8" l="1"/>
  <c r="F13" i="8"/>
  <c r="F14" i="8"/>
  <c r="I14" i="8" s="1"/>
  <c r="F15" i="8"/>
  <c r="F16" i="8"/>
  <c r="C6" i="16"/>
  <c r="C7" i="16"/>
  <c r="B7" i="16"/>
  <c r="B6" i="16"/>
  <c r="AG29" i="6"/>
  <c r="AG28" i="6"/>
  <c r="AG27" i="6"/>
  <c r="AL37" i="2"/>
  <c r="AK34" i="2"/>
  <c r="AK22" i="2"/>
  <c r="AK32" i="2"/>
  <c r="Z32" i="2"/>
  <c r="AA32" i="2" s="1"/>
  <c r="AB32" i="2" s="1"/>
  <c r="AC32" i="2" s="1"/>
  <c r="AD32" i="2" s="1"/>
  <c r="AE32" i="2" s="1"/>
  <c r="AF32" i="2" s="1"/>
  <c r="AG32" i="2" s="1"/>
  <c r="AH32" i="2" s="1"/>
  <c r="AI32" i="2" s="1"/>
  <c r="AJ32" i="2"/>
  <c r="C8" i="16" l="1"/>
  <c r="B40" i="2"/>
  <c r="AI40" i="2"/>
  <c r="O33" i="2"/>
  <c r="Y33" i="2"/>
  <c r="AE10" i="2"/>
  <c r="AF10" i="2" l="1"/>
  <c r="AG10" i="2" s="1"/>
  <c r="AH10" i="2" s="1"/>
  <c r="AI10" i="2" s="1"/>
  <c r="C12" i="11"/>
  <c r="C5" i="11" l="1"/>
  <c r="AE34" i="2" l="1"/>
  <c r="AF34" i="2"/>
  <c r="AG34" i="2"/>
  <c r="AH34" i="2"/>
  <c r="AI34" i="2"/>
  <c r="AD34" i="2"/>
  <c r="Y35" i="2"/>
  <c r="O35" i="2" l="1"/>
  <c r="AJ34" i="2"/>
  <c r="AE21" i="2" l="1"/>
  <c r="AF21" i="2" l="1"/>
  <c r="Z21" i="2"/>
  <c r="P21" i="2"/>
  <c r="P33" i="2" s="1"/>
  <c r="Z33" i="2" l="1"/>
  <c r="Z35" i="2" s="1"/>
  <c r="P35" i="2"/>
  <c r="AG21" i="2"/>
  <c r="AA21" i="2"/>
  <c r="AA33" i="2" s="1"/>
  <c r="Q21" i="2"/>
  <c r="Q33" i="2" s="1"/>
  <c r="AL50" i="7"/>
  <c r="AE49" i="7"/>
  <c r="AB49" i="7"/>
  <c r="W49" i="7"/>
  <c r="T49" i="7"/>
  <c r="O49" i="7"/>
  <c r="L49" i="7"/>
  <c r="G49" i="7"/>
  <c r="D49" i="7"/>
  <c r="AI49" i="7"/>
  <c r="AH49" i="7"/>
  <c r="AG49" i="7"/>
  <c r="AF49" i="7"/>
  <c r="AD49" i="7"/>
  <c r="AC49" i="7"/>
  <c r="AA49" i="7"/>
  <c r="Z49" i="7"/>
  <c r="Y49" i="7"/>
  <c r="X49" i="7"/>
  <c r="V49" i="7"/>
  <c r="U49" i="7"/>
  <c r="S49" i="7"/>
  <c r="R49" i="7"/>
  <c r="Q49" i="7"/>
  <c r="P49" i="7"/>
  <c r="N49" i="7"/>
  <c r="M49" i="7"/>
  <c r="K49" i="7"/>
  <c r="J49" i="7"/>
  <c r="I49" i="7"/>
  <c r="H49" i="7"/>
  <c r="F49" i="7"/>
  <c r="E49" i="7"/>
  <c r="AL47" i="7"/>
  <c r="AI43" i="7"/>
  <c r="AI18" i="6" s="1"/>
  <c r="J43" i="7"/>
  <c r="AK45" i="7"/>
  <c r="AL45" i="7"/>
  <c r="AL44" i="7"/>
  <c r="AG43" i="7"/>
  <c r="AG18" i="6" s="1"/>
  <c r="D11" i="2" s="1"/>
  <c r="AF43" i="7"/>
  <c r="AF18" i="6" s="1"/>
  <c r="AD43" i="7"/>
  <c r="AD18" i="6" s="1"/>
  <c r="Y43" i="7"/>
  <c r="Y18" i="6" s="1"/>
  <c r="V43" i="7"/>
  <c r="V18" i="6" s="1"/>
  <c r="Q43" i="7"/>
  <c r="Q18" i="6" s="1"/>
  <c r="P43" i="7"/>
  <c r="P18" i="6" s="1"/>
  <c r="N43" i="7"/>
  <c r="N18" i="6" s="1"/>
  <c r="I43" i="7"/>
  <c r="I18" i="6" s="1"/>
  <c r="H43" i="7"/>
  <c r="H18" i="6" s="1"/>
  <c r="F43" i="7"/>
  <c r="F18" i="6" s="1"/>
  <c r="AA43" i="7"/>
  <c r="AA18" i="6" s="1"/>
  <c r="X43" i="7"/>
  <c r="X18" i="6" s="1"/>
  <c r="S43" i="7"/>
  <c r="S18" i="6" s="1"/>
  <c r="K43" i="7"/>
  <c r="AK40" i="7"/>
  <c r="AL37" i="7"/>
  <c r="E33" i="7"/>
  <c r="E17" i="6" s="1"/>
  <c r="AK36" i="7"/>
  <c r="AI33" i="7"/>
  <c r="AH33" i="7"/>
  <c r="AH17" i="6" s="1"/>
  <c r="AA33" i="7"/>
  <c r="AA17" i="6" s="1"/>
  <c r="Z33" i="7"/>
  <c r="Z17" i="6" s="1"/>
  <c r="S33" i="7"/>
  <c r="S17" i="6" s="1"/>
  <c r="R33" i="7"/>
  <c r="R17" i="6" s="1"/>
  <c r="K33" i="7"/>
  <c r="K17" i="6" s="1"/>
  <c r="J33" i="7"/>
  <c r="J17" i="6" s="1"/>
  <c r="AC33" i="7"/>
  <c r="AC17" i="6" s="1"/>
  <c r="U33" i="7"/>
  <c r="M33" i="7"/>
  <c r="M17" i="6" s="1"/>
  <c r="AL31" i="7"/>
  <c r="AL30" i="7"/>
  <c r="AI27" i="7"/>
  <c r="AA27" i="7"/>
  <c r="AA16" i="6" s="1"/>
  <c r="AC27" i="7"/>
  <c r="AC16" i="6" s="1"/>
  <c r="AB27" i="7"/>
  <c r="AB16" i="6" s="1"/>
  <c r="Z27" i="7"/>
  <c r="Z16" i="6" s="1"/>
  <c r="U27" i="7"/>
  <c r="U16" i="6" s="1"/>
  <c r="T27" i="7"/>
  <c r="T16" i="6" s="1"/>
  <c r="R27" i="7"/>
  <c r="R16" i="6" s="1"/>
  <c r="M27" i="7"/>
  <c r="M16" i="6" s="1"/>
  <c r="L27" i="7"/>
  <c r="L16" i="6" s="1"/>
  <c r="J27" i="7"/>
  <c r="J16" i="6" s="1"/>
  <c r="G27" i="7"/>
  <c r="G16" i="6" s="1"/>
  <c r="E27" i="7"/>
  <c r="E16" i="6" s="1"/>
  <c r="AE27" i="7"/>
  <c r="AE16" i="6" s="1"/>
  <c r="W27" i="7"/>
  <c r="O27" i="7"/>
  <c r="D27" i="7"/>
  <c r="D16" i="6" s="1"/>
  <c r="C9" i="2" s="1"/>
  <c r="AL25" i="7"/>
  <c r="AI22" i="7"/>
  <c r="AC22" i="7"/>
  <c r="AC15" i="6" s="1"/>
  <c r="AB22" i="7"/>
  <c r="AB15" i="6" s="1"/>
  <c r="Z22" i="7"/>
  <c r="Z15" i="6" s="1"/>
  <c r="U22" i="7"/>
  <c r="U15" i="6" s="1"/>
  <c r="T22" i="7"/>
  <c r="T15" i="6" s="1"/>
  <c r="R22" i="7"/>
  <c r="R15" i="6" s="1"/>
  <c r="M22" i="7"/>
  <c r="M15" i="6" s="1"/>
  <c r="L22" i="7"/>
  <c r="L15" i="6" s="1"/>
  <c r="J22" i="7"/>
  <c r="J15" i="6" s="1"/>
  <c r="E22" i="7"/>
  <c r="E15" i="6" s="1"/>
  <c r="AE22" i="7"/>
  <c r="AE15" i="6" s="1"/>
  <c r="W22" i="7"/>
  <c r="W15" i="6" s="1"/>
  <c r="O22" i="7"/>
  <c r="O15" i="6" s="1"/>
  <c r="G22" i="7"/>
  <c r="G15" i="6" s="1"/>
  <c r="D22" i="7"/>
  <c r="D15" i="6" s="1"/>
  <c r="C8" i="2" s="1"/>
  <c r="AL20" i="7"/>
  <c r="AK20" i="7"/>
  <c r="M14" i="7"/>
  <c r="M14" i="6" s="1"/>
  <c r="AL17" i="7"/>
  <c r="AE14" i="7"/>
  <c r="AE14" i="6" s="1"/>
  <c r="W14" i="7"/>
  <c r="W14" i="6" s="1"/>
  <c r="O14" i="7"/>
  <c r="O14" i="6" s="1"/>
  <c r="G14" i="7"/>
  <c r="G14" i="6" s="1"/>
  <c r="D14" i="7"/>
  <c r="D14" i="6" s="1"/>
  <c r="C7" i="2" s="1"/>
  <c r="AL16" i="7"/>
  <c r="AK16" i="7"/>
  <c r="AF14" i="7"/>
  <c r="AF14" i="6" s="1"/>
  <c r="AC14" i="7"/>
  <c r="AC14" i="6" s="1"/>
  <c r="X14" i="7"/>
  <c r="X14" i="6" s="1"/>
  <c r="P14" i="7"/>
  <c r="P14" i="6" s="1"/>
  <c r="H14" i="7"/>
  <c r="H14" i="6" s="1"/>
  <c r="E14" i="7"/>
  <c r="E14" i="6" s="1"/>
  <c r="AH14" i="7"/>
  <c r="AH14" i="6" s="1"/>
  <c r="Z14" i="7"/>
  <c r="Z14" i="6" s="1"/>
  <c r="U14" i="7"/>
  <c r="U14" i="6" s="1"/>
  <c r="R14" i="7"/>
  <c r="J14" i="7"/>
  <c r="AG9" i="7"/>
  <c r="Q9" i="7"/>
  <c r="AI9" i="7"/>
  <c r="AH9" i="7"/>
  <c r="AH13" i="6" s="1"/>
  <c r="AF9" i="7"/>
  <c r="AA9" i="7"/>
  <c r="X9" i="7"/>
  <c r="S9" i="7"/>
  <c r="R9" i="7"/>
  <c r="R13" i="6" s="1"/>
  <c r="P9" i="7"/>
  <c r="K9" i="7"/>
  <c r="J9" i="7"/>
  <c r="J13" i="6" s="1"/>
  <c r="H9" i="7"/>
  <c r="AC9" i="7"/>
  <c r="AC13" i="6" s="1"/>
  <c r="Z9" i="7"/>
  <c r="U9" i="7"/>
  <c r="U13" i="6" s="1"/>
  <c r="M9" i="7"/>
  <c r="M13" i="6" s="1"/>
  <c r="E9" i="7"/>
  <c r="E13" i="6" s="1"/>
  <c r="K18" i="6"/>
  <c r="J18" i="6"/>
  <c r="U17" i="6"/>
  <c r="W16" i="6"/>
  <c r="O16" i="6"/>
  <c r="R14" i="6"/>
  <c r="J14" i="6"/>
  <c r="AI10" i="6"/>
  <c r="AH10" i="6"/>
  <c r="AG10" i="6"/>
  <c r="AF10" i="6"/>
  <c r="AE10" i="6"/>
  <c r="AD10" i="6"/>
  <c r="AC10" i="6"/>
  <c r="AB10" i="6"/>
  <c r="AA10" i="6"/>
  <c r="Z10" i="6"/>
  <c r="Y10" i="6"/>
  <c r="X10" i="6"/>
  <c r="W10" i="6"/>
  <c r="V10" i="6"/>
  <c r="U10" i="6"/>
  <c r="T10" i="6"/>
  <c r="S10" i="6"/>
  <c r="R10" i="6"/>
  <c r="Q10" i="6"/>
  <c r="P10" i="6"/>
  <c r="O10" i="6"/>
  <c r="N10" i="6"/>
  <c r="M10" i="6"/>
  <c r="L10" i="6"/>
  <c r="K10" i="6"/>
  <c r="J10" i="6"/>
  <c r="I10" i="6"/>
  <c r="H10" i="6"/>
  <c r="G10" i="6"/>
  <c r="F10" i="6"/>
  <c r="E10" i="6"/>
  <c r="D10" i="6"/>
  <c r="AL9" i="6"/>
  <c r="AK7" i="6"/>
  <c r="AL7" i="6"/>
  <c r="E21" i="2" l="1"/>
  <c r="AG58" i="7"/>
  <c r="AH21" i="2"/>
  <c r="R21" i="2"/>
  <c r="R33" i="2" s="1"/>
  <c r="AB21" i="2"/>
  <c r="AA35" i="2"/>
  <c r="AK10" i="6"/>
  <c r="AH58" i="7"/>
  <c r="AL49" i="7"/>
  <c r="AL10" i="6"/>
  <c r="Y9" i="7"/>
  <c r="K22" i="7"/>
  <c r="K15" i="6" s="1"/>
  <c r="I14" i="7"/>
  <c r="I14" i="6" s="1"/>
  <c r="Y14" i="7"/>
  <c r="Y14" i="6" s="1"/>
  <c r="AL11" i="7"/>
  <c r="AL12" i="7"/>
  <c r="D33" i="7"/>
  <c r="D17" i="6" s="1"/>
  <c r="C10" i="2" s="1"/>
  <c r="L33" i="7"/>
  <c r="L17" i="6" s="1"/>
  <c r="T33" i="7"/>
  <c r="T17" i="6" s="1"/>
  <c r="AB33" i="7"/>
  <c r="AB17" i="6" s="1"/>
  <c r="AL38" i="7"/>
  <c r="AL39" i="7"/>
  <c r="AL40" i="7"/>
  <c r="AL41" i="7"/>
  <c r="K27" i="7"/>
  <c r="K16" i="6" s="1"/>
  <c r="D9" i="7"/>
  <c r="L9" i="7"/>
  <c r="T9" i="7"/>
  <c r="T13" i="6" s="1"/>
  <c r="AB9" i="7"/>
  <c r="AB13" i="6" s="1"/>
  <c r="AK12" i="7"/>
  <c r="K14" i="7"/>
  <c r="K14" i="6" s="1"/>
  <c r="S14" i="7"/>
  <c r="S14" i="6" s="1"/>
  <c r="AA14" i="7"/>
  <c r="AA14" i="6" s="1"/>
  <c r="AI14" i="7"/>
  <c r="AI7" i="7" s="1"/>
  <c r="F22" i="7"/>
  <c r="F15" i="6" s="1"/>
  <c r="N22" i="7"/>
  <c r="N15" i="6" s="1"/>
  <c r="V22" i="7"/>
  <c r="V15" i="6" s="1"/>
  <c r="AD22" i="7"/>
  <c r="AD15" i="6" s="1"/>
  <c r="F27" i="7"/>
  <c r="F16" i="6" s="1"/>
  <c r="N27" i="7"/>
  <c r="N16" i="6" s="1"/>
  <c r="V27" i="7"/>
  <c r="V16" i="6" s="1"/>
  <c r="AD27" i="7"/>
  <c r="AD16" i="6" s="1"/>
  <c r="R43" i="7"/>
  <c r="R18" i="6" s="1"/>
  <c r="Z43" i="7"/>
  <c r="Z18" i="6" s="1"/>
  <c r="AL46" i="7"/>
  <c r="AA22" i="7"/>
  <c r="AA15" i="6" s="1"/>
  <c r="AK31" i="7"/>
  <c r="F33" i="7"/>
  <c r="F17" i="6" s="1"/>
  <c r="N33" i="7"/>
  <c r="N17" i="6" s="1"/>
  <c r="V33" i="7"/>
  <c r="V17" i="6" s="1"/>
  <c r="AD33" i="7"/>
  <c r="AD17" i="6" s="1"/>
  <c r="D43" i="7"/>
  <c r="D18" i="6" s="1"/>
  <c r="C11" i="2" s="1"/>
  <c r="L43" i="7"/>
  <c r="L18" i="6" s="1"/>
  <c r="T43" i="7"/>
  <c r="T18" i="6" s="1"/>
  <c r="AB43" i="7"/>
  <c r="AB18" i="6" s="1"/>
  <c r="I9" i="7"/>
  <c r="S22" i="7"/>
  <c r="S15" i="6" s="1"/>
  <c r="Q14" i="7"/>
  <c r="Q14" i="6" s="1"/>
  <c r="AG14" i="7"/>
  <c r="AG14" i="6" s="1"/>
  <c r="D7" i="2" s="1"/>
  <c r="AL36" i="7"/>
  <c r="F9" i="7"/>
  <c r="F13" i="6" s="1"/>
  <c r="N9" i="7"/>
  <c r="V9" i="7"/>
  <c r="AD9" i="7"/>
  <c r="AD13" i="6" s="1"/>
  <c r="H22" i="7"/>
  <c r="H15" i="6" s="1"/>
  <c r="P22" i="7"/>
  <c r="P15" i="6" s="1"/>
  <c r="X22" i="7"/>
  <c r="X15" i="6" s="1"/>
  <c r="AF22" i="7"/>
  <c r="AF15" i="6" s="1"/>
  <c r="H27" i="7"/>
  <c r="H16" i="6" s="1"/>
  <c r="P27" i="7"/>
  <c r="P16" i="6" s="1"/>
  <c r="X27" i="7"/>
  <c r="X16" i="6" s="1"/>
  <c r="AF27" i="7"/>
  <c r="AF16" i="6" s="1"/>
  <c r="G33" i="7"/>
  <c r="G17" i="6" s="1"/>
  <c r="O33" i="7"/>
  <c r="O17" i="6" s="1"/>
  <c r="W33" i="7"/>
  <c r="W17" i="6" s="1"/>
  <c r="AE33" i="7"/>
  <c r="AE17" i="6" s="1"/>
  <c r="AK50" i="7"/>
  <c r="S27" i="7"/>
  <c r="S16" i="6" s="1"/>
  <c r="AL35" i="7"/>
  <c r="G9" i="7"/>
  <c r="O9" i="7"/>
  <c r="W9" i="7"/>
  <c r="W7" i="7" s="1"/>
  <c r="AE9" i="7"/>
  <c r="F14" i="7"/>
  <c r="F14" i="6" s="1"/>
  <c r="N14" i="7"/>
  <c r="N14" i="6" s="1"/>
  <c r="V14" i="7"/>
  <c r="V14" i="6" s="1"/>
  <c r="AD14" i="7"/>
  <c r="AD14" i="6" s="1"/>
  <c r="L14" i="7"/>
  <c r="L14" i="6" s="1"/>
  <c r="T14" i="7"/>
  <c r="T14" i="6" s="1"/>
  <c r="AB14" i="7"/>
  <c r="AB14" i="6" s="1"/>
  <c r="AK17" i="7"/>
  <c r="AL19" i="7"/>
  <c r="I22" i="7"/>
  <c r="I15" i="6" s="1"/>
  <c r="Q22" i="7"/>
  <c r="Q15" i="6" s="1"/>
  <c r="Y22" i="7"/>
  <c r="Y15" i="6" s="1"/>
  <c r="AG22" i="7"/>
  <c r="AG15" i="6" s="1"/>
  <c r="D8" i="2" s="1"/>
  <c r="I27" i="7"/>
  <c r="I16" i="6" s="1"/>
  <c r="Q27" i="7"/>
  <c r="Q16" i="6" s="1"/>
  <c r="Y27" i="7"/>
  <c r="Y16" i="6" s="1"/>
  <c r="AG27" i="7"/>
  <c r="AG16" i="6" s="1"/>
  <c r="D9" i="2" s="1"/>
  <c r="H33" i="7"/>
  <c r="H17" i="6" s="1"/>
  <c r="P33" i="7"/>
  <c r="P17" i="6" s="1"/>
  <c r="X33" i="7"/>
  <c r="X17" i="6" s="1"/>
  <c r="AF33" i="7"/>
  <c r="AF17" i="6" s="1"/>
  <c r="E43" i="7"/>
  <c r="E18" i="6" s="1"/>
  <c r="M43" i="7"/>
  <c r="M18" i="6" s="1"/>
  <c r="U43" i="7"/>
  <c r="U18" i="6" s="1"/>
  <c r="AC43" i="7"/>
  <c r="AC18" i="6" s="1"/>
  <c r="I33" i="7"/>
  <c r="I17" i="6" s="1"/>
  <c r="Q33" i="7"/>
  <c r="Q17" i="6" s="1"/>
  <c r="Y33" i="7"/>
  <c r="Y17" i="6" s="1"/>
  <c r="AG33" i="7"/>
  <c r="AG17" i="6" s="1"/>
  <c r="D10" i="2" s="1"/>
  <c r="G43" i="7"/>
  <c r="G18" i="6" s="1"/>
  <c r="O43" i="7"/>
  <c r="O18" i="6" s="1"/>
  <c r="W43" i="7"/>
  <c r="W18" i="6" s="1"/>
  <c r="AE43" i="7"/>
  <c r="AE18" i="6" s="1"/>
  <c r="Q13" i="6"/>
  <c r="AI15" i="6"/>
  <c r="AL28" i="7"/>
  <c r="AH27" i="7"/>
  <c r="AL27" i="7" s="1"/>
  <c r="AK28" i="7"/>
  <c r="I13" i="6"/>
  <c r="K13" i="6"/>
  <c r="S13" i="6"/>
  <c r="AA13" i="6"/>
  <c r="AI13" i="6"/>
  <c r="AL9" i="7"/>
  <c r="AK9" i="7"/>
  <c r="AI16" i="6"/>
  <c r="Y13" i="6"/>
  <c r="AI17" i="6"/>
  <c r="AL33" i="7"/>
  <c r="AK33" i="7"/>
  <c r="AH22" i="7"/>
  <c r="AL22" i="7" s="1"/>
  <c r="AK23" i="7"/>
  <c r="AL23" i="7"/>
  <c r="AL8" i="6"/>
  <c r="J7" i="7"/>
  <c r="J6" i="7"/>
  <c r="J6" i="6" s="1"/>
  <c r="J20" i="6" s="1"/>
  <c r="N13" i="6"/>
  <c r="V13" i="6"/>
  <c r="AL18" i="7"/>
  <c r="AK18" i="7"/>
  <c r="AG13" i="6"/>
  <c r="D6" i="2" s="1"/>
  <c r="Z13" i="6"/>
  <c r="R6" i="7"/>
  <c r="R6" i="6" s="1"/>
  <c r="R20" i="6" s="1"/>
  <c r="G13" i="6"/>
  <c r="W13" i="6"/>
  <c r="H13" i="6"/>
  <c r="P13" i="6"/>
  <c r="X13" i="6"/>
  <c r="AF13" i="6"/>
  <c r="AK37" i="7"/>
  <c r="AK41" i="7"/>
  <c r="AH43" i="7"/>
  <c r="AH18" i="6" s="1"/>
  <c r="AL18" i="6" s="1"/>
  <c r="AK46" i="7"/>
  <c r="AK8" i="6"/>
  <c r="AK10" i="7"/>
  <c r="AK15" i="7"/>
  <c r="AK19" i="7"/>
  <c r="AK24" i="7"/>
  <c r="AK29" i="7"/>
  <c r="AK34" i="7"/>
  <c r="AK38" i="7"/>
  <c r="AK47" i="7"/>
  <c r="AL10" i="7"/>
  <c r="AL15" i="7"/>
  <c r="AL24" i="7"/>
  <c r="AL29" i="7"/>
  <c r="AL34" i="7"/>
  <c r="AK9" i="6"/>
  <c r="AK11" i="7"/>
  <c r="AK25" i="7"/>
  <c r="AK30" i="7"/>
  <c r="AK35" i="7"/>
  <c r="AK39" i="7"/>
  <c r="AK44" i="7"/>
  <c r="AK49" i="7"/>
  <c r="F21" i="2" l="1"/>
  <c r="I13" i="23" s="1"/>
  <c r="K13" i="23" s="1"/>
  <c r="I10" i="23"/>
  <c r="K10" i="23" s="1"/>
  <c r="E33" i="2"/>
  <c r="E35" i="2" s="1"/>
  <c r="AG60" i="7"/>
  <c r="AG61" i="7"/>
  <c r="AB33" i="2"/>
  <c r="AB35" i="2" s="1"/>
  <c r="Z6" i="7"/>
  <c r="Z6" i="6" s="1"/>
  <c r="Z20" i="6" s="1"/>
  <c r="G7" i="7"/>
  <c r="I7" i="7"/>
  <c r="F33" i="2"/>
  <c r="Q35" i="2"/>
  <c r="AI21" i="2"/>
  <c r="AC21" i="2"/>
  <c r="S21" i="2"/>
  <c r="S33" i="2" s="1"/>
  <c r="R35" i="2"/>
  <c r="G21" i="2"/>
  <c r="I16" i="23" s="1"/>
  <c r="K16" i="23" s="1"/>
  <c r="N7" i="7"/>
  <c r="F7" i="7"/>
  <c r="S6" i="7"/>
  <c r="S6" i="6" s="1"/>
  <c r="S20" i="6" s="1"/>
  <c r="AH61" i="7"/>
  <c r="AH60" i="7"/>
  <c r="G6" i="7"/>
  <c r="G6" i="6" s="1"/>
  <c r="G20" i="6" s="1"/>
  <c r="I6" i="7"/>
  <c r="I6" i="6" s="1"/>
  <c r="I20" i="6" s="1"/>
  <c r="Q7" i="7"/>
  <c r="M6" i="7"/>
  <c r="M6" i="6" s="1"/>
  <c r="M20" i="6" s="1"/>
  <c r="AL14" i="7"/>
  <c r="AA6" i="7"/>
  <c r="AA6" i="6" s="1"/>
  <c r="AA20" i="6" s="1"/>
  <c r="Q6" i="7"/>
  <c r="Q6" i="6" s="1"/>
  <c r="Q20" i="6" s="1"/>
  <c r="E6" i="7"/>
  <c r="E6" i="6" s="1"/>
  <c r="E20" i="6" s="1"/>
  <c r="P6" i="7"/>
  <c r="P6" i="6" s="1"/>
  <c r="P20" i="6" s="1"/>
  <c r="AI14" i="6"/>
  <c r="AK14" i="6" s="1"/>
  <c r="AA7" i="7"/>
  <c r="N6" i="7"/>
  <c r="N6" i="6" s="1"/>
  <c r="N20" i="6" s="1"/>
  <c r="AC7" i="7"/>
  <c r="AF7" i="7"/>
  <c r="Z7" i="7"/>
  <c r="S7" i="7"/>
  <c r="AE6" i="7"/>
  <c r="AE6" i="6" s="1"/>
  <c r="AE20" i="6" s="1"/>
  <c r="Y7" i="7"/>
  <c r="O6" i="7"/>
  <c r="O6" i="6" s="1"/>
  <c r="O20" i="6" s="1"/>
  <c r="P7" i="7"/>
  <c r="AK14" i="7"/>
  <c r="W6" i="7"/>
  <c r="W6" i="6" s="1"/>
  <c r="W20" i="6" s="1"/>
  <c r="D6" i="7"/>
  <c r="D6" i="6" s="1"/>
  <c r="D20" i="6" s="1"/>
  <c r="D7" i="7"/>
  <c r="D13" i="6"/>
  <c r="C6" i="2" s="1"/>
  <c r="C12" i="2" s="1"/>
  <c r="H7" i="7"/>
  <c r="M7" i="7"/>
  <c r="AI6" i="7"/>
  <c r="AI6" i="6" s="1"/>
  <c r="O13" i="6"/>
  <c r="AG7" i="7"/>
  <c r="C10" i="16" s="1"/>
  <c r="C11" i="16" s="1"/>
  <c r="AD6" i="7"/>
  <c r="AD6" i="6" s="1"/>
  <c r="AD20" i="6" s="1"/>
  <c r="AH6" i="7"/>
  <c r="AH6" i="6" s="1"/>
  <c r="Y6" i="7"/>
  <c r="Y6" i="6" s="1"/>
  <c r="Y20" i="6" s="1"/>
  <c r="K6" i="7"/>
  <c r="K6" i="6" s="1"/>
  <c r="K20" i="6" s="1"/>
  <c r="L6" i="7"/>
  <c r="L6" i="6" s="1"/>
  <c r="L20" i="6" s="1"/>
  <c r="L13" i="6"/>
  <c r="L7" i="7"/>
  <c r="R7" i="7"/>
  <c r="AF6" i="7"/>
  <c r="AF6" i="6" s="1"/>
  <c r="AF20" i="6" s="1"/>
  <c r="O7" i="7"/>
  <c r="AD7" i="7"/>
  <c r="AB6" i="7"/>
  <c r="AB6" i="6" s="1"/>
  <c r="AB20" i="6" s="1"/>
  <c r="E7" i="7"/>
  <c r="AC6" i="7"/>
  <c r="AC6" i="6" s="1"/>
  <c r="AC20" i="6" s="1"/>
  <c r="U6" i="7"/>
  <c r="U6" i="6" s="1"/>
  <c r="U20" i="6" s="1"/>
  <c r="X7" i="7"/>
  <c r="AE13" i="6"/>
  <c r="AG6" i="7"/>
  <c r="AG6" i="6" s="1"/>
  <c r="AG20" i="6" s="1"/>
  <c r="V7" i="7"/>
  <c r="K7" i="7"/>
  <c r="H6" i="7"/>
  <c r="H6" i="6" s="1"/>
  <c r="H20" i="6" s="1"/>
  <c r="V6" i="7"/>
  <c r="V6" i="6" s="1"/>
  <c r="V20" i="6" s="1"/>
  <c r="X6" i="7"/>
  <c r="X6" i="6" s="1"/>
  <c r="X20" i="6" s="1"/>
  <c r="AE7" i="7"/>
  <c r="U7" i="7"/>
  <c r="F6" i="7"/>
  <c r="F6" i="6" s="1"/>
  <c r="F20" i="6" s="1"/>
  <c r="AB7" i="7"/>
  <c r="T6" i="7"/>
  <c r="T6" i="6" s="1"/>
  <c r="T20" i="6" s="1"/>
  <c r="T7" i="7"/>
  <c r="AH16" i="6"/>
  <c r="AK16" i="6" s="1"/>
  <c r="AK27" i="7"/>
  <c r="AL43" i="7"/>
  <c r="AL17" i="6"/>
  <c r="AK17" i="6"/>
  <c r="AL13" i="6"/>
  <c r="AK13" i="6"/>
  <c r="AK43" i="7"/>
  <c r="AK18" i="6"/>
  <c r="AH7" i="7"/>
  <c r="AK7" i="7" s="1"/>
  <c r="AH15" i="6"/>
  <c r="AL15" i="6" s="1"/>
  <c r="AK22" i="7"/>
  <c r="F35" i="2" l="1"/>
  <c r="B57" i="2"/>
  <c r="C23" i="2"/>
  <c r="C28" i="2" s="1"/>
  <c r="AD12" i="2"/>
  <c r="AD22" i="2" s="1"/>
  <c r="AC33" i="2"/>
  <c r="AC35" i="2" s="1"/>
  <c r="G33" i="2"/>
  <c r="G35" i="2" s="1"/>
  <c r="T21" i="2"/>
  <c r="T33" i="2" s="1"/>
  <c r="H21" i="2"/>
  <c r="AL14" i="6"/>
  <c r="AL16" i="6"/>
  <c r="AK6" i="7"/>
  <c r="AH20" i="6"/>
  <c r="AI20" i="6"/>
  <c r="AL6" i="7"/>
  <c r="AL6" i="6"/>
  <c r="AK6" i="6"/>
  <c r="AL7" i="7"/>
  <c r="AK15" i="6"/>
  <c r="H33" i="2" l="1"/>
  <c r="AD33" i="2"/>
  <c r="AD35" i="2" s="1"/>
  <c r="AD38" i="2" s="1"/>
  <c r="AD37" i="2"/>
  <c r="AE12" i="2"/>
  <c r="AE22" i="2" s="1"/>
  <c r="S35" i="2"/>
  <c r="U21" i="2"/>
  <c r="U33" i="2" s="1"/>
  <c r="T35" i="2"/>
  <c r="I21" i="2"/>
  <c r="Q12" i="2"/>
  <c r="R12" i="2"/>
  <c r="S12" i="2"/>
  <c r="T12" i="2"/>
  <c r="U12" i="2"/>
  <c r="V12" i="2"/>
  <c r="W12" i="2"/>
  <c r="X12" i="2"/>
  <c r="Y12" i="2"/>
  <c r="P12" i="2"/>
  <c r="H6" i="2"/>
  <c r="Z5" i="2"/>
  <c r="AA5" i="2" s="1"/>
  <c r="AB5" i="2" s="1"/>
  <c r="AC5" i="2" s="1"/>
  <c r="AD5" i="2" s="1"/>
  <c r="AE5" i="2" s="1"/>
  <c r="AF5" i="2" s="1"/>
  <c r="AG5" i="2" s="1"/>
  <c r="AH5" i="2" s="1"/>
  <c r="AI5" i="2" s="1"/>
  <c r="O12" i="2"/>
  <c r="G12" i="2"/>
  <c r="I15" i="23" s="1"/>
  <c r="K15" i="23" s="1"/>
  <c r="L15" i="23" s="1"/>
  <c r="E12" i="2"/>
  <c r="I9" i="23" s="1"/>
  <c r="D12" i="2"/>
  <c r="F10" i="3" s="1"/>
  <c r="F6" i="2"/>
  <c r="K9" i="23" l="1"/>
  <c r="L9" i="23" s="1"/>
  <c r="O15" i="2"/>
  <c r="F12" i="2"/>
  <c r="I12" i="23" s="1"/>
  <c r="K12" i="23" s="1"/>
  <c r="L12" i="23" s="1"/>
  <c r="G17" i="2"/>
  <c r="F17" i="2"/>
  <c r="H12" i="2"/>
  <c r="H14" i="2" s="1"/>
  <c r="H17" i="2"/>
  <c r="I33" i="2"/>
  <c r="I35" i="2" s="1"/>
  <c r="AD39" i="2"/>
  <c r="AE33" i="2"/>
  <c r="AE35" i="2" s="1"/>
  <c r="AE38" i="2" s="1"/>
  <c r="AE37" i="2"/>
  <c r="AF12" i="2"/>
  <c r="AF22" i="2" s="1"/>
  <c r="H35" i="2"/>
  <c r="V21" i="2"/>
  <c r="V33" i="2" s="1"/>
  <c r="J21" i="2"/>
  <c r="J33" i="2" s="1"/>
  <c r="S16" i="2"/>
  <c r="T16" i="2"/>
  <c r="R16" i="2"/>
  <c r="V16" i="2"/>
  <c r="X16" i="2"/>
  <c r="U16" i="2"/>
  <c r="P16" i="2"/>
  <c r="Y16" i="2"/>
  <c r="Q16" i="2"/>
  <c r="W16" i="2"/>
  <c r="V14" i="2"/>
  <c r="U23" i="2"/>
  <c r="U14" i="2"/>
  <c r="O23" i="2"/>
  <c r="S23" i="2"/>
  <c r="S14" i="2"/>
  <c r="W14" i="2"/>
  <c r="T23" i="2"/>
  <c r="T14" i="2"/>
  <c r="P23" i="2"/>
  <c r="P14" i="2"/>
  <c r="R23" i="2"/>
  <c r="R14" i="2"/>
  <c r="Z12" i="2"/>
  <c r="Z16" i="2" s="1"/>
  <c r="Y14" i="2"/>
  <c r="Q23" i="2"/>
  <c r="Q14" i="2"/>
  <c r="G23" i="2"/>
  <c r="X14" i="2"/>
  <c r="D23" i="2"/>
  <c r="D28" i="2" s="1"/>
  <c r="Y23" i="2"/>
  <c r="E23" i="2"/>
  <c r="D13" i="2"/>
  <c r="O13" i="2"/>
  <c r="I6" i="2"/>
  <c r="H16" i="2" l="1"/>
  <c r="H23" i="2"/>
  <c r="F23" i="2"/>
  <c r="G24" i="2" s="1"/>
  <c r="F14" i="2"/>
  <c r="G14" i="2"/>
  <c r="G16" i="2"/>
  <c r="J6" i="2"/>
  <c r="I17" i="2"/>
  <c r="F16" i="2"/>
  <c r="AE39" i="2"/>
  <c r="AF33" i="2"/>
  <c r="AF35" i="2" s="1"/>
  <c r="AF38" i="2" s="1"/>
  <c r="AF37" i="2"/>
  <c r="AG12" i="2"/>
  <c r="AG22" i="2" s="1"/>
  <c r="U35" i="2"/>
  <c r="V23" i="2"/>
  <c r="K21" i="2"/>
  <c r="K33" i="2" s="1"/>
  <c r="J35" i="2"/>
  <c r="W21" i="2"/>
  <c r="W33" i="2" s="1"/>
  <c r="V35" i="2"/>
  <c r="T24" i="2"/>
  <c r="U24" i="2"/>
  <c r="Q24" i="2"/>
  <c r="H24" i="2"/>
  <c r="S24" i="2"/>
  <c r="P24" i="2"/>
  <c r="R24" i="2"/>
  <c r="AA12" i="2"/>
  <c r="AA16" i="2" s="1"/>
  <c r="Z14" i="2"/>
  <c r="F24" i="2"/>
  <c r="Z23" i="2"/>
  <c r="I12" i="2"/>
  <c r="J12" i="2"/>
  <c r="K6" i="2" l="1"/>
  <c r="J17" i="2"/>
  <c r="AF39" i="2"/>
  <c r="AG33" i="2"/>
  <c r="AG35" i="2" s="1"/>
  <c r="AG38" i="2" s="1"/>
  <c r="AH12" i="2"/>
  <c r="AH22" i="2" s="1"/>
  <c r="AG37" i="2"/>
  <c r="V24" i="2"/>
  <c r="X21" i="2"/>
  <c r="W35" i="2"/>
  <c r="W23" i="2"/>
  <c r="L21" i="2"/>
  <c r="L33" i="2" s="1"/>
  <c r="K35" i="2"/>
  <c r="I16" i="2"/>
  <c r="J16" i="2"/>
  <c r="J23" i="2"/>
  <c r="J14" i="2"/>
  <c r="AB12" i="2"/>
  <c r="AB16" i="2" s="1"/>
  <c r="AA14" i="2"/>
  <c r="I23" i="2"/>
  <c r="I14" i="2"/>
  <c r="Z24" i="2"/>
  <c r="AA23" i="2"/>
  <c r="L6" i="2" l="1"/>
  <c r="K17" i="2"/>
  <c r="K12" i="2"/>
  <c r="X33" i="2"/>
  <c r="AG39" i="2"/>
  <c r="AH33" i="2"/>
  <c r="AH35" i="2" s="1"/>
  <c r="AH38" i="2" s="1"/>
  <c r="AI12" i="2"/>
  <c r="AI22" i="2" s="1"/>
  <c r="AJ22" i="2" s="1"/>
  <c r="AH37" i="2"/>
  <c r="W24" i="2"/>
  <c r="M21" i="2"/>
  <c r="L35" i="2"/>
  <c r="X23" i="2"/>
  <c r="J24" i="2"/>
  <c r="I24" i="2"/>
  <c r="AC12" i="2"/>
  <c r="AB14" i="2"/>
  <c r="AA24" i="2"/>
  <c r="AB23" i="2"/>
  <c r="K23" i="2" l="1"/>
  <c r="K24" i="2" s="1"/>
  <c r="K14" i="2"/>
  <c r="K16" i="2"/>
  <c r="M6" i="2"/>
  <c r="L17" i="2"/>
  <c r="L12" i="2"/>
  <c r="C11" i="11"/>
  <c r="F22" i="13"/>
  <c r="AH39" i="2"/>
  <c r="M33" i="2"/>
  <c r="C29" i="13"/>
  <c r="AI33" i="2"/>
  <c r="AI35" i="2" s="1"/>
  <c r="AI38" i="2" s="1"/>
  <c r="AI37" i="2"/>
  <c r="C7" i="11" s="1"/>
  <c r="AI23" i="2"/>
  <c r="X35" i="2"/>
  <c r="Y24" i="2"/>
  <c r="X24" i="2"/>
  <c r="N21" i="2"/>
  <c r="C10" i="11" s="1"/>
  <c r="AD16" i="2"/>
  <c r="AC16" i="2"/>
  <c r="AD14" i="2"/>
  <c r="AC14" i="2"/>
  <c r="AB24" i="2"/>
  <c r="AC23" i="2"/>
  <c r="C13" i="11" l="1"/>
  <c r="E13" i="8" s="1"/>
  <c r="L16" i="2"/>
  <c r="L23" i="2"/>
  <c r="L24" i="2" s="1"/>
  <c r="L14" i="2"/>
  <c r="N6" i="2"/>
  <c r="M17" i="2"/>
  <c r="M12" i="2"/>
  <c r="AK21" i="2"/>
  <c r="C10" i="13"/>
  <c r="F11" i="13" s="1"/>
  <c r="AI28" i="2"/>
  <c r="AI39" i="2"/>
  <c r="AI41" i="2" s="1"/>
  <c r="C28" i="13"/>
  <c r="C30" i="13" s="1"/>
  <c r="C24" i="13" s="1"/>
  <c r="F25" i="13" s="1"/>
  <c r="N33" i="2"/>
  <c r="N35" i="2" s="1"/>
  <c r="M35" i="2"/>
  <c r="AJ21" i="2"/>
  <c r="AC24" i="2"/>
  <c r="AD23" i="2"/>
  <c r="M16" i="2" l="1"/>
  <c r="M14" i="2"/>
  <c r="M23" i="2"/>
  <c r="M24" i="2" s="1"/>
  <c r="N17" i="2"/>
  <c r="O17" i="2"/>
  <c r="N12" i="2"/>
  <c r="E37" i="2" s="1"/>
  <c r="AK35" i="2"/>
  <c r="AK33" i="2"/>
  <c r="AJ33" i="2"/>
  <c r="AJ35" i="2"/>
  <c r="E38" i="2"/>
  <c r="AK38" i="2" s="1"/>
  <c r="AE14" i="2"/>
  <c r="AE16" i="2"/>
  <c r="AD24" i="2"/>
  <c r="AE23" i="2"/>
  <c r="AK37" i="2" l="1"/>
  <c r="AJ37" i="2"/>
  <c r="F5" i="3" s="1"/>
  <c r="F21" i="13" s="1"/>
  <c r="AK12" i="2"/>
  <c r="O16" i="2"/>
  <c r="O14" i="2"/>
  <c r="N14" i="2"/>
  <c r="N16" i="2"/>
  <c r="N23" i="2"/>
  <c r="C4" i="11"/>
  <c r="C6" i="11" s="1"/>
  <c r="C8" i="11" s="1"/>
  <c r="E12" i="8" s="1"/>
  <c r="E14" i="8" s="1"/>
  <c r="AJ38" i="2"/>
  <c r="E39" i="2"/>
  <c r="AK39" i="2" s="1"/>
  <c r="AF14" i="2"/>
  <c r="AF16" i="2"/>
  <c r="AF23" i="2"/>
  <c r="AK23" i="2" l="1"/>
  <c r="O24" i="2"/>
  <c r="N24" i="2"/>
  <c r="F6" i="3"/>
  <c r="AJ39" i="2"/>
  <c r="AG14" i="2"/>
  <c r="AG16" i="2"/>
  <c r="AG23" i="2"/>
  <c r="AH16" i="2" l="1"/>
  <c r="AI16" i="2"/>
  <c r="AH23" i="2"/>
  <c r="AH14" i="2"/>
  <c r="AI14" i="2"/>
  <c r="AJ12" i="2"/>
  <c r="AJ23" i="2" l="1"/>
  <c r="E26" i="2" l="1"/>
  <c r="I11" i="23" s="1"/>
  <c r="K11" i="23" l="1"/>
  <c r="L11" i="23" s="1"/>
  <c r="E28" i="2"/>
  <c r="F7" i="3"/>
  <c r="F23" i="13"/>
  <c r="F26" i="2"/>
  <c r="I14" i="23" s="1"/>
  <c r="K14" i="23" s="1"/>
  <c r="L14" i="23" s="1"/>
  <c r="F28" i="2" l="1"/>
  <c r="G26" i="2"/>
  <c r="I17" i="23" s="1"/>
  <c r="K17" i="23" s="1"/>
  <c r="L17" i="23" s="1"/>
  <c r="F26" i="13"/>
  <c r="L23" i="13"/>
  <c r="L26" i="13" s="1"/>
  <c r="I18" i="23" l="1"/>
  <c r="K18" i="23" s="1"/>
  <c r="L18" i="23" s="1"/>
  <c r="H26" i="2"/>
  <c r="G28" i="2"/>
  <c r="I26" i="2" l="1"/>
  <c r="H28" i="2"/>
  <c r="J26" i="2" l="1"/>
  <c r="I28" i="2"/>
  <c r="K26" i="2" l="1"/>
  <c r="J28" i="2"/>
  <c r="L26" i="2" l="1"/>
  <c r="K28" i="2"/>
  <c r="M26" i="2" l="1"/>
  <c r="L28" i="2"/>
  <c r="N26" i="2" l="1"/>
  <c r="M28" i="2"/>
  <c r="O26" i="2" l="1"/>
  <c r="N28" i="2"/>
  <c r="P26" i="2" l="1"/>
  <c r="O28" i="2"/>
  <c r="Q26" i="2" l="1"/>
  <c r="P28" i="2"/>
  <c r="R26" i="2" l="1"/>
  <c r="Q28" i="2"/>
  <c r="S26" i="2" l="1"/>
  <c r="R28" i="2"/>
  <c r="T26" i="2" l="1"/>
  <c r="S28" i="2"/>
  <c r="U26" i="2" l="1"/>
  <c r="T28" i="2"/>
  <c r="V26" i="2" l="1"/>
  <c r="U28" i="2"/>
  <c r="W26" i="2" l="1"/>
  <c r="V28" i="2"/>
  <c r="X26" i="2" l="1"/>
  <c r="W28" i="2"/>
  <c r="Y26" i="2" l="1"/>
  <c r="X28" i="2"/>
  <c r="Z26" i="2" l="1"/>
  <c r="Y28" i="2"/>
  <c r="AA26" i="2" l="1"/>
  <c r="Z28" i="2"/>
  <c r="AB26" i="2" l="1"/>
  <c r="AA28" i="2"/>
  <c r="AC26" i="2" l="1"/>
  <c r="AB28" i="2"/>
  <c r="E40" i="2" l="1"/>
  <c r="AK26" i="2"/>
  <c r="AD26" i="2"/>
  <c r="AD40" i="2" s="1"/>
  <c r="AD41" i="2" s="1"/>
  <c r="AC28" i="2"/>
  <c r="E41" i="2" l="1"/>
  <c r="AK40" i="2"/>
  <c r="AE26" i="2"/>
  <c r="AE40" i="2" s="1"/>
  <c r="AE41" i="2" s="1"/>
  <c r="AD28" i="2"/>
  <c r="AF26" i="2" l="1"/>
  <c r="AF40" i="2" s="1"/>
  <c r="AF41" i="2" s="1"/>
  <c r="AE28" i="2"/>
  <c r="AG26" i="2" l="1"/>
  <c r="AG40" i="2" s="1"/>
  <c r="AG41" i="2" s="1"/>
  <c r="AF28" i="2"/>
  <c r="AH26" i="2" l="1"/>
  <c r="E15" i="8" s="1"/>
  <c r="E16" i="8" s="1"/>
  <c r="AG28" i="2"/>
  <c r="AH40" i="2" l="1"/>
  <c r="AH41" i="2" s="1"/>
  <c r="AH28" i="2"/>
  <c r="AJ26" i="2"/>
  <c r="AJ40" i="2" l="1"/>
  <c r="AJ41" i="2" s="1"/>
  <c r="F8" i="3"/>
  <c r="F9" i="3" s="1"/>
  <c r="AJ28" i="2"/>
  <c r="G6" i="23" l="1"/>
  <c r="G19" i="23" s="1"/>
  <c r="AK41" i="2"/>
  <c r="AK28" i="2"/>
  <c r="F9" i="13"/>
  <c r="F12" i="13" l="1"/>
  <c r="L9" i="13"/>
  <c r="L12"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D10" authorId="0" shapeId="0" xr:uid="{01443049-DE34-4255-B9CC-A87C586BDD4C}">
      <text>
        <r>
          <rPr>
            <b/>
            <sz val="9"/>
            <color indexed="81"/>
            <rFont val="Segoe UI"/>
            <family val="2"/>
          </rPr>
          <t>Autor:</t>
        </r>
        <r>
          <rPr>
            <sz val="9"/>
            <color indexed="81"/>
            <rFont val="Segoe UI"/>
            <family val="2"/>
          </rPr>
          <t xml:space="preserve">
Nicht-CO2-THG
Vor allem Methan und Lachgas aus der Landwirtschaft.</t>
        </r>
      </text>
    </comment>
    <comment ref="AD12" authorId="0" shapeId="0" xr:uid="{BE3A6417-52AA-4DDF-87DF-532EA731DA9D}">
      <text>
        <r>
          <rPr>
            <b/>
            <sz val="9"/>
            <color indexed="81"/>
            <rFont val="Segoe UI"/>
            <family val="2"/>
          </rPr>
          <t>Autor:</t>
        </r>
        <r>
          <rPr>
            <sz val="9"/>
            <color indexed="81"/>
            <rFont val="Segoe UI"/>
            <family val="2"/>
          </rPr>
          <t xml:space="preserve">
Zu diesem Zeitpunkt unvermeidbare Restemissionen.
5 % der Emissionen in 1990 (Quelle: Koalitionsvertrag und MCC-Arbeitspapier).</t>
        </r>
      </text>
    </comment>
    <comment ref="B21" authorId="0" shapeId="0" xr:uid="{D764F101-CF0B-4C70-B146-509DD4D57B93}">
      <text>
        <r>
          <rPr>
            <b/>
            <sz val="9"/>
            <color indexed="81"/>
            <rFont val="Segoe UI"/>
            <family val="2"/>
          </rPr>
          <t>Autor:</t>
        </r>
        <r>
          <rPr>
            <sz val="9"/>
            <color indexed="81"/>
            <rFont val="Segoe UI"/>
            <family val="2"/>
          </rPr>
          <t xml:space="preserve">
Landnutzung, Landnutzungsänderung und Forstwirtschaft</t>
        </r>
      </text>
    </comment>
    <comment ref="B22" authorId="0" shapeId="0" xr:uid="{315F396E-75DA-4195-BF0B-BB5B0A28FF2E}">
      <text>
        <r>
          <rPr>
            <b/>
            <sz val="9"/>
            <color indexed="81"/>
            <rFont val="Segoe UI"/>
            <family val="2"/>
          </rPr>
          <t>Autor:</t>
        </r>
        <r>
          <rPr>
            <sz val="9"/>
            <color indexed="81"/>
            <rFont val="Segoe UI"/>
            <family val="2"/>
          </rPr>
          <t xml:space="preserve">
"möglicherweise technologischer Art, wie im Koalitionsvertrag angedeutet" (MCC-Arbeitspapier)</t>
        </r>
      </text>
    </comment>
    <comment ref="Z22" authorId="0" shapeId="0" xr:uid="{8AF4C5C5-0D55-490C-B5A0-9401FD9EAF92}">
      <text>
        <r>
          <rPr>
            <b/>
            <sz val="9"/>
            <color indexed="81"/>
            <rFont val="Segoe UI"/>
            <family val="2"/>
          </rPr>
          <t>Autor:</t>
        </r>
        <r>
          <rPr>
            <sz val="9"/>
            <color indexed="81"/>
            <rFont val="Segoe UI"/>
            <family val="2"/>
          </rPr>
          <t xml:space="preserve">
Koalitionsvertrag:
"Wir bekennen uns zur Notwendigkeit auch von technischen Negativemissionen und werden eine
Langfriststrategie zum Umgang mit den etwa 5 Prozent unvermeidbaren Restemissionen erarbeiten."
Die hier angesetzten Werte 2041 - 2044 stammen aus dem Papier des MCC.</t>
        </r>
      </text>
    </comment>
    <comment ref="AD22" authorId="0" shapeId="0" xr:uid="{ABBC41AA-C541-4E88-9B1A-6FCBD635AAEE}">
      <text>
        <r>
          <rPr>
            <b/>
            <sz val="9"/>
            <color indexed="81"/>
            <rFont val="Segoe UI"/>
            <family val="2"/>
          </rPr>
          <t>Autor:</t>
        </r>
        <r>
          <rPr>
            <sz val="9"/>
            <color indexed="81"/>
            <rFont val="Segoe UI"/>
            <family val="2"/>
          </rPr>
          <t xml:space="preserve">
= -Gesamt KSG-Sektoren - LULUCF</t>
        </r>
      </text>
    </comment>
    <comment ref="B23" authorId="0" shapeId="0" xr:uid="{F4B997CB-2BA3-416B-BBAC-65C7B7CF4BE2}">
      <text>
        <r>
          <rPr>
            <b/>
            <sz val="9"/>
            <color indexed="81"/>
            <rFont val="Segoe UI"/>
            <family val="2"/>
          </rPr>
          <t>Autor:</t>
        </r>
        <r>
          <rPr>
            <sz val="9"/>
            <color indexed="81"/>
            <rFont val="Segoe UI"/>
            <family val="2"/>
          </rPr>
          <t xml:space="preserve">
Hinweis:
Hier wird vereinfachend LULUCF unter Senken subsummiert. LULUCF-Emissionen können aber auch positiv sein, wie 1990 zeigt, und es auch in Zukunft wieder werden.</t>
        </r>
      </text>
    </comment>
    <comment ref="B26" authorId="0" shapeId="0" xr:uid="{A48D5F31-327F-4473-923C-743E9D4BB6B3}">
      <text>
        <r>
          <rPr>
            <b/>
            <sz val="9"/>
            <color indexed="81"/>
            <rFont val="Segoe UI"/>
            <family val="2"/>
          </rPr>
          <t>Autor:</t>
        </r>
        <r>
          <rPr>
            <sz val="9"/>
            <color indexed="81"/>
            <rFont val="Segoe UI"/>
            <family val="2"/>
          </rPr>
          <t xml:space="preserve">
Ermittlung nach dem "Absatzprinzip".
Diese Emissionen werden im KSG nicht thematisiert.
Hier wird eine lineare Reduktion auf null bis 2050 unterstellt.</t>
        </r>
      </text>
    </comment>
    <comment ref="AJ34" authorId="0" shapeId="0" xr:uid="{F347B666-3FD3-48E4-80CE-0F7B8CDC9569}">
      <text>
        <r>
          <rPr>
            <b/>
            <sz val="9"/>
            <color indexed="81"/>
            <rFont val="Segoe UI"/>
            <family val="2"/>
          </rPr>
          <t>Autor:</t>
        </r>
        <r>
          <rPr>
            <sz val="9"/>
            <color indexed="81"/>
            <rFont val="Segoe UI"/>
            <family val="2"/>
          </rPr>
          <t xml:space="preserve">
Vor allem Methan- und Lachgasemissionen aus der Landwirtschaft.</t>
        </r>
      </text>
    </comment>
    <comment ref="B35" authorId="0" shapeId="0" xr:uid="{57C0AFE0-C715-4519-B146-E5FE25D6DCC6}">
      <text>
        <r>
          <rPr>
            <b/>
            <sz val="9"/>
            <color indexed="81"/>
            <rFont val="Segoe UI"/>
            <family val="2"/>
          </rPr>
          <t>Autor:</t>
        </r>
        <r>
          <rPr>
            <sz val="9"/>
            <color indexed="81"/>
            <rFont val="Segoe UI"/>
            <family val="2"/>
          </rPr>
          <t xml:space="preserve">
Wenn der Begriff der </t>
        </r>
        <r>
          <rPr>
            <b/>
            <sz val="9"/>
            <color indexed="81"/>
            <rFont val="Segoe UI"/>
            <family val="2"/>
          </rPr>
          <t>Netto-Senkenleistung</t>
        </r>
        <r>
          <rPr>
            <sz val="9"/>
            <color indexed="81"/>
            <rFont val="Segoe UI"/>
            <family val="2"/>
          </rPr>
          <t xml:space="preserve"> auf LULUCF angewendet wird, dann ist damit gemeint, dass LULUCF unter dem Strich negativ ist.
Hier bezieht sich der Begriff Brutto-Senkenleistung auf alle negativen Emissionen und netto bedeutet, dass von den gesamten negativen Emissionen die negativen CO2-Emissionen abgezogen werden, die dazu dienen, Nicht-CO2-THG zu kompensieren, um THG-Neutralität zu erreichen. Die Kompensations-Negativemissionen müssen zusätzlich erbracht werden und können nicht vorherige positive CO2-Emissionen ausgleichen. Das wäre sonst eine klassische Doppelverrechnung.</t>
        </r>
      </text>
    </comment>
    <comment ref="D37" authorId="0" shapeId="0" xr:uid="{C15156CF-3573-47C0-AD7F-6640F7CD05F1}">
      <text>
        <r>
          <rPr>
            <b/>
            <sz val="9"/>
            <color indexed="81"/>
            <rFont val="Segoe UI"/>
            <family val="2"/>
          </rPr>
          <t>Autor:</t>
        </r>
        <r>
          <rPr>
            <sz val="9"/>
            <color indexed="81"/>
            <rFont val="Segoe UI"/>
            <family val="2"/>
          </rPr>
          <t xml:space="preserve">
Anteil CO2-Emissionen im Durchschnitt; hier 2020 - 2044.
Quelle: MCC-Arbeitspapier S. 14 (s. Blatt "MCC").</t>
        </r>
      </text>
    </comment>
    <comment ref="AD37" authorId="0" shapeId="0" xr:uid="{D53B3FF7-20FD-4DCB-8DA3-AD21F08D28D1}">
      <text>
        <r>
          <rPr>
            <b/>
            <sz val="9"/>
            <color indexed="81"/>
            <rFont val="Segoe UI"/>
            <family val="2"/>
          </rPr>
          <t>Autor:</t>
        </r>
        <r>
          <rPr>
            <sz val="9"/>
            <color indexed="81"/>
            <rFont val="Segoe UI"/>
            <family val="2"/>
          </rPr>
          <t xml:space="preserve">
Gesamt ./. Nicht-CO2-THG</t>
        </r>
      </text>
    </comment>
    <comment ref="B44" authorId="0" shapeId="0" xr:uid="{C71A602C-6003-4665-B929-7128A6FB329E}">
      <text>
        <r>
          <rPr>
            <b/>
            <sz val="9"/>
            <color indexed="81"/>
            <rFont val="Segoe UI"/>
            <family val="2"/>
          </rPr>
          <t>Autor:</t>
        </r>
        <r>
          <rPr>
            <sz val="9"/>
            <color indexed="81"/>
            <rFont val="Segoe UI"/>
            <family val="2"/>
          </rPr>
          <t xml:space="preserve">
siehe ausgeblendete Blätter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17" authorId="0" shapeId="0" xr:uid="{C7E834CC-9A9A-482C-B671-3E4C07FE6264}">
      <text>
        <r>
          <rPr>
            <b/>
            <sz val="9"/>
            <color indexed="81"/>
            <rFont val="Segoe UI"/>
            <family val="2"/>
          </rPr>
          <t>Autor:</t>
        </r>
        <r>
          <rPr>
            <sz val="9"/>
            <color indexed="81"/>
            <rFont val="Segoe UI"/>
            <family val="2"/>
          </rPr>
          <t xml:space="preserve">
Ist-Wert noch nicht verfügbar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25" authorId="0" shapeId="0" xr:uid="{0DC7A69E-5198-49B1-8EBB-E498916D5B96}">
      <text>
        <r>
          <rPr>
            <b/>
            <sz val="9"/>
            <color indexed="81"/>
            <rFont val="Segoe UI"/>
            <family val="2"/>
          </rPr>
          <t>Autor:</t>
        </r>
        <r>
          <rPr>
            <sz val="9"/>
            <color indexed="81"/>
            <rFont val="Segoe UI"/>
            <family val="2"/>
          </rPr>
          <t xml:space="preserve">
Hier wird davon ausgegangen, dass Nicht-CO2-THGe in den KSG-Sektoren durch negative LULUCF ausgeglichen werden. Daher erfolgt hier keine Gegenrechnung für entsprechende Kompensationsleistungen.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14" authorId="0" shapeId="0" xr:uid="{EFD0FAFD-6CE3-490D-B718-76A0BE877034}">
      <text>
        <r>
          <rPr>
            <b/>
            <sz val="9"/>
            <color indexed="81"/>
            <rFont val="Segoe UI"/>
            <family val="2"/>
          </rPr>
          <t>Autor:</t>
        </r>
        <r>
          <rPr>
            <sz val="9"/>
            <color indexed="81"/>
            <rFont val="Segoe UI"/>
            <family val="2"/>
          </rPr>
          <t xml:space="preserve">
Es ergibt sich zwar gerundet das gleiche Ergebnis, aber es ist nicht ganz klar, wie bei MCC die Fragen "LULUCF-Emissionen 2022 - 2029" und die Problematik "Brutto-/Netto-Senkenleistung" behandelt wurden.</t>
        </r>
      </text>
    </comment>
  </commentList>
</comments>
</file>

<file path=xl/sharedStrings.xml><?xml version="1.0" encoding="utf-8"?>
<sst xmlns="http://schemas.openxmlformats.org/spreadsheetml/2006/main" count="1065" uniqueCount="361">
  <si>
    <t>Energiewirtschaft</t>
  </si>
  <si>
    <t>Industrie</t>
  </si>
  <si>
    <t>Gebäude</t>
  </si>
  <si>
    <t>Verkehr</t>
  </si>
  <si>
    <t>Landwirtschaft</t>
  </si>
  <si>
    <t>Abfallwirtschaft und Sonstiges</t>
  </si>
  <si>
    <t>Jahr</t>
  </si>
  <si>
    <t>Summe</t>
  </si>
  <si>
    <t>KSG Anlage 2</t>
  </si>
  <si>
    <t>KSG Anlage 3</t>
  </si>
  <si>
    <t>berechnet</t>
  </si>
  <si>
    <t>geschätzt (linear)</t>
  </si>
  <si>
    <t>Mrd. t CO2</t>
  </si>
  <si>
    <t>Legende</t>
  </si>
  <si>
    <t>gesamt</t>
  </si>
  <si>
    <t>davon CO2</t>
  </si>
  <si>
    <t>https://www.umweltbundesamt.de/sites/default/files/medien/384/bilder/dateien/8_tab_thg-emi-kat_2022.pdf</t>
  </si>
  <si>
    <t>https://www.mcc-berlin.net/news/meldungen/meldungen-detail/article/studie-ordnet-deutsche-klimapolitik-in-den-kontext-des-15-grad-ziels-ein.html</t>
  </si>
  <si>
    <t>in Mio. t CO2eq</t>
  </si>
  <si>
    <t>www.klima-retten.info</t>
  </si>
  <si>
    <t>save-the-climate@online.ms</t>
  </si>
  <si>
    <t>Veränderung gegenüber dem Vj.</t>
  </si>
  <si>
    <t>http://espm.climate-calculator.info/</t>
  </si>
  <si>
    <t>Mrd. t CO2eq</t>
  </si>
  <si>
    <t>KSG §3a (1)</t>
  </si>
  <si>
    <t>KSG §3</t>
  </si>
  <si>
    <t>Veränderung gegenüber 1990</t>
  </si>
  <si>
    <t>https://doi.org/10.5281/zenodo.5837866</t>
  </si>
  <si>
    <t>https://doi.org/10.5281/zenodo.5678717</t>
  </si>
  <si>
    <t>Link</t>
  </si>
  <si>
    <t>REF</t>
  </si>
  <si>
    <t>Vorjahr</t>
  </si>
  <si>
    <t>Sum</t>
  </si>
  <si>
    <t>kt</t>
  </si>
  <si>
    <t>Sektor des Klimaschutzgesetzes (KSG)</t>
  </si>
  <si>
    <t>Diff. abs.</t>
  </si>
  <si>
    <t>Diff %</t>
  </si>
  <si>
    <t>Gesamtemissionen</t>
  </si>
  <si>
    <t>ohne LULUCF</t>
  </si>
  <si>
    <t>mit LULUCF</t>
  </si>
  <si>
    <t>1 - Energiewirtschaft</t>
  </si>
  <si>
    <t>CRF 1.A.1 - Energiewirtschaft</t>
  </si>
  <si>
    <t>CRF 1.A.3.e - Erdgasverdichter</t>
  </si>
  <si>
    <t>CRF 1.B - Diffuse Emissionen aus Brennstoffen</t>
  </si>
  <si>
    <t>2 - Industrie</t>
  </si>
  <si>
    <t>CRF 1.A.2 - Verarbeitendes Gewerbe</t>
  </si>
  <si>
    <t>CRF 2.A - Herstellung mineralischer Produkte</t>
  </si>
  <si>
    <t>CRF 2.B - Chemische Industrie</t>
  </si>
  <si>
    <t>CRF 2.C - Herstellung von Metallen</t>
  </si>
  <si>
    <t>CRF 2.D-H - übrige Prozesse und Produktverwendungen</t>
  </si>
  <si>
    <t>Summe F-Gase</t>
  </si>
  <si>
    <t>spezieller Filter</t>
  </si>
  <si>
    <t>3 - Gebäude</t>
  </si>
  <si>
    <t>CRF 1.A.4.a - Gewerbe, Handel, Dienstleistung (ohne Militär und Landwirtschaft)</t>
  </si>
  <si>
    <t>CRF 1.A.4.b - Haushalte</t>
  </si>
  <si>
    <t>CRF 1.A.5 - Militär</t>
  </si>
  <si>
    <t>4 - Verkehr</t>
  </si>
  <si>
    <t>CRF 1.A.3.a - nationaler Luftverkehr</t>
  </si>
  <si>
    <t>CRF 1.A.3.b - Straßenverkehr</t>
  </si>
  <si>
    <t>CRF 1.A.3.c - Schienenverkehr</t>
  </si>
  <si>
    <t>CRF 1.A.3.d - Küsten- &amp; Binnenschifffahrt</t>
  </si>
  <si>
    <t>5 - Landwirtschaft</t>
  </si>
  <si>
    <t>CRF 1.A.4.c - Stationäre &amp; mobile Feuerung</t>
  </si>
  <si>
    <t>CRF 3.A - Landwirtschaft - Fermentation</t>
  </si>
  <si>
    <t>CRF 3.B - Landwirtschaft - Düngerwirtschaft</t>
  </si>
  <si>
    <t>CRF 3.D - Landwirtschaft - Landwirtschaftliche Böden</t>
  </si>
  <si>
    <t>CRF 3.G - Landwirtschaft - Kalkung</t>
  </si>
  <si>
    <t>CRF 3.H - Landwirtschaft - Harnstoffanwendung</t>
  </si>
  <si>
    <t>CRF 3.I - Landwirtschaft - Andere kohlenstoffhaltige Düngemittel</t>
  </si>
  <si>
    <t>CRF 3.J - Andere</t>
  </si>
  <si>
    <t>6 - Abfallwirtschaft und Sonstiges</t>
  </si>
  <si>
    <t>CRF 5.A - Abfalldeponierung</t>
  </si>
  <si>
    <t>CRF 5.B - biologische Behandlung von festen Abfällen</t>
  </si>
  <si>
    <t>CRF 5.D - Abwasserbehandlung</t>
  </si>
  <si>
    <t>CRF 5.E - übrige Emissionen - Andere</t>
  </si>
  <si>
    <t>7 - LULUCF</t>
  </si>
  <si>
    <t>CRF 4 - Landnutzung, Landnutzungsänderung und Forstwirtschaft</t>
  </si>
  <si>
    <t>Treibhausgas-Emissionen
[tausend Tonnen CO2-äquivalent]</t>
  </si>
  <si>
    <t>Differenz 2021 zum Vorjahr</t>
  </si>
  <si>
    <t>Übersicht nach Treibhausgasen</t>
  </si>
  <si>
    <t>abs.</t>
  </si>
  <si>
    <t>%</t>
  </si>
  <si>
    <t>Gesamtemissionen (ohne LULUCF)</t>
  </si>
  <si>
    <t>Kohlendioxid (ohne LULUCF)</t>
  </si>
  <si>
    <t>Methan  (ohne LULUCF)</t>
  </si>
  <si>
    <t>Lachgas  (ohne LULUCF)</t>
  </si>
  <si>
    <t>F-Gase  (ohne LULUCF)</t>
  </si>
  <si>
    <t>Treibhausgas-Emissionen [tausend Tonnen CO2-äquivalent]</t>
  </si>
  <si>
    <t>Anteil CO2 (eig. Berechnung)</t>
  </si>
  <si>
    <t>https://www.umweltbundesamt.de/sites/default/files/medien/361/dokumente/2022_03_15_trendtabellen_thg_nach_sektoren_v1.0.xlsx</t>
  </si>
  <si>
    <t>Quellen:</t>
  </si>
  <si>
    <t>Ist Deutschland auf dem 1,5-Grad-Pfad?</t>
  </si>
  <si>
    <t>Eine Einordnung der Diskussion über ein nationales CO2-Budget</t>
  </si>
  <si>
    <t>Brigitte Knopf (MCC) und Oliver Geden (SWP)</t>
  </si>
  <si>
    <t>weiterführende Tools und Papiere:</t>
  </si>
  <si>
    <t>Siehe unsere Webanwendung zur Berechnung von (smarten) Emissionspfaden, die ein vorzugebendes Budget einhalten:</t>
  </si>
  <si>
    <t>LULUCF</t>
  </si>
  <si>
    <r>
      <t>Emission trends for Germany since 1990, all GHGs in kt CO</t>
    </r>
    <r>
      <rPr>
        <b/>
        <vertAlign val="subscript"/>
        <sz val="20"/>
        <rFont val="Arial"/>
        <family val="2"/>
      </rPr>
      <t>2</t>
    </r>
    <r>
      <rPr>
        <b/>
        <sz val="20"/>
        <rFont val="Arial"/>
        <family val="2"/>
      </rPr>
      <t xml:space="preserve"> equivalent</t>
    </r>
  </si>
  <si>
    <t>Emission source and sink categories</t>
  </si>
  <si>
    <t xml:space="preserve"> Base Year</t>
  </si>
  <si>
    <t>Total Emissions (without LULUCF)</t>
  </si>
  <si>
    <t>Total Emissions (with LULUCF)</t>
  </si>
  <si>
    <t>1. Energy</t>
  </si>
  <si>
    <t>A. Fuel Combustion</t>
  </si>
  <si>
    <t>1. Energy Industries</t>
  </si>
  <si>
    <t>2. Manufacturing Industries and Construction</t>
  </si>
  <si>
    <t>3. Transport</t>
  </si>
  <si>
    <t xml:space="preserve"> thereof Road transportation</t>
  </si>
  <si>
    <t>4. Other Sectors</t>
  </si>
  <si>
    <t xml:space="preserve"> thereof Commercial / Institutional</t>
  </si>
  <si>
    <t xml:space="preserve"> thereof Residential</t>
  </si>
  <si>
    <t>5. Other (military)</t>
  </si>
  <si>
    <t>B. Fugitive Emissions from Fuels</t>
  </si>
  <si>
    <t>1. Solid Fuels</t>
  </si>
  <si>
    <t>2. Oil and Natural Gas</t>
  </si>
  <si>
    <t>2. Industry</t>
  </si>
  <si>
    <t>A. Mineral Industry</t>
  </si>
  <si>
    <t>B. Chemical Industry</t>
  </si>
  <si>
    <t>C. Metal Industry</t>
  </si>
  <si>
    <t>D. Non-Energy Products from Fuels</t>
  </si>
  <si>
    <t>E. Electronics Industry</t>
  </si>
  <si>
    <t>F. Product Uses as Substitutes for ODS</t>
  </si>
  <si>
    <t>G. Other Product Manufacture and Use</t>
  </si>
  <si>
    <t>H. Other</t>
  </si>
  <si>
    <t>3. Agriculture</t>
  </si>
  <si>
    <t>A. Enteric Fermentation</t>
  </si>
  <si>
    <t>B. Manure Management</t>
  </si>
  <si>
    <t>D. Agricultural Soils</t>
  </si>
  <si>
    <t>G. Liming</t>
  </si>
  <si>
    <t>H. Urea Application</t>
  </si>
  <si>
    <t>I. Other Carbon-containing Fertilizers</t>
  </si>
  <si>
    <t>J. Other</t>
  </si>
  <si>
    <t>4. Land Use, Land Use Change and Forestry</t>
  </si>
  <si>
    <t>A. Forest Land</t>
  </si>
  <si>
    <t>B. Cropland</t>
  </si>
  <si>
    <t>C. Grassland</t>
  </si>
  <si>
    <t>D. Wetlands</t>
  </si>
  <si>
    <t xml:space="preserve">E. Settlements </t>
  </si>
  <si>
    <t>G. Harvested Wood Products</t>
  </si>
  <si>
    <t>5. Waste</t>
  </si>
  <si>
    <t>A. Solid Waste Disposal</t>
  </si>
  <si>
    <t>B. Biological Treatment of Solid Waste</t>
  </si>
  <si>
    <t>D. Wastewater Treatment and Discharge</t>
  </si>
  <si>
    <t>E. Other</t>
  </si>
  <si>
    <t>Memo Items</t>
  </si>
  <si>
    <t>International Bunkers</t>
  </si>
  <si>
    <t>Aviation</t>
  </si>
  <si>
    <t>Marine</t>
  </si>
  <si>
    <t xml:space="preserve">CO2 Emissions from Biomass </t>
  </si>
  <si>
    <t>KP 3.3 &amp; 3.4 Reporting</t>
  </si>
  <si>
    <t>Nationale Trendtabellen für die deutsche Berichterstattung atmosphärischer Emissionen</t>
  </si>
  <si>
    <t>1990 - 2020</t>
  </si>
  <si>
    <t>National Trend Tables for the German Atmospheric Emission Reporting</t>
  </si>
  <si>
    <t>UMWELTBUNDESAMT</t>
  </si>
  <si>
    <t>Impressum / Imprint</t>
  </si>
  <si>
    <t>Herausgeber / Publisher:</t>
  </si>
  <si>
    <t>Umweltbundesamt</t>
  </si>
  <si>
    <t>Postfach 14 06</t>
  </si>
  <si>
    <t>06813 Dessau</t>
  </si>
  <si>
    <t>Email: V1.6@uba.de</t>
  </si>
  <si>
    <t>Internet: http://www.umweltbundesamt.de/emissionen</t>
  </si>
  <si>
    <t>Redaktion / Editor:</t>
  </si>
  <si>
    <t>Patrick Gniffke</t>
  </si>
  <si>
    <t>Dessau, Januar 2022</t>
  </si>
  <si>
    <t>Internat. Schiff- u. Luftfahrt (ISA)</t>
  </si>
  <si>
    <t>UBA Stand 3/22:</t>
  </si>
  <si>
    <t>Zusammensetzung LULUCF:</t>
  </si>
  <si>
    <t>Quelle: UBA</t>
  </si>
  <si>
    <t>2020 - 2050</t>
  </si>
  <si>
    <t>LULUCF CO2</t>
  </si>
  <si>
    <t>LULUCF Sonstige</t>
  </si>
  <si>
    <t>Treibhausgasemissionen abgeleitet aus dem Klimaschutzgesetz (KSG) und dem Koalitionsvertrag</t>
  </si>
  <si>
    <t>Anteil CO2</t>
  </si>
  <si>
    <t>Absolute Veränderung ggü. dem Vj.</t>
  </si>
  <si>
    <t>MCC</t>
  </si>
  <si>
    <r>
      <rPr>
        <b/>
        <sz val="11"/>
        <color rgb="FFC00000"/>
        <rFont val="Calibri"/>
        <family val="2"/>
      </rPr>
      <t>≈</t>
    </r>
    <r>
      <rPr>
        <b/>
        <sz val="14.3"/>
        <color rgb="FFC00000"/>
        <rFont val="Calibri"/>
        <family val="2"/>
      </rPr>
      <t xml:space="preserve"> </t>
    </r>
    <r>
      <rPr>
        <b/>
        <sz val="11"/>
        <color rgb="FFC00000"/>
        <rFont val="Calibri"/>
        <family val="2"/>
        <scheme val="minor"/>
      </rPr>
      <t>Koalitionsvertrag 2021</t>
    </r>
  </si>
  <si>
    <r>
      <t xml:space="preserve">implizites CO2-Budget </t>
    </r>
    <r>
      <rPr>
        <sz val="11"/>
        <rFont val="Calibri"/>
        <family val="2"/>
        <scheme val="minor"/>
      </rPr>
      <t>2020 - 2050</t>
    </r>
    <r>
      <rPr>
        <sz val="11"/>
        <color theme="1"/>
        <rFont val="Calibri"/>
        <family val="2"/>
        <scheme val="minor"/>
      </rPr>
      <t xml:space="preserve"> inklusive ISA</t>
    </r>
  </si>
  <si>
    <t>Mio. t CO2eq</t>
  </si>
  <si>
    <t>§ 3 (2) S 2 KSG: "Nach dem Jahr 2050 sollen negative Treibhausgasemissionen erreicht werden."</t>
  </si>
  <si>
    <r>
      <t xml:space="preserve">implizites CO2-Budget </t>
    </r>
    <r>
      <rPr>
        <sz val="11"/>
        <rFont val="Calibri"/>
        <family val="2"/>
        <scheme val="minor"/>
      </rPr>
      <t>2020 - 2100</t>
    </r>
    <r>
      <rPr>
        <sz val="11"/>
        <color theme="1"/>
        <rFont val="Calibri"/>
        <family val="2"/>
        <scheme val="minor"/>
      </rPr>
      <t xml:space="preserve"> inklusive ISA</t>
    </r>
  </si>
  <si>
    <r>
      <t xml:space="preserve">implizites CO2-Budget </t>
    </r>
    <r>
      <rPr>
        <sz val="11"/>
        <rFont val="Calibri"/>
        <family val="2"/>
        <scheme val="minor"/>
      </rPr>
      <t>2020 - 2050</t>
    </r>
  </si>
  <si>
    <t>Korrespondierend zur Datenbasis Europäische Umweltagentur (EEA; alle CO2-Emissionen)</t>
  </si>
  <si>
    <t>Korrespondierend zur EU-Datenbank EDGAR (ohne Berücksichtigung von LULUCF und ISA)</t>
  </si>
  <si>
    <t>CO2-Emissionen 2020 - 2050 KSG-Sektoren</t>
  </si>
  <si>
    <t>Sonstige Senkenleistung 2020 - 2050</t>
  </si>
  <si>
    <t>Netto-Negativ-Emissionen 2051 - 2100</t>
  </si>
  <si>
    <t>Netto-Negativ-Emissionen in 2050</t>
  </si>
  <si>
    <t>Eingabe Netto-Negativ-Emissionen 2051 - 2100</t>
  </si>
  <si>
    <t>Netto-Negativ-Emissionen 2050 * 50</t>
  </si>
  <si>
    <t>Sonstige Senkenleistung 2051 - 2100</t>
  </si>
  <si>
    <t>Siehe S. 13f. zu den hier verwendeten Zahlen.</t>
  </si>
  <si>
    <t>CO2-Emissionen KSG-Sektoren 2045 - 2050</t>
  </si>
  <si>
    <t>THG-Emissionen KSG-Sektoren 2022 - 2044</t>
  </si>
  <si>
    <t>CO2-Emissionen KSG-Sektoren 2022 - 2044</t>
  </si>
  <si>
    <t>Netto-Senkenleistung</t>
  </si>
  <si>
    <t>CO2-Emissionen KSG-Sektoren</t>
  </si>
  <si>
    <t>in Mio. t CO2</t>
  </si>
  <si>
    <t>Kompensation Nicht-CO2-THG zur THG-Neutralität</t>
  </si>
  <si>
    <t>Mio. t CO2</t>
  </si>
  <si>
    <r>
      <t xml:space="preserve">implizites CO2-Budget </t>
    </r>
    <r>
      <rPr>
        <sz val="11"/>
        <rFont val="Calibri"/>
        <family val="2"/>
        <scheme val="minor"/>
      </rPr>
      <t>2020 - 2100</t>
    </r>
    <r>
      <rPr>
        <sz val="11"/>
        <color theme="1"/>
        <rFont val="Calibri"/>
        <family val="2"/>
        <scheme val="minor"/>
      </rPr>
      <t xml:space="preserve"> ohne LULUCF und ISA</t>
    </r>
  </si>
  <si>
    <t>Netto-Negativ-Emissionen 2050 ohne LULUCF und ISA</t>
  </si>
  <si>
    <r>
      <t xml:space="preserve">Implizite CO2-Budgets 2020 - </t>
    </r>
    <r>
      <rPr>
        <b/>
        <sz val="11"/>
        <color theme="4"/>
        <rFont val="Calibri"/>
        <family val="2"/>
        <scheme val="minor"/>
      </rPr>
      <t>2100</t>
    </r>
    <r>
      <rPr>
        <b/>
        <sz val="11"/>
        <color theme="1"/>
        <rFont val="Calibri"/>
        <family val="2"/>
        <scheme val="minor"/>
      </rPr>
      <t xml:space="preserve"> unter Berücksichtigung von Netto-Negativ-Emissionen (NNE) 2051 - 2100</t>
    </r>
  </si>
  <si>
    <t>CO2-Emissionen KSG-Sektoren 2050</t>
  </si>
  <si>
    <t>Sonstige Senken 2050</t>
  </si>
  <si>
    <t>Saldo 2050</t>
  </si>
  <si>
    <t>Gesamt mit Senken ohne ISA</t>
  </si>
  <si>
    <t>Sonstige (technische) Senken</t>
  </si>
  <si>
    <t>Freie Eingabe</t>
  </si>
  <si>
    <t>Sich daraus ergebende CO2-Emissionen, die einem global verbleibenden CO2-Budget gegengerechnet werden müssen</t>
  </si>
  <si>
    <t>Weiterrechnung des korrespondierenden Wertes in 2050</t>
  </si>
  <si>
    <t>Brutto-Senkenleistung (negLULUCF + Sonstige Senken)</t>
  </si>
  <si>
    <t>CO2-Emissionen (KSG-Sektoren + Netto-Senkenleistung)</t>
  </si>
  <si>
    <t>Gesamt - THG</t>
  </si>
  <si>
    <t>Gesamt - CO2</t>
  </si>
  <si>
    <t>https://www.bundesverfassungsgericht.de/SharedDocs/Pressemitteilungen/DE/2021/bvg21-031.html</t>
  </si>
  <si>
    <t>Ableitung eines impliziten CO2-Budgets für Deutschland aus dem Bundes-Klimaschutzgesetz (KSG) und dem Koalitionsvertrag</t>
  </si>
  <si>
    <t>Autor:</t>
  </si>
  <si>
    <t>Andreas Wolfsteiner</t>
  </si>
  <si>
    <t>Kontakt:</t>
  </si>
  <si>
    <t>Mehr Inforamtionen auf der Website:</t>
  </si>
  <si>
    <t>veröffentlicht auf zenodo</t>
  </si>
  <si>
    <t>DOI</t>
  </si>
  <si>
    <t>Klagen vor dem Bundesverfassungsgericht (BVerfG) gegen das KSG</t>
  </si>
  <si>
    <t>Gesamt KSG-Sektoren</t>
  </si>
  <si>
    <t>Umweltbundesamt (Ist-Zahlen)</t>
  </si>
  <si>
    <t>Pressemitteilung des BVerfG vom 29. April 2021 zum wegweisenden Urteil in 2021:</t>
  </si>
  <si>
    <t>In diesem Tool kann die implizite Gewichtung der Bevölkerung auch auf der Basis eines nationalen CO2-Budgets ohne Berücksichtigung von LULUCF und ISA berechnet werden. Dies kann sinnvoll sein, da diese Emissionsdaten oft nicht (verlässlich) vorliegen. Folgend das implizite CO2-Budget für Deutschland auf der Grundlage dieser Datenbasis:</t>
  </si>
  <si>
    <t>Unvermeidbare Restemissionen 2045 der KSG-Sektoren
in % der Emissionen in 1990 lt. Koalitionsvertrag</t>
  </si>
  <si>
    <t>CO2-Emissionen 2019 inklusive ISA</t>
  </si>
  <si>
    <t>für Deutschland und die EU:</t>
  </si>
  <si>
    <t>für die sechs größten Emittenten:</t>
  </si>
  <si>
    <t>https://doi.org/10.5281/zenodo.4764408</t>
  </si>
  <si>
    <t>Tool zur Berechnung Paris-kompatibler CO2-Budgets für alle Länder der Welt mit einem Gewichtungsmodell:</t>
  </si>
  <si>
    <t>Web-App: Ableitung von Emissionspfaden, die ein Budget einhalten mithilfe der RM-Szenariotypen:</t>
  </si>
  <si>
    <t>Download Paper</t>
  </si>
  <si>
    <t>Key findings on remaining global CO2 budgets of the IPCC Sixth Assessment Report Working Group 1:</t>
  </si>
  <si>
    <t>Eingabe NNE ohne LULUCF und ISA 2051 - 2100</t>
  </si>
  <si>
    <t>Mit Schreiben vom 24. Januar 2022 wurde eine zweite Verfassungsbeschwerde eingereicht, die u. a. auch auf den Umgang mit den Unsicherheiten bei verbleibenden CO2-Budgets eingeht.</t>
  </si>
  <si>
    <t>Download Klageschrift:</t>
  </si>
  <si>
    <t>Koalitionsvertrag</t>
  </si>
  <si>
    <t>Sachverständigenrat für Umweltfragen (SRU)</t>
  </si>
  <si>
    <t>https://www.umweltrat.de/SharedDocs/Downloads/DE/04_Stellungnahmen/2020_2024/2022_06_fragen_und_antworten_zum_co2_budget.html</t>
  </si>
  <si>
    <t>Stellungnahme vom 15.06.2022: Wie viel CO2 darf Deutschland maximal noch ausstoßen? Fragen und Antworten zum CO2-Budget.</t>
  </si>
  <si>
    <t>Ausführlicher Text
zum Tool:</t>
  </si>
  <si>
    <t>2022 - 2050</t>
  </si>
  <si>
    <t>implizites CO2-Budget inklusive ISA</t>
  </si>
  <si>
    <t>siehe ausgeblendete Tabellen</t>
  </si>
  <si>
    <t xml:space="preserve">Zeitraum: </t>
  </si>
  <si>
    <t>implizites CO2-Budget ohne ISA</t>
  </si>
  <si>
    <t>Papiere zur Berechnung Paris-kompatibler CO2-Emissionsziele mit dem Extended Smooth Pathway Model (ESPM)</t>
  </si>
  <si>
    <t>Zeitraum 2022 - 2050</t>
  </si>
  <si>
    <t>internat. Schiff- und Luftfahrt (ISA; nicht thematisiert im KSG)</t>
  </si>
  <si>
    <t>LULUCF 2022 -2050</t>
  </si>
  <si>
    <t>Sonstiger Senken 2022 - 2050</t>
  </si>
  <si>
    <t>zu kompensierende Nicht-CO2-THG 2045 - 2050</t>
  </si>
  <si>
    <t>Netto-Senkenleistung 2022 - 2050</t>
  </si>
  <si>
    <t>CO2-Emissionen KSG-Sektoren 2022 - 2050</t>
  </si>
  <si>
    <r>
      <t xml:space="preserve">Siehe unser </t>
    </r>
    <r>
      <rPr>
        <b/>
        <sz val="11"/>
        <color theme="1"/>
        <rFont val="Calibri"/>
        <family val="2"/>
        <scheme val="minor"/>
      </rPr>
      <t>Tool</t>
    </r>
    <r>
      <rPr>
        <sz val="11"/>
        <color theme="1"/>
        <rFont val="Calibri"/>
        <family val="2"/>
        <scheme val="minor"/>
      </rPr>
      <t xml:space="preserve"> zur Berechnung der </t>
    </r>
    <r>
      <rPr>
        <b/>
        <sz val="11"/>
        <color theme="1"/>
        <rFont val="Calibri"/>
        <family val="2"/>
        <scheme val="minor"/>
      </rPr>
      <t>impliziten Gewichtung</t>
    </r>
    <r>
      <rPr>
        <sz val="11"/>
        <color theme="1"/>
        <rFont val="Calibri"/>
        <family val="2"/>
        <scheme val="minor"/>
      </rPr>
      <t xml:space="preserve"> der </t>
    </r>
    <r>
      <rPr>
        <b/>
        <sz val="11"/>
        <color theme="1"/>
        <rFont val="Calibri"/>
        <family val="2"/>
        <scheme val="minor"/>
      </rPr>
      <t>Bevölkerung</t>
    </r>
    <r>
      <rPr>
        <sz val="11"/>
        <color theme="1"/>
        <rFont val="Calibri"/>
        <family val="2"/>
        <scheme val="minor"/>
      </rPr>
      <t xml:space="preserve"> durch ein nationales CO2-Budget:</t>
    </r>
  </si>
  <si>
    <t>= -Gesamt KSG-Sektoren - LULUCF</t>
  </si>
  <si>
    <t>Differenz</t>
  </si>
  <si>
    <t>2020 - 2044</t>
  </si>
  <si>
    <t>CO2 ohne LULUCF</t>
  </si>
  <si>
    <t>CO2 LULUCF</t>
  </si>
  <si>
    <t>CO2-Emissionen 2019</t>
  </si>
  <si>
    <t>Gesamt</t>
  </si>
  <si>
    <t>Mill. t</t>
  </si>
  <si>
    <t>THG gesamt</t>
  </si>
  <si>
    <t>davnon CO2</t>
  </si>
  <si>
    <t>http://paths.climate-calculator.info/</t>
  </si>
  <si>
    <r>
      <t xml:space="preserve">Verbleibendes CO2-Budget ab </t>
    </r>
    <r>
      <rPr>
        <b/>
        <sz val="11"/>
        <rFont val="Calibri"/>
        <family val="2"/>
        <scheme val="minor"/>
      </rPr>
      <t>2023</t>
    </r>
  </si>
  <si>
    <t>Version:</t>
  </si>
  <si>
    <t>Versionsverlauf:</t>
  </si>
  <si>
    <t>1.9</t>
  </si>
  <si>
    <t>Aktuelle Emissionen veröffentlicht vom UBA März 2023 miteinbezogen</t>
  </si>
  <si>
    <r>
      <t xml:space="preserve">verbleibendes CO2-Budget </t>
    </r>
    <r>
      <rPr>
        <sz val="11"/>
        <rFont val="Calibri"/>
        <family val="2"/>
        <scheme val="minor"/>
      </rPr>
      <t>2023</t>
    </r>
    <r>
      <rPr>
        <sz val="11"/>
        <color theme="1"/>
        <rFont val="Calibri"/>
        <family val="2"/>
        <scheme val="minor"/>
      </rPr>
      <t xml:space="preserve"> - 2050</t>
    </r>
  </si>
  <si>
    <t>Jahr Emissionsneutralität bei einem linearen Emissonspfad</t>
  </si>
  <si>
    <t>implizites CO2-Budget ohne ISA = MCC</t>
  </si>
  <si>
    <t>Implizites CO2-Budget: Abgleich mit MCC</t>
  </si>
  <si>
    <t>internat. Schiff- und Luftfahrt (ISA)</t>
  </si>
  <si>
    <t>Ist-Emissionen lt. UBA</t>
  </si>
  <si>
    <t xml:space="preserve"> lt. KSG bzw. abgeleitet</t>
  </si>
  <si>
    <t>Quelle: siehe PDF</t>
  </si>
  <si>
    <t>Stand: 15.03.2023</t>
  </si>
  <si>
    <t>Kohlendioxid-Emissionen [tausend Tonnen CO2]</t>
  </si>
  <si>
    <t>GWP</t>
  </si>
  <si>
    <t>EM_1A1_CO2</t>
  </si>
  <si>
    <t>EM_1A3e_CO2</t>
  </si>
  <si>
    <t>EM_1B_CO2</t>
  </si>
  <si>
    <t>EM_1A2_CO2</t>
  </si>
  <si>
    <t>EM_2A_CO2</t>
  </si>
  <si>
    <t>EM_2B_CO2</t>
  </si>
  <si>
    <t>EM_2C_CO2</t>
  </si>
  <si>
    <t>EM_2D_CO2</t>
  </si>
  <si>
    <t>EM_1A4a_CO2</t>
  </si>
  <si>
    <t>EM_1A4b_CO2</t>
  </si>
  <si>
    <t>EM_1A5_CO2</t>
  </si>
  <si>
    <t>EM_1A3a_CO2</t>
  </si>
  <si>
    <t>EM_1A3b_CO2</t>
  </si>
  <si>
    <t>EM_1A3c_CO2</t>
  </si>
  <si>
    <t>EM_1A3d_CO2</t>
  </si>
  <si>
    <t>EM_1A4c_CO2</t>
  </si>
  <si>
    <t>EM_3A_CO2</t>
  </si>
  <si>
    <t>EM_3B_CO2</t>
  </si>
  <si>
    <t>EM_3D_CO2</t>
  </si>
  <si>
    <t>EM_3G_CO2</t>
  </si>
  <si>
    <t>EM_3H_CO2</t>
  </si>
  <si>
    <t>EM_3I_CO2</t>
  </si>
  <si>
    <t>EM_3J_CO2</t>
  </si>
  <si>
    <t>EM_5A_CO2</t>
  </si>
  <si>
    <t>EM_5B_CO2</t>
  </si>
  <si>
    <t>EM_5C_CO2</t>
  </si>
  <si>
    <t>EM_5D_CO2</t>
  </si>
  <si>
    <t>7 - Landnutzung, Landnutzungsänderung und Forstwirtschaft</t>
  </si>
  <si>
    <t>CRF 4.A - Wälder</t>
  </si>
  <si>
    <t>EM_4A_CO2</t>
  </si>
  <si>
    <t>CRF 4.B - Ackerland</t>
  </si>
  <si>
    <t>EM_4B_CO2</t>
  </si>
  <si>
    <t>CRF 4.C - Grünland</t>
  </si>
  <si>
    <t>EM_4C_CO2</t>
  </si>
  <si>
    <t>CRF 4.D - Feuchtgebiete</t>
  </si>
  <si>
    <t>EM_4D_CO2</t>
  </si>
  <si>
    <t>CRF 4.E - Siedlungen</t>
  </si>
  <si>
    <t>EM_4E_CO2</t>
  </si>
  <si>
    <t>CRF 4.G - Holzprodukte</t>
  </si>
  <si>
    <t>EM_4G_CO2</t>
  </si>
  <si>
    <t>LULUCF gesamt</t>
  </si>
  <si>
    <t>UBA 3/22</t>
  </si>
  <si>
    <t>PM 22</t>
  </si>
  <si>
    <t>PM 23</t>
  </si>
  <si>
    <r>
      <t>Emission trends for Germany since 1990, CO</t>
    </r>
    <r>
      <rPr>
        <b/>
        <vertAlign val="subscript"/>
        <sz val="20"/>
        <rFont val="Arial"/>
        <family val="2"/>
      </rPr>
      <t>2</t>
    </r>
    <r>
      <rPr>
        <b/>
        <sz val="20"/>
        <rFont val="Arial"/>
        <family val="2"/>
      </rPr>
      <t xml:space="preserve"> in kt</t>
    </r>
  </si>
  <si>
    <t>View</t>
  </si>
  <si>
    <t>EM_1A3_CO2</t>
  </si>
  <si>
    <t>EM_1A4_CO2</t>
  </si>
  <si>
    <t>EM_1B1_CO2</t>
  </si>
  <si>
    <t>EM_1B2_CO2</t>
  </si>
  <si>
    <t>EM_MIBUAviation_CO2</t>
  </si>
  <si>
    <t>EM_MIBUMarine_CO2</t>
  </si>
  <si>
    <t>EM_MIBiomass_CO2</t>
  </si>
  <si>
    <t>EM_KP_CO2</t>
  </si>
  <si>
    <t>LULUCF (Landnutzungsänderungen)</t>
  </si>
  <si>
    <t xml:space="preserve"> </t>
  </si>
  <si>
    <t>Energie</t>
  </si>
  <si>
    <t>Veränderung ggü. 2019</t>
  </si>
  <si>
    <t>Kein Wert vorhanden</t>
  </si>
  <si>
    <t>Abgleich Ist-Emissionen mit KSG</t>
  </si>
  <si>
    <t xml:space="preserve">implizites CO2-Budget 2020 - 2050: </t>
  </si>
  <si>
    <t>KSG-Sektoren</t>
  </si>
  <si>
    <t>ISA</t>
  </si>
  <si>
    <t>ISA (Ist-Wert 2019)</t>
  </si>
  <si>
    <t>Emissionen 2020 - 2022</t>
  </si>
  <si>
    <t>2.0</t>
  </si>
  <si>
    <t>Aktuelle Emissionen veröffentlicht vom UBA April 2023 miteinbezogen</t>
  </si>
  <si>
    <t>Implizites CO2-Budget</t>
  </si>
  <si>
    <t>Web-app</t>
  </si>
  <si>
    <t>http://national-budgets.climate-calculator.info</t>
  </si>
  <si>
    <t>Excel-Tool</t>
  </si>
  <si>
    <t>2.1</t>
  </si>
  <si>
    <t>U.a. Formel für "Jahr Emissionsneutralität" genauer</t>
  </si>
  <si>
    <t>10.5281/zenodo.6535174</t>
  </si>
  <si>
    <t>2.2</t>
  </si>
  <si>
    <t>Redaktionelle Änderungen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</si>
</sst>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00"/>
    <numFmt numFmtId="166" formatCode="yyyy"/>
    <numFmt numFmtId="167" formatCode="\+#,##0;\-#,##0;0"/>
    <numFmt numFmtId="168" formatCode="\+0.0%;\-0.0%;0.0%"/>
    <numFmt numFmtId="169" formatCode="&quot;Stand zur EU-Submission: &quot;dd/mm/yyyy"/>
    <numFmt numFmtId="170" formatCode="&quot;Version for EU-Submission: &quot;dd/mm/yyyy"/>
    <numFmt numFmtId="171" formatCode="0.000"/>
    <numFmt numFmtId="172" formatCode="0.0%"/>
  </numFmts>
  <fonts count="77" x14ac:knownFonts="1">
    <font>
      <sz val="11"/>
      <color theme="1"/>
      <name val="Calibri"/>
      <family val="2"/>
      <scheme val="minor"/>
    </font>
    <font>
      <sz val="11"/>
      <color theme="1"/>
      <name val="Calibri"/>
      <family val="2"/>
      <scheme val="minor"/>
    </font>
    <font>
      <sz val="10"/>
      <color theme="1"/>
      <name val="Arial"/>
      <family val="2"/>
    </font>
    <font>
      <sz val="10"/>
      <color theme="1"/>
      <name val="Calibri"/>
      <family val="2"/>
      <scheme val="minor"/>
    </font>
    <font>
      <sz val="10"/>
      <color theme="4"/>
      <name val="Arial"/>
      <family val="2"/>
    </font>
    <font>
      <sz val="10"/>
      <color theme="9"/>
      <name val="Arial"/>
      <family val="2"/>
    </font>
    <font>
      <sz val="10"/>
      <name val="Arial"/>
      <family val="2"/>
    </font>
    <font>
      <b/>
      <sz val="10"/>
      <color theme="1"/>
      <name val="Arial"/>
      <family val="2"/>
    </font>
    <font>
      <b/>
      <sz val="11"/>
      <color theme="1"/>
      <name val="Calibri"/>
      <family val="2"/>
      <scheme val="minor"/>
    </font>
    <font>
      <u/>
      <sz val="11"/>
      <color theme="10"/>
      <name val="Calibri"/>
      <family val="2"/>
      <scheme val="minor"/>
    </font>
    <font>
      <sz val="9"/>
      <color theme="1"/>
      <name val="Calibri"/>
      <family val="2"/>
      <scheme val="minor"/>
    </font>
    <font>
      <b/>
      <sz val="10"/>
      <color theme="1" tint="0.499984740745262"/>
      <name val="Arial"/>
      <family val="2"/>
    </font>
    <font>
      <b/>
      <sz val="11"/>
      <color theme="7" tint="-0.249977111117893"/>
      <name val="Calibri"/>
      <family val="2"/>
      <scheme val="minor"/>
    </font>
    <font>
      <b/>
      <sz val="10"/>
      <color theme="7" tint="-0.249977111117893"/>
      <name val="Arial"/>
      <family val="2"/>
    </font>
    <font>
      <b/>
      <u/>
      <sz val="11"/>
      <color theme="10"/>
      <name val="Calibri"/>
      <family val="2"/>
      <scheme val="minor"/>
    </font>
    <font>
      <sz val="11"/>
      <color theme="0" tint="-0.34998626667073579"/>
      <name val="Calibri"/>
      <family val="2"/>
      <scheme val="minor"/>
    </font>
    <font>
      <sz val="9"/>
      <name val="Calibri"/>
      <family val="2"/>
      <scheme val="minor"/>
    </font>
    <font>
      <b/>
      <sz val="12"/>
      <color theme="1"/>
      <name val="Calibri"/>
      <family val="2"/>
      <scheme val="minor"/>
    </font>
    <font>
      <sz val="12"/>
      <color theme="1"/>
      <name val="Calibri"/>
      <family val="2"/>
      <scheme val="minor"/>
    </font>
    <font>
      <b/>
      <sz val="9"/>
      <color theme="0"/>
      <name val="Calibri"/>
      <family val="2"/>
      <scheme val="minor"/>
    </font>
    <font>
      <sz val="9"/>
      <color theme="0"/>
      <name val="Calibri"/>
      <family val="2"/>
      <scheme val="minor"/>
    </font>
    <font>
      <b/>
      <sz val="9"/>
      <name val="Calibri"/>
      <family val="2"/>
      <scheme val="minor"/>
    </font>
    <font>
      <sz val="6"/>
      <name val="Calibri"/>
      <family val="2"/>
      <scheme val="minor"/>
    </font>
    <font>
      <b/>
      <sz val="11"/>
      <color theme="4"/>
      <name val="Calibri"/>
      <family val="2"/>
      <scheme val="minor"/>
    </font>
    <font>
      <b/>
      <sz val="10"/>
      <color rgb="FF002060"/>
      <name val="Arial"/>
      <family val="2"/>
    </font>
    <font>
      <sz val="9"/>
      <color indexed="81"/>
      <name val="Segoe UI"/>
      <family val="2"/>
    </font>
    <font>
      <b/>
      <sz val="9"/>
      <color indexed="81"/>
      <name val="Segoe UI"/>
      <family val="2"/>
    </font>
    <font>
      <sz val="11"/>
      <name val="Calibri"/>
      <family val="2"/>
      <scheme val="minor"/>
    </font>
    <font>
      <b/>
      <sz val="12"/>
      <name val="Times New Roman"/>
      <family val="1"/>
    </font>
    <font>
      <b/>
      <sz val="20"/>
      <name val="Arial"/>
      <family val="2"/>
    </font>
    <font>
      <b/>
      <vertAlign val="subscript"/>
      <sz val="20"/>
      <name val="Arial"/>
      <family val="2"/>
    </font>
    <font>
      <sz val="9"/>
      <name val="Times New Roman"/>
      <family val="1"/>
    </font>
    <font>
      <sz val="9"/>
      <name val="Arial"/>
      <family val="2"/>
    </font>
    <font>
      <sz val="12"/>
      <color indexed="8"/>
      <name val="Arial"/>
      <family val="2"/>
    </font>
    <font>
      <b/>
      <sz val="12"/>
      <color indexed="8"/>
      <name val="Arial"/>
      <family val="2"/>
    </font>
    <font>
      <b/>
      <sz val="10"/>
      <color indexed="8"/>
      <name val="Arial"/>
      <family val="2"/>
    </font>
    <font>
      <b/>
      <sz val="9"/>
      <name val="Times New Roman"/>
      <family val="1"/>
    </font>
    <font>
      <b/>
      <sz val="10"/>
      <name val="Arial"/>
      <family val="2"/>
    </font>
    <font>
      <sz val="10"/>
      <color indexed="8"/>
      <name val="Arial"/>
      <family val="2"/>
    </font>
    <font>
      <i/>
      <sz val="10"/>
      <color indexed="8"/>
      <name val="Arial"/>
      <family val="2"/>
    </font>
    <font>
      <i/>
      <sz val="10"/>
      <name val="Arial"/>
      <family val="2"/>
    </font>
    <font>
      <sz val="8"/>
      <name val="Helvetica"/>
    </font>
    <font>
      <sz val="8"/>
      <color indexed="8"/>
      <name val="Arial"/>
      <family val="2"/>
    </font>
    <font>
      <sz val="9"/>
      <color indexed="8"/>
      <name val="Arial"/>
      <family val="2"/>
    </font>
    <font>
      <b/>
      <sz val="14"/>
      <name val="Arial"/>
      <family val="2"/>
    </font>
    <font>
      <b/>
      <sz val="11"/>
      <color rgb="FF7030A0"/>
      <name val="Calibri"/>
      <family val="2"/>
      <scheme val="minor"/>
    </font>
    <font>
      <b/>
      <sz val="10"/>
      <color rgb="FF7030A0"/>
      <name val="Arial"/>
      <family val="2"/>
    </font>
    <font>
      <b/>
      <sz val="11"/>
      <color theme="0"/>
      <name val="Calibri"/>
      <family val="2"/>
      <scheme val="minor"/>
    </font>
    <font>
      <b/>
      <sz val="10"/>
      <color rgb="FFC00000"/>
      <name val="Arial"/>
      <family val="2"/>
    </font>
    <font>
      <b/>
      <sz val="11"/>
      <color rgb="FFC00000"/>
      <name val="Calibri"/>
      <family val="2"/>
      <scheme val="minor"/>
    </font>
    <font>
      <b/>
      <sz val="11"/>
      <color rgb="FFC00000"/>
      <name val="Calibri"/>
      <family val="2"/>
    </font>
    <font>
      <b/>
      <sz val="14.3"/>
      <color rgb="FFC00000"/>
      <name val="Calibri"/>
      <family val="2"/>
    </font>
    <font>
      <b/>
      <sz val="10"/>
      <color theme="9"/>
      <name val="Arial"/>
      <family val="2"/>
    </font>
    <font>
      <b/>
      <sz val="11"/>
      <color theme="9"/>
      <name val="Calibri"/>
      <family val="2"/>
      <scheme val="minor"/>
    </font>
    <font>
      <b/>
      <sz val="10"/>
      <color theme="5"/>
      <name val="Arial"/>
      <family val="2"/>
    </font>
    <font>
      <b/>
      <sz val="11"/>
      <color theme="5"/>
      <name val="Calibri"/>
      <family val="2"/>
      <scheme val="minor"/>
    </font>
    <font>
      <b/>
      <sz val="10"/>
      <color theme="4"/>
      <name val="Arial"/>
      <family val="2"/>
    </font>
    <font>
      <b/>
      <sz val="10"/>
      <color rgb="FFFF0000"/>
      <name val="Arial"/>
      <family val="2"/>
    </font>
    <font>
      <b/>
      <sz val="11"/>
      <color rgb="FFFF0000"/>
      <name val="Calibri"/>
      <family val="2"/>
      <scheme val="minor"/>
    </font>
    <font>
      <b/>
      <sz val="11"/>
      <color theme="9" tint="-0.249977111117893"/>
      <name val="Calibri"/>
      <family val="2"/>
      <scheme val="minor"/>
    </font>
    <font>
      <b/>
      <sz val="10"/>
      <color theme="9" tint="-0.249977111117893"/>
      <name val="Arial"/>
      <family val="2"/>
    </font>
    <font>
      <b/>
      <i/>
      <sz val="11"/>
      <color theme="1"/>
      <name val="Calibri"/>
      <family val="2"/>
      <scheme val="minor"/>
    </font>
    <font>
      <b/>
      <sz val="11"/>
      <name val="Calibri"/>
      <family val="2"/>
      <scheme val="minor"/>
    </font>
    <font>
      <sz val="8"/>
      <color theme="1" tint="0.499984740745262"/>
      <name val="Arial"/>
      <family val="2"/>
    </font>
    <font>
      <b/>
      <sz val="8"/>
      <color theme="1" tint="0.499984740745262"/>
      <name val="Arial"/>
      <family val="2"/>
    </font>
    <font>
      <sz val="8"/>
      <color theme="1" tint="0.499984740745262"/>
      <name val="Calibri"/>
      <family val="2"/>
      <scheme val="minor"/>
    </font>
    <font>
      <sz val="11"/>
      <name val="Times New Roman"/>
      <family val="1"/>
    </font>
    <font>
      <b/>
      <sz val="18"/>
      <name val="Times New Roman"/>
      <family val="1"/>
    </font>
    <font>
      <b/>
      <sz val="11"/>
      <name val="Times New Roman"/>
      <family val="1"/>
    </font>
    <font>
      <sz val="12"/>
      <name val="Times New Roman"/>
      <family val="1"/>
    </font>
    <font>
      <u/>
      <sz val="11"/>
      <color theme="10"/>
      <name val="Times New Roman"/>
      <family val="1"/>
    </font>
    <font>
      <sz val="11"/>
      <color theme="10"/>
      <name val="Times New Roman"/>
      <family val="1"/>
    </font>
    <font>
      <sz val="11"/>
      <color theme="0" tint="-0.499984740745262"/>
      <name val="Calibri"/>
      <family val="2"/>
      <scheme val="minor"/>
    </font>
    <font>
      <u/>
      <sz val="9"/>
      <color theme="10"/>
      <name val="Calibri"/>
      <family val="2"/>
      <scheme val="minor"/>
    </font>
    <font>
      <i/>
      <sz val="9"/>
      <name val="Calibri"/>
      <family val="2"/>
      <scheme val="minor"/>
    </font>
    <font>
      <u/>
      <sz val="8"/>
      <color theme="10"/>
      <name val="Calibri"/>
      <family val="2"/>
      <scheme val="minor"/>
    </font>
    <font>
      <b/>
      <sz val="11"/>
      <color theme="0" tint="-0.499984740745262"/>
      <name val="Calibri"/>
      <family val="2"/>
      <scheme val="minor"/>
    </font>
  </fonts>
  <fills count="19">
    <fill>
      <patternFill patternType="none"/>
    </fill>
    <fill>
      <patternFill patternType="gray125"/>
    </fill>
    <fill>
      <patternFill patternType="solid">
        <fgColor theme="8" tint="0.79998168889431442"/>
        <bgColor indexed="64"/>
      </patternFill>
    </fill>
    <fill>
      <patternFill patternType="solid">
        <fgColor theme="0"/>
        <bgColor auto="1"/>
      </patternFill>
    </fill>
    <fill>
      <patternFill patternType="solid">
        <fgColor theme="1" tint="0.34998626667073579"/>
        <bgColor indexed="64"/>
      </patternFill>
    </fill>
    <fill>
      <patternFill patternType="solid">
        <fgColor rgb="FFE6E6E6"/>
        <bgColor indexed="64"/>
      </patternFill>
    </fill>
    <fill>
      <patternFill patternType="solid">
        <fgColor indexed="22"/>
        <bgColor indexed="64"/>
      </patternFill>
    </fill>
    <fill>
      <patternFill patternType="solid">
        <fgColor theme="7"/>
        <bgColor indexed="64"/>
      </patternFill>
    </fill>
    <fill>
      <patternFill patternType="solid">
        <fgColor theme="0" tint="0.39997558519241921"/>
        <bgColor indexed="64"/>
      </patternFill>
    </fill>
    <fill>
      <patternFill patternType="solid">
        <fgColor theme="0" tint="0.59999389629810485"/>
        <bgColor indexed="64"/>
      </patternFill>
    </fill>
    <fill>
      <patternFill patternType="solid">
        <fgColor indexed="9"/>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99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theme="0"/>
      </right>
      <top/>
      <bottom/>
      <diagonal/>
    </border>
    <border>
      <left style="thin">
        <color theme="0"/>
      </left>
      <right style="thin">
        <color theme="0"/>
      </right>
      <top/>
      <bottom/>
      <diagonal/>
    </border>
    <border>
      <left/>
      <right style="hair">
        <color theme="1"/>
      </right>
      <top/>
      <bottom/>
      <diagonal/>
    </border>
    <border>
      <left style="hair">
        <color theme="1"/>
      </left>
      <right style="hair">
        <color theme="1"/>
      </right>
      <top/>
      <bottom/>
      <diagonal/>
    </border>
    <border>
      <left style="thin">
        <color theme="0"/>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thin">
        <color indexed="64"/>
      </top>
      <bottom style="medium">
        <color theme="9" tint="-0.24994659260841701"/>
      </bottom>
      <diagonal/>
    </border>
    <border>
      <left style="medium">
        <color theme="9" tint="-0.24994659260841701"/>
      </left>
      <right style="medium">
        <color theme="9" tint="-0.24994659260841701"/>
      </right>
      <top/>
      <bottom style="thin">
        <color indexed="64"/>
      </bottom>
      <diagonal/>
    </border>
  </borders>
  <cellStyleXfs count="16">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28" fillId="0" borderId="0" applyNumberFormat="0" applyFill="0" applyBorder="0" applyAlignment="0" applyProtection="0"/>
    <xf numFmtId="0" fontId="31" fillId="0" borderId="0"/>
    <xf numFmtId="4" fontId="36" fillId="0" borderId="4" applyFill="0" applyBorder="0" applyProtection="0">
      <alignment horizontal="right" vertical="center"/>
    </xf>
    <xf numFmtId="0" fontId="6" fillId="0" borderId="0"/>
    <xf numFmtId="49" fontId="31" fillId="0" borderId="1" applyNumberFormat="0" applyFont="0" applyFill="0" applyBorder="0" applyProtection="0">
      <alignment horizontal="left" vertical="center" indent="2"/>
    </xf>
    <xf numFmtId="4" fontId="31" fillId="0" borderId="1" applyFill="0" applyBorder="0" applyProtection="0">
      <alignment horizontal="right" vertical="center"/>
    </xf>
    <xf numFmtId="49" fontId="31" fillId="0" borderId="29" applyNumberFormat="0" applyFont="0" applyFill="0" applyBorder="0" applyProtection="0">
      <alignment horizontal="left" vertical="center" indent="5"/>
    </xf>
    <xf numFmtId="0" fontId="41" fillId="6" borderId="0" applyNumberFormat="0" applyFont="0" applyBorder="0" applyAlignment="0" applyProtection="0"/>
    <xf numFmtId="49" fontId="36" fillId="0" borderId="1" applyNumberFormat="0" applyFill="0" applyBorder="0" applyProtection="0">
      <alignment horizontal="left" vertical="center"/>
    </xf>
    <xf numFmtId="0" fontId="66" fillId="0" borderId="0"/>
    <xf numFmtId="0" fontId="70" fillId="0" borderId="0" applyNumberFormat="0" applyFill="0" applyBorder="0" applyAlignment="0" applyProtection="0">
      <alignment vertical="top"/>
      <protection locked="0"/>
    </xf>
    <xf numFmtId="0" fontId="6" fillId="0" borderId="0"/>
    <xf numFmtId="0" fontId="6" fillId="0" borderId="0"/>
  </cellStyleXfs>
  <cellXfs count="671">
    <xf numFmtId="0" fontId="0" fillId="0" borderId="0" xfId="0"/>
    <xf numFmtId="0" fontId="2" fillId="0" borderId="0" xfId="0" applyFont="1" applyAlignment="1">
      <alignment vertical="center" wrapText="1"/>
    </xf>
    <xf numFmtId="0" fontId="3" fillId="0" borderId="0" xfId="0" applyFont="1"/>
    <xf numFmtId="0" fontId="2" fillId="0" borderId="1" xfId="0" applyFont="1" applyBorder="1"/>
    <xf numFmtId="0" fontId="2" fillId="0" borderId="1" xfId="0" applyFont="1" applyBorder="1" applyAlignment="1">
      <alignment horizontal="center"/>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0" fillId="0" borderId="1" xfId="0" applyBorder="1"/>
    <xf numFmtId="0" fontId="7" fillId="0" borderId="1" xfId="0" applyFont="1" applyBorder="1" applyAlignment="1">
      <alignment horizontal="center"/>
    </xf>
    <xf numFmtId="0" fontId="0" fillId="0" borderId="2" xfId="0" applyBorder="1"/>
    <xf numFmtId="0" fontId="0" fillId="0" borderId="5" xfId="0" applyBorder="1"/>
    <xf numFmtId="0" fontId="0" fillId="0" borderId="3" xfId="0" applyBorder="1"/>
    <xf numFmtId="0" fontId="2" fillId="0" borderId="1" xfId="0" applyFont="1" applyBorder="1" applyAlignment="1">
      <alignment horizontal="center" vertical="center" wrapText="1"/>
    </xf>
    <xf numFmtId="0" fontId="0" fillId="0" borderId="7" xfId="0" applyBorder="1"/>
    <xf numFmtId="3" fontId="0" fillId="0" borderId="0" xfId="0" applyNumberFormat="1"/>
    <xf numFmtId="0" fontId="0" fillId="0" borderId="8" xfId="0" applyBorder="1"/>
    <xf numFmtId="0" fontId="0" fillId="0" borderId="1" xfId="0" applyBorder="1" applyAlignment="1">
      <alignment horizontal="center"/>
    </xf>
    <xf numFmtId="0" fontId="8" fillId="0" borderId="0" xfId="0" applyFont="1"/>
    <xf numFmtId="0" fontId="9" fillId="0" borderId="0" xfId="2"/>
    <xf numFmtId="0" fontId="0" fillId="0" borderId="0" xfId="0" applyAlignment="1">
      <alignment horizontal="center"/>
    </xf>
    <xf numFmtId="4" fontId="0" fillId="0" borderId="0" xfId="0" applyNumberFormat="1"/>
    <xf numFmtId="165" fontId="0" fillId="0" borderId="0" xfId="0" applyNumberFormat="1"/>
    <xf numFmtId="2" fontId="0" fillId="0" borderId="5" xfId="0" applyNumberFormat="1" applyBorder="1"/>
    <xf numFmtId="2" fontId="0" fillId="0" borderId="0" xfId="0" applyNumberFormat="1"/>
    <xf numFmtId="164" fontId="3" fillId="0" borderId="0" xfId="0" applyNumberFormat="1" applyFont="1"/>
    <xf numFmtId="164" fontId="0" fillId="0" borderId="0" xfId="0" applyNumberFormat="1"/>
    <xf numFmtId="3" fontId="6" fillId="0" borderId="1" xfId="0" applyNumberFormat="1" applyFont="1" applyBorder="1" applyAlignment="1">
      <alignment horizontal="center" vertical="center" wrapText="1"/>
    </xf>
    <xf numFmtId="3" fontId="6" fillId="0" borderId="0" xfId="0" applyNumberFormat="1" applyFont="1" applyAlignment="1">
      <alignment horizontal="center" vertical="center" wrapText="1"/>
    </xf>
    <xf numFmtId="0" fontId="7" fillId="0" borderId="1" xfId="0" applyFont="1" applyBorder="1" applyAlignment="1">
      <alignment vertical="center" wrapText="1"/>
    </xf>
    <xf numFmtId="0" fontId="9" fillId="0" borderId="1" xfId="2" applyBorder="1" applyAlignment="1">
      <alignment horizontal="center"/>
    </xf>
    <xf numFmtId="0" fontId="9" fillId="0" borderId="4" xfId="2" applyBorder="1" applyAlignment="1">
      <alignment horizontal="center"/>
    </xf>
    <xf numFmtId="0" fontId="0" fillId="3" borderId="0" xfId="0" applyFill="1"/>
    <xf numFmtId="0" fontId="0" fillId="3" borderId="0" xfId="0" applyFill="1" applyAlignment="1">
      <alignment horizontal="center"/>
    </xf>
    <xf numFmtId="0" fontId="15" fillId="3" borderId="0" xfId="0" applyFont="1" applyFill="1"/>
    <xf numFmtId="0" fontId="16" fillId="3" borderId="0" xfId="0" applyFont="1" applyFill="1" applyAlignment="1">
      <alignment horizontal="left" vertical="top"/>
    </xf>
    <xf numFmtId="0" fontId="16" fillId="3" borderId="0" xfId="0" applyFont="1" applyFill="1" applyAlignment="1">
      <alignment horizontal="center" vertical="top"/>
    </xf>
    <xf numFmtId="0" fontId="17" fillId="3" borderId="0" xfId="0" applyFont="1" applyFill="1" applyAlignment="1">
      <alignment horizontal="left" vertical="top"/>
    </xf>
    <xf numFmtId="0" fontId="18" fillId="3" borderId="0" xfId="0" applyFont="1" applyFill="1" applyAlignment="1">
      <alignment horizontal="center" vertical="top"/>
    </xf>
    <xf numFmtId="0" fontId="17" fillId="3" borderId="0" xfId="0" applyFont="1" applyFill="1" applyAlignment="1">
      <alignment horizontal="center" vertical="top"/>
    </xf>
    <xf numFmtId="0" fontId="19" fillId="4" borderId="13" xfId="0" applyFont="1" applyFill="1" applyBorder="1" applyAlignment="1">
      <alignment horizontal="left" vertical="center" wrapText="1"/>
    </xf>
    <xf numFmtId="0" fontId="20" fillId="4" borderId="13" xfId="0" applyFont="1" applyFill="1" applyBorder="1" applyAlignment="1">
      <alignment horizontal="center" vertical="center" wrapText="1"/>
    </xf>
    <xf numFmtId="166" fontId="19" fillId="4" borderId="14" xfId="0" applyNumberFormat="1" applyFont="1" applyFill="1" applyBorder="1" applyAlignment="1">
      <alignment horizontal="center" vertical="center" wrapText="1"/>
    </xf>
    <xf numFmtId="0" fontId="21" fillId="3" borderId="15" xfId="0" applyFont="1" applyFill="1" applyBorder="1" applyAlignment="1">
      <alignment horizontal="left" vertical="center" wrapText="1"/>
    </xf>
    <xf numFmtId="0" fontId="21" fillId="3" borderId="15" xfId="0" applyFont="1" applyFill="1" applyBorder="1" applyAlignment="1">
      <alignment horizontal="center" vertical="center" wrapText="1"/>
    </xf>
    <xf numFmtId="3" fontId="21" fillId="3" borderId="16" xfId="0" applyNumberFormat="1" applyFont="1" applyFill="1" applyBorder="1" applyAlignment="1">
      <alignment horizontal="right" vertical="center"/>
    </xf>
    <xf numFmtId="0" fontId="8" fillId="3" borderId="0" xfId="0" applyFont="1" applyFill="1"/>
    <xf numFmtId="167" fontId="21" fillId="3" borderId="16" xfId="0" applyNumberFormat="1" applyFont="1" applyFill="1" applyBorder="1" applyAlignment="1">
      <alignment horizontal="right" vertical="center"/>
    </xf>
    <xf numFmtId="168" fontId="21" fillId="3" borderId="16" xfId="0" applyNumberFormat="1" applyFont="1" applyFill="1" applyBorder="1" applyAlignment="1">
      <alignment horizontal="right" vertical="center"/>
    </xf>
    <xf numFmtId="0" fontId="21" fillId="5" borderId="15" xfId="0" applyFont="1" applyFill="1" applyBorder="1" applyAlignment="1">
      <alignment horizontal="left" vertical="center" wrapText="1" indent="2"/>
    </xf>
    <xf numFmtId="0" fontId="21" fillId="5" borderId="15" xfId="0" applyFont="1" applyFill="1" applyBorder="1" applyAlignment="1">
      <alignment horizontal="center" vertical="center" wrapText="1"/>
    </xf>
    <xf numFmtId="3" fontId="21" fillId="5" borderId="16" xfId="0" applyNumberFormat="1" applyFont="1" applyFill="1" applyBorder="1" applyAlignment="1">
      <alignment horizontal="right" vertical="center"/>
    </xf>
    <xf numFmtId="167" fontId="21" fillId="5" borderId="16" xfId="0" applyNumberFormat="1" applyFont="1" applyFill="1" applyBorder="1" applyAlignment="1">
      <alignment horizontal="right" vertical="center"/>
    </xf>
    <xf numFmtId="168" fontId="21" fillId="5" borderId="16" xfId="1" applyNumberFormat="1" applyFont="1" applyFill="1" applyBorder="1" applyAlignment="1">
      <alignment horizontal="right" vertical="center"/>
    </xf>
    <xf numFmtId="0" fontId="21" fillId="3" borderId="15" xfId="0" applyFont="1" applyFill="1" applyBorder="1" applyAlignment="1">
      <alignment horizontal="left" vertical="center" wrapText="1" indent="2"/>
    </xf>
    <xf numFmtId="168" fontId="21" fillId="3" borderId="16" xfId="1" applyNumberFormat="1" applyFont="1" applyFill="1" applyBorder="1" applyAlignment="1">
      <alignment horizontal="right" vertical="center"/>
    </xf>
    <xf numFmtId="0" fontId="16" fillId="5" borderId="15" xfId="0" applyFont="1" applyFill="1" applyBorder="1" applyAlignment="1">
      <alignment horizontal="left" vertical="center" wrapText="1" indent="2"/>
    </xf>
    <xf numFmtId="0" fontId="16" fillId="5" borderId="15" xfId="0" applyFont="1" applyFill="1" applyBorder="1" applyAlignment="1">
      <alignment horizontal="center" vertical="center" wrapText="1"/>
    </xf>
    <xf numFmtId="3" fontId="16" fillId="5" borderId="16" xfId="0" applyNumberFormat="1" applyFont="1" applyFill="1" applyBorder="1" applyAlignment="1">
      <alignment horizontal="right" vertical="center"/>
    </xf>
    <xf numFmtId="167" fontId="16" fillId="5" borderId="16" xfId="0" applyNumberFormat="1" applyFont="1" applyFill="1" applyBorder="1" applyAlignment="1">
      <alignment horizontal="right" vertical="center"/>
    </xf>
    <xf numFmtId="168" fontId="16" fillId="5" borderId="16" xfId="1" applyNumberFormat="1" applyFont="1" applyFill="1" applyBorder="1" applyAlignment="1">
      <alignment horizontal="right" vertical="center"/>
    </xf>
    <xf numFmtId="0" fontId="16" fillId="3" borderId="15" xfId="0" applyFont="1" applyFill="1" applyBorder="1" applyAlignment="1">
      <alignment horizontal="left" vertical="center" wrapText="1" indent="2"/>
    </xf>
    <xf numFmtId="0" fontId="16" fillId="3" borderId="15" xfId="0" applyFont="1" applyFill="1" applyBorder="1" applyAlignment="1">
      <alignment horizontal="center" vertical="center" wrapText="1"/>
    </xf>
    <xf numFmtId="3" fontId="16" fillId="3" borderId="16" xfId="0" applyNumberFormat="1" applyFont="1" applyFill="1" applyBorder="1" applyAlignment="1">
      <alignment horizontal="right" vertical="center"/>
    </xf>
    <xf numFmtId="167" fontId="16" fillId="3" borderId="16" xfId="0" applyNumberFormat="1" applyFont="1" applyFill="1" applyBorder="1" applyAlignment="1">
      <alignment horizontal="right" vertical="center"/>
    </xf>
    <xf numFmtId="168" fontId="16" fillId="3" borderId="16" xfId="1" applyNumberFormat="1" applyFont="1" applyFill="1" applyBorder="1" applyAlignment="1">
      <alignment horizontal="right" vertical="center"/>
    </xf>
    <xf numFmtId="0" fontId="21" fillId="5" borderId="15" xfId="0" applyFont="1" applyFill="1" applyBorder="1" applyAlignment="1">
      <alignment horizontal="left" vertical="center" wrapText="1"/>
    </xf>
    <xf numFmtId="0" fontId="16" fillId="3" borderId="1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22" fillId="3" borderId="0" xfId="0" applyFont="1" applyFill="1" applyAlignment="1">
      <alignment horizontal="left"/>
    </xf>
    <xf numFmtId="0" fontId="22" fillId="3" borderId="0" xfId="0" applyFont="1" applyFill="1" applyAlignment="1">
      <alignment horizontal="center"/>
    </xf>
    <xf numFmtId="0" fontId="2" fillId="0" borderId="2" xfId="0" applyFont="1" applyBorder="1" applyAlignment="1">
      <alignment horizontal="center"/>
    </xf>
    <xf numFmtId="9" fontId="6" fillId="0" borderId="1" xfId="1" applyFont="1" applyBorder="1" applyAlignment="1">
      <alignment horizontal="center"/>
    </xf>
    <xf numFmtId="0" fontId="17" fillId="3" borderId="0" xfId="0" applyFont="1" applyFill="1" applyAlignment="1">
      <alignment horizontal="left" vertical="top" wrapText="1"/>
    </xf>
    <xf numFmtId="10" fontId="0" fillId="3" borderId="0" xfId="1" applyNumberFormat="1" applyFont="1" applyFill="1"/>
    <xf numFmtId="0" fontId="0" fillId="0" borderId="0" xfId="0" applyAlignment="1">
      <alignment wrapText="1"/>
    </xf>
    <xf numFmtId="0" fontId="9" fillId="0" borderId="0" xfId="2" applyBorder="1" applyAlignment="1"/>
    <xf numFmtId="0" fontId="8" fillId="0" borderId="1" xfId="0" applyFont="1" applyBorder="1"/>
    <xf numFmtId="3" fontId="4" fillId="0" borderId="0" xfId="0" applyNumberFormat="1" applyFont="1" applyAlignment="1">
      <alignment horizontal="center" vertical="center" wrapText="1"/>
    </xf>
    <xf numFmtId="3" fontId="13" fillId="0" borderId="0" xfId="0" applyNumberFormat="1" applyFont="1" applyAlignment="1">
      <alignment horizontal="center" vertical="center" wrapText="1"/>
    </xf>
    <xf numFmtId="1" fontId="4" fillId="0" borderId="0" xfId="0" applyNumberFormat="1" applyFont="1" applyAlignment="1">
      <alignment horizontal="center"/>
    </xf>
    <xf numFmtId="1" fontId="13" fillId="0" borderId="0" xfId="0" applyNumberFormat="1" applyFont="1" applyAlignment="1">
      <alignment horizontal="center"/>
    </xf>
    <xf numFmtId="0" fontId="29" fillId="0" borderId="0" xfId="3" applyFont="1" applyAlignment="1">
      <alignment vertical="center"/>
    </xf>
    <xf numFmtId="0" fontId="32" fillId="0" borderId="0" xfId="4" applyFont="1"/>
    <xf numFmtId="2" fontId="33" fillId="0" borderId="0" xfId="4" applyNumberFormat="1" applyFont="1" applyAlignment="1" applyProtection="1">
      <alignment vertical="center"/>
      <protection locked="0"/>
    </xf>
    <xf numFmtId="2" fontId="34" fillId="0" borderId="0" xfId="4" applyNumberFormat="1" applyFont="1" applyAlignment="1">
      <alignment vertical="center"/>
    </xf>
    <xf numFmtId="2" fontId="33" fillId="0" borderId="0" xfId="4" applyNumberFormat="1" applyFont="1" applyAlignment="1">
      <alignment vertical="center"/>
    </xf>
    <xf numFmtId="0" fontId="32" fillId="0" borderId="18" xfId="4" applyFont="1" applyBorder="1"/>
    <xf numFmtId="2" fontId="35" fillId="6" borderId="19" xfId="4" applyNumberFormat="1" applyFont="1" applyFill="1" applyBorder="1" applyAlignment="1">
      <alignment horizontal="left" vertical="center"/>
    </xf>
    <xf numFmtId="166" fontId="37" fillId="6" borderId="19" xfId="5" applyNumberFormat="1" applyFont="1" applyFill="1" applyBorder="1" applyAlignment="1">
      <alignment horizontal="center" vertical="center"/>
    </xf>
    <xf numFmtId="166" fontId="37" fillId="6" borderId="20" xfId="5" applyNumberFormat="1" applyFont="1" applyFill="1" applyBorder="1" applyAlignment="1">
      <alignment horizontal="center" vertical="center"/>
    </xf>
    <xf numFmtId="166" fontId="6" fillId="6" borderId="21" xfId="5" applyNumberFormat="1" applyFont="1" applyFill="1" applyBorder="1" applyAlignment="1">
      <alignment horizontal="center" vertical="center"/>
    </xf>
    <xf numFmtId="166" fontId="37" fillId="6" borderId="21" xfId="5" applyNumberFormat="1" applyFont="1" applyFill="1" applyBorder="1" applyAlignment="1">
      <alignment horizontal="center" vertical="center"/>
    </xf>
    <xf numFmtId="2" fontId="38" fillId="0" borderId="0" xfId="4" applyNumberFormat="1" applyFont="1" applyAlignment="1" applyProtection="1">
      <alignment vertical="center"/>
      <protection locked="0"/>
    </xf>
    <xf numFmtId="0" fontId="37" fillId="7" borderId="22" xfId="6" applyFont="1" applyFill="1" applyBorder="1" applyAlignment="1">
      <alignment vertical="center"/>
    </xf>
    <xf numFmtId="3" fontId="37" fillId="7" borderId="3" xfId="5" applyNumberFormat="1" applyFont="1" applyFill="1" applyBorder="1">
      <alignment horizontal="right" vertical="center"/>
    </xf>
    <xf numFmtId="3" fontId="37" fillId="7" borderId="1" xfId="5" applyNumberFormat="1" applyFont="1" applyFill="1" applyBorder="1">
      <alignment horizontal="right" vertical="center"/>
    </xf>
    <xf numFmtId="0" fontId="6" fillId="7" borderId="23" xfId="6" applyFill="1" applyBorder="1" applyAlignment="1">
      <alignment vertical="center"/>
    </xf>
    <xf numFmtId="3" fontId="6" fillId="7" borderId="24" xfId="5" applyNumberFormat="1" applyFont="1" applyFill="1" applyBorder="1">
      <alignment horizontal="right" vertical="center"/>
    </xf>
    <xf numFmtId="3" fontId="6" fillId="7" borderId="25" xfId="5" applyNumberFormat="1" applyFont="1" applyFill="1" applyBorder="1">
      <alignment horizontal="right" vertical="center"/>
    </xf>
    <xf numFmtId="2" fontId="35" fillId="8" borderId="26" xfId="4" applyNumberFormat="1" applyFont="1" applyFill="1" applyBorder="1" applyAlignment="1">
      <alignment vertical="center"/>
    </xf>
    <xf numFmtId="3" fontId="37" fillId="8" borderId="26" xfId="5" applyNumberFormat="1" applyFont="1" applyFill="1" applyBorder="1">
      <alignment horizontal="right" vertical="center"/>
    </xf>
    <xf numFmtId="3" fontId="37" fillId="8" borderId="27" xfId="5" applyNumberFormat="1" applyFont="1" applyFill="1" applyBorder="1">
      <alignment horizontal="right" vertical="center"/>
    </xf>
    <xf numFmtId="3" fontId="37" fillId="8" borderId="4" xfId="5" applyNumberFormat="1" applyFont="1" applyFill="1" applyBorder="1">
      <alignment horizontal="right" vertical="center"/>
    </xf>
    <xf numFmtId="2" fontId="35" fillId="0" borderId="0" xfId="4" applyNumberFormat="1" applyFont="1" applyAlignment="1" applyProtection="1">
      <alignment vertical="center"/>
      <protection locked="0"/>
    </xf>
    <xf numFmtId="49" fontId="35" fillId="9" borderId="28" xfId="7" applyFont="1" applyFill="1" applyBorder="1" applyAlignment="1">
      <alignment horizontal="left" vertical="center" indent="1"/>
    </xf>
    <xf numFmtId="3" fontId="37" fillId="9" borderId="26" xfId="8" applyNumberFormat="1" applyFont="1" applyFill="1" applyBorder="1">
      <alignment horizontal="right" vertical="center"/>
    </xf>
    <xf numFmtId="3" fontId="37" fillId="9" borderId="27" xfId="8" applyNumberFormat="1" applyFont="1" applyFill="1" applyBorder="1">
      <alignment horizontal="right" vertical="center"/>
    </xf>
    <xf numFmtId="3" fontId="37" fillId="9" borderId="4" xfId="8" applyNumberFormat="1" applyFont="1" applyFill="1" applyBorder="1">
      <alignment horizontal="right" vertical="center"/>
    </xf>
    <xf numFmtId="49" fontId="35" fillId="10" borderId="28" xfId="9" applyFont="1" applyFill="1" applyBorder="1" applyAlignment="1">
      <alignment horizontal="left" vertical="center" indent="2"/>
    </xf>
    <xf numFmtId="3" fontId="37" fillId="10" borderId="28" xfId="8" applyNumberFormat="1" applyFont="1" applyFill="1" applyBorder="1">
      <alignment horizontal="right" vertical="center"/>
    </xf>
    <xf numFmtId="3" fontId="37" fillId="10" borderId="3" xfId="8" applyNumberFormat="1" applyFont="1" applyFill="1" applyBorder="1">
      <alignment horizontal="right" vertical="center"/>
    </xf>
    <xf numFmtId="49" fontId="39" fillId="10" borderId="28" xfId="9" applyFont="1" applyFill="1" applyBorder="1" applyAlignment="1">
      <alignment horizontal="left" vertical="center" indent="3"/>
    </xf>
    <xf numFmtId="3" fontId="40" fillId="10" borderId="28" xfId="8" applyNumberFormat="1" applyFont="1" applyFill="1" applyBorder="1">
      <alignment horizontal="right" vertical="center"/>
    </xf>
    <xf numFmtId="3" fontId="40" fillId="10" borderId="3" xfId="8" applyNumberFormat="1" applyFont="1" applyFill="1" applyBorder="1">
      <alignment horizontal="right" vertical="center"/>
    </xf>
    <xf numFmtId="3" fontId="40" fillId="10" borderId="1" xfId="8" applyNumberFormat="1" applyFont="1" applyFill="1" applyBorder="1">
      <alignment horizontal="right" vertical="center"/>
    </xf>
    <xf numFmtId="2" fontId="39" fillId="0" borderId="0" xfId="4" applyNumberFormat="1" applyFont="1" applyAlignment="1" applyProtection="1">
      <alignment vertical="center"/>
      <protection locked="0"/>
    </xf>
    <xf numFmtId="3" fontId="37" fillId="10" borderId="1" xfId="8" applyNumberFormat="1" applyFont="1" applyFill="1" applyBorder="1">
      <alignment horizontal="right" vertical="center"/>
    </xf>
    <xf numFmtId="3" fontId="37" fillId="9" borderId="28" xfId="8" applyNumberFormat="1" applyFont="1" applyFill="1" applyBorder="1">
      <alignment horizontal="right" vertical="center"/>
    </xf>
    <xf numFmtId="3" fontId="37" fillId="9" borderId="3" xfId="8" applyNumberFormat="1" applyFont="1" applyFill="1" applyBorder="1">
      <alignment horizontal="right" vertical="center"/>
    </xf>
    <xf numFmtId="3" fontId="37" fillId="9" borderId="1" xfId="8" applyNumberFormat="1" applyFont="1" applyFill="1" applyBorder="1">
      <alignment horizontal="right" vertical="center"/>
    </xf>
    <xf numFmtId="0" fontId="35" fillId="10" borderId="28" xfId="9" applyNumberFormat="1" applyFont="1" applyFill="1" applyBorder="1" applyAlignment="1" applyProtection="1">
      <alignment horizontal="left" vertical="center" indent="2"/>
    </xf>
    <xf numFmtId="0" fontId="35" fillId="10" borderId="30" xfId="9" applyNumberFormat="1" applyFont="1" applyFill="1" applyBorder="1" applyAlignment="1" applyProtection="1">
      <alignment horizontal="left" vertical="center" indent="2"/>
    </xf>
    <xf numFmtId="3" fontId="37" fillId="10" borderId="30" xfId="8" applyNumberFormat="1" applyFont="1" applyFill="1" applyBorder="1" applyProtection="1">
      <alignment horizontal="right" vertical="center"/>
      <protection locked="0"/>
    </xf>
    <xf numFmtId="3" fontId="37" fillId="10" borderId="24" xfId="8" applyNumberFormat="1" applyFont="1" applyFill="1" applyBorder="1" applyProtection="1">
      <alignment horizontal="right" vertical="center"/>
      <protection locked="0"/>
    </xf>
    <xf numFmtId="3" fontId="37" fillId="10" borderId="25" xfId="8" applyNumberFormat="1" applyFont="1" applyFill="1" applyBorder="1" applyProtection="1">
      <alignment horizontal="right" vertical="center"/>
      <protection locked="0"/>
    </xf>
    <xf numFmtId="3" fontId="37" fillId="8" borderId="31" xfId="5" applyNumberFormat="1" applyFont="1" applyFill="1" applyBorder="1">
      <alignment horizontal="right" vertical="center"/>
    </xf>
    <xf numFmtId="3" fontId="37" fillId="8" borderId="32" xfId="5" applyNumberFormat="1" applyFont="1" applyFill="1" applyBorder="1">
      <alignment horizontal="right" vertical="center"/>
    </xf>
    <xf numFmtId="3" fontId="37" fillId="8" borderId="33" xfId="5" applyNumberFormat="1" applyFont="1" applyFill="1" applyBorder="1">
      <alignment horizontal="right" vertical="center"/>
    </xf>
    <xf numFmtId="49" fontId="35" fillId="10" borderId="28" xfId="7" applyFont="1" applyFill="1" applyBorder="1" applyAlignment="1">
      <alignment horizontal="left" vertical="center" indent="1"/>
    </xf>
    <xf numFmtId="3" fontId="37" fillId="10" borderId="26" xfId="8" applyNumberFormat="1" applyFont="1" applyFill="1" applyBorder="1" applyProtection="1">
      <alignment horizontal="right" vertical="center"/>
    </xf>
    <xf numFmtId="3" fontId="37" fillId="10" borderId="27" xfId="8" applyNumberFormat="1" applyFont="1" applyFill="1" applyBorder="1" applyProtection="1">
      <alignment horizontal="right" vertical="center"/>
    </xf>
    <xf numFmtId="3" fontId="37" fillId="10" borderId="4" xfId="8" applyNumberFormat="1" applyFont="1" applyFill="1" applyBorder="1" applyProtection="1">
      <alignment horizontal="right" vertical="center"/>
    </xf>
    <xf numFmtId="3" fontId="37" fillId="10" borderId="28" xfId="8" applyNumberFormat="1" applyFont="1" applyFill="1" applyBorder="1" applyProtection="1">
      <alignment horizontal="right" vertical="center"/>
    </xf>
    <xf numFmtId="3" fontId="37" fillId="10" borderId="3" xfId="8" applyNumberFormat="1" applyFont="1" applyFill="1" applyBorder="1" applyProtection="1">
      <alignment horizontal="right" vertical="center"/>
    </xf>
    <xf numFmtId="3" fontId="37" fillId="10" borderId="1" xfId="8" applyNumberFormat="1" applyFont="1" applyFill="1" applyBorder="1" applyProtection="1">
      <alignment horizontal="right" vertical="center"/>
    </xf>
    <xf numFmtId="49" fontId="35" fillId="10" borderId="34" xfId="7" applyFont="1" applyFill="1" applyBorder="1" applyAlignment="1">
      <alignment horizontal="left" vertical="center" indent="1"/>
    </xf>
    <xf numFmtId="1" fontId="35" fillId="0" borderId="11" xfId="10" applyNumberFormat="1" applyFont="1" applyFill="1" applyBorder="1" applyAlignment="1">
      <alignment horizontal="right" vertical="center"/>
    </xf>
    <xf numFmtId="2" fontId="42" fillId="0" borderId="0" xfId="4" applyNumberFormat="1" applyFont="1" applyAlignment="1" applyProtection="1">
      <alignment vertical="center"/>
      <protection locked="0"/>
    </xf>
    <xf numFmtId="2" fontId="35" fillId="8" borderId="19" xfId="4" applyNumberFormat="1" applyFont="1" applyFill="1" applyBorder="1" applyAlignment="1">
      <alignment horizontal="left" vertical="center"/>
    </xf>
    <xf numFmtId="3" fontId="37" fillId="8" borderId="31" xfId="8" quotePrefix="1" applyNumberFormat="1" applyFont="1" applyFill="1" applyBorder="1">
      <alignment horizontal="right" vertical="center"/>
    </xf>
    <xf numFmtId="3" fontId="37" fillId="8" borderId="32" xfId="8" quotePrefix="1" applyNumberFormat="1" applyFont="1" applyFill="1" applyBorder="1">
      <alignment horizontal="right" vertical="center"/>
    </xf>
    <xf numFmtId="3" fontId="37" fillId="10" borderId="28" xfId="8" applyNumberFormat="1" applyFont="1" applyFill="1" applyBorder="1" applyProtection="1">
      <alignment horizontal="right" vertical="center"/>
      <protection locked="0"/>
    </xf>
    <xf numFmtId="3" fontId="37" fillId="10" borderId="3" xfId="8" applyNumberFormat="1" applyFont="1" applyFill="1" applyBorder="1" applyProtection="1">
      <alignment horizontal="right" vertical="center"/>
      <protection locked="0"/>
    </xf>
    <xf numFmtId="3" fontId="37" fillId="10" borderId="1" xfId="8" applyNumberFormat="1" applyFont="1" applyFill="1" applyBorder="1" applyProtection="1">
      <alignment horizontal="right" vertical="center"/>
      <protection locked="0"/>
    </xf>
    <xf numFmtId="49" fontId="35" fillId="10" borderId="30" xfId="7" applyFont="1" applyFill="1" applyBorder="1" applyAlignment="1">
      <alignment horizontal="left" vertical="center" indent="1"/>
    </xf>
    <xf numFmtId="3" fontId="37" fillId="10" borderId="30" xfId="8" applyNumberFormat="1" applyFont="1" applyFill="1" applyBorder="1" applyProtection="1">
      <alignment horizontal="right" vertical="center"/>
    </xf>
    <xf numFmtId="3" fontId="37" fillId="10" borderId="24" xfId="8" applyNumberFormat="1" applyFont="1" applyFill="1" applyBorder="1" applyProtection="1">
      <alignment horizontal="right" vertical="center"/>
    </xf>
    <xf numFmtId="0" fontId="6" fillId="0" borderId="0" xfId="6"/>
    <xf numFmtId="49" fontId="37" fillId="8" borderId="31" xfId="11" applyFont="1" applyFill="1" applyBorder="1">
      <alignment horizontal="left" vertical="center"/>
    </xf>
    <xf numFmtId="3" fontId="37" fillId="8" borderId="31" xfId="10" applyNumberFormat="1" applyFont="1" applyFill="1" applyBorder="1" applyAlignment="1">
      <alignment horizontal="right" vertical="center"/>
    </xf>
    <xf numFmtId="3" fontId="37" fillId="8" borderId="32" xfId="10" applyNumberFormat="1" applyFont="1" applyFill="1" applyBorder="1" applyAlignment="1">
      <alignment horizontal="right" vertical="center"/>
    </xf>
    <xf numFmtId="49" fontId="37" fillId="9" borderId="28" xfId="11" applyFont="1" applyFill="1" applyBorder="1">
      <alignment horizontal="left" vertical="center"/>
    </xf>
    <xf numFmtId="3" fontId="37" fillId="9" borderId="28" xfId="5" applyNumberFormat="1" applyFont="1" applyFill="1" applyBorder="1">
      <alignment horizontal="right" vertical="center"/>
    </xf>
    <xf numFmtId="3" fontId="37" fillId="9" borderId="3" xfId="5" applyNumberFormat="1" applyFont="1" applyFill="1" applyBorder="1">
      <alignment horizontal="right" vertical="center"/>
    </xf>
    <xf numFmtId="3" fontId="37" fillId="9" borderId="1" xfId="5" applyNumberFormat="1" applyFont="1" applyFill="1" applyBorder="1">
      <alignment horizontal="right" vertical="center"/>
    </xf>
    <xf numFmtId="3" fontId="37" fillId="9" borderId="2" xfId="5" applyNumberFormat="1" applyFont="1" applyFill="1" applyBorder="1">
      <alignment horizontal="right" vertical="center"/>
    </xf>
    <xf numFmtId="49" fontId="35" fillId="10" borderId="26" xfId="7" applyFont="1" applyFill="1" applyBorder="1" applyAlignment="1">
      <alignment horizontal="left" vertical="center" indent="1"/>
    </xf>
    <xf numFmtId="2" fontId="35" fillId="9" borderId="35" xfId="4" applyNumberFormat="1" applyFont="1" applyFill="1" applyBorder="1" applyAlignment="1">
      <alignment vertical="center"/>
    </xf>
    <xf numFmtId="3" fontId="37" fillId="9" borderId="28" xfId="5" applyNumberFormat="1" applyFont="1" applyFill="1" applyBorder="1" applyProtection="1">
      <alignment horizontal="right" vertical="center"/>
      <protection locked="0"/>
    </xf>
    <xf numFmtId="3" fontId="37" fillId="9" borderId="3" xfId="5" applyNumberFormat="1" applyFont="1" applyFill="1" applyBorder="1" applyProtection="1">
      <alignment horizontal="right" vertical="center"/>
      <protection locked="0"/>
    </xf>
    <xf numFmtId="2" fontId="35" fillId="9" borderId="36" xfId="4" applyNumberFormat="1" applyFont="1" applyFill="1" applyBorder="1" applyAlignment="1">
      <alignment vertical="center"/>
    </xf>
    <xf numFmtId="3" fontId="37" fillId="9" borderId="37" xfId="5" applyNumberFormat="1" applyFont="1" applyFill="1" applyBorder="1">
      <alignment horizontal="right" vertical="center"/>
    </xf>
    <xf numFmtId="3" fontId="37" fillId="9" borderId="38" xfId="5" applyNumberFormat="1" applyFont="1" applyFill="1" applyBorder="1">
      <alignment horizontal="right" vertical="center"/>
    </xf>
    <xf numFmtId="2" fontId="43" fillId="0" borderId="0" xfId="4" applyNumberFormat="1" applyFont="1" applyAlignment="1" applyProtection="1">
      <alignment vertical="center"/>
      <protection locked="0"/>
    </xf>
    <xf numFmtId="0" fontId="6" fillId="0" borderId="9" xfId="6" applyBorder="1"/>
    <xf numFmtId="0" fontId="6" fillId="0" borderId="10" xfId="6" applyBorder="1" applyAlignment="1">
      <alignment vertical="top" wrapText="1"/>
    </xf>
    <xf numFmtId="0" fontId="6" fillId="0" borderId="11" xfId="6" applyBorder="1"/>
    <xf numFmtId="0" fontId="6" fillId="0" borderId="6" xfId="6" applyBorder="1"/>
    <xf numFmtId="0" fontId="6" fillId="0" borderId="0" xfId="6" applyAlignment="1">
      <alignment vertical="top" wrapText="1"/>
    </xf>
    <xf numFmtId="0" fontId="6" fillId="0" borderId="7" xfId="6" applyBorder="1"/>
    <xf numFmtId="0" fontId="37" fillId="0" borderId="0" xfId="6" applyFont="1" applyAlignment="1">
      <alignment vertical="top" wrapText="1"/>
    </xf>
    <xf numFmtId="0" fontId="44" fillId="0" borderId="0" xfId="6" applyFont="1" applyAlignment="1">
      <alignment vertical="top" wrapText="1"/>
    </xf>
    <xf numFmtId="0" fontId="44" fillId="0" borderId="0" xfId="6" applyFont="1" applyAlignment="1">
      <alignment horizontal="left" vertical="top" wrapText="1"/>
    </xf>
    <xf numFmtId="169" fontId="44" fillId="0" borderId="0" xfId="6" applyNumberFormat="1" applyFont="1" applyAlignment="1">
      <alignment horizontal="left" vertical="top" wrapText="1"/>
    </xf>
    <xf numFmtId="170" fontId="44" fillId="0" borderId="0" xfId="6" applyNumberFormat="1" applyFont="1" applyAlignment="1">
      <alignment horizontal="left" vertical="top" wrapText="1"/>
    </xf>
    <xf numFmtId="0" fontId="37" fillId="0" borderId="39" xfId="6" applyFont="1" applyBorder="1" applyAlignment="1">
      <alignment horizontal="right" vertical="top" wrapText="1"/>
    </xf>
    <xf numFmtId="0" fontId="6" fillId="0" borderId="40" xfId="6" applyBorder="1"/>
    <xf numFmtId="0" fontId="37" fillId="0" borderId="12" xfId="6" applyFont="1" applyBorder="1" applyAlignment="1">
      <alignment horizontal="right" vertical="top" wrapText="1"/>
    </xf>
    <xf numFmtId="0" fontId="6" fillId="0" borderId="27" xfId="6" applyBorder="1"/>
    <xf numFmtId="0" fontId="37" fillId="0" borderId="0" xfId="6" applyFont="1" applyAlignment="1">
      <alignment horizontal="right" vertical="top" wrapText="1"/>
    </xf>
    <xf numFmtId="0" fontId="37" fillId="0" borderId="10" xfId="6" applyFont="1" applyBorder="1" applyAlignment="1">
      <alignment vertical="top" wrapText="1"/>
    </xf>
    <xf numFmtId="0" fontId="6" fillId="0" borderId="0" xfId="6" applyAlignment="1">
      <alignment horizontal="left" vertical="top" wrapText="1" indent="3"/>
    </xf>
    <xf numFmtId="0" fontId="6" fillId="0" borderId="0" xfId="6" applyAlignment="1">
      <alignment horizontal="left" vertical="top" wrapText="1" indent="10"/>
    </xf>
    <xf numFmtId="0" fontId="37" fillId="0" borderId="6" xfId="6" applyFont="1" applyBorder="1"/>
    <xf numFmtId="0" fontId="37" fillId="0" borderId="0" xfId="6" applyFont="1" applyAlignment="1">
      <alignment horizontal="left" vertical="top" wrapText="1" indent="3"/>
    </xf>
    <xf numFmtId="0" fontId="37" fillId="0" borderId="7" xfId="6" applyFont="1" applyBorder="1"/>
    <xf numFmtId="0" fontId="6" fillId="0" borderId="12" xfId="6" applyBorder="1" applyAlignment="1">
      <alignment vertical="top" wrapText="1"/>
    </xf>
    <xf numFmtId="0" fontId="0" fillId="0" borderId="0" xfId="0" applyAlignment="1">
      <alignment vertical="center"/>
    </xf>
    <xf numFmtId="0" fontId="45" fillId="11" borderId="1" xfId="0" applyFont="1" applyFill="1" applyBorder="1"/>
    <xf numFmtId="1" fontId="46" fillId="0" borderId="0" xfId="0" applyNumberFormat="1" applyFont="1" applyAlignment="1">
      <alignment horizontal="center"/>
    </xf>
    <xf numFmtId="3" fontId="6" fillId="0" borderId="1" xfId="1" applyNumberFormat="1" applyFont="1" applyBorder="1" applyAlignment="1">
      <alignment horizontal="center"/>
    </xf>
    <xf numFmtId="3" fontId="37" fillId="0" borderId="1" xfId="1" applyNumberFormat="1" applyFont="1" applyBorder="1" applyAlignment="1">
      <alignment horizontal="center"/>
    </xf>
    <xf numFmtId="0" fontId="7" fillId="0" borderId="1" xfId="0" applyFont="1" applyBorder="1" applyAlignment="1">
      <alignment horizontal="left" vertical="center" wrapText="1"/>
    </xf>
    <xf numFmtId="3" fontId="6" fillId="0" borderId="1" xfId="0" applyNumberFormat="1" applyFont="1" applyBorder="1" applyAlignment="1">
      <alignment horizontal="center"/>
    </xf>
    <xf numFmtId="0" fontId="0" fillId="3" borderId="9" xfId="0" applyFill="1" applyBorder="1" applyAlignment="1">
      <alignment horizontal="center"/>
    </xf>
    <xf numFmtId="0" fontId="0" fillId="3" borderId="40" xfId="0" applyFill="1" applyBorder="1" applyAlignment="1">
      <alignment horizontal="center"/>
    </xf>
    <xf numFmtId="9" fontId="0" fillId="3" borderId="1" xfId="1" applyFont="1" applyFill="1" applyBorder="1"/>
    <xf numFmtId="0" fontId="27" fillId="0" borderId="0" xfId="2" applyFont="1" applyFill="1" applyBorder="1" applyAlignment="1">
      <alignment horizontal="left" vertical="center" wrapText="1"/>
    </xf>
    <xf numFmtId="9" fontId="52" fillId="0" borderId="1" xfId="0" applyNumberFormat="1" applyFont="1" applyBorder="1" applyAlignment="1">
      <alignment horizontal="center"/>
    </xf>
    <xf numFmtId="0" fontId="53" fillId="0" borderId="1" xfId="0" applyFont="1" applyBorder="1"/>
    <xf numFmtId="3" fontId="54" fillId="0" borderId="1" xfId="0" applyNumberFormat="1" applyFont="1" applyBorder="1" applyAlignment="1">
      <alignment horizontal="center" vertical="center" wrapText="1"/>
    </xf>
    <xf numFmtId="0" fontId="55" fillId="0" borderId="1" xfId="0" applyFont="1" applyBorder="1"/>
    <xf numFmtId="3" fontId="56" fillId="0" borderId="1" xfId="1" applyNumberFormat="1" applyFont="1" applyBorder="1" applyAlignment="1">
      <alignment horizontal="center"/>
    </xf>
    <xf numFmtId="3" fontId="56" fillId="0" borderId="1" xfId="0" applyNumberFormat="1" applyFont="1" applyBorder="1" applyAlignment="1">
      <alignment horizontal="center" vertical="center" wrapText="1"/>
    </xf>
    <xf numFmtId="3" fontId="57" fillId="0" borderId="1" xfId="0" applyNumberFormat="1" applyFont="1" applyBorder="1" applyAlignment="1">
      <alignment horizontal="center" vertical="center" wrapText="1"/>
    </xf>
    <xf numFmtId="0" fontId="23" fillId="0" borderId="1" xfId="0" applyFont="1" applyBorder="1"/>
    <xf numFmtId="0" fontId="58" fillId="0" borderId="1" xfId="0" applyFont="1" applyBorder="1"/>
    <xf numFmtId="0" fontId="0" fillId="0" borderId="10" xfId="0" applyBorder="1"/>
    <xf numFmtId="0" fontId="0" fillId="0" borderId="11" xfId="0" applyBorder="1"/>
    <xf numFmtId="0" fontId="0" fillId="0" borderId="12" xfId="0" applyBorder="1"/>
    <xf numFmtId="0" fontId="0" fillId="0" borderId="27" xfId="0" applyBorder="1"/>
    <xf numFmtId="0" fontId="0" fillId="3" borderId="1" xfId="0" applyFill="1" applyBorder="1" applyAlignment="1">
      <alignment horizontal="center"/>
    </xf>
    <xf numFmtId="3" fontId="0" fillId="3" borderId="41" xfId="0" applyNumberFormat="1" applyFill="1" applyBorder="1"/>
    <xf numFmtId="3" fontId="0" fillId="3" borderId="4" xfId="0" applyNumberFormat="1" applyFill="1" applyBorder="1"/>
    <xf numFmtId="0" fontId="59" fillId="14" borderId="1" xfId="0" applyFont="1" applyFill="1" applyBorder="1"/>
    <xf numFmtId="9" fontId="60" fillId="14" borderId="1" xfId="1" applyFont="1" applyFill="1" applyBorder="1" applyAlignment="1">
      <alignment horizontal="center"/>
    </xf>
    <xf numFmtId="9" fontId="60" fillId="14" borderId="1" xfId="0" applyNumberFormat="1" applyFont="1" applyFill="1" applyBorder="1" applyAlignment="1">
      <alignment horizontal="center"/>
    </xf>
    <xf numFmtId="0" fontId="49" fillId="12" borderId="1" xfId="0" applyFont="1" applyFill="1" applyBorder="1"/>
    <xf numFmtId="3" fontId="48" fillId="12" borderId="1" xfId="1" applyNumberFormat="1" applyFont="1" applyFill="1" applyBorder="1" applyAlignment="1">
      <alignment horizontal="center"/>
    </xf>
    <xf numFmtId="0" fontId="12" fillId="15" borderId="1" xfId="0" applyFont="1" applyFill="1" applyBorder="1"/>
    <xf numFmtId="3" fontId="13" fillId="15" borderId="1" xfId="0" applyNumberFormat="1" applyFont="1" applyFill="1" applyBorder="1" applyAlignment="1">
      <alignment horizontal="center" vertical="center" wrapText="1"/>
    </xf>
    <xf numFmtId="1" fontId="13" fillId="15" borderId="1" xfId="0" applyNumberFormat="1" applyFont="1" applyFill="1" applyBorder="1" applyAlignment="1">
      <alignment horizontal="center"/>
    </xf>
    <xf numFmtId="3" fontId="56" fillId="0" borderId="2" xfId="1" applyNumberFormat="1" applyFont="1" applyBorder="1" applyAlignment="1">
      <alignment horizontal="center"/>
    </xf>
    <xf numFmtId="3" fontId="48" fillId="12" borderId="2" xfId="1" applyNumberFormat="1" applyFont="1" applyFill="1" applyBorder="1" applyAlignment="1">
      <alignment horizontal="center"/>
    </xf>
    <xf numFmtId="1" fontId="13" fillId="0" borderId="3" xfId="0" applyNumberFormat="1" applyFont="1" applyBorder="1" applyAlignment="1">
      <alignment horizontal="center"/>
    </xf>
    <xf numFmtId="0" fontId="9" fillId="2" borderId="1" xfId="2" applyFill="1" applyBorder="1" applyAlignment="1">
      <alignment horizontal="center" vertical="center"/>
    </xf>
    <xf numFmtId="0" fontId="0" fillId="0" borderId="9" xfId="0" applyBorder="1"/>
    <xf numFmtId="3" fontId="0" fillId="0" borderId="2" xfId="0" applyNumberFormat="1" applyBorder="1"/>
    <xf numFmtId="3" fontId="46" fillId="11" borderId="1" xfId="0" applyNumberFormat="1" applyFont="1" applyFill="1" applyBorder="1" applyAlignment="1">
      <alignment horizontal="center" vertical="center" wrapText="1"/>
    </xf>
    <xf numFmtId="1" fontId="46" fillId="11" borderId="1" xfId="0" applyNumberFormat="1" applyFont="1" applyFill="1" applyBorder="1" applyAlignment="1">
      <alignment horizontal="center"/>
    </xf>
    <xf numFmtId="1" fontId="46" fillId="11" borderId="2" xfId="0" applyNumberFormat="1" applyFont="1" applyFill="1" applyBorder="1" applyAlignment="1">
      <alignment horizontal="center"/>
    </xf>
    <xf numFmtId="1" fontId="6" fillId="0" borderId="1" xfId="0" applyNumberFormat="1" applyFont="1" applyBorder="1" applyAlignment="1">
      <alignment horizontal="center"/>
    </xf>
    <xf numFmtId="0" fontId="27" fillId="0" borderId="0" xfId="2" applyFont="1" applyFill="1" applyBorder="1" applyAlignment="1">
      <alignment vertical="center" wrapText="1"/>
    </xf>
    <xf numFmtId="3" fontId="2" fillId="0" borderId="9" xfId="0" applyNumberFormat="1" applyFont="1" applyBorder="1" applyAlignment="1">
      <alignment horizontal="center"/>
    </xf>
    <xf numFmtId="3" fontId="2" fillId="0" borderId="10" xfId="0" applyNumberFormat="1" applyFont="1" applyBorder="1" applyAlignment="1">
      <alignment horizontal="center"/>
    </xf>
    <xf numFmtId="3" fontId="2" fillId="0" borderId="6" xfId="0" applyNumberFormat="1" applyFont="1" applyBorder="1" applyAlignment="1">
      <alignment horizontal="center"/>
    </xf>
    <xf numFmtId="3" fontId="2" fillId="0" borderId="0" xfId="0" applyNumberFormat="1" applyFont="1" applyAlignment="1">
      <alignment horizontal="center"/>
    </xf>
    <xf numFmtId="3" fontId="2" fillId="0" borderId="40" xfId="0" applyNumberFormat="1" applyFont="1" applyBorder="1" applyAlignment="1">
      <alignment horizontal="center"/>
    </xf>
    <xf numFmtId="3" fontId="2" fillId="0" borderId="12" xfId="0" applyNumberFormat="1" applyFont="1" applyBorder="1" applyAlignment="1">
      <alignment horizontal="center"/>
    </xf>
    <xf numFmtId="164" fontId="2" fillId="0" borderId="12" xfId="0" applyNumberFormat="1" applyFont="1" applyBorder="1" applyAlignment="1">
      <alignment horizontal="center"/>
    </xf>
    <xf numFmtId="164" fontId="2" fillId="0" borderId="0" xfId="0" applyNumberFormat="1" applyFont="1" applyAlignment="1">
      <alignment horizontal="center"/>
    </xf>
    <xf numFmtId="3" fontId="2" fillId="0" borderId="41" xfId="0" applyNumberFormat="1" applyFont="1" applyBorder="1" applyAlignment="1">
      <alignment horizontal="center"/>
    </xf>
    <xf numFmtId="3" fontId="2" fillId="0" borderId="8" xfId="0" applyNumberFormat="1" applyFont="1" applyBorder="1" applyAlignment="1">
      <alignment horizontal="center"/>
    </xf>
    <xf numFmtId="3" fontId="2" fillId="0" borderId="4" xfId="0" applyNumberFormat="1" applyFont="1" applyBorder="1" applyAlignment="1">
      <alignment horizontal="center"/>
    </xf>
    <xf numFmtId="9" fontId="6" fillId="0" borderId="2" xfId="1" applyFont="1" applyBorder="1" applyAlignment="1">
      <alignment horizontal="center"/>
    </xf>
    <xf numFmtId="9" fontId="6" fillId="0" borderId="5" xfId="1" applyFont="1" applyBorder="1" applyAlignment="1">
      <alignment horizontal="center"/>
    </xf>
    <xf numFmtId="9" fontId="6" fillId="0" borderId="3" xfId="1" applyFont="1" applyBorder="1" applyAlignment="1">
      <alignment horizontal="center"/>
    </xf>
    <xf numFmtId="9" fontId="11" fillId="0" borderId="12" xfId="1" applyFont="1" applyBorder="1" applyAlignment="1">
      <alignment horizontal="center"/>
    </xf>
    <xf numFmtId="9" fontId="11" fillId="0" borderId="5" xfId="1" applyFont="1" applyBorder="1" applyAlignment="1">
      <alignment horizontal="center"/>
    </xf>
    <xf numFmtId="9" fontId="11" fillId="0" borderId="3" xfId="1" applyFont="1" applyBorder="1" applyAlignment="1">
      <alignment horizontal="center"/>
    </xf>
    <xf numFmtId="3" fontId="4" fillId="0" borderId="5" xfId="1" applyNumberFormat="1" applyFont="1" applyBorder="1" applyAlignment="1">
      <alignment horizontal="center"/>
    </xf>
    <xf numFmtId="9" fontId="5" fillId="0" borderId="5" xfId="0" applyNumberFormat="1" applyFont="1" applyBorder="1" applyAlignment="1">
      <alignment horizontal="center"/>
    </xf>
    <xf numFmtId="9" fontId="24" fillId="0" borderId="3" xfId="0" applyNumberFormat="1" applyFont="1" applyBorder="1" applyAlignment="1">
      <alignment horizontal="center"/>
    </xf>
    <xf numFmtId="1" fontId="37" fillId="0" borderId="1" xfId="0" applyNumberFormat="1" applyFont="1" applyBorder="1" applyAlignment="1">
      <alignment horizontal="center"/>
    </xf>
    <xf numFmtId="3" fontId="0" fillId="0" borderId="5" xfId="0" applyNumberFormat="1" applyBorder="1"/>
    <xf numFmtId="0" fontId="0" fillId="0" borderId="41" xfId="0" applyBorder="1"/>
    <xf numFmtId="9" fontId="11" fillId="0" borderId="41" xfId="1" applyFont="1" applyBorder="1" applyAlignment="1">
      <alignment horizontal="center"/>
    </xf>
    <xf numFmtId="0" fontId="0" fillId="0" borderId="6" xfId="0" applyBorder="1" applyAlignment="1">
      <alignment horizontal="right"/>
    </xf>
    <xf numFmtId="0" fontId="0" fillId="0" borderId="6" xfId="0" applyBorder="1"/>
    <xf numFmtId="2" fontId="0" fillId="0" borderId="2" xfId="0" applyNumberFormat="1" applyBorder="1"/>
    <xf numFmtId="171" fontId="0" fillId="0" borderId="6" xfId="0" applyNumberFormat="1" applyBorder="1"/>
    <xf numFmtId="171" fontId="0" fillId="0" borderId="0" xfId="0" applyNumberFormat="1"/>
    <xf numFmtId="0" fontId="0" fillId="0" borderId="4" xfId="0" applyBorder="1"/>
    <xf numFmtId="2" fontId="0" fillId="0" borderId="40" xfId="0" applyNumberFormat="1" applyBorder="1"/>
    <xf numFmtId="2" fontId="27" fillId="0" borderId="2" xfId="0" applyNumberFormat="1" applyFont="1" applyBorder="1"/>
    <xf numFmtId="0" fontId="61" fillId="0" borderId="0" xfId="0" applyFont="1"/>
    <xf numFmtId="3" fontId="48" fillId="0" borderId="3" xfId="1" applyNumberFormat="1" applyFont="1" applyBorder="1" applyAlignment="1">
      <alignment horizontal="center"/>
    </xf>
    <xf numFmtId="4" fontId="0" fillId="16" borderId="6" xfId="0" applyNumberFormat="1" applyFill="1" applyBorder="1"/>
    <xf numFmtId="3" fontId="60" fillId="0" borderId="1" xfId="1" applyNumberFormat="1" applyFont="1" applyBorder="1" applyAlignment="1">
      <alignment horizontal="center"/>
    </xf>
    <xf numFmtId="0" fontId="8" fillId="0" borderId="0" xfId="0" applyFont="1" applyAlignment="1">
      <alignment horizontal="left"/>
    </xf>
    <xf numFmtId="0" fontId="0" fillId="0" borderId="40" xfId="0" applyBorder="1"/>
    <xf numFmtId="3" fontId="6" fillId="0" borderId="41" xfId="0" applyNumberFormat="1" applyFont="1" applyBorder="1" applyAlignment="1">
      <alignment horizontal="center"/>
    </xf>
    <xf numFmtId="3" fontId="6" fillId="0" borderId="4" xfId="0" applyNumberFormat="1" applyFont="1" applyBorder="1" applyAlignment="1">
      <alignment horizontal="center"/>
    </xf>
    <xf numFmtId="3" fontId="0" fillId="0" borderId="10" xfId="0" applyNumberFormat="1" applyBorder="1" applyAlignment="1">
      <alignment horizontal="center"/>
    </xf>
    <xf numFmtId="3" fontId="0" fillId="0" borderId="12" xfId="0" applyNumberFormat="1" applyBorder="1" applyAlignment="1">
      <alignment horizontal="center"/>
    </xf>
    <xf numFmtId="3" fontId="0" fillId="0" borderId="0" xfId="0" applyNumberFormat="1" applyAlignment="1">
      <alignment horizontal="center"/>
    </xf>
    <xf numFmtId="3" fontId="0" fillId="0" borderId="2" xfId="0" applyNumberFormat="1" applyBorder="1" applyAlignment="1">
      <alignment horizontal="center"/>
    </xf>
    <xf numFmtId="3" fontId="0" fillId="0" borderId="5" xfId="0" applyNumberFormat="1" applyBorder="1" applyAlignment="1">
      <alignment horizontal="center"/>
    </xf>
    <xf numFmtId="0" fontId="0" fillId="0" borderId="2" xfId="0" applyBorder="1" applyAlignment="1">
      <alignment horizontal="left"/>
    </xf>
    <xf numFmtId="1" fontId="48" fillId="0" borderId="3" xfId="1" applyNumberFormat="1" applyFont="1" applyFill="1" applyBorder="1" applyAlignment="1">
      <alignment horizontal="center"/>
    </xf>
    <xf numFmtId="3" fontId="0" fillId="0" borderId="7" xfId="0" applyNumberFormat="1" applyBorder="1" applyAlignment="1">
      <alignment horizontal="center"/>
    </xf>
    <xf numFmtId="3" fontId="0" fillId="0" borderId="3" xfId="0" applyNumberFormat="1" applyBorder="1" applyAlignment="1">
      <alignment horizontal="center"/>
    </xf>
    <xf numFmtId="0" fontId="0" fillId="0" borderId="9" xfId="0" applyBorder="1" applyAlignment="1">
      <alignment horizontal="left"/>
    </xf>
    <xf numFmtId="0" fontId="8" fillId="0" borderId="2" xfId="0" applyFont="1" applyBorder="1"/>
    <xf numFmtId="3" fontId="27" fillId="11" borderId="6" xfId="0" applyNumberFormat="1" applyFont="1" applyFill="1" applyBorder="1"/>
    <xf numFmtId="165" fontId="0" fillId="0" borderId="2" xfId="0" applyNumberFormat="1" applyBorder="1"/>
    <xf numFmtId="2" fontId="27" fillId="0" borderId="9" xfId="0" applyNumberFormat="1" applyFont="1" applyBorder="1"/>
    <xf numFmtId="9" fontId="0" fillId="2" borderId="40" xfId="0" applyNumberFormat="1" applyFill="1" applyBorder="1"/>
    <xf numFmtId="9" fontId="0" fillId="0" borderId="27" xfId="0" applyNumberFormat="1" applyBorder="1"/>
    <xf numFmtId="0" fontId="2" fillId="17" borderId="1" xfId="0" applyFont="1" applyFill="1" applyBorder="1" applyAlignment="1">
      <alignment horizontal="left" vertical="center" wrapText="1"/>
    </xf>
    <xf numFmtId="0" fontId="27" fillId="17" borderId="2" xfId="2" applyFont="1" applyFill="1" applyBorder="1" applyAlignment="1">
      <alignment horizontal="left" vertical="center" wrapText="1"/>
    </xf>
    <xf numFmtId="4" fontId="47" fillId="13" borderId="9" xfId="1" applyNumberFormat="1" applyFont="1" applyFill="1" applyBorder="1"/>
    <xf numFmtId="3" fontId="0" fillId="0" borderId="9" xfId="0" applyNumberFormat="1" applyBorder="1" applyAlignment="1">
      <alignment horizontal="center"/>
    </xf>
    <xf numFmtId="3" fontId="0" fillId="0" borderId="11" xfId="0" applyNumberFormat="1" applyBorder="1" applyAlignment="1">
      <alignment horizontal="center"/>
    </xf>
    <xf numFmtId="0" fontId="0" fillId="0" borderId="40" xfId="0" applyBorder="1" applyAlignment="1">
      <alignment horizontal="center"/>
    </xf>
    <xf numFmtId="0" fontId="0" fillId="0" borderId="12" xfId="0" applyBorder="1" applyAlignment="1">
      <alignment horizontal="center"/>
    </xf>
    <xf numFmtId="0" fontId="0" fillId="0" borderId="27" xfId="0" applyBorder="1" applyAlignment="1">
      <alignment horizontal="center"/>
    </xf>
    <xf numFmtId="3" fontId="0" fillId="0" borderId="1" xfId="0" applyNumberFormat="1" applyBorder="1" applyAlignment="1">
      <alignment horizontal="center"/>
    </xf>
    <xf numFmtId="0" fontId="63" fillId="0" borderId="1" xfId="0" applyFont="1" applyBorder="1" applyAlignment="1">
      <alignment horizontal="left" vertical="center" wrapText="1"/>
    </xf>
    <xf numFmtId="9" fontId="63" fillId="0" borderId="1" xfId="1" applyFont="1" applyBorder="1" applyAlignment="1">
      <alignment horizontal="center"/>
    </xf>
    <xf numFmtId="9" fontId="64" fillId="0" borderId="8" xfId="1" applyFont="1" applyBorder="1" applyAlignment="1">
      <alignment horizontal="center"/>
    </xf>
    <xf numFmtId="0" fontId="65" fillId="0" borderId="0" xfId="0" applyFont="1"/>
    <xf numFmtId="0" fontId="63" fillId="0" borderId="2" xfId="0" applyFont="1" applyBorder="1" applyAlignment="1">
      <alignment horizontal="center"/>
    </xf>
    <xf numFmtId="9" fontId="63" fillId="0" borderId="5" xfId="1" applyFont="1" applyBorder="1" applyAlignment="1">
      <alignment horizontal="center"/>
    </xf>
    <xf numFmtId="164" fontId="63" fillId="0" borderId="4" xfId="1" applyNumberFormat="1" applyFont="1" applyBorder="1" applyAlignment="1">
      <alignment horizontal="center"/>
    </xf>
    <xf numFmtId="9" fontId="63" fillId="0" borderId="3" xfId="1" applyFont="1" applyBorder="1" applyAlignment="1">
      <alignment horizontal="center"/>
    </xf>
    <xf numFmtId="9" fontId="63" fillId="0" borderId="2" xfId="1" applyFont="1" applyBorder="1" applyAlignment="1">
      <alignment horizontal="center"/>
    </xf>
    <xf numFmtId="3" fontId="6" fillId="0" borderId="8" xfId="0" applyNumberFormat="1" applyFont="1" applyBorder="1" applyAlignment="1">
      <alignment horizontal="center"/>
    </xf>
    <xf numFmtId="0" fontId="0" fillId="0" borderId="40"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4" fontId="60" fillId="14" borderId="4" xfId="1" applyNumberFormat="1" applyFont="1" applyFill="1" applyBorder="1" applyAlignment="1">
      <alignment horizontal="center"/>
    </xf>
    <xf numFmtId="0" fontId="66" fillId="0" borderId="0" xfId="12"/>
    <xf numFmtId="0" fontId="68" fillId="0" borderId="0" xfId="12" applyFont="1"/>
    <xf numFmtId="0" fontId="69" fillId="0" borderId="0" xfId="12" applyFont="1"/>
    <xf numFmtId="0" fontId="66" fillId="0" borderId="0" xfId="12" applyAlignment="1">
      <alignment horizontal="center"/>
    </xf>
    <xf numFmtId="0" fontId="28" fillId="0" borderId="0" xfId="12" applyFont="1"/>
    <xf numFmtId="0" fontId="66" fillId="0" borderId="0" xfId="12" applyAlignment="1">
      <alignment vertical="top"/>
    </xf>
    <xf numFmtId="0" fontId="0" fillId="0" borderId="0" xfId="13" applyFont="1" applyBorder="1" applyAlignment="1" applyProtection="1">
      <alignment wrapText="1"/>
    </xf>
    <xf numFmtId="0" fontId="66" fillId="0" borderId="0" xfId="13" applyFont="1" applyBorder="1" applyAlignment="1" applyProtection="1">
      <alignment wrapText="1"/>
    </xf>
    <xf numFmtId="0" fontId="68" fillId="0" borderId="0" xfId="13" applyFont="1" applyAlignment="1" applyProtection="1"/>
    <xf numFmtId="0" fontId="70" fillId="0" borderId="0" xfId="13" applyBorder="1" applyAlignment="1" applyProtection="1">
      <alignment horizontal="center"/>
    </xf>
    <xf numFmtId="0" fontId="70" fillId="0" borderId="0" xfId="13" applyBorder="1" applyAlignment="1" applyProtection="1"/>
    <xf numFmtId="0" fontId="71" fillId="0" borderId="0" xfId="13" applyFont="1" applyBorder="1" applyAlignment="1" applyProtection="1">
      <alignment vertical="center" wrapText="1"/>
    </xf>
    <xf numFmtId="0" fontId="66" fillId="0" borderId="0" xfId="12" applyAlignment="1">
      <alignment horizontal="right"/>
    </xf>
    <xf numFmtId="0" fontId="9" fillId="0" borderId="0" xfId="2" applyAlignment="1" applyProtection="1"/>
    <xf numFmtId="9" fontId="8" fillId="2" borderId="11" xfId="0" applyNumberFormat="1" applyFont="1" applyFill="1" applyBorder="1" applyAlignment="1">
      <alignment horizontal="center"/>
    </xf>
    <xf numFmtId="2" fontId="0" fillId="0" borderId="9" xfId="0" applyNumberFormat="1" applyBorder="1"/>
    <xf numFmtId="4" fontId="0" fillId="0" borderId="40" xfId="1" applyNumberFormat="1" applyFont="1" applyFill="1" applyBorder="1"/>
    <xf numFmtId="0" fontId="10" fillId="0" borderId="10" xfId="0" applyFont="1" applyBorder="1" applyAlignment="1">
      <alignment horizontal="center"/>
    </xf>
    <xf numFmtId="14" fontId="0" fillId="0" borderId="0" xfId="0" applyNumberFormat="1"/>
    <xf numFmtId="3" fontId="48" fillId="12" borderId="42" xfId="1" applyNumberFormat="1" applyFont="1" applyFill="1" applyBorder="1" applyAlignment="1">
      <alignment horizontal="center"/>
    </xf>
    <xf numFmtId="0" fontId="0" fillId="2" borderId="1" xfId="0" applyFill="1" applyBorder="1" applyAlignment="1">
      <alignment horizontal="center"/>
    </xf>
    <xf numFmtId="0" fontId="9" fillId="0" borderId="40" xfId="2" applyBorder="1"/>
    <xf numFmtId="0" fontId="0" fillId="0" borderId="40" xfId="0" applyBorder="1" applyAlignment="1">
      <alignment horizontal="right"/>
    </xf>
    <xf numFmtId="0" fontId="66" fillId="0" borderId="2" xfId="12" applyBorder="1" applyAlignment="1">
      <alignment horizontal="left" vertical="center"/>
    </xf>
    <xf numFmtId="0" fontId="66" fillId="0" borderId="5" xfId="12" applyBorder="1" applyAlignment="1">
      <alignment vertical="center"/>
    </xf>
    <xf numFmtId="14" fontId="66" fillId="0" borderId="1" xfId="12" applyNumberFormat="1" applyBorder="1" applyAlignment="1">
      <alignment horizontal="center" vertical="center"/>
    </xf>
    <xf numFmtId="49" fontId="66" fillId="0" borderId="3" xfId="12" applyNumberFormat="1" applyBorder="1" applyAlignment="1">
      <alignment horizontal="center" vertical="center"/>
    </xf>
    <xf numFmtId="0" fontId="66" fillId="0" borderId="2" xfId="12" applyBorder="1" applyAlignment="1">
      <alignment horizontal="right" vertical="center"/>
    </xf>
    <xf numFmtId="0" fontId="66" fillId="0" borderId="5" xfId="12" applyBorder="1" applyAlignment="1">
      <alignment horizontal="left" vertical="center"/>
    </xf>
    <xf numFmtId="0" fontId="66" fillId="0" borderId="3" xfId="12" applyBorder="1" applyAlignment="1">
      <alignment vertical="center"/>
    </xf>
    <xf numFmtId="0" fontId="66" fillId="0" borderId="0" xfId="12" applyAlignment="1">
      <alignment vertical="center"/>
    </xf>
    <xf numFmtId="0" fontId="66" fillId="0" borderId="0" xfId="13" applyFont="1" applyBorder="1" applyAlignment="1" applyProtection="1">
      <alignment vertical="center" wrapText="1"/>
    </xf>
    <xf numFmtId="9" fontId="72" fillId="0" borderId="7" xfId="1" applyFont="1" applyBorder="1"/>
    <xf numFmtId="3" fontId="72" fillId="0" borderId="6" xfId="0" applyNumberFormat="1" applyFont="1" applyBorder="1"/>
    <xf numFmtId="0" fontId="72" fillId="0" borderId="12" xfId="0" applyFont="1" applyBorder="1"/>
    <xf numFmtId="3" fontId="72" fillId="0" borderId="2" xfId="0" applyNumberFormat="1" applyFont="1" applyBorder="1"/>
    <xf numFmtId="3" fontId="72" fillId="0" borderId="5" xfId="0" applyNumberFormat="1" applyFont="1" applyBorder="1"/>
    <xf numFmtId="9" fontId="72" fillId="0" borderId="3" xfId="1" applyFont="1" applyBorder="1"/>
    <xf numFmtId="2" fontId="8" fillId="0" borderId="5" xfId="0" applyNumberFormat="1" applyFont="1" applyBorder="1"/>
    <xf numFmtId="0" fontId="72" fillId="0" borderId="2" xfId="0" applyFont="1" applyBorder="1"/>
    <xf numFmtId="0" fontId="72" fillId="0" borderId="5" xfId="0" applyFont="1" applyBorder="1"/>
    <xf numFmtId="0" fontId="72" fillId="0" borderId="3" xfId="0" applyFont="1" applyBorder="1"/>
    <xf numFmtId="4" fontId="47" fillId="13" borderId="6" xfId="1" applyNumberFormat="1" applyFont="1" applyFill="1" applyBorder="1"/>
    <xf numFmtId="0" fontId="0" fillId="0" borderId="7" xfId="0" applyBorder="1" applyAlignment="1">
      <alignment vertical="center"/>
    </xf>
    <xf numFmtId="4" fontId="27" fillId="0" borderId="9" xfId="1" applyNumberFormat="1" applyFont="1" applyFill="1" applyBorder="1"/>
    <xf numFmtId="0" fontId="0" fillId="0" borderId="27" xfId="0" applyBorder="1" applyAlignment="1">
      <alignment vertical="center"/>
    </xf>
    <xf numFmtId="4" fontId="72" fillId="0" borderId="0" xfId="0" applyNumberFormat="1" applyFont="1"/>
    <xf numFmtId="4" fontId="47" fillId="13" borderId="40" xfId="0" applyNumberFormat="1" applyFont="1" applyFill="1" applyBorder="1"/>
    <xf numFmtId="4" fontId="62" fillId="0" borderId="2" xfId="0" applyNumberFormat="1" applyFont="1" applyBorder="1"/>
    <xf numFmtId="0" fontId="8" fillId="0" borderId="3" xfId="0" applyFont="1" applyBorder="1"/>
    <xf numFmtId="4" fontId="0" fillId="0" borderId="2" xfId="1" applyNumberFormat="1" applyFont="1" applyFill="1" applyBorder="1"/>
    <xf numFmtId="2" fontId="27" fillId="12" borderId="5" xfId="0" applyNumberFormat="1" applyFont="1" applyFill="1" applyBorder="1"/>
    <xf numFmtId="2" fontId="0" fillId="12" borderId="9" xfId="0" applyNumberFormat="1" applyFill="1" applyBorder="1"/>
    <xf numFmtId="165" fontId="47" fillId="13" borderId="9" xfId="0" applyNumberFormat="1" applyFont="1" applyFill="1" applyBorder="1"/>
    <xf numFmtId="165" fontId="47" fillId="13" borderId="6" xfId="0" applyNumberFormat="1" applyFont="1" applyFill="1" applyBorder="1"/>
    <xf numFmtId="2" fontId="8" fillId="0" borderId="2" xfId="0" applyNumberFormat="1" applyFont="1" applyBorder="1"/>
    <xf numFmtId="2" fontId="0" fillId="12" borderId="2" xfId="0" applyNumberFormat="1" applyFill="1" applyBorder="1"/>
    <xf numFmtId="4" fontId="0" fillId="0" borderId="9" xfId="0" applyNumberFormat="1" applyBorder="1"/>
    <xf numFmtId="4" fontId="0" fillId="0" borderId="6" xfId="0" applyNumberFormat="1" applyBorder="1"/>
    <xf numFmtId="4" fontId="0" fillId="0" borderId="40" xfId="0" applyNumberFormat="1" applyBorder="1"/>
    <xf numFmtId="4" fontId="0" fillId="0" borderId="2" xfId="0" applyNumberFormat="1" applyBorder="1"/>
    <xf numFmtId="3" fontId="48" fillId="0" borderId="0" xfId="1" applyNumberFormat="1" applyFont="1" applyFill="1" applyBorder="1" applyAlignment="1">
      <alignment horizontal="center"/>
    </xf>
    <xf numFmtId="3" fontId="57" fillId="18" borderId="43" xfId="1" applyNumberFormat="1" applyFont="1" applyFill="1" applyBorder="1" applyAlignment="1">
      <alignment horizontal="center"/>
    </xf>
    <xf numFmtId="0" fontId="27" fillId="18" borderId="1" xfId="0" quotePrefix="1" applyFont="1" applyFill="1" applyBorder="1"/>
    <xf numFmtId="3" fontId="0" fillId="0" borderId="6" xfId="0" applyNumberFormat="1" applyBorder="1" applyAlignment="1">
      <alignment horizontal="center"/>
    </xf>
    <xf numFmtId="9" fontId="8" fillId="2" borderId="3" xfId="0" applyNumberFormat="1" applyFont="1" applyFill="1" applyBorder="1" applyAlignment="1">
      <alignment horizontal="center"/>
    </xf>
    <xf numFmtId="3" fontId="6" fillId="0" borderId="0" xfId="0" applyNumberFormat="1" applyFont="1" applyAlignment="1">
      <alignment horizontal="center" vertical="center"/>
    </xf>
    <xf numFmtId="3" fontId="2" fillId="0" borderId="1" xfId="0" applyNumberFormat="1" applyFont="1" applyBorder="1" applyAlignment="1">
      <alignment horizontal="center"/>
    </xf>
    <xf numFmtId="3" fontId="6" fillId="2" borderId="0" xfId="0" applyNumberFormat="1" applyFont="1" applyFill="1" applyAlignment="1">
      <alignment horizontal="center"/>
    </xf>
    <xf numFmtId="3" fontId="6" fillId="0" borderId="0" xfId="0" applyNumberFormat="1" applyFont="1" applyAlignment="1">
      <alignment horizontal="center"/>
    </xf>
    <xf numFmtId="0" fontId="0" fillId="3" borderId="0" xfId="0" applyFill="1" applyAlignment="1">
      <alignment horizontal="right"/>
    </xf>
    <xf numFmtId="3" fontId="0" fillId="3" borderId="0" xfId="0" applyNumberFormat="1" applyFill="1"/>
    <xf numFmtId="0" fontId="0" fillId="3" borderId="12" xfId="0" applyFill="1" applyBorder="1" applyAlignment="1">
      <alignment horizontal="right"/>
    </xf>
    <xf numFmtId="3" fontId="0" fillId="3" borderId="12" xfId="0" applyNumberFormat="1" applyFill="1" applyBorder="1"/>
    <xf numFmtId="3" fontId="0" fillId="0" borderId="11" xfId="0" applyNumberFormat="1" applyBorder="1"/>
    <xf numFmtId="3" fontId="0" fillId="0" borderId="7" xfId="0" applyNumberFormat="1" applyBorder="1"/>
    <xf numFmtId="3" fontId="0" fillId="0" borderId="3" xfId="0" applyNumberFormat="1" applyBorder="1"/>
    <xf numFmtId="9" fontId="0" fillId="0" borderId="27" xfId="1" applyFont="1" applyBorder="1"/>
    <xf numFmtId="2" fontId="72" fillId="0" borderId="2" xfId="0" applyNumberFormat="1" applyFont="1" applyBorder="1"/>
    <xf numFmtId="2" fontId="72" fillId="0" borderId="6" xfId="0" applyNumberFormat="1" applyFont="1" applyBorder="1"/>
    <xf numFmtId="0" fontId="72" fillId="0" borderId="27" xfId="0" applyFont="1" applyBorder="1"/>
    <xf numFmtId="3" fontId="0" fillId="11" borderId="9" xfId="0" applyNumberFormat="1" applyFill="1" applyBorder="1"/>
    <xf numFmtId="3" fontId="0" fillId="0" borderId="10" xfId="0" applyNumberFormat="1" applyBorder="1"/>
    <xf numFmtId="3" fontId="72" fillId="0" borderId="10" xfId="0" applyNumberFormat="1" applyFont="1" applyBorder="1"/>
    <xf numFmtId="3" fontId="72" fillId="0" borderId="9" xfId="0" applyNumberFormat="1" applyFont="1" applyBorder="1"/>
    <xf numFmtId="9" fontId="72" fillId="0" borderId="11" xfId="1" applyFont="1" applyBorder="1"/>
    <xf numFmtId="3" fontId="72" fillId="0" borderId="0" xfId="0" applyNumberFormat="1" applyFont="1"/>
    <xf numFmtId="3" fontId="27" fillId="11" borderId="40" xfId="0" applyNumberFormat="1" applyFont="1" applyFill="1" applyBorder="1"/>
    <xf numFmtId="3" fontId="0" fillId="0" borderId="12" xfId="0" applyNumberFormat="1" applyBorder="1"/>
    <xf numFmtId="3" fontId="72" fillId="0" borderId="40" xfId="0" applyNumberFormat="1" applyFont="1" applyBorder="1"/>
    <xf numFmtId="9" fontId="72" fillId="0" borderId="27" xfId="1" applyFont="1" applyBorder="1"/>
    <xf numFmtId="0" fontId="0" fillId="0" borderId="3" xfId="0" applyBorder="1" applyAlignment="1">
      <alignment horizontal="center"/>
    </xf>
    <xf numFmtId="0" fontId="0" fillId="0" borderId="5" xfId="0" applyBorder="1" applyAlignment="1">
      <alignment horizontal="center"/>
    </xf>
    <xf numFmtId="49" fontId="66" fillId="0" borderId="0" xfId="12" applyNumberFormat="1"/>
    <xf numFmtId="2" fontId="72" fillId="0" borderId="0" xfId="0" applyNumberFormat="1" applyFont="1"/>
    <xf numFmtId="1" fontId="72" fillId="0" borderId="2" xfId="0" applyNumberFormat="1" applyFont="1" applyBorder="1"/>
    <xf numFmtId="4" fontId="47" fillId="13" borderId="40" xfId="1" applyNumberFormat="1" applyFont="1" applyFill="1" applyBorder="1"/>
    <xf numFmtId="4" fontId="27" fillId="0" borderId="40" xfId="0" applyNumberFormat="1" applyFont="1" applyBorder="1"/>
    <xf numFmtId="0" fontId="8" fillId="0" borderId="10" xfId="0" applyFont="1" applyBorder="1"/>
    <xf numFmtId="4" fontId="62" fillId="0" borderId="9" xfId="1" applyNumberFormat="1" applyFont="1" applyFill="1" applyBorder="1"/>
    <xf numFmtId="0" fontId="8" fillId="0" borderId="11" xfId="0" applyFont="1" applyBorder="1" applyAlignment="1">
      <alignment vertical="center"/>
    </xf>
    <xf numFmtId="0" fontId="8" fillId="0" borderId="9" xfId="0" applyFont="1" applyBorder="1" applyAlignment="1">
      <alignment horizontal="left"/>
    </xf>
    <xf numFmtId="3" fontId="47" fillId="13" borderId="9" xfId="0" applyNumberFormat="1" applyFont="1" applyFill="1" applyBorder="1" applyAlignment="1">
      <alignment vertical="center"/>
    </xf>
    <xf numFmtId="3" fontId="47" fillId="13" borderId="6" xfId="0" applyNumberFormat="1" applyFont="1" applyFill="1" applyBorder="1" applyAlignment="1">
      <alignment vertical="center"/>
    </xf>
    <xf numFmtId="3" fontId="47" fillId="13" borderId="40" xfId="0" applyNumberFormat="1" applyFont="1" applyFill="1" applyBorder="1"/>
    <xf numFmtId="3" fontId="47" fillId="13" borderId="40" xfId="0" applyNumberFormat="1" applyFont="1" applyFill="1" applyBorder="1" applyAlignment="1">
      <alignment vertical="center"/>
    </xf>
    <xf numFmtId="0" fontId="72" fillId="3" borderId="0" xfId="0" applyFont="1" applyFill="1"/>
    <xf numFmtId="0" fontId="18" fillId="3" borderId="0" xfId="0" applyFont="1" applyFill="1" applyAlignment="1">
      <alignment horizontal="left" vertical="top"/>
    </xf>
    <xf numFmtId="171" fontId="0" fillId="11" borderId="10" xfId="0" applyNumberFormat="1" applyFill="1" applyBorder="1"/>
    <xf numFmtId="171" fontId="0" fillId="11" borderId="12" xfId="0" applyNumberFormat="1" applyFill="1" applyBorder="1"/>
    <xf numFmtId="3" fontId="0" fillId="16" borderId="41" xfId="0" applyNumberFormat="1" applyFill="1" applyBorder="1"/>
    <xf numFmtId="9" fontId="0" fillId="0" borderId="0" xfId="1" applyFont="1"/>
    <xf numFmtId="172" fontId="74" fillId="3" borderId="16" xfId="1" applyNumberFormat="1" applyFont="1" applyFill="1" applyBorder="1" applyAlignment="1">
      <alignment horizontal="right" vertical="center"/>
    </xf>
    <xf numFmtId="172" fontId="74" fillId="5" borderId="16" xfId="1" applyNumberFormat="1" applyFont="1" applyFill="1" applyBorder="1" applyAlignment="1">
      <alignment horizontal="right" vertical="center"/>
    </xf>
    <xf numFmtId="172" fontId="0" fillId="0" borderId="41" xfId="0" applyNumberFormat="1" applyBorder="1"/>
    <xf numFmtId="9" fontId="15" fillId="0" borderId="8" xfId="0" applyNumberFormat="1" applyFont="1" applyBorder="1"/>
    <xf numFmtId="171" fontId="0" fillId="11" borderId="0" xfId="0" applyNumberFormat="1" applyFill="1"/>
    <xf numFmtId="0" fontId="29" fillId="0" borderId="0" xfId="3" applyFont="1"/>
    <xf numFmtId="0" fontId="32" fillId="0" borderId="0" xfId="4" applyFont="1" applyAlignment="1">
      <alignment horizontal="center"/>
    </xf>
    <xf numFmtId="0" fontId="6" fillId="0" borderId="9" xfId="15" applyBorder="1"/>
    <xf numFmtId="0" fontId="6" fillId="0" borderId="10" xfId="15" applyBorder="1" applyAlignment="1">
      <alignment vertical="top" wrapText="1"/>
    </xf>
    <xf numFmtId="0" fontId="6" fillId="0" borderId="11" xfId="15" applyBorder="1"/>
    <xf numFmtId="0" fontId="6" fillId="0" borderId="0" xfId="15"/>
    <xf numFmtId="2" fontId="33" fillId="0" borderId="0" xfId="4" applyNumberFormat="1" applyFont="1" applyAlignment="1">
      <alignment horizontal="center" vertical="center"/>
    </xf>
    <xf numFmtId="0" fontId="6" fillId="0" borderId="6" xfId="15" applyBorder="1"/>
    <xf numFmtId="0" fontId="6" fillId="0" borderId="0" xfId="15" applyAlignment="1">
      <alignment vertical="top" wrapText="1"/>
    </xf>
    <xf numFmtId="0" fontId="6" fillId="0" borderId="7" xfId="15" applyBorder="1"/>
    <xf numFmtId="166" fontId="6" fillId="6" borderId="19" xfId="5" applyNumberFormat="1" applyFont="1" applyFill="1" applyBorder="1" applyAlignment="1">
      <alignment horizontal="center" vertical="center"/>
    </xf>
    <xf numFmtId="0" fontId="37" fillId="0" borderId="0" xfId="15" applyFont="1" applyAlignment="1">
      <alignment vertical="top" wrapText="1"/>
    </xf>
    <xf numFmtId="0" fontId="37" fillId="7" borderId="22" xfId="15" applyFont="1" applyFill="1" applyBorder="1" applyAlignment="1">
      <alignment vertical="center"/>
    </xf>
    <xf numFmtId="3" fontId="6" fillId="7" borderId="3" xfId="5" applyNumberFormat="1" applyFont="1" applyFill="1" applyBorder="1" applyAlignment="1">
      <alignment horizontal="center" vertical="center"/>
    </xf>
    <xf numFmtId="0" fontId="44" fillId="0" borderId="0" xfId="15" applyFont="1" applyAlignment="1">
      <alignment vertical="top" wrapText="1"/>
    </xf>
    <xf numFmtId="0" fontId="6" fillId="7" borderId="23" xfId="15" applyFill="1" applyBorder="1" applyAlignment="1">
      <alignment vertical="center"/>
    </xf>
    <xf numFmtId="3" fontId="6" fillId="7" borderId="24" xfId="5" applyNumberFormat="1" applyFont="1" applyFill="1" applyBorder="1" applyAlignment="1">
      <alignment horizontal="center" vertical="center"/>
    </xf>
    <xf numFmtId="0" fontId="44" fillId="0" borderId="0" xfId="15" applyFont="1" applyAlignment="1">
      <alignment horizontal="left" vertical="top" wrapText="1"/>
    </xf>
    <xf numFmtId="3" fontId="6" fillId="8" borderId="26" xfId="5" applyNumberFormat="1" applyFont="1" applyFill="1" applyBorder="1" applyAlignment="1">
      <alignment horizontal="center" vertical="center"/>
    </xf>
    <xf numFmtId="169" fontId="44" fillId="0" borderId="0" xfId="15" applyNumberFormat="1" applyFont="1" applyAlignment="1">
      <alignment horizontal="left" vertical="top" wrapText="1"/>
    </xf>
    <xf numFmtId="3" fontId="38" fillId="9" borderId="34" xfId="10" applyNumberFormat="1" applyFont="1" applyFill="1" applyBorder="1" applyAlignment="1">
      <alignment horizontal="center" vertical="center"/>
    </xf>
    <xf numFmtId="3" fontId="6" fillId="10" borderId="28" xfId="8" applyNumberFormat="1" applyFont="1" applyFill="1" applyBorder="1" applyAlignment="1">
      <alignment horizontal="center" vertical="center"/>
    </xf>
    <xf numFmtId="170" fontId="44" fillId="0" borderId="0" xfId="15" applyNumberFormat="1" applyFont="1" applyAlignment="1">
      <alignment horizontal="left" vertical="top" wrapText="1"/>
    </xf>
    <xf numFmtId="3" fontId="40" fillId="10" borderId="28" xfId="8" applyNumberFormat="1" applyFont="1" applyFill="1" applyBorder="1" applyAlignment="1">
      <alignment horizontal="center" vertical="center"/>
    </xf>
    <xf numFmtId="0" fontId="37" fillId="0" borderId="39" xfId="15" applyFont="1" applyBorder="1" applyAlignment="1">
      <alignment horizontal="right" vertical="top" wrapText="1"/>
    </xf>
    <xf numFmtId="0" fontId="6" fillId="0" borderId="40" xfId="15" applyBorder="1"/>
    <xf numFmtId="0" fontId="37" fillId="0" borderId="12" xfId="15" applyFont="1" applyBorder="1" applyAlignment="1">
      <alignment horizontal="right" vertical="top" wrapText="1"/>
    </xf>
    <xf numFmtId="0" fontId="6" fillId="0" borderId="27" xfId="15" applyBorder="1"/>
    <xf numFmtId="0" fontId="37" fillId="0" borderId="0" xfId="15" applyFont="1" applyAlignment="1">
      <alignment horizontal="right" vertical="top" wrapText="1"/>
    </xf>
    <xf numFmtId="0" fontId="37" fillId="0" borderId="10" xfId="15" applyFont="1" applyBorder="1" applyAlignment="1">
      <alignment vertical="top" wrapText="1"/>
    </xf>
    <xf numFmtId="4" fontId="6" fillId="10" borderId="28" xfId="8" applyFont="1" applyFill="1" applyBorder="1" applyAlignment="1">
      <alignment horizontal="center" vertical="center"/>
    </xf>
    <xf numFmtId="3" fontId="6" fillId="10" borderId="30" xfId="8" applyNumberFormat="1" applyFont="1" applyFill="1" applyBorder="1" applyAlignment="1" applyProtection="1">
      <alignment horizontal="center" vertical="center"/>
      <protection locked="0"/>
    </xf>
    <xf numFmtId="0" fontId="6" fillId="0" borderId="0" xfId="15" applyAlignment="1">
      <alignment horizontal="left" vertical="top" wrapText="1" indent="3"/>
    </xf>
    <xf numFmtId="3" fontId="6" fillId="10" borderId="26" xfId="8" applyNumberFormat="1" applyFont="1" applyFill="1" applyBorder="1" applyAlignment="1" applyProtection="1">
      <alignment horizontal="center" vertical="center"/>
    </xf>
    <xf numFmtId="3" fontId="6" fillId="10" borderId="28" xfId="8" applyNumberFormat="1" applyFont="1" applyFill="1" applyBorder="1" applyAlignment="1" applyProtection="1">
      <alignment horizontal="center" vertical="center"/>
    </xf>
    <xf numFmtId="0" fontId="6" fillId="0" borderId="0" xfId="15" applyAlignment="1">
      <alignment horizontal="left" vertical="top" wrapText="1" indent="10"/>
    </xf>
    <xf numFmtId="3" fontId="38" fillId="6" borderId="34" xfId="10" applyNumberFormat="1" applyFont="1" applyBorder="1" applyAlignment="1">
      <alignment horizontal="center" vertical="center"/>
    </xf>
    <xf numFmtId="3" fontId="35" fillId="6" borderId="11" xfId="10" applyNumberFormat="1" applyFont="1" applyBorder="1" applyAlignment="1">
      <alignment horizontal="right" vertical="center"/>
    </xf>
    <xf numFmtId="3" fontId="35" fillId="6" borderId="41" xfId="10" applyNumberFormat="1" applyFont="1" applyBorder="1" applyAlignment="1">
      <alignment horizontal="right" vertical="center"/>
    </xf>
    <xf numFmtId="3" fontId="35" fillId="6" borderId="9" xfId="10" applyNumberFormat="1" applyFont="1" applyBorder="1" applyAlignment="1">
      <alignment horizontal="right" vertical="center"/>
    </xf>
    <xf numFmtId="3" fontId="35" fillId="6" borderId="1" xfId="10" applyNumberFormat="1" applyFont="1" applyBorder="1" applyAlignment="1">
      <alignment horizontal="right" vertical="center"/>
    </xf>
    <xf numFmtId="1" fontId="35" fillId="6" borderId="11" xfId="10" applyNumberFormat="1" applyFont="1" applyBorder="1" applyAlignment="1">
      <alignment horizontal="right" vertical="center"/>
    </xf>
    <xf numFmtId="0" fontId="37" fillId="0" borderId="6" xfId="15" applyFont="1" applyBorder="1"/>
    <xf numFmtId="0" fontId="37" fillId="0" borderId="0" xfId="15" applyFont="1" applyAlignment="1">
      <alignment horizontal="left" vertical="top" wrapText="1" indent="3"/>
    </xf>
    <xf numFmtId="0" fontId="37" fillId="0" borderId="7" xfId="15" applyFont="1" applyBorder="1"/>
    <xf numFmtId="0" fontId="37" fillId="0" borderId="0" xfId="15" applyFont="1"/>
    <xf numFmtId="3" fontId="6" fillId="8" borderId="31" xfId="8" quotePrefix="1" applyNumberFormat="1" applyFont="1" applyFill="1" applyBorder="1" applyAlignment="1">
      <alignment horizontal="center" vertical="center"/>
    </xf>
    <xf numFmtId="0" fontId="6" fillId="0" borderId="12" xfId="15" applyBorder="1" applyAlignment="1">
      <alignment vertical="top" wrapText="1"/>
    </xf>
    <xf numFmtId="3" fontId="38" fillId="6" borderId="28" xfId="10" applyNumberFormat="1" applyFont="1" applyBorder="1" applyAlignment="1">
      <alignment horizontal="center" vertical="center"/>
    </xf>
    <xf numFmtId="3" fontId="35" fillId="6" borderId="3" xfId="10" applyNumberFormat="1" applyFont="1" applyBorder="1" applyAlignment="1">
      <alignment horizontal="right" vertical="center"/>
    </xf>
    <xf numFmtId="2" fontId="35" fillId="8" borderId="26" xfId="4" applyNumberFormat="1" applyFont="1" applyFill="1" applyBorder="1" applyAlignment="1">
      <alignment horizontal="left" vertical="center"/>
    </xf>
    <xf numFmtId="3" fontId="6" fillId="8" borderId="31" xfId="5" applyNumberFormat="1" applyFont="1" applyFill="1" applyBorder="1" applyAlignment="1">
      <alignment horizontal="center" vertical="center"/>
    </xf>
    <xf numFmtId="4" fontId="37" fillId="6" borderId="24" xfId="8" applyFont="1" applyFill="1" applyBorder="1" applyProtection="1">
      <alignment horizontal="right" vertical="center"/>
      <protection locked="0"/>
    </xf>
    <xf numFmtId="4" fontId="37" fillId="6" borderId="25" xfId="8" applyFont="1" applyFill="1" applyBorder="1" applyProtection="1">
      <alignment horizontal="right" vertical="center"/>
      <protection locked="0"/>
    </xf>
    <xf numFmtId="2" fontId="43" fillId="0" borderId="0" xfId="4" applyNumberFormat="1" applyFont="1" applyAlignment="1" applyProtection="1">
      <alignment horizontal="center" vertical="center"/>
      <protection locked="0"/>
    </xf>
    <xf numFmtId="3" fontId="43" fillId="0" borderId="0" xfId="4" applyNumberFormat="1" applyFont="1" applyAlignment="1" applyProtection="1">
      <alignment vertical="center"/>
      <protection locked="0"/>
    </xf>
    <xf numFmtId="3" fontId="6" fillId="8" borderId="31" xfId="10" applyNumberFormat="1" applyFont="1" applyFill="1" applyBorder="1" applyAlignment="1">
      <alignment horizontal="center" vertical="center"/>
    </xf>
    <xf numFmtId="3" fontId="6" fillId="9" borderId="28" xfId="5" applyNumberFormat="1" applyFont="1" applyFill="1" applyBorder="1" applyAlignment="1">
      <alignment horizontal="center" vertical="center"/>
    </xf>
    <xf numFmtId="3" fontId="6" fillId="10" borderId="28" xfId="8" applyNumberFormat="1" applyFont="1" applyFill="1" applyBorder="1" applyAlignment="1" applyProtection="1">
      <alignment horizontal="center" vertical="center"/>
      <protection locked="0"/>
    </xf>
    <xf numFmtId="3" fontId="6" fillId="9" borderId="28" xfId="5" applyNumberFormat="1" applyFont="1" applyFill="1" applyBorder="1" applyAlignment="1" applyProtection="1">
      <alignment horizontal="center" vertical="center"/>
      <protection locked="0"/>
    </xf>
    <xf numFmtId="3" fontId="6" fillId="9" borderId="37" xfId="5" applyNumberFormat="1" applyFont="1" applyFill="1" applyBorder="1" applyAlignment="1">
      <alignment horizontal="center" vertical="center"/>
    </xf>
    <xf numFmtId="172" fontId="0" fillId="0" borderId="4" xfId="0" applyNumberFormat="1" applyBorder="1"/>
    <xf numFmtId="3" fontId="76" fillId="0" borderId="2" xfId="0" applyNumberFormat="1" applyFont="1" applyBorder="1"/>
    <xf numFmtId="0" fontId="0" fillId="0" borderId="41" xfId="0" applyBorder="1" applyAlignment="1">
      <alignment horizontal="left"/>
    </xf>
    <xf numFmtId="0" fontId="0" fillId="0" borderId="8" xfId="0" applyBorder="1" applyAlignment="1">
      <alignment horizontal="left"/>
    </xf>
    <xf numFmtId="0" fontId="0" fillId="0" borderId="4" xfId="0" applyBorder="1" applyAlignment="1">
      <alignment horizontal="left"/>
    </xf>
    <xf numFmtId="0" fontId="63" fillId="0" borderId="41" xfId="0" applyFont="1" applyBorder="1" applyAlignment="1">
      <alignment horizontal="left" vertical="center" wrapText="1"/>
    </xf>
    <xf numFmtId="9" fontId="63" fillId="0" borderId="41" xfId="1" applyFont="1" applyBorder="1" applyAlignment="1">
      <alignment horizontal="center"/>
    </xf>
    <xf numFmtId="0" fontId="63" fillId="0" borderId="8" xfId="0" applyFont="1" applyBorder="1" applyAlignment="1">
      <alignment horizontal="left" vertical="center" wrapText="1"/>
    </xf>
    <xf numFmtId="0" fontId="63" fillId="0" borderId="6" xfId="0" applyFont="1" applyBorder="1" applyAlignment="1">
      <alignment horizontal="center"/>
    </xf>
    <xf numFmtId="9" fontId="63" fillId="0" borderId="0" xfId="1" applyFont="1" applyBorder="1" applyAlignment="1">
      <alignment horizontal="center"/>
    </xf>
    <xf numFmtId="4" fontId="63" fillId="0" borderId="7" xfId="1" applyNumberFormat="1" applyFont="1" applyBorder="1" applyAlignment="1">
      <alignment horizontal="center"/>
    </xf>
    <xf numFmtId="164" fontId="63" fillId="0" borderId="8" xfId="1" applyNumberFormat="1" applyFont="1" applyBorder="1" applyAlignment="1">
      <alignment horizontal="center"/>
    </xf>
    <xf numFmtId="172" fontId="63" fillId="0" borderId="8" xfId="1" applyNumberFormat="1" applyFont="1" applyBorder="1" applyAlignment="1">
      <alignment horizontal="center"/>
    </xf>
    <xf numFmtId="164" fontId="63" fillId="0" borderId="7" xfId="1" applyNumberFormat="1" applyFont="1" applyBorder="1" applyAlignment="1">
      <alignment horizontal="center"/>
    </xf>
    <xf numFmtId="0" fontId="63" fillId="0" borderId="4" xfId="0" applyFont="1" applyBorder="1" applyAlignment="1">
      <alignment horizontal="left" vertical="center" wrapText="1"/>
    </xf>
    <xf numFmtId="0" fontId="63" fillId="0" borderId="40" xfId="0" applyFont="1" applyBorder="1" applyAlignment="1">
      <alignment horizontal="center"/>
    </xf>
    <xf numFmtId="9" fontId="63" fillId="0" borderId="12" xfId="1" applyFont="1" applyBorder="1" applyAlignment="1">
      <alignment horizontal="center"/>
    </xf>
    <xf numFmtId="4" fontId="63" fillId="0" borderId="27" xfId="1" applyNumberFormat="1" applyFont="1" applyBorder="1" applyAlignment="1">
      <alignment horizontal="center"/>
    </xf>
    <xf numFmtId="172" fontId="63" fillId="0" borderId="4" xfId="1" applyNumberFormat="1" applyFont="1" applyBorder="1" applyAlignment="1">
      <alignment horizontal="center"/>
    </xf>
    <xf numFmtId="164" fontId="63" fillId="0" borderId="27" xfId="1" applyNumberFormat="1" applyFont="1" applyBorder="1" applyAlignment="1">
      <alignment horizontal="center"/>
    </xf>
    <xf numFmtId="0" fontId="63" fillId="0" borderId="0" xfId="0" applyFont="1" applyAlignment="1">
      <alignment horizontal="center"/>
    </xf>
    <xf numFmtId="0" fontId="63" fillId="0" borderId="7" xfId="0" applyFont="1" applyBorder="1" applyAlignment="1">
      <alignment horizontal="center"/>
    </xf>
    <xf numFmtId="9" fontId="63" fillId="0" borderId="8" xfId="1" applyFont="1" applyBorder="1" applyAlignment="1">
      <alignment horizontal="center"/>
    </xf>
    <xf numFmtId="9" fontId="63" fillId="0" borderId="11" xfId="1" applyFont="1" applyBorder="1" applyAlignment="1">
      <alignment horizontal="center"/>
    </xf>
    <xf numFmtId="9" fontId="63" fillId="0" borderId="7" xfId="1" applyFont="1" applyBorder="1" applyAlignment="1">
      <alignment horizontal="center"/>
    </xf>
    <xf numFmtId="1" fontId="13" fillId="15" borderId="44" xfId="0" applyNumberFormat="1" applyFont="1" applyFill="1" applyBorder="1" applyAlignment="1">
      <alignment horizontal="center"/>
    </xf>
    <xf numFmtId="0" fontId="3" fillId="0" borderId="2" xfId="0" applyFont="1" applyBorder="1" applyAlignment="1">
      <alignment horizontal="center"/>
    </xf>
    <xf numFmtId="0" fontId="75" fillId="0" borderId="1" xfId="2" applyFont="1" applyBorder="1" applyAlignment="1">
      <alignment horizontal="center" vertical="center"/>
    </xf>
    <xf numFmtId="0" fontId="75" fillId="0" borderId="1" xfId="2" applyFont="1" applyBorder="1" applyAlignment="1">
      <alignment horizontal="center"/>
    </xf>
    <xf numFmtId="0" fontId="73" fillId="0" borderId="1" xfId="2" applyFont="1" applyBorder="1" applyAlignment="1">
      <alignment horizontal="center"/>
    </xf>
    <xf numFmtId="172" fontId="0" fillId="0" borderId="1" xfId="0" applyNumberFormat="1" applyBorder="1"/>
    <xf numFmtId="0" fontId="3" fillId="0" borderId="1" xfId="0" applyFont="1" applyBorder="1" applyAlignment="1">
      <alignment horizontal="center"/>
    </xf>
    <xf numFmtId="0" fontId="8" fillId="0" borderId="5" xfId="0" applyFont="1" applyBorder="1"/>
    <xf numFmtId="0" fontId="9" fillId="0" borderId="2" xfId="2" applyBorder="1" applyAlignment="1" applyProtection="1">
      <alignment horizontal="center" vertical="center"/>
    </xf>
    <xf numFmtId="0" fontId="9" fillId="0" borderId="3" xfId="2" applyBorder="1" applyAlignment="1" applyProtection="1">
      <alignment horizontal="center" vertical="center"/>
    </xf>
    <xf numFmtId="0" fontId="70" fillId="0" borderId="0" xfId="13" applyAlignment="1" applyProtection="1">
      <alignment horizontal="left"/>
    </xf>
    <xf numFmtId="0" fontId="9" fillId="0" borderId="0" xfId="2" applyAlignment="1" applyProtection="1">
      <alignment horizontal="center"/>
    </xf>
    <xf numFmtId="0" fontId="67" fillId="0" borderId="2" xfId="12" applyFont="1" applyBorder="1" applyAlignment="1">
      <alignment horizontal="center" vertical="center"/>
    </xf>
    <xf numFmtId="0" fontId="67" fillId="0" borderId="5" xfId="12" applyFont="1" applyBorder="1" applyAlignment="1">
      <alignment horizontal="center" vertical="center"/>
    </xf>
    <xf numFmtId="0" fontId="67" fillId="0" borderId="3" xfId="12" applyFont="1" applyBorder="1" applyAlignment="1">
      <alignment horizontal="center" vertical="center"/>
    </xf>
    <xf numFmtId="0" fontId="66" fillId="0" borderId="9" xfId="14" applyFont="1" applyBorder="1" applyAlignment="1">
      <alignment horizontal="center" vertical="center" wrapText="1"/>
    </xf>
    <xf numFmtId="0" fontId="66" fillId="0" borderId="10" xfId="14" applyFont="1" applyBorder="1" applyAlignment="1">
      <alignment horizontal="center" vertical="center" wrapText="1"/>
    </xf>
    <xf numFmtId="0" fontId="66" fillId="0" borderId="11" xfId="14" applyFont="1" applyBorder="1" applyAlignment="1">
      <alignment horizontal="center" vertical="center" wrapText="1"/>
    </xf>
    <xf numFmtId="0" fontId="66" fillId="0" borderId="6" xfId="14" applyFont="1" applyBorder="1" applyAlignment="1">
      <alignment horizontal="center" vertical="center" wrapText="1"/>
    </xf>
    <xf numFmtId="0" fontId="66" fillId="0" borderId="0" xfId="14" applyFont="1" applyAlignment="1">
      <alignment horizontal="center" vertical="center" wrapText="1"/>
    </xf>
    <xf numFmtId="0" fontId="66" fillId="0" borderId="7" xfId="14" applyFont="1" applyBorder="1" applyAlignment="1">
      <alignment horizontal="center" vertical="center" wrapText="1"/>
    </xf>
    <xf numFmtId="0" fontId="66" fillId="0" borderId="40" xfId="14" applyFont="1" applyBorder="1" applyAlignment="1">
      <alignment horizontal="center" vertical="center" wrapText="1"/>
    </xf>
    <xf numFmtId="0" fontId="66" fillId="0" borderId="12" xfId="14" applyFont="1" applyBorder="1" applyAlignment="1">
      <alignment horizontal="center" vertical="center" wrapText="1"/>
    </xf>
    <xf numFmtId="0" fontId="66" fillId="0" borderId="27" xfId="14" applyFont="1" applyBorder="1" applyAlignment="1">
      <alignment horizontal="center" vertical="center" wrapText="1"/>
    </xf>
    <xf numFmtId="0" fontId="66" fillId="0" borderId="9" xfId="12" applyBorder="1" applyAlignment="1">
      <alignment horizontal="center" vertical="center" wrapText="1"/>
    </xf>
    <xf numFmtId="0" fontId="66" fillId="0" borderId="11" xfId="12" applyBorder="1" applyAlignment="1">
      <alignment horizontal="center" vertical="center" wrapText="1"/>
    </xf>
    <xf numFmtId="0" fontId="66" fillId="0" borderId="6" xfId="12" applyBorder="1" applyAlignment="1">
      <alignment horizontal="center" vertical="center" wrapText="1"/>
    </xf>
    <xf numFmtId="0" fontId="66" fillId="0" borderId="7" xfId="12" applyBorder="1" applyAlignment="1">
      <alignment horizontal="center" vertical="center" wrapText="1"/>
    </xf>
    <xf numFmtId="0" fontId="66" fillId="0" borderId="40" xfId="12" applyBorder="1" applyAlignment="1">
      <alignment horizontal="center" vertical="center" wrapText="1"/>
    </xf>
    <xf numFmtId="0" fontId="66" fillId="0" borderId="27" xfId="12" applyBorder="1" applyAlignment="1">
      <alignment horizontal="center" vertical="center" wrapText="1"/>
    </xf>
    <xf numFmtId="0" fontId="0" fillId="14" borderId="6" xfId="0" applyFill="1" applyBorder="1" applyAlignment="1">
      <alignment horizontal="center"/>
    </xf>
    <xf numFmtId="0" fontId="0" fillId="14" borderId="0" xfId="0" applyFill="1" applyAlignment="1">
      <alignment horizontal="center"/>
    </xf>
    <xf numFmtId="0" fontId="9" fillId="0" borderId="2" xfId="2" applyBorder="1" applyAlignment="1">
      <alignment horizontal="center"/>
    </xf>
    <xf numFmtId="0" fontId="9" fillId="0" borderId="5" xfId="2" applyBorder="1" applyAlignment="1">
      <alignment horizontal="center"/>
    </xf>
    <xf numFmtId="0" fontId="9" fillId="0" borderId="3" xfId="2" applyBorder="1" applyAlignment="1">
      <alignment horizontal="center"/>
    </xf>
    <xf numFmtId="3" fontId="0" fillId="0" borderId="2" xfId="0" applyNumberFormat="1" applyBorder="1" applyAlignment="1">
      <alignment horizontal="center"/>
    </xf>
    <xf numFmtId="3" fontId="0" fillId="0" borderId="5" xfId="0" applyNumberFormat="1" applyBorder="1" applyAlignment="1">
      <alignment horizontal="center"/>
    </xf>
    <xf numFmtId="3" fontId="0" fillId="0" borderId="40" xfId="0" applyNumberFormat="1" applyBorder="1" applyAlignment="1">
      <alignment horizontal="center"/>
    </xf>
    <xf numFmtId="3" fontId="0" fillId="0" borderId="12" xfId="0" applyNumberFormat="1" applyBorder="1" applyAlignment="1">
      <alignment horizontal="center"/>
    </xf>
    <xf numFmtId="0" fontId="27" fillId="0" borderId="9" xfId="2" applyFont="1" applyFill="1" applyBorder="1" applyAlignment="1">
      <alignment horizontal="center" vertical="center" wrapText="1"/>
    </xf>
    <xf numFmtId="0" fontId="27" fillId="0" borderId="10" xfId="2" applyFont="1" applyFill="1" applyBorder="1" applyAlignment="1">
      <alignment horizontal="center" vertical="center" wrapText="1"/>
    </xf>
    <xf numFmtId="0" fontId="27" fillId="0" borderId="11" xfId="2" applyFont="1" applyFill="1" applyBorder="1" applyAlignment="1">
      <alignment horizontal="center" vertical="center" wrapText="1"/>
    </xf>
    <xf numFmtId="0" fontId="27" fillId="0" borderId="6" xfId="2" applyFont="1" applyFill="1" applyBorder="1" applyAlignment="1">
      <alignment horizontal="center" vertical="center" wrapText="1"/>
    </xf>
    <xf numFmtId="0" fontId="27" fillId="0" borderId="0" xfId="2" applyFont="1" applyFill="1" applyBorder="1" applyAlignment="1">
      <alignment horizontal="center" vertical="center" wrapText="1"/>
    </xf>
    <xf numFmtId="0" fontId="27" fillId="0" borderId="7" xfId="2" applyFont="1" applyFill="1" applyBorder="1" applyAlignment="1">
      <alignment horizontal="center" vertical="center" wrapText="1"/>
    </xf>
    <xf numFmtId="9" fontId="48" fillId="12" borderId="2" xfId="0" applyNumberFormat="1" applyFont="1" applyFill="1" applyBorder="1" applyAlignment="1">
      <alignment horizontal="center" vertical="center" wrapText="1"/>
    </xf>
    <xf numFmtId="9" fontId="48" fillId="12" borderId="5" xfId="0" applyNumberFormat="1" applyFont="1" applyFill="1" applyBorder="1" applyAlignment="1">
      <alignment horizontal="center" vertical="center" wrapText="1"/>
    </xf>
    <xf numFmtId="9" fontId="48" fillId="12" borderId="3" xfId="0" applyNumberFormat="1" applyFont="1" applyFill="1" applyBorder="1" applyAlignment="1">
      <alignment horizontal="center" vertical="center" wrapText="1"/>
    </xf>
    <xf numFmtId="1" fontId="58" fillId="0" borderId="40" xfId="0" applyNumberFormat="1" applyFont="1" applyBorder="1" applyAlignment="1">
      <alignment horizontal="center"/>
    </xf>
    <xf numFmtId="1" fontId="58" fillId="0" borderId="12" xfId="0" applyNumberFormat="1" applyFont="1" applyBorder="1" applyAlignment="1">
      <alignment horizontal="center"/>
    </xf>
    <xf numFmtId="1" fontId="58" fillId="0" borderId="27" xfId="0" applyNumberFormat="1" applyFont="1" applyBorder="1" applyAlignment="1">
      <alignment horizontal="center"/>
    </xf>
    <xf numFmtId="0" fontId="0" fillId="0" borderId="2"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2"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49" fillId="12" borderId="2" xfId="0" applyFont="1" applyFill="1" applyBorder="1" applyAlignment="1">
      <alignment horizontal="center"/>
    </xf>
    <xf numFmtId="0" fontId="49" fillId="12" borderId="5" xfId="0" applyFont="1" applyFill="1" applyBorder="1" applyAlignment="1">
      <alignment horizontal="center"/>
    </xf>
    <xf numFmtId="0" fontId="49" fillId="12" borderId="3" xfId="0" applyFont="1" applyFill="1" applyBorder="1" applyAlignment="1">
      <alignment horizontal="center"/>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63" fillId="0" borderId="9" xfId="0" applyFont="1" applyBorder="1" applyAlignment="1">
      <alignment horizontal="center"/>
    </xf>
    <xf numFmtId="0" fontId="63" fillId="0" borderId="10" xfId="0" applyFont="1" applyBorder="1" applyAlignment="1">
      <alignment horizontal="center"/>
    </xf>
    <xf numFmtId="0" fontId="63" fillId="0" borderId="11" xfId="0" applyFont="1" applyBorder="1" applyAlignment="1">
      <alignment horizontal="center"/>
    </xf>
    <xf numFmtId="0" fontId="8" fillId="0" borderId="0" xfId="0" applyFont="1" applyAlignment="1">
      <alignment horizontal="left"/>
    </xf>
    <xf numFmtId="3" fontId="0" fillId="0" borderId="9" xfId="0" applyNumberFormat="1" applyBorder="1" applyAlignment="1">
      <alignment horizontal="center"/>
    </xf>
    <xf numFmtId="3" fontId="0" fillId="0" borderId="10" xfId="0" applyNumberFormat="1" applyBorder="1" applyAlignment="1">
      <alignment horizontal="center"/>
    </xf>
    <xf numFmtId="3" fontId="0" fillId="0" borderId="6" xfId="0" applyNumberFormat="1" applyBorder="1" applyAlignment="1">
      <alignment horizontal="center"/>
    </xf>
    <xf numFmtId="3" fontId="0" fillId="0" borderId="0" xfId="0" applyNumberFormat="1" applyAlignment="1">
      <alignment horizontal="center"/>
    </xf>
    <xf numFmtId="0" fontId="2" fillId="11" borderId="2" xfId="0" applyFont="1" applyFill="1" applyBorder="1" applyAlignment="1">
      <alignment horizontal="center" vertical="center" wrapText="1"/>
    </xf>
    <xf numFmtId="0" fontId="2" fillId="11" borderId="3" xfId="0" applyFont="1" applyFill="1" applyBorder="1" applyAlignment="1">
      <alignment horizontal="center" vertical="center" wrapText="1"/>
    </xf>
    <xf numFmtId="0" fontId="55" fillId="0" borderId="2" xfId="0" applyFont="1" applyBorder="1" applyAlignment="1">
      <alignment horizontal="center"/>
    </xf>
    <xf numFmtId="0" fontId="55" fillId="0" borderId="5" xfId="0" applyFont="1" applyBorder="1" applyAlignment="1">
      <alignment horizontal="center"/>
    </xf>
    <xf numFmtId="0" fontId="55" fillId="0" borderId="3" xfId="0" applyFont="1" applyBorder="1" applyAlignment="1">
      <alignment horizontal="center"/>
    </xf>
    <xf numFmtId="0" fontId="53" fillId="0" borderId="2" xfId="0" applyFont="1" applyBorder="1" applyAlignment="1">
      <alignment horizontal="center"/>
    </xf>
    <xf numFmtId="0" fontId="53" fillId="0" borderId="5" xfId="0" applyFont="1" applyBorder="1" applyAlignment="1">
      <alignment horizontal="center"/>
    </xf>
    <xf numFmtId="0" fontId="53" fillId="0" borderId="3" xfId="0" applyFont="1" applyBorder="1" applyAlignment="1">
      <alignment horizontal="center"/>
    </xf>
    <xf numFmtId="0" fontId="59" fillId="14" borderId="2" xfId="0" applyFont="1" applyFill="1" applyBorder="1" applyAlignment="1">
      <alignment horizontal="center"/>
    </xf>
    <xf numFmtId="0" fontId="59" fillId="14" borderId="5" xfId="0" applyFont="1" applyFill="1" applyBorder="1" applyAlignment="1">
      <alignment horizontal="center"/>
    </xf>
    <xf numFmtId="0" fontId="59" fillId="14" borderId="3" xfId="0" applyFont="1" applyFill="1" applyBorder="1" applyAlignment="1">
      <alignment horizontal="center"/>
    </xf>
    <xf numFmtId="0" fontId="12" fillId="15" borderId="2" xfId="0" applyFont="1" applyFill="1" applyBorder="1" applyAlignment="1">
      <alignment horizontal="center"/>
    </xf>
    <xf numFmtId="0" fontId="12" fillId="15" borderId="5" xfId="0" applyFont="1" applyFill="1" applyBorder="1" applyAlignment="1">
      <alignment horizontal="center"/>
    </xf>
    <xf numFmtId="0" fontId="12" fillId="15" borderId="3" xfId="0" applyFont="1" applyFill="1" applyBorder="1" applyAlignment="1">
      <alignment horizontal="center"/>
    </xf>
    <xf numFmtId="0" fontId="0" fillId="0" borderId="2" xfId="0" applyBorder="1" applyAlignment="1">
      <alignment horizontal="left"/>
    </xf>
    <xf numFmtId="0" fontId="0" fillId="0" borderId="5" xfId="0" applyBorder="1" applyAlignment="1">
      <alignment horizontal="left"/>
    </xf>
    <xf numFmtId="0" fontId="8" fillId="0" borderId="2" xfId="0" applyFont="1" applyBorder="1" applyAlignment="1">
      <alignment horizontal="center"/>
    </xf>
    <xf numFmtId="0" fontId="8" fillId="0" borderId="3" xfId="0" applyFont="1" applyBorder="1" applyAlignment="1">
      <alignment horizontal="center"/>
    </xf>
    <xf numFmtId="0" fontId="8" fillId="0" borderId="2" xfId="0" applyFont="1" applyBorder="1" applyAlignment="1">
      <alignment horizontal="right"/>
    </xf>
    <xf numFmtId="0" fontId="8" fillId="0" borderId="5" xfId="0" applyFont="1" applyBorder="1" applyAlignment="1">
      <alignment horizontal="right"/>
    </xf>
    <xf numFmtId="0" fontId="8" fillId="0" borderId="3" xfId="0" applyFont="1" applyBorder="1" applyAlignment="1">
      <alignment horizontal="right"/>
    </xf>
    <xf numFmtId="0" fontId="0" fillId="0" borderId="9" xfId="0" applyBorder="1" applyAlignment="1">
      <alignment horizontal="left" vertical="center" wrapText="1"/>
    </xf>
    <xf numFmtId="0" fontId="0" fillId="0" borderId="40" xfId="0" applyBorder="1" applyAlignment="1">
      <alignment horizontal="left" vertical="center" wrapText="1"/>
    </xf>
    <xf numFmtId="0" fontId="3" fillId="0" borderId="41" xfId="0" applyFont="1" applyBorder="1" applyAlignment="1">
      <alignment horizontal="left" vertical="center"/>
    </xf>
    <xf numFmtId="0" fontId="3" fillId="0" borderId="4" xfId="0" applyFont="1" applyBorder="1" applyAlignment="1">
      <alignment horizontal="left" vertical="center"/>
    </xf>
    <xf numFmtId="0" fontId="0" fillId="0" borderId="41"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right"/>
    </xf>
    <xf numFmtId="0" fontId="0" fillId="0" borderId="5" xfId="0" applyBorder="1" applyAlignment="1">
      <alignment horizontal="right"/>
    </xf>
    <xf numFmtId="0" fontId="0" fillId="0" borderId="3" xfId="0" applyBorder="1" applyAlignment="1">
      <alignment horizontal="right"/>
    </xf>
    <xf numFmtId="0" fontId="0" fillId="0" borderId="8" xfId="0" applyBorder="1" applyAlignment="1">
      <alignment horizontal="center" vertical="center"/>
    </xf>
    <xf numFmtId="0" fontId="0" fillId="11" borderId="2" xfId="0" applyFill="1" applyBorder="1" applyAlignment="1">
      <alignment horizontal="center"/>
    </xf>
    <xf numFmtId="0" fontId="0" fillId="11" borderId="5" xfId="0" applyFill="1" applyBorder="1" applyAlignment="1">
      <alignment horizontal="center"/>
    </xf>
    <xf numFmtId="0" fontId="0" fillId="11" borderId="3" xfId="0" applyFill="1" applyBorder="1" applyAlignment="1">
      <alignment horizontal="center"/>
    </xf>
    <xf numFmtId="0" fontId="72" fillId="0" borderId="2" xfId="0" applyFont="1" applyBorder="1" applyAlignment="1">
      <alignment horizontal="center" vertical="center"/>
    </xf>
    <xf numFmtId="0" fontId="72" fillId="0" borderId="5" xfId="0" applyFont="1" applyBorder="1" applyAlignment="1">
      <alignment horizontal="center" vertical="center"/>
    </xf>
    <xf numFmtId="0" fontId="72" fillId="0" borderId="3" xfId="0" applyFont="1" applyBorder="1" applyAlignment="1">
      <alignment horizontal="center" vertical="center"/>
    </xf>
    <xf numFmtId="0" fontId="0" fillId="11" borderId="2" xfId="0" applyFill="1" applyBorder="1" applyAlignment="1">
      <alignment horizontal="center" vertical="center"/>
    </xf>
    <xf numFmtId="0" fontId="0" fillId="11" borderId="3" xfId="0" applyFill="1" applyBorder="1" applyAlignment="1">
      <alignment horizontal="center" vertical="center"/>
    </xf>
    <xf numFmtId="0" fontId="0" fillId="14" borderId="2" xfId="0" applyFill="1" applyBorder="1" applyAlignment="1">
      <alignment horizontal="center"/>
    </xf>
    <xf numFmtId="0" fontId="0" fillId="14" borderId="3" xfId="0" applyFill="1" applyBorder="1" applyAlignment="1">
      <alignment horizontal="center"/>
    </xf>
    <xf numFmtId="0" fontId="72" fillId="14" borderId="2" xfId="0" applyFont="1" applyFill="1" applyBorder="1" applyAlignment="1">
      <alignment horizontal="center"/>
    </xf>
    <xf numFmtId="0" fontId="72" fillId="14" borderId="3" xfId="0" applyFont="1" applyFill="1" applyBorder="1" applyAlignment="1">
      <alignment horizontal="center"/>
    </xf>
    <xf numFmtId="0" fontId="72" fillId="0" borderId="9" xfId="0" applyFont="1" applyBorder="1" applyAlignment="1">
      <alignment horizontal="center" vertical="center"/>
    </xf>
    <xf numFmtId="0" fontId="72" fillId="0" borderId="11" xfId="0" applyFont="1" applyBorder="1" applyAlignment="1">
      <alignment horizontal="center" vertical="center"/>
    </xf>
    <xf numFmtId="0" fontId="72" fillId="0" borderId="40" xfId="0" applyFont="1" applyBorder="1" applyAlignment="1">
      <alignment horizontal="center" vertical="center"/>
    </xf>
    <xf numFmtId="0" fontId="72" fillId="0" borderId="27" xfId="0" applyFont="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2" borderId="40" xfId="0" applyFill="1" applyBorder="1" applyAlignment="1">
      <alignment horizontal="center" vertical="center"/>
    </xf>
    <xf numFmtId="0" fontId="0" fillId="2" borderId="27" xfId="0" applyFill="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wrapText="1"/>
    </xf>
    <xf numFmtId="0" fontId="0" fillId="0" borderId="40" xfId="0" applyBorder="1" applyAlignment="1">
      <alignment horizontal="center"/>
    </xf>
    <xf numFmtId="0" fontId="0" fillId="0" borderId="12" xfId="0" applyBorder="1" applyAlignment="1">
      <alignment horizontal="center"/>
    </xf>
    <xf numFmtId="0" fontId="0" fillId="0" borderId="27" xfId="0" applyBorder="1" applyAlignment="1">
      <alignment horizontal="center"/>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40" xfId="0" applyBorder="1" applyAlignment="1">
      <alignment horizontal="center" wrapText="1"/>
    </xf>
    <xf numFmtId="0" fontId="0" fillId="0" borderId="12" xfId="0" applyBorder="1" applyAlignment="1">
      <alignment horizontal="center" wrapText="1"/>
    </xf>
    <xf numFmtId="0" fontId="0" fillId="0" borderId="27" xfId="0" applyBorder="1" applyAlignment="1">
      <alignment horizontal="center" wrapText="1"/>
    </xf>
    <xf numFmtId="0" fontId="0" fillId="14" borderId="2" xfId="0" applyFill="1" applyBorder="1" applyAlignment="1">
      <alignment horizontal="left"/>
    </xf>
    <xf numFmtId="0" fontId="0" fillId="14" borderId="5" xfId="0" applyFill="1" applyBorder="1" applyAlignment="1">
      <alignment horizontal="left"/>
    </xf>
    <xf numFmtId="0" fontId="0" fillId="14" borderId="3" xfId="0" applyFill="1" applyBorder="1" applyAlignment="1">
      <alignment horizontal="left"/>
    </xf>
    <xf numFmtId="0" fontId="0" fillId="0" borderId="6"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0" xfId="0" applyBorder="1" applyAlignment="1">
      <alignment horizontal="center" vertical="center" wrapText="1"/>
    </xf>
    <xf numFmtId="0" fontId="0" fillId="0" borderId="27" xfId="0" applyBorder="1" applyAlignment="1">
      <alignment horizontal="center" vertical="center" wrapText="1"/>
    </xf>
    <xf numFmtId="0" fontId="0" fillId="0" borderId="6" xfId="0" applyBorder="1" applyAlignment="1">
      <alignment horizontal="center"/>
    </xf>
    <xf numFmtId="0" fontId="0" fillId="0" borderId="0" xfId="0" applyAlignment="1">
      <alignment horizontal="center"/>
    </xf>
    <xf numFmtId="0" fontId="0" fillId="0" borderId="7" xfId="0" applyBorder="1" applyAlignment="1">
      <alignment horizontal="center"/>
    </xf>
    <xf numFmtId="0" fontId="14" fillId="0" borderId="2" xfId="2" applyFont="1" applyBorder="1" applyAlignment="1">
      <alignment horizontal="center" vertical="center"/>
    </xf>
    <xf numFmtId="0" fontId="14" fillId="0" borderId="5" xfId="2" applyFont="1" applyBorder="1" applyAlignment="1">
      <alignment horizontal="center" vertical="center"/>
    </xf>
    <xf numFmtId="0" fontId="14" fillId="0" borderId="3" xfId="2" applyFont="1" applyBorder="1" applyAlignment="1">
      <alignment horizontal="center" vertical="center"/>
    </xf>
    <xf numFmtId="166" fontId="19" fillId="4" borderId="17" xfId="0" applyNumberFormat="1" applyFont="1" applyFill="1" applyBorder="1" applyAlignment="1">
      <alignment horizontal="center" vertical="center" wrapText="1"/>
    </xf>
    <xf numFmtId="166" fontId="19" fillId="4" borderId="13" xfId="0" applyNumberFormat="1" applyFont="1" applyFill="1" applyBorder="1" applyAlignment="1">
      <alignment horizontal="center" vertical="center" wrapText="1"/>
    </xf>
    <xf numFmtId="0" fontId="9" fillId="0" borderId="0" xfId="2" applyAlignment="1">
      <alignment horizontal="left"/>
    </xf>
  </cellXfs>
  <cellStyles count="16">
    <cellStyle name="2x indented GHG Textfiels" xfId="7" xr:uid="{4BACAEE6-1EA4-407C-A6B3-EAB23539F07C}"/>
    <cellStyle name="5x indented GHG Textfiels" xfId="9" xr:uid="{7A9544D9-4D0F-4A91-AFFC-AEF82AA7258A}"/>
    <cellStyle name="Bold GHG Numbers (0.00)" xfId="5" xr:uid="{60C7E121-9D8E-4900-BE1E-A69950189870}"/>
    <cellStyle name="Headline" xfId="3" xr:uid="{D4E764F5-6BAE-4CBE-B7F4-BC338588569B}"/>
    <cellStyle name="Link" xfId="2" builtinId="8"/>
    <cellStyle name="Link 2" xfId="13" xr:uid="{794B00A6-CFC1-48F2-AC86-7D07998AD53D}"/>
    <cellStyle name="Normal GHG Numbers (0.00)" xfId="8" xr:uid="{73B4A541-6B0A-400F-A924-DD00435C75A1}"/>
    <cellStyle name="Normal GHG Textfiels Bold" xfId="11" xr:uid="{0838A333-11ED-44EA-B6B4-ED62DAC65478}"/>
    <cellStyle name="Normal GHG-Shade" xfId="10" xr:uid="{163BA93D-EAF3-415A-B2CA-22068F1DEA23}"/>
    <cellStyle name="Prozent" xfId="1" builtinId="5"/>
    <cellStyle name="Standard" xfId="0" builtinId="0"/>
    <cellStyle name="Standard 2" xfId="6" xr:uid="{85C225B2-EE40-465D-B040-58C04F66B283}"/>
    <cellStyle name="Standard 2 4" xfId="15" xr:uid="{C221DF0C-BC48-4376-B25B-9D403B210ACB}"/>
    <cellStyle name="Standard 3" xfId="12" xr:uid="{C2543312-C494-448E-AE26-8E8B0DB5A6D7}"/>
    <cellStyle name="Standard_Emissionshandel Post Kyoto" xfId="14" xr:uid="{A3763266-1340-46A5-86F8-40933A19E939}"/>
    <cellStyle name="Standard_Germany - 2004 - 2000" xfId="4" xr:uid="{63F436D1-3E5E-4665-8C0D-786A3AFA285D}"/>
  </cellStyles>
  <dxfs count="1">
    <dxf>
      <fill>
        <patternFill>
          <bgColor theme="5" tint="0.79998168889431442"/>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Emissionspfad</a:t>
            </a:r>
            <a:r>
              <a:rPr lang="de-DE" baseline="0"/>
              <a:t> </a:t>
            </a:r>
            <a:r>
              <a:rPr lang="de-DE"/>
              <a:t>KSG-Sektoren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28575" cap="rnd">
              <a:solidFill>
                <a:schemeClr val="accent1"/>
              </a:solidFill>
              <a:round/>
            </a:ln>
            <a:effectLst/>
          </c:spPr>
          <c:marker>
            <c:symbol val="none"/>
          </c:marker>
          <c:cat>
            <c:numRef>
              <c:f>KSG!$E$5:$AI$5</c:f>
              <c:numCache>
                <c:formatCode>General</c:formatCode>
                <c:ptCount val="3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pt idx="26">
                  <c:v>2046</c:v>
                </c:pt>
                <c:pt idx="27">
                  <c:v>2047</c:v>
                </c:pt>
                <c:pt idx="28">
                  <c:v>2048</c:v>
                </c:pt>
                <c:pt idx="29">
                  <c:v>2049</c:v>
                </c:pt>
                <c:pt idx="30">
                  <c:v>2050</c:v>
                </c:pt>
              </c:numCache>
            </c:numRef>
          </c:cat>
          <c:val>
            <c:numRef>
              <c:f>KSG!$E$12:$AI$12</c:f>
              <c:numCache>
                <c:formatCode>#,##0</c:formatCode>
                <c:ptCount val="31"/>
                <c:pt idx="0">
                  <c:v>813</c:v>
                </c:pt>
                <c:pt idx="1">
                  <c:v>785.5</c:v>
                </c:pt>
                <c:pt idx="2">
                  <c:v>756</c:v>
                </c:pt>
                <c:pt idx="3">
                  <c:v>720.375</c:v>
                </c:pt>
                <c:pt idx="4">
                  <c:v>681.75</c:v>
                </c:pt>
                <c:pt idx="5">
                  <c:v>643.125</c:v>
                </c:pt>
                <c:pt idx="6">
                  <c:v>603.5</c:v>
                </c:pt>
                <c:pt idx="7">
                  <c:v>564.875</c:v>
                </c:pt>
                <c:pt idx="8">
                  <c:v>523.25</c:v>
                </c:pt>
                <c:pt idx="9">
                  <c:v>481.625</c:v>
                </c:pt>
                <c:pt idx="10">
                  <c:v>438</c:v>
                </c:pt>
                <c:pt idx="11">
                  <c:v>409.83334721038256</c:v>
                </c:pt>
                <c:pt idx="12">
                  <c:v>372.57577019125694</c:v>
                </c:pt>
                <c:pt idx="13">
                  <c:v>347.73738551183982</c:v>
                </c:pt>
                <c:pt idx="14">
                  <c:v>322.89900083242264</c:v>
                </c:pt>
                <c:pt idx="15">
                  <c:v>285.64142381329691</c:v>
                </c:pt>
                <c:pt idx="16">
                  <c:v>260.80303913387979</c:v>
                </c:pt>
                <c:pt idx="17">
                  <c:v>235.96465445446265</c:v>
                </c:pt>
                <c:pt idx="18">
                  <c:v>211.12626977504561</c:v>
                </c:pt>
                <c:pt idx="19">
                  <c:v>173.86869275591991</c:v>
                </c:pt>
                <c:pt idx="20">
                  <c:v>149.03030807650276</c:v>
                </c:pt>
                <c:pt idx="21">
                  <c:v>131.64343880091079</c:v>
                </c:pt>
                <c:pt idx="22">
                  <c:v>114.2565695253188</c:v>
                </c:pt>
                <c:pt idx="23">
                  <c:v>96.869700249726804</c:v>
                </c:pt>
                <c:pt idx="24">
                  <c:v>79.482830974134814</c:v>
                </c:pt>
                <c:pt idx="25">
                  <c:v>62.095961698542823</c:v>
                </c:pt>
                <c:pt idx="26">
                  <c:v>62.095961698542823</c:v>
                </c:pt>
                <c:pt idx="27">
                  <c:v>62.095961698542823</c:v>
                </c:pt>
                <c:pt idx="28">
                  <c:v>62.095961698542823</c:v>
                </c:pt>
                <c:pt idx="29">
                  <c:v>62.095961698542823</c:v>
                </c:pt>
                <c:pt idx="30">
                  <c:v>62.095961698542823</c:v>
                </c:pt>
              </c:numCache>
            </c:numRef>
          </c:val>
          <c:smooth val="0"/>
          <c:extLst>
            <c:ext xmlns:c16="http://schemas.microsoft.com/office/drawing/2014/chart" uri="{C3380CC4-5D6E-409C-BE32-E72D297353CC}">
              <c16:uniqueId val="{00000000-0957-4F78-89CE-CABAC42BD062}"/>
            </c:ext>
          </c:extLst>
        </c:ser>
        <c:dLbls>
          <c:showLegendKey val="0"/>
          <c:showVal val="0"/>
          <c:showCatName val="0"/>
          <c:showSerName val="0"/>
          <c:showPercent val="0"/>
          <c:showBubbleSize val="0"/>
        </c:dLbls>
        <c:smooth val="0"/>
        <c:axId val="1956591551"/>
        <c:axId val="1956602271"/>
      </c:lineChart>
      <c:catAx>
        <c:axId val="19565915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956602271"/>
        <c:crosses val="autoZero"/>
        <c:auto val="1"/>
        <c:lblAlgn val="ctr"/>
        <c:lblOffset val="100"/>
        <c:tickLblSkip val="5"/>
        <c:noMultiLvlLbl val="0"/>
      </c:catAx>
      <c:valAx>
        <c:axId val="19566022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Mio. t CO2eq</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956591551"/>
        <c:crosses val="autoZero"/>
        <c:crossBetween val="midCat"/>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de-DE" sz="1100"/>
              <a:t>KSG-Sektoren plus</a:t>
            </a:r>
            <a:r>
              <a:rPr lang="de-DE" sz="1100" baseline="0"/>
              <a:t> Senken ohne ISA: </a:t>
            </a:r>
            <a:r>
              <a:rPr lang="de-DE" sz="1100"/>
              <a:t>Veränderung gegenüber dem Vorjahr in %</a:t>
            </a: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28575" cap="rnd">
              <a:solidFill>
                <a:schemeClr val="accent1"/>
              </a:solidFill>
              <a:round/>
            </a:ln>
            <a:effectLst/>
          </c:spPr>
          <c:marker>
            <c:symbol val="none"/>
          </c:marker>
          <c:cat>
            <c:numRef>
              <c:f>KSG!$E$5:$AD$5</c:f>
              <c:numCache>
                <c:formatCode>General</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cat>
          <c:val>
            <c:numRef>
              <c:f>KSG!$E$24:$AD$24</c:f>
              <c:numCache>
                <c:formatCode>0%</c:formatCode>
                <c:ptCount val="26"/>
                <c:pt idx="1">
                  <c:v>-3.5648898425953868E-2</c:v>
                </c:pt>
                <c:pt idx="2">
                  <c:v>-3.9568278855960926E-2</c:v>
                </c:pt>
                <c:pt idx="3">
                  <c:v>-4.9493938783097602E-2</c:v>
                </c:pt>
                <c:pt idx="4">
                  <c:v>-5.6345821874851376E-2</c:v>
                </c:pt>
                <c:pt idx="5">
                  <c:v>-5.9710244686034475E-2</c:v>
                </c:pt>
                <c:pt idx="6">
                  <c:v>-6.5107821664812215E-2</c:v>
                </c:pt>
                <c:pt idx="7">
                  <c:v>-6.79243701792418E-2</c:v>
                </c:pt>
                <c:pt idx="8">
                  <c:v>-7.8402923222171128E-2</c:v>
                </c:pt>
                <c:pt idx="9">
                  <c:v>-8.5072886186108865E-2</c:v>
                </c:pt>
                <c:pt idx="10">
                  <c:v>-9.7354403781251486E-2</c:v>
                </c:pt>
                <c:pt idx="11">
                  <c:v>-7.0621435325950221E-2</c:v>
                </c:pt>
                <c:pt idx="12">
                  <c:v>-9.9672363793227969E-2</c:v>
                </c:pt>
                <c:pt idx="13">
                  <c:v>-7.4769086574319132E-2</c:v>
                </c:pt>
                <c:pt idx="14">
                  <c:v>-8.0811271531650131E-2</c:v>
                </c:pt>
                <c:pt idx="15">
                  <c:v>-0.13017253175671628</c:v>
                </c:pt>
                <c:pt idx="16">
                  <c:v>-0.10107276158142398</c:v>
                </c:pt>
                <c:pt idx="17">
                  <c:v>-0.11243708863381952</c:v>
                </c:pt>
                <c:pt idx="18">
                  <c:v>-0.12668069744008381</c:v>
                </c:pt>
                <c:pt idx="19">
                  <c:v>-0.21477784869935757</c:v>
                </c:pt>
                <c:pt idx="20">
                  <c:v>-0.1847331534334623</c:v>
                </c:pt>
                <c:pt idx="21">
                  <c:v>-0.20509344989142497</c:v>
                </c:pt>
                <c:pt idx="22">
                  <c:v>-0.2580095105058724</c:v>
                </c:pt>
                <c:pt idx="23">
                  <c:v>-0.3477261692151572</c:v>
                </c:pt>
                <c:pt idx="24">
                  <c:v>-0.53309845160698655</c:v>
                </c:pt>
                <c:pt idx="25">
                  <c:v>-1</c:v>
                </c:pt>
              </c:numCache>
            </c:numRef>
          </c:val>
          <c:smooth val="0"/>
          <c:extLst>
            <c:ext xmlns:c16="http://schemas.microsoft.com/office/drawing/2014/chart" uri="{C3380CC4-5D6E-409C-BE32-E72D297353CC}">
              <c16:uniqueId val="{00000000-F9DA-473F-BE02-657BB8BC2BAB}"/>
            </c:ext>
          </c:extLst>
        </c:ser>
        <c:dLbls>
          <c:showLegendKey val="0"/>
          <c:showVal val="0"/>
          <c:showCatName val="0"/>
          <c:showSerName val="0"/>
          <c:showPercent val="0"/>
          <c:showBubbleSize val="0"/>
        </c:dLbls>
        <c:smooth val="0"/>
        <c:axId val="605888223"/>
        <c:axId val="605889055"/>
      </c:lineChart>
      <c:catAx>
        <c:axId val="605888223"/>
        <c:scaling>
          <c:orientation val="minMax"/>
        </c:scaling>
        <c:delete val="0"/>
        <c:axPos val="b"/>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05889055"/>
        <c:crosses val="autoZero"/>
        <c:auto val="1"/>
        <c:lblAlgn val="ctr"/>
        <c:lblOffset val="100"/>
        <c:noMultiLvlLbl val="0"/>
      </c:catAx>
      <c:valAx>
        <c:axId val="605889055"/>
        <c:scaling>
          <c:orientation val="minMax"/>
          <c:max val="0"/>
          <c:min val="-0.30000000000000004"/>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05888223"/>
        <c:crosses val="autoZero"/>
        <c:crossBetween val="midCat"/>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KSG-Sektoren: Absolute Veränderung gegenüber</a:t>
            </a:r>
            <a:r>
              <a:rPr lang="en-US" sz="1100" baseline="0"/>
              <a:t> dem Vorjahr</a:t>
            </a:r>
            <a:endParaRPr lang="en-US"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KSG!$B$16</c:f>
              <c:strCache>
                <c:ptCount val="1"/>
                <c:pt idx="0">
                  <c:v>Absolute Veränderung ggü. dem Vj.</c:v>
                </c:pt>
              </c:strCache>
            </c:strRef>
          </c:tx>
          <c:spPr>
            <a:solidFill>
              <a:schemeClr val="accent1"/>
            </a:solidFill>
            <a:ln>
              <a:noFill/>
            </a:ln>
            <a:effectLst/>
          </c:spPr>
          <c:invertIfNegative val="0"/>
          <c:cat>
            <c:numRef>
              <c:f>KSG!$C$5:$AD$5</c:f>
              <c:numCache>
                <c:formatCode>General</c:formatCode>
                <c:ptCount val="28"/>
                <c:pt idx="0">
                  <c:v>1990</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pt idx="23">
                  <c:v>2041</c:v>
                </c:pt>
                <c:pt idx="24">
                  <c:v>2042</c:v>
                </c:pt>
                <c:pt idx="25">
                  <c:v>2043</c:v>
                </c:pt>
                <c:pt idx="26">
                  <c:v>2044</c:v>
                </c:pt>
                <c:pt idx="27">
                  <c:v>2045</c:v>
                </c:pt>
              </c:numCache>
            </c:numRef>
          </c:cat>
          <c:val>
            <c:numRef>
              <c:f>KSG!$C$16:$AD$16</c:f>
              <c:numCache>
                <c:formatCode>0%</c:formatCode>
                <c:ptCount val="28"/>
                <c:pt idx="3" formatCode="#,##0.0">
                  <c:v>-27.5</c:v>
                </c:pt>
                <c:pt idx="4" formatCode="#,##0.0">
                  <c:v>-29.5</c:v>
                </c:pt>
                <c:pt idx="5" formatCode="#,##0.0">
                  <c:v>-35.625</c:v>
                </c:pt>
                <c:pt idx="6" formatCode="#,##0.0">
                  <c:v>-38.625</c:v>
                </c:pt>
                <c:pt idx="7" formatCode="#,##0.0">
                  <c:v>-38.625</c:v>
                </c:pt>
                <c:pt idx="8" formatCode="#,##0.0">
                  <c:v>-39.625</c:v>
                </c:pt>
                <c:pt idx="9" formatCode="#,##0.0">
                  <c:v>-38.625</c:v>
                </c:pt>
                <c:pt idx="10" formatCode="#,##0.0">
                  <c:v>-41.625</c:v>
                </c:pt>
                <c:pt idx="11" formatCode="#,##0.0">
                  <c:v>-41.625</c:v>
                </c:pt>
                <c:pt idx="12" formatCode="#,##0.0">
                  <c:v>-43.625</c:v>
                </c:pt>
                <c:pt idx="13" formatCode="#,##0.0">
                  <c:v>-28.166652789617444</c:v>
                </c:pt>
                <c:pt idx="14" formatCode="#,##0.0">
                  <c:v>-37.25757701912562</c:v>
                </c:pt>
                <c:pt idx="15" formatCode="#,##0.0">
                  <c:v>-24.838384679417118</c:v>
                </c:pt>
                <c:pt idx="16" formatCode="#,##0.0">
                  <c:v>-24.838384679417175</c:v>
                </c:pt>
                <c:pt idx="17" formatCode="#,##0.0">
                  <c:v>-37.257577019125733</c:v>
                </c:pt>
                <c:pt idx="18" formatCode="#,##0.0">
                  <c:v>-24.838384679417118</c:v>
                </c:pt>
                <c:pt idx="19" formatCode="#,##0.0">
                  <c:v>-24.838384679417146</c:v>
                </c:pt>
                <c:pt idx="20" formatCode="#,##0.0">
                  <c:v>-24.838384679417032</c:v>
                </c:pt>
                <c:pt idx="21" formatCode="#,##0.0">
                  <c:v>-37.257577019125705</c:v>
                </c:pt>
                <c:pt idx="22" formatCode="#,##0.0">
                  <c:v>-24.838384679417146</c:v>
                </c:pt>
                <c:pt idx="23" formatCode="#,##0.0">
                  <c:v>-17.386869275591977</c:v>
                </c:pt>
                <c:pt idx="24" formatCode="#,##0.0">
                  <c:v>-17.386869275591991</c:v>
                </c:pt>
                <c:pt idx="25" formatCode="#,##0.0">
                  <c:v>-17.386869275591991</c:v>
                </c:pt>
                <c:pt idx="26" formatCode="#,##0.0">
                  <c:v>-17.386869275591991</c:v>
                </c:pt>
                <c:pt idx="27" formatCode="#,##0.0">
                  <c:v>-17.386869275591991</c:v>
                </c:pt>
              </c:numCache>
            </c:numRef>
          </c:val>
          <c:extLst>
            <c:ext xmlns:c16="http://schemas.microsoft.com/office/drawing/2014/chart" uri="{C3380CC4-5D6E-409C-BE32-E72D297353CC}">
              <c16:uniqueId val="{00000000-993C-489B-A1A3-E7951DF6CD30}"/>
            </c:ext>
          </c:extLst>
        </c:ser>
        <c:dLbls>
          <c:showLegendKey val="0"/>
          <c:showVal val="0"/>
          <c:showCatName val="0"/>
          <c:showSerName val="0"/>
          <c:showPercent val="0"/>
          <c:showBubbleSize val="0"/>
        </c:dLbls>
        <c:gapWidth val="219"/>
        <c:overlap val="-27"/>
        <c:axId val="49631"/>
        <c:axId val="38815"/>
      </c:barChart>
      <c:catAx>
        <c:axId val="49631"/>
        <c:scaling>
          <c:orientation val="minMax"/>
        </c:scaling>
        <c:delete val="0"/>
        <c:axPos val="b"/>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de-DE"/>
          </a:p>
        </c:txPr>
        <c:crossAx val="38815"/>
        <c:crosses val="autoZero"/>
        <c:auto val="1"/>
        <c:lblAlgn val="ctr"/>
        <c:lblOffset val="100"/>
        <c:noMultiLvlLbl val="0"/>
      </c:catAx>
      <c:valAx>
        <c:axId val="388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Mio. t CO2eq</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31"/>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de-DE" sz="1100"/>
              <a:t>KSG-Sektoren: Veränderung gegenüber dem Vorjahr in %</a:t>
            </a: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28575" cap="rnd">
              <a:solidFill>
                <a:schemeClr val="accent1"/>
              </a:solidFill>
              <a:round/>
            </a:ln>
            <a:effectLst/>
          </c:spPr>
          <c:marker>
            <c:symbol val="none"/>
          </c:marker>
          <c:cat>
            <c:numRef>
              <c:f>KSG!$F$5:$AD$5</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KSG!$F$14:$AD$14</c:f>
              <c:numCache>
                <c:formatCode>0%</c:formatCode>
                <c:ptCount val="25"/>
                <c:pt idx="0">
                  <c:v>-3.382533825338252E-2</c:v>
                </c:pt>
                <c:pt idx="1">
                  <c:v>-3.7555697008274991E-2</c:v>
                </c:pt>
                <c:pt idx="2">
                  <c:v>-4.7123015873015928E-2</c:v>
                </c:pt>
                <c:pt idx="3">
                  <c:v>-5.3617907339927107E-2</c:v>
                </c:pt>
                <c:pt idx="4">
                  <c:v>-5.6655665566556657E-2</c:v>
                </c:pt>
                <c:pt idx="5">
                  <c:v>-6.1613216715257546E-2</c:v>
                </c:pt>
                <c:pt idx="6">
                  <c:v>-6.4001657000828494E-2</c:v>
                </c:pt>
                <c:pt idx="7">
                  <c:v>-7.3688869218853759E-2</c:v>
                </c:pt>
                <c:pt idx="8">
                  <c:v>-7.9550883898710012E-2</c:v>
                </c:pt>
                <c:pt idx="9">
                  <c:v>-9.0578769789774194E-2</c:v>
                </c:pt>
                <c:pt idx="10">
                  <c:v>-6.4307426460313843E-2</c:v>
                </c:pt>
                <c:pt idx="11">
                  <c:v>-9.0909090909090717E-2</c:v>
                </c:pt>
                <c:pt idx="12">
                  <c:v>-6.6666666666666652E-2</c:v>
                </c:pt>
                <c:pt idx="13">
                  <c:v>-7.1428571428571508E-2</c:v>
                </c:pt>
                <c:pt idx="14">
                  <c:v>-0.11538461538461553</c:v>
                </c:pt>
                <c:pt idx="15">
                  <c:v>-8.6956521739130377E-2</c:v>
                </c:pt>
                <c:pt idx="16">
                  <c:v>-9.5238095238095344E-2</c:v>
                </c:pt>
                <c:pt idx="17">
                  <c:v>-0.1052631578947365</c:v>
                </c:pt>
                <c:pt idx="18">
                  <c:v>-0.17647058823529416</c:v>
                </c:pt>
                <c:pt idx="19">
                  <c:v>-0.1428571428571429</c:v>
                </c:pt>
                <c:pt idx="20">
                  <c:v>-0.11666666666666659</c:v>
                </c:pt>
                <c:pt idx="21">
                  <c:v>-0.13207547169811318</c:v>
                </c:pt>
                <c:pt idx="22">
                  <c:v>-0.15217391304347827</c:v>
                </c:pt>
                <c:pt idx="23">
                  <c:v>-0.17948717948717952</c:v>
                </c:pt>
                <c:pt idx="24">
                  <c:v>-0.21875</c:v>
                </c:pt>
              </c:numCache>
            </c:numRef>
          </c:val>
          <c:smooth val="0"/>
          <c:extLst>
            <c:ext xmlns:c16="http://schemas.microsoft.com/office/drawing/2014/chart" uri="{C3380CC4-5D6E-409C-BE32-E72D297353CC}">
              <c16:uniqueId val="{00000000-271E-4474-B56E-B2ACFD994E1B}"/>
            </c:ext>
          </c:extLst>
        </c:ser>
        <c:dLbls>
          <c:showLegendKey val="0"/>
          <c:showVal val="0"/>
          <c:showCatName val="0"/>
          <c:showSerName val="0"/>
          <c:showPercent val="0"/>
          <c:showBubbleSize val="0"/>
        </c:dLbls>
        <c:smooth val="0"/>
        <c:axId val="1772894016"/>
        <c:axId val="1772893184"/>
      </c:lineChart>
      <c:catAx>
        <c:axId val="1772894016"/>
        <c:scaling>
          <c:orientation val="minMax"/>
        </c:scaling>
        <c:delete val="0"/>
        <c:axPos val="b"/>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72893184"/>
        <c:crosses val="autoZero"/>
        <c:auto val="1"/>
        <c:lblAlgn val="ctr"/>
        <c:lblOffset val="100"/>
        <c:noMultiLvlLbl val="0"/>
      </c:catAx>
      <c:valAx>
        <c:axId val="17728931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72894016"/>
        <c:crosses val="autoZero"/>
        <c:crossBetween val="midCat"/>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Emissionspfad</a:t>
            </a:r>
            <a:r>
              <a:rPr lang="de-DE" baseline="0"/>
              <a:t> </a:t>
            </a:r>
            <a:r>
              <a:rPr lang="de-DE"/>
              <a:t>KSG-Sektoren plus Senken ohne ISA</a:t>
            </a:r>
          </a:p>
        </c:rich>
      </c:tx>
      <c:layout>
        <c:manualLayout>
          <c:xMode val="edge"/>
          <c:yMode val="edge"/>
          <c:x val="0.20788184486784272"/>
          <c:y val="1.28564371269608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28575" cap="rnd">
              <a:solidFill>
                <a:schemeClr val="accent1"/>
              </a:solidFill>
              <a:round/>
            </a:ln>
            <a:effectLst/>
          </c:spPr>
          <c:marker>
            <c:symbol val="none"/>
          </c:marker>
          <c:cat>
            <c:numRef>
              <c:f>KSG!$E$5:$AI$5</c:f>
              <c:numCache>
                <c:formatCode>General</c:formatCode>
                <c:ptCount val="3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pt idx="26">
                  <c:v>2046</c:v>
                </c:pt>
                <c:pt idx="27">
                  <c:v>2047</c:v>
                </c:pt>
                <c:pt idx="28">
                  <c:v>2048</c:v>
                </c:pt>
                <c:pt idx="29">
                  <c:v>2049</c:v>
                </c:pt>
                <c:pt idx="30">
                  <c:v>2050</c:v>
                </c:pt>
              </c:numCache>
            </c:numRef>
          </c:cat>
          <c:val>
            <c:numRef>
              <c:f>KSG!$E$23:$AI$23</c:f>
              <c:numCache>
                <c:formatCode>#,##0</c:formatCode>
                <c:ptCount val="31"/>
                <c:pt idx="0">
                  <c:v>797.18915053802482</c:v>
                </c:pt>
                <c:pt idx="1">
                  <c:v>768.77023548422233</c:v>
                </c:pt>
                <c:pt idx="2">
                  <c:v>738.35132043041983</c:v>
                </c:pt>
                <c:pt idx="3">
                  <c:v>701.80740537661734</c:v>
                </c:pt>
                <c:pt idx="4">
                  <c:v>662.26349032281485</c:v>
                </c:pt>
                <c:pt idx="5">
                  <c:v>622.71957526901235</c:v>
                </c:pt>
                <c:pt idx="6">
                  <c:v>582.17566021520986</c:v>
                </c:pt>
                <c:pt idx="7">
                  <c:v>542.63174516140748</c:v>
                </c:pt>
                <c:pt idx="8">
                  <c:v>500.08783010760493</c:v>
                </c:pt>
                <c:pt idx="9">
                  <c:v>457.54391505380249</c:v>
                </c:pt>
                <c:pt idx="10">
                  <c:v>413</c:v>
                </c:pt>
                <c:pt idx="11">
                  <c:v>383.83334721038256</c:v>
                </c:pt>
                <c:pt idx="12">
                  <c:v>345.57577019125694</c:v>
                </c:pt>
                <c:pt idx="13">
                  <c:v>319.73738551183982</c:v>
                </c:pt>
                <c:pt idx="14">
                  <c:v>293.89900083242264</c:v>
                </c:pt>
                <c:pt idx="15">
                  <c:v>255.64142381329691</c:v>
                </c:pt>
                <c:pt idx="16">
                  <c:v>229.80303913387979</c:v>
                </c:pt>
                <c:pt idx="17">
                  <c:v>203.96465445446265</c:v>
                </c:pt>
                <c:pt idx="18">
                  <c:v>178.12626977504561</c:v>
                </c:pt>
                <c:pt idx="19">
                  <c:v>139.86869275591991</c:v>
                </c:pt>
                <c:pt idx="20">
                  <c:v>114.03030807650276</c:v>
                </c:pt>
                <c:pt idx="21">
                  <c:v>90.643438800910786</c:v>
                </c:pt>
                <c:pt idx="22">
                  <c:v>67.256569525318795</c:v>
                </c:pt>
                <c:pt idx="23">
                  <c:v>43.869700249726804</c:v>
                </c:pt>
                <c:pt idx="24">
                  <c:v>20.482830974134814</c:v>
                </c:pt>
                <c:pt idx="25" formatCode="#,##0.00">
                  <c:v>0</c:v>
                </c:pt>
                <c:pt idx="26">
                  <c:v>0</c:v>
                </c:pt>
                <c:pt idx="27">
                  <c:v>0</c:v>
                </c:pt>
                <c:pt idx="28">
                  <c:v>0</c:v>
                </c:pt>
                <c:pt idx="29">
                  <c:v>0</c:v>
                </c:pt>
                <c:pt idx="30">
                  <c:v>0</c:v>
                </c:pt>
              </c:numCache>
            </c:numRef>
          </c:val>
          <c:smooth val="0"/>
          <c:extLst>
            <c:ext xmlns:c16="http://schemas.microsoft.com/office/drawing/2014/chart" uri="{C3380CC4-5D6E-409C-BE32-E72D297353CC}">
              <c16:uniqueId val="{00000000-C964-499C-9704-B3816A99A8B6}"/>
            </c:ext>
          </c:extLst>
        </c:ser>
        <c:dLbls>
          <c:showLegendKey val="0"/>
          <c:showVal val="0"/>
          <c:showCatName val="0"/>
          <c:showSerName val="0"/>
          <c:showPercent val="0"/>
          <c:showBubbleSize val="0"/>
        </c:dLbls>
        <c:smooth val="0"/>
        <c:axId val="1671411696"/>
        <c:axId val="1671421680"/>
      </c:lineChart>
      <c:catAx>
        <c:axId val="16714116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671421680"/>
        <c:crosses val="autoZero"/>
        <c:auto val="1"/>
        <c:lblAlgn val="ctr"/>
        <c:lblOffset val="100"/>
        <c:tickLblSkip val="5"/>
        <c:noMultiLvlLbl val="0"/>
      </c:catAx>
      <c:valAx>
        <c:axId val="1671421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Mio. t CO2eq</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671411696"/>
        <c:crosses val="autoZero"/>
        <c:crossBetween val="midCat"/>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Veränderung ggü. Vorjahr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Energie</c:v>
          </c:tx>
          <c:spPr>
            <a:ln w="28575" cap="rnd">
              <a:solidFill>
                <a:schemeClr val="accent1"/>
              </a:solidFill>
              <a:round/>
            </a:ln>
            <a:effectLst/>
          </c:spPr>
          <c:marker>
            <c:symbol val="none"/>
          </c:marker>
          <c:cat>
            <c:numRef>
              <c:f>KSG!$F$5:$O$5</c:f>
              <c:numCache>
                <c:formatCode>General</c:formatCode>
                <c:ptCount val="10"/>
                <c:pt idx="0">
                  <c:v>2021</c:v>
                </c:pt>
                <c:pt idx="1">
                  <c:v>2022</c:v>
                </c:pt>
                <c:pt idx="2">
                  <c:v>2023</c:v>
                </c:pt>
                <c:pt idx="3">
                  <c:v>2024</c:v>
                </c:pt>
                <c:pt idx="4">
                  <c:v>2025</c:v>
                </c:pt>
                <c:pt idx="5">
                  <c:v>2026</c:v>
                </c:pt>
                <c:pt idx="6">
                  <c:v>2027</c:v>
                </c:pt>
                <c:pt idx="7">
                  <c:v>2028</c:v>
                </c:pt>
                <c:pt idx="8">
                  <c:v>2029</c:v>
                </c:pt>
                <c:pt idx="9">
                  <c:v>2030</c:v>
                </c:pt>
              </c:numCache>
            </c:numRef>
          </c:cat>
          <c:val>
            <c:numRef>
              <c:f>KSG!$F$17:$O$17</c:f>
              <c:numCache>
                <c:formatCode>0.0%</c:formatCode>
                <c:ptCount val="10"/>
                <c:pt idx="0">
                  <c:v>-4.1071428571428537E-2</c:v>
                </c:pt>
                <c:pt idx="1">
                  <c:v>-4.2830540037243958E-2</c:v>
                </c:pt>
                <c:pt idx="2">
                  <c:v>-7.2470817120622533E-2</c:v>
                </c:pt>
                <c:pt idx="3">
                  <c:v>-7.8133193497640252E-2</c:v>
                </c:pt>
                <c:pt idx="4">
                  <c:v>-8.475540386803182E-2</c:v>
                </c:pt>
                <c:pt idx="5">
                  <c:v>-9.2604101926662574E-2</c:v>
                </c:pt>
                <c:pt idx="6">
                  <c:v>-0.102054794520548</c:v>
                </c:pt>
                <c:pt idx="7">
                  <c:v>-0.11365369946605641</c:v>
                </c:pt>
                <c:pt idx="8">
                  <c:v>-0.12822719449225473</c:v>
                </c:pt>
                <c:pt idx="9">
                  <c:v>-0.14708785784797629</c:v>
                </c:pt>
              </c:numCache>
            </c:numRef>
          </c:val>
          <c:smooth val="0"/>
          <c:extLst>
            <c:ext xmlns:c16="http://schemas.microsoft.com/office/drawing/2014/chart" uri="{C3380CC4-5D6E-409C-BE32-E72D297353CC}">
              <c16:uniqueId val="{00000000-7B0C-4DA7-8A4C-16152C6835A1}"/>
            </c:ext>
          </c:extLst>
        </c:ser>
        <c:ser>
          <c:idx val="1"/>
          <c:order val="1"/>
          <c:tx>
            <c:v>Industrie</c:v>
          </c:tx>
          <c:spPr>
            <a:ln w="28575" cap="rnd">
              <a:solidFill>
                <a:schemeClr val="accent2"/>
              </a:solidFill>
              <a:round/>
            </a:ln>
            <a:effectLst/>
          </c:spPr>
          <c:marker>
            <c:symbol val="none"/>
          </c:marker>
          <c:cat>
            <c:numRef>
              <c:f>KSG!$F$5:$O$5</c:f>
              <c:numCache>
                <c:formatCode>General</c:formatCode>
                <c:ptCount val="10"/>
                <c:pt idx="0">
                  <c:v>2021</c:v>
                </c:pt>
                <c:pt idx="1">
                  <c:v>2022</c:v>
                </c:pt>
                <c:pt idx="2">
                  <c:v>2023</c:v>
                </c:pt>
                <c:pt idx="3">
                  <c:v>2024</c:v>
                </c:pt>
                <c:pt idx="4">
                  <c:v>2025</c:v>
                </c:pt>
                <c:pt idx="5">
                  <c:v>2026</c:v>
                </c:pt>
                <c:pt idx="6">
                  <c:v>2027</c:v>
                </c:pt>
                <c:pt idx="7">
                  <c:v>2028</c:v>
                </c:pt>
                <c:pt idx="8">
                  <c:v>2029</c:v>
                </c:pt>
                <c:pt idx="9">
                  <c:v>2030</c:v>
                </c:pt>
              </c:numCache>
            </c:numRef>
          </c:cat>
          <c:val>
            <c:numRef>
              <c:f>KSG!$F$18:$O$18</c:f>
              <c:numCache>
                <c:formatCode>0.0%</c:formatCode>
                <c:ptCount val="10"/>
                <c:pt idx="0">
                  <c:v>-2.1505376344086002E-2</c:v>
                </c:pt>
                <c:pt idx="1">
                  <c:v>-2.7472527472527486E-2</c:v>
                </c:pt>
                <c:pt idx="2">
                  <c:v>-2.8248587570621431E-2</c:v>
                </c:pt>
                <c:pt idx="3">
                  <c:v>-4.0697674418604612E-2</c:v>
                </c:pt>
                <c:pt idx="4">
                  <c:v>-4.8484848484848464E-2</c:v>
                </c:pt>
                <c:pt idx="5">
                  <c:v>-5.0955414012738842E-2</c:v>
                </c:pt>
                <c:pt idx="6">
                  <c:v>-6.0402684563758413E-2</c:v>
                </c:pt>
                <c:pt idx="7">
                  <c:v>-5.7142857142857162E-2</c:v>
                </c:pt>
                <c:pt idx="8">
                  <c:v>-5.3030303030302983E-2</c:v>
                </c:pt>
                <c:pt idx="9">
                  <c:v>-5.600000000000005E-2</c:v>
                </c:pt>
              </c:numCache>
            </c:numRef>
          </c:val>
          <c:smooth val="0"/>
          <c:extLst>
            <c:ext xmlns:c16="http://schemas.microsoft.com/office/drawing/2014/chart" uri="{C3380CC4-5D6E-409C-BE32-E72D297353CC}">
              <c16:uniqueId val="{00000001-7B0C-4DA7-8A4C-16152C6835A1}"/>
            </c:ext>
          </c:extLst>
        </c:ser>
        <c:ser>
          <c:idx val="2"/>
          <c:order val="2"/>
          <c:tx>
            <c:v>Gebäude</c:v>
          </c:tx>
          <c:spPr>
            <a:ln w="28575" cap="rnd">
              <a:solidFill>
                <a:schemeClr val="accent3"/>
              </a:solidFill>
              <a:round/>
            </a:ln>
            <a:effectLst/>
          </c:spPr>
          <c:marker>
            <c:symbol val="none"/>
          </c:marker>
          <c:cat>
            <c:numRef>
              <c:f>KSG!$F$5:$O$5</c:f>
              <c:numCache>
                <c:formatCode>General</c:formatCode>
                <c:ptCount val="10"/>
                <c:pt idx="0">
                  <c:v>2021</c:v>
                </c:pt>
                <c:pt idx="1">
                  <c:v>2022</c:v>
                </c:pt>
                <c:pt idx="2">
                  <c:v>2023</c:v>
                </c:pt>
                <c:pt idx="3">
                  <c:v>2024</c:v>
                </c:pt>
                <c:pt idx="4">
                  <c:v>2025</c:v>
                </c:pt>
                <c:pt idx="5">
                  <c:v>2026</c:v>
                </c:pt>
                <c:pt idx="6">
                  <c:v>2027</c:v>
                </c:pt>
                <c:pt idx="7">
                  <c:v>2028</c:v>
                </c:pt>
                <c:pt idx="8">
                  <c:v>2029</c:v>
                </c:pt>
                <c:pt idx="9">
                  <c:v>2030</c:v>
                </c:pt>
              </c:numCache>
            </c:numRef>
          </c:cat>
          <c:val>
            <c:numRef>
              <c:f>KSG!$F$19:$O$19</c:f>
              <c:numCache>
                <c:formatCode>0.0%</c:formatCode>
                <c:ptCount val="10"/>
                <c:pt idx="0">
                  <c:v>-4.2372881355932202E-2</c:v>
                </c:pt>
                <c:pt idx="1">
                  <c:v>-4.4247787610619427E-2</c:v>
                </c:pt>
                <c:pt idx="2">
                  <c:v>-5.555555555555558E-2</c:v>
                </c:pt>
                <c:pt idx="3">
                  <c:v>-4.9019607843137303E-2</c:v>
                </c:pt>
                <c:pt idx="4">
                  <c:v>-5.1546391752577359E-2</c:v>
                </c:pt>
                <c:pt idx="5">
                  <c:v>-5.4347826086956541E-2</c:v>
                </c:pt>
                <c:pt idx="6">
                  <c:v>-5.7471264367816133E-2</c:v>
                </c:pt>
                <c:pt idx="7">
                  <c:v>-6.0975609756097615E-2</c:v>
                </c:pt>
                <c:pt idx="8">
                  <c:v>-6.4935064935064957E-2</c:v>
                </c:pt>
                <c:pt idx="9">
                  <c:v>-6.944444444444442E-2</c:v>
                </c:pt>
              </c:numCache>
            </c:numRef>
          </c:val>
          <c:smooth val="0"/>
          <c:extLst>
            <c:ext xmlns:c16="http://schemas.microsoft.com/office/drawing/2014/chart" uri="{C3380CC4-5D6E-409C-BE32-E72D297353CC}">
              <c16:uniqueId val="{00000002-7B0C-4DA7-8A4C-16152C6835A1}"/>
            </c:ext>
          </c:extLst>
        </c:ser>
        <c:ser>
          <c:idx val="3"/>
          <c:order val="3"/>
          <c:tx>
            <c:v>Verkehr</c:v>
          </c:tx>
          <c:spPr>
            <a:ln w="28575" cap="rnd">
              <a:solidFill>
                <a:schemeClr val="accent4"/>
              </a:solidFill>
              <a:round/>
            </a:ln>
            <a:effectLst/>
          </c:spPr>
          <c:marker>
            <c:symbol val="none"/>
          </c:marker>
          <c:cat>
            <c:numRef>
              <c:f>KSG!$F$5:$O$5</c:f>
              <c:numCache>
                <c:formatCode>General</c:formatCode>
                <c:ptCount val="10"/>
                <c:pt idx="0">
                  <c:v>2021</c:v>
                </c:pt>
                <c:pt idx="1">
                  <c:v>2022</c:v>
                </c:pt>
                <c:pt idx="2">
                  <c:v>2023</c:v>
                </c:pt>
                <c:pt idx="3">
                  <c:v>2024</c:v>
                </c:pt>
                <c:pt idx="4">
                  <c:v>2025</c:v>
                </c:pt>
                <c:pt idx="5">
                  <c:v>2026</c:v>
                </c:pt>
                <c:pt idx="6">
                  <c:v>2027</c:v>
                </c:pt>
                <c:pt idx="7">
                  <c:v>2028</c:v>
                </c:pt>
                <c:pt idx="8">
                  <c:v>2029</c:v>
                </c:pt>
                <c:pt idx="9">
                  <c:v>2030</c:v>
                </c:pt>
              </c:numCache>
            </c:numRef>
          </c:cat>
          <c:val>
            <c:numRef>
              <c:f>KSG!$F$20:$O$20</c:f>
              <c:numCache>
                <c:formatCode>0.0%</c:formatCode>
                <c:ptCount val="10"/>
                <c:pt idx="0">
                  <c:v>-3.3333333333333326E-2</c:v>
                </c:pt>
                <c:pt idx="1">
                  <c:v>-4.1379310344827558E-2</c:v>
                </c:pt>
                <c:pt idx="2">
                  <c:v>-3.5971223021582732E-2</c:v>
                </c:pt>
                <c:pt idx="3">
                  <c:v>-4.4776119402985093E-2</c:v>
                </c:pt>
                <c:pt idx="4">
                  <c:v>-3.90625E-2</c:v>
                </c:pt>
                <c:pt idx="5">
                  <c:v>-4.8780487804878092E-2</c:v>
                </c:pt>
                <c:pt idx="6">
                  <c:v>-4.2735042735042694E-2</c:v>
                </c:pt>
                <c:pt idx="7">
                  <c:v>-6.25E-2</c:v>
                </c:pt>
                <c:pt idx="8">
                  <c:v>-8.5714285714285743E-2</c:v>
                </c:pt>
                <c:pt idx="9">
                  <c:v>-0.11458333333333337</c:v>
                </c:pt>
              </c:numCache>
            </c:numRef>
          </c:val>
          <c:smooth val="0"/>
          <c:extLst>
            <c:ext xmlns:c16="http://schemas.microsoft.com/office/drawing/2014/chart" uri="{C3380CC4-5D6E-409C-BE32-E72D297353CC}">
              <c16:uniqueId val="{00000003-7B0C-4DA7-8A4C-16152C6835A1}"/>
            </c:ext>
          </c:extLst>
        </c:ser>
        <c:dLbls>
          <c:showLegendKey val="0"/>
          <c:showVal val="0"/>
          <c:showCatName val="0"/>
          <c:showSerName val="0"/>
          <c:showPercent val="0"/>
          <c:showBubbleSize val="0"/>
        </c:dLbls>
        <c:smooth val="0"/>
        <c:axId val="528152079"/>
        <c:axId val="532287935"/>
      </c:lineChart>
      <c:catAx>
        <c:axId val="5281520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32287935"/>
        <c:crosses val="autoZero"/>
        <c:auto val="1"/>
        <c:lblAlgn val="ctr"/>
        <c:lblOffset val="100"/>
        <c:noMultiLvlLbl val="0"/>
      </c:catAx>
      <c:valAx>
        <c:axId val="532287935"/>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281520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de-DE" sz="1100"/>
              <a:t>KSG-Sektoren: Veränderung gegenüber dem Vorjahr in %</a:t>
            </a: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spPr>
            <a:ln w="28575" cap="rnd">
              <a:solidFill>
                <a:schemeClr val="accent1"/>
              </a:solidFill>
              <a:round/>
            </a:ln>
            <a:effectLst/>
          </c:spPr>
          <c:marker>
            <c:symbol val="none"/>
          </c:marker>
          <c:cat>
            <c:numRef>
              <c:f>KSG!$F$5:$AD$5</c:f>
              <c:numCache>
                <c:formatCode>General</c:formatCode>
                <c:ptCount val="25"/>
                <c:pt idx="0">
                  <c:v>2021</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pt idx="15">
                  <c:v>2036</c:v>
                </c:pt>
                <c:pt idx="16">
                  <c:v>2037</c:v>
                </c:pt>
                <c:pt idx="17">
                  <c:v>2038</c:v>
                </c:pt>
                <c:pt idx="18">
                  <c:v>2039</c:v>
                </c:pt>
                <c:pt idx="19">
                  <c:v>2040</c:v>
                </c:pt>
                <c:pt idx="20">
                  <c:v>2041</c:v>
                </c:pt>
                <c:pt idx="21">
                  <c:v>2042</c:v>
                </c:pt>
                <c:pt idx="22">
                  <c:v>2043</c:v>
                </c:pt>
                <c:pt idx="23">
                  <c:v>2044</c:v>
                </c:pt>
                <c:pt idx="24">
                  <c:v>2045</c:v>
                </c:pt>
              </c:numCache>
            </c:numRef>
          </c:cat>
          <c:val>
            <c:numRef>
              <c:f>KSG!$F$14:$AD$14</c:f>
              <c:numCache>
                <c:formatCode>0%</c:formatCode>
                <c:ptCount val="25"/>
                <c:pt idx="0">
                  <c:v>-3.382533825338252E-2</c:v>
                </c:pt>
                <c:pt idx="1">
                  <c:v>-3.7555697008274991E-2</c:v>
                </c:pt>
                <c:pt idx="2">
                  <c:v>-4.7123015873015928E-2</c:v>
                </c:pt>
                <c:pt idx="3">
                  <c:v>-5.3617907339927107E-2</c:v>
                </c:pt>
                <c:pt idx="4">
                  <c:v>-5.6655665566556657E-2</c:v>
                </c:pt>
                <c:pt idx="5">
                  <c:v>-6.1613216715257546E-2</c:v>
                </c:pt>
                <c:pt idx="6">
                  <c:v>-6.4001657000828494E-2</c:v>
                </c:pt>
                <c:pt idx="7">
                  <c:v>-7.3688869218853759E-2</c:v>
                </c:pt>
                <c:pt idx="8">
                  <c:v>-7.9550883898710012E-2</c:v>
                </c:pt>
                <c:pt idx="9">
                  <c:v>-9.0578769789774194E-2</c:v>
                </c:pt>
                <c:pt idx="10">
                  <c:v>-6.4307426460313843E-2</c:v>
                </c:pt>
                <c:pt idx="11">
                  <c:v>-9.0909090909090717E-2</c:v>
                </c:pt>
                <c:pt idx="12">
                  <c:v>-6.6666666666666652E-2</c:v>
                </c:pt>
                <c:pt idx="13">
                  <c:v>-7.1428571428571508E-2</c:v>
                </c:pt>
                <c:pt idx="14">
                  <c:v>-0.11538461538461553</c:v>
                </c:pt>
                <c:pt idx="15">
                  <c:v>-8.6956521739130377E-2</c:v>
                </c:pt>
                <c:pt idx="16">
                  <c:v>-9.5238095238095344E-2</c:v>
                </c:pt>
                <c:pt idx="17">
                  <c:v>-0.1052631578947365</c:v>
                </c:pt>
                <c:pt idx="18">
                  <c:v>-0.17647058823529416</c:v>
                </c:pt>
                <c:pt idx="19">
                  <c:v>-0.1428571428571429</c:v>
                </c:pt>
                <c:pt idx="20">
                  <c:v>-0.11666666666666659</c:v>
                </c:pt>
                <c:pt idx="21">
                  <c:v>-0.13207547169811318</c:v>
                </c:pt>
                <c:pt idx="22">
                  <c:v>-0.15217391304347827</c:v>
                </c:pt>
                <c:pt idx="23">
                  <c:v>-0.17948717948717952</c:v>
                </c:pt>
                <c:pt idx="24">
                  <c:v>-0.21875</c:v>
                </c:pt>
              </c:numCache>
            </c:numRef>
          </c:val>
          <c:smooth val="0"/>
          <c:extLst>
            <c:ext xmlns:c16="http://schemas.microsoft.com/office/drawing/2014/chart" uri="{C3380CC4-5D6E-409C-BE32-E72D297353CC}">
              <c16:uniqueId val="{00000000-E950-49CB-A23F-C80B7BB69201}"/>
            </c:ext>
          </c:extLst>
        </c:ser>
        <c:dLbls>
          <c:showLegendKey val="0"/>
          <c:showVal val="0"/>
          <c:showCatName val="0"/>
          <c:showSerName val="0"/>
          <c:showPercent val="0"/>
          <c:showBubbleSize val="0"/>
        </c:dLbls>
        <c:smooth val="0"/>
        <c:axId val="1772894016"/>
        <c:axId val="1772893184"/>
      </c:lineChart>
      <c:catAx>
        <c:axId val="1772894016"/>
        <c:scaling>
          <c:orientation val="minMax"/>
        </c:scaling>
        <c:delete val="0"/>
        <c:axPos val="b"/>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72893184"/>
        <c:crosses val="autoZero"/>
        <c:auto val="1"/>
        <c:lblAlgn val="ctr"/>
        <c:lblOffset val="100"/>
        <c:noMultiLvlLbl val="0"/>
      </c:catAx>
      <c:valAx>
        <c:axId val="17728931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72894016"/>
        <c:crosses val="autoZero"/>
        <c:crossBetween val="midCat"/>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drive.google.com/file/d/1jp6aBPrYxb1n_SfXwRPQMF4z1xmDc2JD/view?usp=sharing" TargetMode="External"/><Relationship Id="rId2" Type="http://schemas.openxmlformats.org/officeDocument/2006/relationships/image" Target="../media/image1.png"/><Relationship Id="rId1" Type="http://schemas.openxmlformats.org/officeDocument/2006/relationships/hyperlink" Target="https://drive.google.com/file/d/1bl0U9u8WQopUwXyjS4Ib-YHfm9VtA47d/view?usp=sharing" TargetMode="External"/></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drive.google.com/file/d/1dcHv_4f2nrjCFiOBf7SAML8iZsPV8tWq/view?usp=sharing" TargetMode="External"/></Relationships>
</file>

<file path=xl/drawings/_rels/drawing12.xml.rels><?xml version="1.0" encoding="UTF-8" standalone="yes"?>
<Relationships xmlns="http://schemas.openxmlformats.org/package/2006/relationships"><Relationship Id="rId3" Type="http://schemas.openxmlformats.org/officeDocument/2006/relationships/hyperlink" Target="https://drive.google.com/file/d/12FLq1-fS_XCO4dF8gCnU47W86Pv3Y8_N/view?usp=sharing" TargetMode="External"/><Relationship Id="rId2" Type="http://schemas.openxmlformats.org/officeDocument/2006/relationships/image" Target="../media/image1.png"/><Relationship Id="rId1" Type="http://schemas.openxmlformats.org/officeDocument/2006/relationships/hyperlink" Target="https://drive.google.com/file/d/1QNq0kTn_2MW2EJsI6kEuGqtUAI7lHayL/view?usp=sharing"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9525</xdr:colOff>
      <xdr:row>2</xdr:row>
      <xdr:rowOff>85725</xdr:rowOff>
    </xdr:from>
    <xdr:to>
      <xdr:col>17</xdr:col>
      <xdr:colOff>754063</xdr:colOff>
      <xdr:row>35</xdr:row>
      <xdr:rowOff>95250</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144463" y="474663"/>
          <a:ext cx="12833350" cy="650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200"/>
        </a:p>
        <a:p>
          <a:r>
            <a:rPr lang="de-DE" sz="1200">
              <a:latin typeface="+mn-lt"/>
              <a:cs typeface="Times New Roman" panose="02020603050405020304" pitchFamily="18" charset="0"/>
            </a:rPr>
            <a:t>CO2 reichert sich in der Atmosphäre an. Daher ist die Summe der CO2-Emissionen entscheidend für die Einhaltung bestimmter Grenzen der Erderwärmung.</a:t>
          </a:r>
          <a:br>
            <a:rPr lang="de-DE" sz="1200">
              <a:latin typeface="+mn-lt"/>
              <a:cs typeface="Times New Roman" panose="02020603050405020304" pitchFamily="18" charset="0"/>
            </a:rPr>
          </a:br>
          <a:endParaRPr lang="de-DE" sz="1200">
            <a:latin typeface="+mn-lt"/>
            <a:cs typeface="Times New Roman" panose="02020603050405020304" pitchFamily="18" charset="0"/>
          </a:endParaRPr>
        </a:p>
        <a:p>
          <a:r>
            <a:rPr lang="de-DE" sz="1200">
              <a:latin typeface="+mn-lt"/>
              <a:cs typeface="Times New Roman" panose="02020603050405020304" pitchFamily="18" charset="0"/>
            </a:rPr>
            <a:t>Trotz der naturwissenschaftlichen Unsicherheiten bezüglich eines global verbleibenden CO2-Budgets, der Frage welche Risiken wir eingehen wollen und der schwierigen Frage, was eine gerechte und ökonomisch sinnvolle Aufteilung eines solchen Budgets auf Länder ist, muss sich Klimapolitik an der physikalisch gegebenen Budgeteigenschaft von CO2 orientieren.</a:t>
          </a:r>
        </a:p>
        <a:p>
          <a:endParaRPr lang="de-DE" sz="1200">
            <a:latin typeface="+mn-lt"/>
            <a:cs typeface="Times New Roman" panose="02020603050405020304" pitchFamily="18" charset="0"/>
          </a:endParaRPr>
        </a:p>
        <a:p>
          <a:r>
            <a:rPr lang="de-DE" sz="1200">
              <a:latin typeface="+mn-lt"/>
              <a:cs typeface="Times New Roman" panose="02020603050405020304" pitchFamily="18" charset="0"/>
            </a:rPr>
            <a:t>Politisch entschiedene CO2-Budgets sollten daher ein wichtiger handlungsleitender Parameter einer Paris-kompatiblen Klimapolitik sein. Je mehr Länder sich dazu entscheiden und auch die Herleitung nationaler CO2-Budgets transparent machen, desto wahrscheinlicher werden auch in Summe Paris-kompatible national festgelegte Beiträge (NDCs) im Pariser-Ambitionsmechanismus.</a:t>
          </a:r>
        </a:p>
        <a:p>
          <a:endParaRPr lang="de-DE" sz="1200">
            <a:latin typeface="+mn-lt"/>
            <a:cs typeface="Times New Roman" panose="02020603050405020304" pitchFamily="18" charset="0"/>
          </a:endParaRPr>
        </a:p>
        <a:p>
          <a:r>
            <a:rPr lang="de-DE" sz="1200">
              <a:latin typeface="+mn-lt"/>
              <a:cs typeface="Times New Roman" panose="02020603050405020304" pitchFamily="18" charset="0"/>
            </a:rPr>
            <a:t>Weder Deutschland noch die EU konnten sich bisher dazu durchringen, ein verbleibendes CO2-Budget als Orientierungsgröße festzulegen. Aus dem Klimaschutzgesetz Deutschlands lässt sich jedoch unter Zugrundelegung bestimmter Annahmen ein implizites CO2-Budget ableiten. Das vorliegende Tool soll dies auf nachvollziehbare Weise ermöglichen. Dabei können vom Anwender Annahmen auch anders festgelegt werden.</a:t>
          </a:r>
        </a:p>
        <a:p>
          <a:endParaRPr lang="de-DE" sz="1200">
            <a:latin typeface="+mn-lt"/>
            <a:cs typeface="Times New Roman" panose="02020603050405020304" pitchFamily="18" charset="0"/>
          </a:endParaRPr>
        </a:p>
        <a:p>
          <a:r>
            <a:rPr lang="de-DE" sz="1200">
              <a:latin typeface="+mn-lt"/>
              <a:cs typeface="Times New Roman" panose="02020603050405020304" pitchFamily="18" charset="0"/>
            </a:rPr>
            <a:t>Das implizite CO2-Budget wird in den Tabellen "KSG" und "impl. Budget" für den Zeitraum 2020 - 2050 ermittelt. In</a:t>
          </a:r>
          <a:r>
            <a:rPr lang="de-DE" sz="1200" baseline="0">
              <a:latin typeface="+mn-lt"/>
              <a:cs typeface="Times New Roman" panose="02020603050405020304" pitchFamily="18" charset="0"/>
            </a:rPr>
            <a:t> der Tabelle</a:t>
          </a:r>
          <a:r>
            <a:rPr lang="de-DE" sz="1200">
              <a:latin typeface="+mn-lt"/>
              <a:cs typeface="Times New Roman" panose="02020603050405020304" pitchFamily="18" charset="0"/>
            </a:rPr>
            <a:t> "NNEn50" können Netto-Negativ-Emissionen nach 2050 berücksichtigt werden.</a:t>
          </a:r>
        </a:p>
        <a:p>
          <a:endParaRPr lang="de-DE" sz="1200">
            <a:latin typeface="+mn-lt"/>
            <a:cs typeface="Times New Roman" panose="02020603050405020304" pitchFamily="18" charset="0"/>
          </a:endParaRPr>
        </a:p>
        <a:p>
          <a:r>
            <a:rPr lang="de-DE" sz="1200">
              <a:latin typeface="+mn-lt"/>
              <a:cs typeface="Times New Roman" panose="02020603050405020304" pitchFamily="18" charset="0"/>
            </a:rPr>
            <a:t>Ein</a:t>
          </a:r>
          <a:r>
            <a:rPr lang="de-DE" sz="1200" baseline="0">
              <a:latin typeface="+mn-lt"/>
              <a:cs typeface="Times New Roman" panose="02020603050405020304" pitchFamily="18" charset="0"/>
            </a:rPr>
            <a:t> CO2-Budget wird in Deutschland breit diskutiert. Als Beispiele siehe die Tabellen "MCC" und "BVerG u. SRU".</a:t>
          </a:r>
        </a:p>
        <a:p>
          <a:endParaRPr lang="de-DE" sz="1200" baseline="0">
            <a:latin typeface="+mn-lt"/>
            <a:cs typeface="Times New Roman" panose="02020603050405020304" pitchFamily="18" charset="0"/>
          </a:endParaRPr>
        </a:p>
        <a:p>
          <a:r>
            <a:rPr lang="de-DE" sz="1200" b="1">
              <a:solidFill>
                <a:schemeClr val="dk1"/>
              </a:solidFill>
              <a:effectLst/>
              <a:latin typeface="+mn-lt"/>
              <a:ea typeface="+mn-ea"/>
              <a:cs typeface="+mn-cs"/>
            </a:rPr>
            <a:t>Grundlagen der Berechnung neben dem KSG</a:t>
          </a:r>
        </a:p>
        <a:p>
          <a:endParaRPr lang="de-DE" sz="1400">
            <a:effectLst/>
          </a:endParaRPr>
        </a:p>
        <a:p>
          <a:r>
            <a:rPr lang="de-DE" sz="1200">
              <a:solidFill>
                <a:schemeClr val="dk1"/>
              </a:solidFill>
              <a:effectLst/>
              <a:latin typeface="+mn-lt"/>
              <a:ea typeface="+mn-ea"/>
              <a:cs typeface="+mn-cs"/>
            </a:rPr>
            <a:t>(1) Lineare Verläufe zwischen</a:t>
          </a:r>
          <a:r>
            <a:rPr lang="de-DE" sz="1200" baseline="0">
              <a:solidFill>
                <a:schemeClr val="dk1"/>
              </a:solidFill>
              <a:effectLst/>
              <a:latin typeface="+mn-lt"/>
              <a:ea typeface="+mn-ea"/>
              <a:cs typeface="+mn-cs"/>
            </a:rPr>
            <a:t> bekannten bzw. indentifizierten Werten.</a:t>
          </a:r>
        </a:p>
        <a:p>
          <a:endParaRPr lang="de-DE" sz="1400">
            <a:effectLst/>
          </a:endParaRPr>
        </a:p>
        <a:p>
          <a:pPr eaLnBrk="1" fontAlgn="auto" latinLnBrk="0" hangingPunct="1"/>
          <a:r>
            <a:rPr lang="de-DE" sz="1200">
              <a:solidFill>
                <a:schemeClr val="dk1"/>
              </a:solidFill>
              <a:effectLst/>
              <a:latin typeface="+mn-lt"/>
              <a:ea typeface="+mn-ea"/>
              <a:cs typeface="+mn-cs"/>
            </a:rPr>
            <a:t>(2)</a:t>
          </a:r>
          <a:r>
            <a:rPr lang="de-DE" sz="1200" baseline="0">
              <a:solidFill>
                <a:schemeClr val="dk1"/>
              </a:solidFill>
              <a:effectLst/>
              <a:latin typeface="+mn-lt"/>
              <a:ea typeface="+mn-ea"/>
              <a:cs typeface="+mn-cs"/>
            </a:rPr>
            <a:t> Parameter (Quelle: MCC-Paper - Ist Deutschland auf dem 1,5-Grad-Pfad?; siehe Tabelle "MCC"):</a:t>
          </a:r>
          <a:endParaRPr lang="de-DE" sz="1200">
            <a:effectLst/>
          </a:endParaRPr>
        </a:p>
        <a:p>
          <a:pPr eaLnBrk="1" fontAlgn="auto" latinLnBrk="0" hangingPunct="1"/>
          <a:r>
            <a:rPr lang="de-DE" sz="1200" baseline="0">
              <a:solidFill>
                <a:schemeClr val="dk1"/>
              </a:solidFill>
              <a:effectLst/>
              <a:latin typeface="+mn-lt"/>
              <a:ea typeface="+mn-ea"/>
              <a:cs typeface="+mn-cs"/>
            </a:rPr>
            <a:t>	(2a) Anteil CO2-Emissionen 2020 bzw. 2022 - 2044: 80%</a:t>
          </a:r>
          <a:endParaRPr lang="de-DE" sz="1400">
            <a:effectLst/>
          </a:endParaRPr>
        </a:p>
        <a:p>
          <a:pPr eaLnBrk="1" fontAlgn="auto" latinLnBrk="0" hangingPunct="1"/>
          <a:r>
            <a:rPr lang="de-DE" sz="1200" baseline="0">
              <a:solidFill>
                <a:schemeClr val="dk1"/>
              </a:solidFill>
              <a:effectLst/>
              <a:latin typeface="+mn-lt"/>
              <a:ea typeface="+mn-ea"/>
              <a:cs typeface="+mn-cs"/>
            </a:rPr>
            <a:t>	(2b) Nicht-CO2-THG in 2045: 41 Mio. t CO2eq</a:t>
          </a:r>
          <a:endParaRPr lang="de-DE" sz="1400">
            <a:effectLst/>
          </a:endParaRPr>
        </a:p>
        <a:p>
          <a:pPr eaLnBrk="1" fontAlgn="auto" latinLnBrk="0" hangingPunct="1"/>
          <a:r>
            <a:rPr lang="de-DE" sz="1200" baseline="0">
              <a:solidFill>
                <a:schemeClr val="dk1"/>
              </a:solidFill>
              <a:effectLst/>
              <a:latin typeface="+mn-lt"/>
              <a:ea typeface="+mn-ea"/>
              <a:cs typeface="+mn-cs"/>
            </a:rPr>
            <a:t>	(2c) Unvermeidbare Reste</a:t>
          </a:r>
          <a:r>
            <a:rPr lang="de-DE" sz="1200">
              <a:solidFill>
                <a:schemeClr val="dk1"/>
              </a:solidFill>
              <a:effectLst/>
              <a:latin typeface="+mn-lt"/>
              <a:ea typeface="+mn-ea"/>
              <a:cs typeface="+mn-cs"/>
            </a:rPr>
            <a:t>missionen KSG-Sektoren in 2045: 5% der Emissionen in 1990</a:t>
          </a:r>
          <a:endParaRPr lang="de-DE" sz="1400">
            <a:effectLst/>
          </a:endParaRPr>
        </a:p>
        <a:p>
          <a:pPr eaLnBrk="1" fontAlgn="auto" latinLnBrk="0" hangingPunct="1"/>
          <a:r>
            <a:rPr lang="de-DE" sz="1200">
              <a:solidFill>
                <a:schemeClr val="dk1"/>
              </a:solidFill>
              <a:effectLst/>
              <a:latin typeface="+mn-lt"/>
              <a:ea typeface="+mn-ea"/>
              <a:cs typeface="+mn-cs"/>
            </a:rPr>
            <a:t>	(2d) Sonstige</a:t>
          </a:r>
          <a:r>
            <a:rPr lang="de-DE" sz="1200" baseline="0">
              <a:solidFill>
                <a:schemeClr val="dk1"/>
              </a:solidFill>
              <a:effectLst/>
              <a:latin typeface="+mn-lt"/>
              <a:ea typeface="+mn-ea"/>
              <a:cs typeface="+mn-cs"/>
            </a:rPr>
            <a:t> Senkenleistung: 2041 5, 2042 10, 2043 15 und 2044 20 Mio. t CO2</a:t>
          </a:r>
        </a:p>
        <a:p>
          <a:pPr eaLnBrk="1" fontAlgn="auto" latinLnBrk="0" hangingPunct="1"/>
          <a:endParaRPr lang="de-DE" sz="1400">
            <a:effectLst/>
          </a:endParaRPr>
        </a:p>
        <a:p>
          <a:r>
            <a:rPr lang="de-DE" sz="1200">
              <a:solidFill>
                <a:schemeClr val="dk1"/>
              </a:solidFill>
              <a:effectLst/>
              <a:latin typeface="+mn-lt"/>
              <a:ea typeface="+mn-ea"/>
              <a:cs typeface="+mn-cs"/>
            </a:rPr>
            <a:t>(3) Sonstige Senkenleistung in 2045: Retrograde</a:t>
          </a:r>
          <a:r>
            <a:rPr lang="de-DE" sz="1200" baseline="0">
              <a:solidFill>
                <a:schemeClr val="dk1"/>
              </a:solidFill>
              <a:effectLst/>
              <a:latin typeface="+mn-lt"/>
              <a:ea typeface="+mn-ea"/>
              <a:cs typeface="+mn-cs"/>
            </a:rPr>
            <a:t> </a:t>
          </a:r>
          <a:r>
            <a:rPr lang="de-DE" sz="1200">
              <a:solidFill>
                <a:schemeClr val="dk1"/>
              </a:solidFill>
              <a:effectLst/>
              <a:latin typeface="+mn-lt"/>
              <a:ea typeface="+mn-ea"/>
              <a:cs typeface="+mn-cs"/>
            </a:rPr>
            <a:t>Ermittlung, sodass THG-Neutralität in 2045 erreicht wird.</a:t>
          </a:r>
        </a:p>
        <a:p>
          <a:endParaRPr lang="de-DE" sz="1400">
            <a:effectLst/>
          </a:endParaRPr>
        </a:p>
        <a:p>
          <a:pPr eaLnBrk="1" fontAlgn="auto" latinLnBrk="0" hangingPunct="1"/>
          <a:r>
            <a:rPr lang="de-DE" sz="1200">
              <a:solidFill>
                <a:schemeClr val="dk1"/>
              </a:solidFill>
              <a:effectLst/>
              <a:latin typeface="+mn-lt"/>
              <a:ea typeface="+mn-ea"/>
              <a:cs typeface="+mn-cs"/>
            </a:rPr>
            <a:t>(4)</a:t>
          </a:r>
          <a:r>
            <a:rPr lang="de-DE" sz="1200" baseline="0">
              <a:solidFill>
                <a:schemeClr val="dk1"/>
              </a:solidFill>
              <a:effectLst/>
              <a:latin typeface="+mn-lt"/>
              <a:ea typeface="+mn-ea"/>
              <a:cs typeface="+mn-cs"/>
            </a:rPr>
            <a:t> </a:t>
          </a:r>
          <a:r>
            <a:rPr lang="de-DE" sz="1200">
              <a:solidFill>
                <a:schemeClr val="dk1"/>
              </a:solidFill>
              <a:effectLst/>
              <a:latin typeface="+mn-lt"/>
              <a:ea typeface="+mn-ea"/>
              <a:cs typeface="+mn-cs"/>
            </a:rPr>
            <a:t>Implizites CO2-Budget = CO2-Emissionen KSG-Sektoren + Netto-Senkenleistung + CO2-Emissionen internationale Schiff- und Luftfahrt</a:t>
          </a:r>
          <a:r>
            <a:rPr lang="de-DE" sz="1200" baseline="0">
              <a:solidFill>
                <a:schemeClr val="dk1"/>
              </a:solidFill>
              <a:effectLst/>
              <a:latin typeface="+mn-lt"/>
              <a:ea typeface="+mn-ea"/>
              <a:cs typeface="+mn-cs"/>
            </a:rPr>
            <a:t> (ISA)</a:t>
          </a:r>
          <a:endParaRPr lang="de-DE" sz="1400">
            <a:effectLst/>
          </a:endParaRPr>
        </a:p>
        <a:p>
          <a:pPr eaLnBrk="1" fontAlgn="auto" latinLnBrk="0" hangingPunct="1"/>
          <a:r>
            <a:rPr lang="de-DE" sz="1200">
              <a:solidFill>
                <a:schemeClr val="dk1"/>
              </a:solidFill>
              <a:effectLst/>
              <a:latin typeface="+mn-lt"/>
              <a:ea typeface="+mn-ea"/>
              <a:cs typeface="+mn-cs"/>
            </a:rPr>
            <a:t>	(4a) Brutto-Senkenleistung</a:t>
          </a:r>
          <a:r>
            <a:rPr lang="de-DE" sz="1200" baseline="0">
              <a:solidFill>
                <a:schemeClr val="dk1"/>
              </a:solidFill>
              <a:effectLst/>
              <a:latin typeface="+mn-lt"/>
              <a:ea typeface="+mn-ea"/>
              <a:cs typeface="+mn-cs"/>
            </a:rPr>
            <a:t> = </a:t>
          </a:r>
          <a:r>
            <a:rPr lang="de-DE" sz="1200">
              <a:solidFill>
                <a:schemeClr val="dk1"/>
              </a:solidFill>
              <a:effectLst/>
              <a:latin typeface="+mn-lt"/>
              <a:ea typeface="+mn-ea"/>
              <a:cs typeface="+mn-cs"/>
            </a:rPr>
            <a:t>negLULUCF + Sonstige Senken</a:t>
          </a:r>
          <a:endParaRPr lang="de-DE" sz="1400">
            <a:effectLst/>
          </a:endParaRPr>
        </a:p>
        <a:p>
          <a:pPr eaLnBrk="1" fontAlgn="auto" latinLnBrk="0" hangingPunct="1"/>
          <a:r>
            <a:rPr lang="de-DE" sz="1200">
              <a:solidFill>
                <a:schemeClr val="dk1"/>
              </a:solidFill>
              <a:effectLst/>
              <a:latin typeface="+mn-lt"/>
              <a:ea typeface="+mn-ea"/>
              <a:cs typeface="+mn-cs"/>
            </a:rPr>
            <a:t>	(4b)</a:t>
          </a:r>
          <a:r>
            <a:rPr lang="de-DE" sz="1200" baseline="0">
              <a:solidFill>
                <a:schemeClr val="dk1"/>
              </a:solidFill>
              <a:effectLst/>
              <a:latin typeface="+mn-lt"/>
              <a:ea typeface="+mn-ea"/>
              <a:cs typeface="+mn-cs"/>
            </a:rPr>
            <a:t> </a:t>
          </a:r>
          <a:r>
            <a:rPr lang="de-DE" sz="1200">
              <a:solidFill>
                <a:schemeClr val="dk1"/>
              </a:solidFill>
              <a:effectLst/>
              <a:latin typeface="+mn-lt"/>
              <a:ea typeface="+mn-ea"/>
              <a:cs typeface="+mn-cs"/>
            </a:rPr>
            <a:t>Netto-Senkenleistung</a:t>
          </a:r>
          <a:r>
            <a:rPr lang="de-DE" sz="1200" baseline="0">
              <a:solidFill>
                <a:schemeClr val="dk1"/>
              </a:solidFill>
              <a:effectLst/>
              <a:latin typeface="+mn-lt"/>
              <a:ea typeface="+mn-ea"/>
              <a:cs typeface="+mn-cs"/>
            </a:rPr>
            <a:t> = </a:t>
          </a:r>
          <a:r>
            <a:rPr lang="de-DE" sz="1200">
              <a:solidFill>
                <a:schemeClr val="dk1"/>
              </a:solidFill>
              <a:effectLst/>
              <a:latin typeface="+mn-lt"/>
              <a:ea typeface="+mn-ea"/>
              <a:cs typeface="+mn-cs"/>
            </a:rPr>
            <a:t>Brutto-Senkenleistung - Kompensationsleistung Nicht-CO2-THGe zur Erreichung von THG-Neutralität</a:t>
          </a:r>
          <a:endParaRPr lang="de-DE" sz="1400">
            <a:effectLst/>
          </a:endParaRPr>
        </a:p>
        <a:p>
          <a:endParaRPr lang="de-DE" sz="1200">
            <a:latin typeface="+mn-lt"/>
            <a:cs typeface="Times New Roman" panose="02020603050405020304" pitchFamily="18" charset="0"/>
          </a:endParaRPr>
        </a:p>
      </xdr:txBody>
    </xdr:sp>
    <xdr:clientData/>
  </xdr:twoCellAnchor>
  <xdr:twoCellAnchor editAs="oneCell">
    <xdr:from>
      <xdr:col>16</xdr:col>
      <xdr:colOff>14655</xdr:colOff>
      <xdr:row>36</xdr:row>
      <xdr:rowOff>183174</xdr:rowOff>
    </xdr:from>
    <xdr:to>
      <xdr:col>17</xdr:col>
      <xdr:colOff>324912</xdr:colOff>
      <xdr:row>41</xdr:row>
      <xdr:rowOff>7327</xdr:rowOff>
    </xdr:to>
    <xdr:pic>
      <xdr:nvPicPr>
        <xdr:cNvPr id="6" name="Grafik 5">
          <a:hlinkClick xmlns:r="http://schemas.openxmlformats.org/officeDocument/2006/relationships" r:id="rId1" tooltip="IPCC AR6 Remaining Carbon Budgets"/>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11796347" y="7246328"/>
          <a:ext cx="749873" cy="674076"/>
        </a:xfrm>
        <a:prstGeom prst="rect">
          <a:avLst/>
        </a:prstGeom>
      </xdr:spPr>
    </xdr:pic>
    <xdr:clientData/>
  </xdr:twoCellAnchor>
  <xdr:twoCellAnchor editAs="oneCell">
    <xdr:from>
      <xdr:col>10</xdr:col>
      <xdr:colOff>1</xdr:colOff>
      <xdr:row>37</xdr:row>
      <xdr:rowOff>1</xdr:rowOff>
    </xdr:from>
    <xdr:to>
      <xdr:col>10</xdr:col>
      <xdr:colOff>571501</xdr:colOff>
      <xdr:row>40</xdr:row>
      <xdr:rowOff>15875</xdr:rowOff>
    </xdr:to>
    <xdr:pic>
      <xdr:nvPicPr>
        <xdr:cNvPr id="4" name="Grafik 3">
          <a:hlinkClick xmlns:r="http://schemas.openxmlformats.org/officeDocument/2006/relationships" r:id="rId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659689" y="7262814"/>
          <a:ext cx="571500" cy="48418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57</xdr:row>
      <xdr:rowOff>0</xdr:rowOff>
    </xdr:from>
    <xdr:to>
      <xdr:col>5</xdr:col>
      <xdr:colOff>33631</xdr:colOff>
      <xdr:row>98</xdr:row>
      <xdr:rowOff>136334</xdr:rowOff>
    </xdr:to>
    <xdr:pic>
      <xdr:nvPicPr>
        <xdr:cNvPr id="2" name="Grafik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10963275"/>
          <a:ext cx="5901031" cy="638473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11907</xdr:colOff>
      <xdr:row>0</xdr:row>
      <xdr:rowOff>143271</xdr:rowOff>
    </xdr:from>
    <xdr:to>
      <xdr:col>8</xdr:col>
      <xdr:colOff>39641</xdr:colOff>
      <xdr:row>5</xdr:row>
      <xdr:rowOff>18256</xdr:rowOff>
    </xdr:to>
    <xdr:pic>
      <xdr:nvPicPr>
        <xdr:cNvPr id="4" name="Grafik 3">
          <a:hlinkClick xmlns:r="http://schemas.openxmlformats.org/officeDocument/2006/relationships" r:id="rId1" tooltip="MCC: Ist Deutschland auf dem 1,5-Grad-Pfad?"/>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a:stretch>
          <a:fillRect/>
        </a:stretch>
      </xdr:blipFill>
      <xdr:spPr>
        <a:xfrm>
          <a:off x="4996657" y="143271"/>
          <a:ext cx="726234" cy="72588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14654</xdr:colOff>
      <xdr:row>6</xdr:row>
      <xdr:rowOff>1</xdr:rowOff>
    </xdr:from>
    <xdr:to>
      <xdr:col>2</xdr:col>
      <xdr:colOff>740888</xdr:colOff>
      <xdr:row>10</xdr:row>
      <xdr:rowOff>2291</xdr:rowOff>
    </xdr:to>
    <xdr:pic>
      <xdr:nvPicPr>
        <xdr:cNvPr id="3" name="Grafik 2">
          <a:hlinkClick xmlns:r="http://schemas.openxmlformats.org/officeDocument/2006/relationships" r:id="rId1" tooltip="Zweite Klimaklage KSG"/>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a:stretch>
          <a:fillRect/>
        </a:stretch>
      </xdr:blipFill>
      <xdr:spPr>
        <a:xfrm>
          <a:off x="6455019" y="1143001"/>
          <a:ext cx="726234" cy="764290"/>
        </a:xfrm>
        <a:prstGeom prst="rect">
          <a:avLst/>
        </a:prstGeom>
      </xdr:spPr>
    </xdr:pic>
    <xdr:clientData/>
  </xdr:twoCellAnchor>
  <xdr:twoCellAnchor editAs="oneCell">
    <xdr:from>
      <xdr:col>2</xdr:col>
      <xdr:colOff>0</xdr:colOff>
      <xdr:row>17</xdr:row>
      <xdr:rowOff>0</xdr:rowOff>
    </xdr:from>
    <xdr:to>
      <xdr:col>2</xdr:col>
      <xdr:colOff>726234</xdr:colOff>
      <xdr:row>21</xdr:row>
      <xdr:rowOff>2290</xdr:rowOff>
    </xdr:to>
    <xdr:pic>
      <xdr:nvPicPr>
        <xdr:cNvPr id="7" name="Grafik 6">
          <a:hlinkClick xmlns:r="http://schemas.openxmlformats.org/officeDocument/2006/relationships" r:id="rId3" tooltip="SRU"/>
          <a:extLst>
            <a:ext uri="{FF2B5EF4-FFF2-40B4-BE49-F238E27FC236}">
              <a16:creationId xmlns:a16="http://schemas.microsoft.com/office/drawing/2014/main" id="{00000000-0008-0000-0E00-000007000000}"/>
            </a:ext>
          </a:extLst>
        </xdr:cNvPr>
        <xdr:cNvPicPr>
          <a:picLocks noChangeAspect="1"/>
        </xdr:cNvPicPr>
      </xdr:nvPicPr>
      <xdr:blipFill>
        <a:blip xmlns:r="http://schemas.openxmlformats.org/officeDocument/2006/relationships" r:embed="rId2"/>
        <a:stretch>
          <a:fillRect/>
        </a:stretch>
      </xdr:blipFill>
      <xdr:spPr>
        <a:xfrm>
          <a:off x="6440365" y="3238500"/>
          <a:ext cx="726234" cy="7642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221797</xdr:colOff>
      <xdr:row>41</xdr:row>
      <xdr:rowOff>51254</xdr:rowOff>
    </xdr:from>
    <xdr:to>
      <xdr:col>22</xdr:col>
      <xdr:colOff>85725</xdr:colOff>
      <xdr:row>56</xdr:row>
      <xdr:rowOff>139700</xdr:rowOff>
    </xdr:to>
    <xdr:graphicFrame macro="">
      <xdr:nvGraphicFramePr>
        <xdr:cNvPr id="3" name="Diagramm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136360</xdr:colOff>
      <xdr:row>57</xdr:row>
      <xdr:rowOff>32735</xdr:rowOff>
    </xdr:from>
    <xdr:to>
      <xdr:col>35</xdr:col>
      <xdr:colOff>295275</xdr:colOff>
      <xdr:row>72</xdr:row>
      <xdr:rowOff>161924</xdr:rowOff>
    </xdr:to>
    <xdr:graphicFrame macro="">
      <xdr:nvGraphicFramePr>
        <xdr:cNvPr id="4" name="Diagramm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204866</xdr:colOff>
      <xdr:row>73</xdr:row>
      <xdr:rowOff>76776</xdr:rowOff>
    </xdr:from>
    <xdr:to>
      <xdr:col>22</xdr:col>
      <xdr:colOff>57149</xdr:colOff>
      <xdr:row>88</xdr:row>
      <xdr:rowOff>76200</xdr:rowOff>
    </xdr:to>
    <xdr:graphicFrame macro="">
      <xdr:nvGraphicFramePr>
        <xdr:cNvPr id="5" name="Diagramm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136280</xdr:colOff>
      <xdr:row>41</xdr:row>
      <xdr:rowOff>48358</xdr:rowOff>
    </xdr:from>
    <xdr:to>
      <xdr:col>35</xdr:col>
      <xdr:colOff>314325</xdr:colOff>
      <xdr:row>56</xdr:row>
      <xdr:rowOff>142875</xdr:rowOff>
    </xdr:to>
    <xdr:graphicFrame macro="">
      <xdr:nvGraphicFramePr>
        <xdr:cNvPr id="6" name="Diagramm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209550</xdr:colOff>
      <xdr:row>57</xdr:row>
      <xdr:rowOff>30529</xdr:rowOff>
    </xdr:from>
    <xdr:to>
      <xdr:col>22</xdr:col>
      <xdr:colOff>76200</xdr:colOff>
      <xdr:row>72</xdr:row>
      <xdr:rowOff>161925</xdr:rowOff>
    </xdr:to>
    <xdr:graphicFrame macro="">
      <xdr:nvGraphicFramePr>
        <xdr:cNvPr id="8" name="Diagramm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357186</xdr:colOff>
      <xdr:row>91</xdr:row>
      <xdr:rowOff>161924</xdr:rowOff>
    </xdr:from>
    <xdr:to>
      <xdr:col>19</xdr:col>
      <xdr:colOff>142875</xdr:colOff>
      <xdr:row>108</xdr:row>
      <xdr:rowOff>76199</xdr:rowOff>
    </xdr:to>
    <xdr:graphicFrame macro="">
      <xdr:nvGraphicFramePr>
        <xdr:cNvPr id="13" name="Diagramm 12">
          <a:extLst>
            <a:ext uri="{FF2B5EF4-FFF2-40B4-BE49-F238E27FC236}">
              <a16:creationId xmlns:a16="http://schemas.microsoft.com/office/drawing/2014/main" id="{00000000-0008-0000-01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28575</xdr:colOff>
      <xdr:row>91</xdr:row>
      <xdr:rowOff>171450</xdr:rowOff>
    </xdr:from>
    <xdr:to>
      <xdr:col>28</xdr:col>
      <xdr:colOff>171450</xdr:colOff>
      <xdr:row>101</xdr:row>
      <xdr:rowOff>47625</xdr:rowOff>
    </xdr:to>
    <xdr:sp macro="" textlink="">
      <xdr:nvSpPr>
        <xdr:cNvPr id="14" name="Textfeld 13">
          <a:extLst>
            <a:ext uri="{FF2B5EF4-FFF2-40B4-BE49-F238E27FC236}">
              <a16:creationId xmlns:a16="http://schemas.microsoft.com/office/drawing/2014/main" id="{00000000-0008-0000-0100-00000E000000}"/>
            </a:ext>
          </a:extLst>
        </xdr:cNvPr>
        <xdr:cNvSpPr txBox="1"/>
      </xdr:nvSpPr>
      <xdr:spPr>
        <a:xfrm>
          <a:off x="11563350" y="16754475"/>
          <a:ext cx="3590925" cy="1781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Das Diagramm zeigt, dass die Sektoren unterschiedlich schnell ihre Emissionen senken sollen.</a:t>
          </a:r>
        </a:p>
        <a:p>
          <a:endParaRPr lang="de-DE" sz="1100"/>
        </a:p>
        <a:p>
          <a:r>
            <a:rPr lang="de-DE" sz="1100"/>
            <a:t>Aus ökonomischer</a:t>
          </a:r>
          <a:r>
            <a:rPr lang="de-DE" sz="1100" baseline="0"/>
            <a:t> Sicht stellt sich die Frage, ob diese politisch festgelegten unterschiedlichen Geschwindigkeiten gesamtgesellschaftlich kosteneffizient sind.</a:t>
          </a:r>
        </a:p>
        <a:p>
          <a:endParaRPr lang="de-DE" sz="1100" baseline="0"/>
        </a:p>
        <a:p>
          <a:r>
            <a:rPr lang="de-DE" sz="1100" baseline="0"/>
            <a:t>Ein sektorübergreifender wirksamer CO2-Preis würde dafür sorgen, dass die Gesamtemissionen kosteneffizient sinken.</a:t>
          </a:r>
        </a:p>
      </xdr:txBody>
    </xdr:sp>
    <xdr:clientData/>
  </xdr:twoCellAnchor>
  <xdr:twoCellAnchor>
    <xdr:from>
      <xdr:col>7</xdr:col>
      <xdr:colOff>0</xdr:colOff>
      <xdr:row>110</xdr:row>
      <xdr:rowOff>0</xdr:rowOff>
    </xdr:from>
    <xdr:to>
      <xdr:col>19</xdr:col>
      <xdr:colOff>133350</xdr:colOff>
      <xdr:row>125</xdr:row>
      <xdr:rowOff>113567</xdr:rowOff>
    </xdr:to>
    <xdr:graphicFrame macro="">
      <xdr:nvGraphicFramePr>
        <xdr:cNvPr id="7" name="Diagramm 6">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160668</xdr:colOff>
      <xdr:row>12</xdr:row>
      <xdr:rowOff>0</xdr:rowOff>
    </xdr:from>
    <xdr:to>
      <xdr:col>11</xdr:col>
      <xdr:colOff>427892</xdr:colOff>
      <xdr:row>24</xdr:row>
      <xdr:rowOff>131883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160668" y="5715523"/>
          <a:ext cx="7879897" cy="24539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Hinweise:</a:t>
          </a:r>
          <a:endParaRPr lang="de-DE" sz="1100" baseline="0"/>
        </a:p>
        <a:p>
          <a:endParaRPr lang="de-DE" sz="600" baseline="0"/>
        </a:p>
        <a:p>
          <a:r>
            <a:rPr lang="de-DE" sz="1100" baseline="0"/>
            <a:t>► Mögliche Netto-Negativ-Emissionen nach 2050 wurden hier nicht berücksichtigt.</a:t>
          </a:r>
        </a:p>
        <a:p>
          <a:endParaRPr lang="de-DE" sz="600" baseline="0"/>
        </a:p>
        <a:p>
          <a:r>
            <a:rPr lang="de-DE" sz="1100" baseline="0"/>
            <a:t>► Es ist relativ unsicher, ob die berücksichtigte Senkenleistung 2020 - 2050 in dieser Höhe auch realisiert werden kann.</a:t>
          </a:r>
        </a:p>
        <a:p>
          <a:endParaRPr lang="de-DE" sz="600" baseline="0"/>
        </a:p>
        <a:p>
          <a:r>
            <a:rPr lang="de-DE" sz="1100" baseline="0"/>
            <a:t>► Deutschland reicht kein eigenes NDC ein, sondern ist Teil des NDC der EU. Daher wäre es wichtig, auch über ein CO2-Budget der EU zu sprechen.</a:t>
          </a:r>
        </a:p>
        <a:p>
          <a:endParaRPr lang="de-DE" sz="600" baseline="0"/>
        </a:p>
        <a:p>
          <a:r>
            <a:rPr lang="de-DE" sz="1100">
              <a:solidFill>
                <a:schemeClr val="dk1"/>
              </a:solidFill>
              <a:effectLst/>
              <a:latin typeface="+mn-lt"/>
              <a:ea typeface="+mn-ea"/>
              <a:cs typeface="+mn-cs"/>
            </a:rPr>
            <a:t>► Netto-Senkenleistung: Wenn ein Land sich einen bestimmten Emissionspfad für Nicht-CO2-THGe vorgenommen hat und dabei auch negative CO2-Emissionen zur Kompensation einsetzen will, dann können diese negativen CO2-Emissionen nicht zu gleich positive CO2-Emissionen kompensieren. Deutschland will 2045 THG-Neutralität erreichen. Daher können spätestens ab 2045 negative CO2-Emissionen, die die angenommenen verbleibenden Nicht-CO2-THGe (vor allem Methan und Lachgas aus der Landwirtschaft) kompensieren sollen, nicht bei der Berechnung eines impliziten CO2-Budgets für Deutschland miteinbezogen werden. Daher wird hier nur die Netto-Senkenleistung berücksichtigt.</a:t>
          </a:r>
          <a:endParaRPr lang="de-DE">
            <a:effectLst/>
          </a:endParaRP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xdr:colOff>
      <xdr:row>18</xdr:row>
      <xdr:rowOff>2</xdr:rowOff>
    </xdr:from>
    <xdr:to>
      <xdr:col>38</xdr:col>
      <xdr:colOff>13608</xdr:colOff>
      <xdr:row>18</xdr:row>
      <xdr:rowOff>2</xdr:rowOff>
    </xdr:to>
    <xdr:cxnSp macro="">
      <xdr:nvCxnSpPr>
        <xdr:cNvPr id="2" name="Gerade Verbindung 1">
          <a:extLst>
            <a:ext uri="{FF2B5EF4-FFF2-40B4-BE49-F238E27FC236}">
              <a16:creationId xmlns:a16="http://schemas.microsoft.com/office/drawing/2014/main" id="{00000000-0008-0000-0600-000002000000}"/>
            </a:ext>
          </a:extLst>
        </xdr:cNvPr>
        <xdr:cNvCxnSpPr/>
      </xdr:nvCxnSpPr>
      <xdr:spPr>
        <a:xfrm>
          <a:off x="363855" y="4343402"/>
          <a:ext cx="9184278"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1</xdr:col>
      <xdr:colOff>0</xdr:colOff>
      <xdr:row>1</xdr:row>
      <xdr:rowOff>161925</xdr:rowOff>
    </xdr:from>
    <xdr:to>
      <xdr:col>37</xdr:col>
      <xdr:colOff>698500</xdr:colOff>
      <xdr:row>1</xdr:row>
      <xdr:rowOff>161925</xdr:rowOff>
    </xdr:to>
    <xdr:cxnSp macro="">
      <xdr:nvCxnSpPr>
        <xdr:cNvPr id="3" name="Gerade Verbindung 8">
          <a:extLst>
            <a:ext uri="{FF2B5EF4-FFF2-40B4-BE49-F238E27FC236}">
              <a16:creationId xmlns:a16="http://schemas.microsoft.com/office/drawing/2014/main" id="{00000000-0008-0000-0600-000003000000}"/>
            </a:ext>
          </a:extLst>
        </xdr:cNvPr>
        <xdr:cNvCxnSpPr/>
      </xdr:nvCxnSpPr>
      <xdr:spPr>
        <a:xfrm>
          <a:off x="361950" y="352425"/>
          <a:ext cx="9147175"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xdr:col>
      <xdr:colOff>1905</xdr:colOff>
      <xdr:row>50</xdr:row>
      <xdr:rowOff>0</xdr:rowOff>
    </xdr:from>
    <xdr:to>
      <xdr:col>35</xdr:col>
      <xdr:colOff>0</xdr:colOff>
      <xdr:row>50</xdr:row>
      <xdr:rowOff>2</xdr:rowOff>
    </xdr:to>
    <xdr:cxnSp macro="">
      <xdr:nvCxnSpPr>
        <xdr:cNvPr id="2" name="Gerade Verbindung 1">
          <a:extLst>
            <a:ext uri="{FF2B5EF4-FFF2-40B4-BE49-F238E27FC236}">
              <a16:creationId xmlns:a16="http://schemas.microsoft.com/office/drawing/2014/main" id="{00000000-0008-0000-0700-000002000000}"/>
            </a:ext>
          </a:extLst>
        </xdr:cNvPr>
        <xdr:cNvCxnSpPr/>
      </xdr:nvCxnSpPr>
      <xdr:spPr>
        <a:xfrm flipV="1">
          <a:off x="363855" y="11801475"/>
          <a:ext cx="28458795" cy="2"/>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1</xdr:col>
      <xdr:colOff>0</xdr:colOff>
      <xdr:row>1</xdr:row>
      <xdr:rowOff>161925</xdr:rowOff>
    </xdr:from>
    <xdr:to>
      <xdr:col>35</xdr:col>
      <xdr:colOff>0</xdr:colOff>
      <xdr:row>1</xdr:row>
      <xdr:rowOff>161925</xdr:rowOff>
    </xdr:to>
    <xdr:cxnSp macro="">
      <xdr:nvCxnSpPr>
        <xdr:cNvPr id="3" name="Gerade Verbindung 8">
          <a:extLst>
            <a:ext uri="{FF2B5EF4-FFF2-40B4-BE49-F238E27FC236}">
              <a16:creationId xmlns:a16="http://schemas.microsoft.com/office/drawing/2014/main" id="{00000000-0008-0000-0700-000003000000}"/>
            </a:ext>
          </a:extLst>
        </xdr:cNvPr>
        <xdr:cNvCxnSpPr/>
      </xdr:nvCxnSpPr>
      <xdr:spPr>
        <a:xfrm>
          <a:off x="361950" y="352425"/>
          <a:ext cx="28460700"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mc:AlternateContent xmlns:mc="http://schemas.openxmlformats.org/markup-compatibility/2006">
    <mc:Choice xmlns:a14="http://schemas.microsoft.com/office/drawing/2010/main" Requires="a14">
      <xdr:twoCellAnchor editAs="oneCell">
        <xdr:from>
          <xdr:col>1</xdr:col>
          <xdr:colOff>409575</xdr:colOff>
          <xdr:row>57</xdr:row>
          <xdr:rowOff>76200</xdr:rowOff>
        </xdr:from>
        <xdr:to>
          <xdr:col>1</xdr:col>
          <xdr:colOff>1323975</xdr:colOff>
          <xdr:row>61</xdr:row>
          <xdr:rowOff>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7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39</xdr:col>
      <xdr:colOff>337608</xdr:colOff>
      <xdr:row>30</xdr:row>
      <xdr:rowOff>84667</xdr:rowOff>
    </xdr:from>
    <xdr:to>
      <xdr:col>46</xdr:col>
      <xdr:colOff>112183</xdr:colOff>
      <xdr:row>33</xdr:row>
      <xdr:rowOff>103717</xdr:rowOff>
    </xdr:to>
    <xdr:pic>
      <xdr:nvPicPr>
        <xdr:cNvPr id="2" name="Picture 1" descr="nase_logo_m">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3883408" y="5980642"/>
          <a:ext cx="3508375" cy="590550"/>
        </a:xfrm>
        <a:prstGeom prst="rect">
          <a:avLst/>
        </a:prstGeom>
        <a:noFill/>
        <a:ln w="9525">
          <a:noFill/>
          <a:miter lim="800000"/>
          <a:headEnd/>
          <a:tailEnd/>
        </a:ln>
      </xdr:spPr>
    </xdr:pic>
    <xdr:clientData/>
  </xdr:twoCellAnchor>
  <xdr:twoCellAnchor editAs="oneCell">
    <xdr:from>
      <xdr:col>40</xdr:col>
      <xdr:colOff>294216</xdr:colOff>
      <xdr:row>1</xdr:row>
      <xdr:rowOff>102659</xdr:rowOff>
    </xdr:from>
    <xdr:to>
      <xdr:col>52</xdr:col>
      <xdr:colOff>490008</xdr:colOff>
      <xdr:row>7</xdr:row>
      <xdr:rowOff>153009</xdr:rowOff>
    </xdr:to>
    <xdr:pic>
      <xdr:nvPicPr>
        <xdr:cNvPr id="3" name="Picture 1">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4373416" y="474134"/>
          <a:ext cx="6596592" cy="1193350"/>
        </a:xfrm>
        <a:prstGeom prst="rect">
          <a:avLst/>
        </a:prstGeom>
        <a:noFill/>
        <a:ln w="1">
          <a:noFill/>
          <a:miter lim="800000"/>
          <a:headEnd/>
          <a:tailEnd type="none" w="med" len="med"/>
        </a:ln>
        <a:effec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35</xdr:col>
      <xdr:colOff>3438525</xdr:colOff>
      <xdr:row>2</xdr:row>
      <xdr:rowOff>314325</xdr:rowOff>
    </xdr:from>
    <xdr:to>
      <xdr:col>39</xdr:col>
      <xdr:colOff>75142</xdr:colOff>
      <xdr:row>6</xdr:row>
      <xdr:rowOff>19050</xdr:rowOff>
    </xdr:to>
    <xdr:pic>
      <xdr:nvPicPr>
        <xdr:cNvPr id="8" name="Picture 1" descr="nase_logo_m">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00450" y="476250"/>
          <a:ext cx="1828800" cy="590550"/>
        </a:xfrm>
        <a:prstGeom prst="rect">
          <a:avLst/>
        </a:prstGeom>
        <a:noFill/>
        <a:ln w="9525">
          <a:noFill/>
          <a:miter lim="800000"/>
          <a:headEnd/>
          <a:tailEnd/>
        </a:ln>
      </xdr:spPr>
    </xdr:pic>
    <xdr:clientData/>
  </xdr:twoCellAnchor>
  <xdr:twoCellAnchor editAs="oneCell">
    <xdr:from>
      <xdr:col>37</xdr:col>
      <xdr:colOff>368299</xdr:colOff>
      <xdr:row>6</xdr:row>
      <xdr:rowOff>81491</xdr:rowOff>
    </xdr:from>
    <xdr:to>
      <xdr:col>41</xdr:col>
      <xdr:colOff>225424</xdr:colOff>
      <xdr:row>12</xdr:row>
      <xdr:rowOff>131841</xdr:rowOff>
    </xdr:to>
    <xdr:pic>
      <xdr:nvPicPr>
        <xdr:cNvPr id="9" name="Picture 1">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212299" y="1404408"/>
          <a:ext cx="1973792" cy="1193350"/>
        </a:xfrm>
        <a:prstGeom prst="rect">
          <a:avLst/>
        </a:prstGeom>
        <a:noFill/>
        <a:ln w="1">
          <a:noFill/>
          <a:miter lim="800000"/>
          <a:headEnd/>
          <a:tailEnd type="none" w="med" len="med"/>
        </a:ln>
        <a:effec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1905</xdr:colOff>
      <xdr:row>54</xdr:row>
      <xdr:rowOff>0</xdr:rowOff>
    </xdr:from>
    <xdr:to>
      <xdr:col>36</xdr:col>
      <xdr:colOff>0</xdr:colOff>
      <xdr:row>54</xdr:row>
      <xdr:rowOff>2</xdr:rowOff>
    </xdr:to>
    <xdr:cxnSp macro="">
      <xdr:nvCxnSpPr>
        <xdr:cNvPr id="2" name="Gerade Verbindung 1">
          <a:extLst>
            <a:ext uri="{FF2B5EF4-FFF2-40B4-BE49-F238E27FC236}">
              <a16:creationId xmlns:a16="http://schemas.microsoft.com/office/drawing/2014/main" id="{00000000-0008-0000-0A00-000002000000}"/>
            </a:ext>
          </a:extLst>
        </xdr:cNvPr>
        <xdr:cNvCxnSpPr/>
      </xdr:nvCxnSpPr>
      <xdr:spPr>
        <a:xfrm flipV="1">
          <a:off x="363855" y="12753975"/>
          <a:ext cx="29182695" cy="2"/>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1</xdr:col>
      <xdr:colOff>0</xdr:colOff>
      <xdr:row>1</xdr:row>
      <xdr:rowOff>161925</xdr:rowOff>
    </xdr:from>
    <xdr:to>
      <xdr:col>36</xdr:col>
      <xdr:colOff>0</xdr:colOff>
      <xdr:row>1</xdr:row>
      <xdr:rowOff>161925</xdr:rowOff>
    </xdr:to>
    <xdr:cxnSp macro="">
      <xdr:nvCxnSpPr>
        <xdr:cNvPr id="3" name="Gerade Verbindung 8">
          <a:extLst>
            <a:ext uri="{FF2B5EF4-FFF2-40B4-BE49-F238E27FC236}">
              <a16:creationId xmlns:a16="http://schemas.microsoft.com/office/drawing/2014/main" id="{00000000-0008-0000-0A00-000003000000}"/>
            </a:ext>
          </a:extLst>
        </xdr:cNvPr>
        <xdr:cNvCxnSpPr/>
      </xdr:nvCxnSpPr>
      <xdr:spPr>
        <a:xfrm>
          <a:off x="361950" y="352425"/>
          <a:ext cx="29184600" cy="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wsDr>
</file>

<file path=xl/drawings/drawing9.xml><?xml version="1.0" encoding="utf-8"?>
<xdr:wsDr xmlns:xdr="http://schemas.openxmlformats.org/drawingml/2006/spreadsheetDrawing" xmlns:a="http://schemas.openxmlformats.org/drawingml/2006/main">
  <xdr:twoCellAnchor>
    <xdr:from>
      <xdr:col>1</xdr:col>
      <xdr:colOff>1905</xdr:colOff>
      <xdr:row>54</xdr:row>
      <xdr:rowOff>0</xdr:rowOff>
    </xdr:from>
    <xdr:to>
      <xdr:col>36</xdr:col>
      <xdr:colOff>0</xdr:colOff>
      <xdr:row>54</xdr:row>
      <xdr:rowOff>2</xdr:rowOff>
    </xdr:to>
    <xdr:cxnSp macro="">
      <xdr:nvCxnSpPr>
        <xdr:cNvPr id="2" name="Gerade Verbindung 1">
          <a:extLst>
            <a:ext uri="{FF2B5EF4-FFF2-40B4-BE49-F238E27FC236}">
              <a16:creationId xmlns:a16="http://schemas.microsoft.com/office/drawing/2014/main" id="{00000000-0008-0000-0B00-000002000000}"/>
            </a:ext>
          </a:extLst>
        </xdr:cNvPr>
        <xdr:cNvCxnSpPr/>
      </xdr:nvCxnSpPr>
      <xdr:spPr>
        <a:xfrm flipV="1">
          <a:off x="363855" y="12753975"/>
          <a:ext cx="29182695" cy="2"/>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twoCellAnchor>
    <xdr:from>
      <xdr:col>1</xdr:col>
      <xdr:colOff>0</xdr:colOff>
      <xdr:row>1</xdr:row>
      <xdr:rowOff>161925</xdr:rowOff>
    </xdr:from>
    <xdr:to>
      <xdr:col>36</xdr:col>
      <xdr:colOff>0</xdr:colOff>
      <xdr:row>2</xdr:row>
      <xdr:rowOff>0</xdr:rowOff>
    </xdr:to>
    <xdr:cxnSp macro="">
      <xdr:nvCxnSpPr>
        <xdr:cNvPr id="3" name="Gerade Verbindung 8">
          <a:extLst>
            <a:ext uri="{FF2B5EF4-FFF2-40B4-BE49-F238E27FC236}">
              <a16:creationId xmlns:a16="http://schemas.microsoft.com/office/drawing/2014/main" id="{00000000-0008-0000-0B00-000003000000}"/>
            </a:ext>
          </a:extLst>
        </xdr:cNvPr>
        <xdr:cNvCxnSpPr/>
      </xdr:nvCxnSpPr>
      <xdr:spPr>
        <a:xfrm>
          <a:off x="361950" y="352425"/>
          <a:ext cx="29184600" cy="19050"/>
        </a:xfrm>
        <a:prstGeom prst="line">
          <a:avLst/>
        </a:prstGeom>
        <a:ln w="12700"/>
      </xdr:spPr>
      <xdr:style>
        <a:lnRef idx="1">
          <a:schemeClr val="dk1"/>
        </a:lnRef>
        <a:fillRef idx="0">
          <a:schemeClr val="dk1"/>
        </a:fillRef>
        <a:effectRef idx="0">
          <a:schemeClr val="dk1"/>
        </a:effectRef>
        <a:fontRef idx="minor">
          <a:schemeClr val="tx1"/>
        </a:fontRef>
      </xdr:style>
    </xdr:cxn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ool_ESPM_64n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
      <sheetName val="base data"/>
      <sheetName val="reference values"/>
      <sheetName val="goal seek"/>
      <sheetName val="print"/>
      <sheetName val="EU27"/>
      <sheetName val="_xltb_storage_"/>
      <sheetName val="RM"/>
      <sheetName val="quick results"/>
      <sheetName val="output countries"/>
      <sheetName val="data"/>
      <sheetName val="print oc"/>
      <sheetName val="big six"/>
      <sheetName val="fig big six"/>
      <sheetName val="data countries"/>
      <sheetName val="EDGAR-2022"/>
      <sheetName val="EDGAR-P"/>
      <sheetName val="glossary"/>
      <sheetName val="imprint"/>
      <sheetName val="intern"/>
      <sheetName val="EDGAR-P-202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6">
          <cell r="N16" t="str">
            <v>China</v>
          </cell>
        </row>
        <row r="17">
          <cell r="N17" t="str">
            <v>United States</v>
          </cell>
        </row>
        <row r="18">
          <cell r="N18" t="str">
            <v>EU27</v>
          </cell>
        </row>
        <row r="19">
          <cell r="N19" t="str">
            <v>India</v>
          </cell>
        </row>
        <row r="20">
          <cell r="N20" t="str">
            <v>Russia</v>
          </cell>
        </row>
        <row r="21">
          <cell r="N21" t="str">
            <v>Japan</v>
          </cell>
        </row>
        <row r="22">
          <cell r="N22" t="str">
            <v>Nigeria</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hyperlink" Target="https://doi.org/10.5281/zenodo.6535174" TargetMode="External"/><Relationship Id="rId2" Type="http://schemas.openxmlformats.org/officeDocument/2006/relationships/hyperlink" Target="http://www.klima-retten.info/" TargetMode="External"/><Relationship Id="rId1" Type="http://schemas.openxmlformats.org/officeDocument/2006/relationships/hyperlink" Target="mailto:save-the-climate@online.m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3.bin"/><Relationship Id="rId1" Type="http://schemas.openxmlformats.org/officeDocument/2006/relationships/hyperlink" Target="https://www.mcc-berlin.net/news/meldungen/meldungen-detail/article/studie-ordnet-deutsche-klimapolitik-in-den-kontext-des-15-grad-ziels-ein.html" TargetMode="External"/><Relationship Id="rId5" Type="http://schemas.openxmlformats.org/officeDocument/2006/relationships/comments" Target="../comments4.xml"/><Relationship Id="rId4" Type="http://schemas.openxmlformats.org/officeDocument/2006/relationships/vmlDrawing" Target="../drawings/vmlDrawing9.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s://www.umweltrat.de/SharedDocs/Downloads/DE/04_Stellungnahmen/2020_2024/2022_06_fragen_und_antworten_zum_co2_budget.html" TargetMode="External"/><Relationship Id="rId1" Type="http://schemas.openxmlformats.org/officeDocument/2006/relationships/hyperlink" Target="https://www.bundesverfassungsgericht.de/SharedDocs/Pressemitteilungen/DE/2021/bvg21-031.html" TargetMode="External"/><Relationship Id="rId4"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umweltbundesamt.de/presse/pressemitteilungen/uba-prognose-treibhausgasemissionen-sanken-2022-um" TargetMode="External"/><Relationship Id="rId3" Type="http://schemas.openxmlformats.org/officeDocument/2006/relationships/hyperlink" Target="https://www.gesetze-im-internet.de/ksg/__3.html" TargetMode="External"/><Relationship Id="rId7" Type="http://schemas.openxmlformats.org/officeDocument/2006/relationships/hyperlink" Target="http://espm.climate-calculator.info/" TargetMode="External"/><Relationship Id="rId12" Type="http://schemas.openxmlformats.org/officeDocument/2006/relationships/comments" Target="../comments1.xml"/><Relationship Id="rId2" Type="http://schemas.openxmlformats.org/officeDocument/2006/relationships/hyperlink" Target="https://www.gesetze-im-internet.de/ksg/anlage_3.html" TargetMode="External"/><Relationship Id="rId1" Type="http://schemas.openxmlformats.org/officeDocument/2006/relationships/hyperlink" Target="https://www.gesetze-im-internet.de/ksg/anlage_2.html" TargetMode="External"/><Relationship Id="rId6" Type="http://schemas.openxmlformats.org/officeDocument/2006/relationships/hyperlink" Target="https://www.umweltbundesamt.de/presse/pressemitteilungen/treibhausgasemissionen-stiegen-2021-um-45-prozent" TargetMode="External"/><Relationship Id="rId11" Type="http://schemas.openxmlformats.org/officeDocument/2006/relationships/vmlDrawing" Target="../drawings/vmlDrawing1.vml"/><Relationship Id="rId5" Type="http://schemas.openxmlformats.org/officeDocument/2006/relationships/hyperlink" Target="https://www.umweltbundesamt.de/sites/default/files/medien/361/dokumente/2022_03_15_trendtabellen_thg_nach_sektoren_v1.0.xlsx" TargetMode="External"/><Relationship Id="rId10" Type="http://schemas.openxmlformats.org/officeDocument/2006/relationships/drawing" Target="../drawings/drawing2.xml"/><Relationship Id="rId4" Type="http://schemas.openxmlformats.org/officeDocument/2006/relationships/hyperlink" Target="https://www.gesetze-im-internet.de/ksg/__3a.html"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espm.climate-calculator.info/" TargetMode="External"/><Relationship Id="rId7" Type="http://schemas.openxmlformats.org/officeDocument/2006/relationships/printerSettings" Target="../printerSettings/printerSettings3.bin"/><Relationship Id="rId2" Type="http://schemas.openxmlformats.org/officeDocument/2006/relationships/hyperlink" Target="https://doi.org/10.5281/zenodo.4764408" TargetMode="External"/><Relationship Id="rId1" Type="http://schemas.openxmlformats.org/officeDocument/2006/relationships/hyperlink" Target="https://doi.org/10.5281/zenodo.5678717" TargetMode="External"/><Relationship Id="rId6" Type="http://schemas.openxmlformats.org/officeDocument/2006/relationships/hyperlink" Target="http://national-budgets.climate-calculator.info/" TargetMode="External"/><Relationship Id="rId5" Type="http://schemas.openxmlformats.org/officeDocument/2006/relationships/hyperlink" Target="https://doi.org/10.5281/zenodo.5837866" TargetMode="External"/><Relationship Id="rId4" Type="http://schemas.openxmlformats.org/officeDocument/2006/relationships/hyperlink" Target="http://paths.climate-calculator.info/"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umweltbundesamt.de/sites/default/files/medien/361/dokumente/2022_03_15_trendtabellen_thg_nach_sektoren_v1.0.xlsx" TargetMode="External"/><Relationship Id="rId1" Type="http://schemas.openxmlformats.org/officeDocument/2006/relationships/hyperlink" Target="https://www.umweltbundesamt.de/sites/default/files/medien/384/bilder/dateien/8_tab_thg-emi-kat_2022.pdf" TargetMode="External"/><Relationship Id="rId5" Type="http://schemas.openxmlformats.org/officeDocument/2006/relationships/vmlDrawing" Target="../drawings/vmlDrawing4.vml"/><Relationship Id="rId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printerSettings" Target="../printerSettings/printerSettings6.bin"/><Relationship Id="rId7" Type="http://schemas.openxmlformats.org/officeDocument/2006/relationships/oleObject" Target="../embeddings/oleObject1.bin"/><Relationship Id="rId2" Type="http://schemas.openxmlformats.org/officeDocument/2006/relationships/hyperlink" Target="https://www.umweltbundesamt.de/sites/default/files/medien/361/dokumente/2022_03_15_trendtabellen_thg_nach_sektoren_v1.0.xlsx" TargetMode="External"/><Relationship Id="rId1" Type="http://schemas.openxmlformats.org/officeDocument/2006/relationships/hyperlink" Target="https://www.umweltbundesamt.de/sites/default/files/medien/384/bilder/dateien/8_tab_thg-emi-kat_2022.pdf" TargetMode="External"/><Relationship Id="rId6" Type="http://schemas.openxmlformats.org/officeDocument/2006/relationships/vmlDrawing" Target="../drawings/vmlDrawing6.vml"/><Relationship Id="rId5" Type="http://schemas.openxmlformats.org/officeDocument/2006/relationships/vmlDrawing" Target="../drawings/vmlDrawing5.vml"/><Relationship Id="rId4"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BA2AD-51A0-4DF0-99A7-B35E0EEB6E76}">
  <dimension ref="B1:R48"/>
  <sheetViews>
    <sheetView showGridLines="0" tabSelected="1" zoomScale="120" zoomScaleNormal="120" zoomScaleSheetLayoutView="100" workbookViewId="0">
      <selection activeCell="B2" sqref="B2:R2"/>
    </sheetView>
  </sheetViews>
  <sheetFormatPr baseColWidth="10" defaultRowHeight="15" x14ac:dyDescent="0.25"/>
  <cols>
    <col min="1" max="1" width="2" style="312" customWidth="1"/>
    <col min="2" max="2" width="8.5703125" style="312" customWidth="1"/>
    <col min="3" max="3" width="11.42578125" style="312"/>
    <col min="4" max="4" width="13.5703125" style="312" customWidth="1"/>
    <col min="5" max="5" width="16.85546875" style="312" customWidth="1"/>
    <col min="6" max="6" width="11.42578125" style="312"/>
    <col min="7" max="7" width="14" style="312" customWidth="1"/>
    <col min="8" max="8" width="15.7109375" style="312" customWidth="1"/>
    <col min="9" max="9" width="12.42578125" style="312" customWidth="1"/>
    <col min="10" max="10" width="8.85546875" style="312" customWidth="1"/>
    <col min="11" max="11" width="12.85546875" style="312" customWidth="1"/>
    <col min="12" max="15" width="11.42578125" style="312"/>
    <col min="16" max="16" width="3.28515625" style="312" customWidth="1"/>
    <col min="17" max="17" width="6.5703125" style="312" customWidth="1"/>
    <col min="18" max="18" width="11.42578125" style="312"/>
    <col min="19" max="19" width="6.42578125" style="312" customWidth="1"/>
    <col min="20" max="16384" width="11.42578125" style="312"/>
  </cols>
  <sheetData>
    <row r="1" spans="2:18" ht="8.25" customHeight="1" x14ac:dyDescent="0.25"/>
    <row r="2" spans="2:18" ht="22.5" x14ac:dyDescent="0.25">
      <c r="B2" s="527" t="s">
        <v>215</v>
      </c>
      <c r="C2" s="528"/>
      <c r="D2" s="528"/>
      <c r="E2" s="528"/>
      <c r="F2" s="528"/>
      <c r="G2" s="528"/>
      <c r="H2" s="528"/>
      <c r="I2" s="528"/>
      <c r="J2" s="528"/>
      <c r="K2" s="528"/>
      <c r="L2" s="528"/>
      <c r="M2" s="528"/>
      <c r="N2" s="528"/>
      <c r="O2" s="528"/>
      <c r="P2" s="528"/>
      <c r="Q2" s="528"/>
      <c r="R2" s="529"/>
    </row>
    <row r="3" spans="2:18" x14ac:dyDescent="0.25">
      <c r="N3" s="313"/>
    </row>
    <row r="5" spans="2:18" ht="15.75" x14ac:dyDescent="0.25">
      <c r="B5" s="314"/>
    </row>
    <row r="6" spans="2:18" x14ac:dyDescent="0.25">
      <c r="K6" s="315"/>
    </row>
    <row r="7" spans="2:18" ht="15.75" x14ac:dyDescent="0.25">
      <c r="B7" s="314"/>
      <c r="K7" s="315"/>
    </row>
    <row r="8" spans="2:18" ht="15.75" x14ac:dyDescent="0.25">
      <c r="B8" s="314"/>
      <c r="K8" s="315"/>
    </row>
    <row r="10" spans="2:18" ht="15.75" x14ac:dyDescent="0.25">
      <c r="B10" s="316"/>
    </row>
    <row r="15" spans="2:18" ht="28.9" customHeight="1" x14ac:dyDescent="0.25">
      <c r="B15" s="317"/>
    </row>
    <row r="24" spans="4:4" x14ac:dyDescent="0.25">
      <c r="D24" s="315"/>
    </row>
    <row r="25" spans="4:4" x14ac:dyDescent="0.25">
      <c r="D25" s="315"/>
    </row>
    <row r="26" spans="4:4" x14ac:dyDescent="0.25">
      <c r="D26" s="315"/>
    </row>
    <row r="27" spans="4:4" x14ac:dyDescent="0.25">
      <c r="D27" s="315"/>
    </row>
    <row r="28" spans="4:4" x14ac:dyDescent="0.25">
      <c r="D28" s="315"/>
    </row>
    <row r="29" spans="4:4" x14ac:dyDescent="0.25">
      <c r="D29" s="315"/>
    </row>
    <row r="30" spans="4:4" x14ac:dyDescent="0.25">
      <c r="D30" s="315"/>
    </row>
    <row r="31" spans="4:4" x14ac:dyDescent="0.25">
      <c r="D31" s="315"/>
    </row>
    <row r="32" spans="4:4" x14ac:dyDescent="0.25">
      <c r="D32" s="315"/>
    </row>
    <row r="33" spans="2:17" x14ac:dyDescent="0.25">
      <c r="D33" s="315"/>
    </row>
    <row r="34" spans="2:17" x14ac:dyDescent="0.25">
      <c r="D34" s="315"/>
    </row>
    <row r="35" spans="2:17" x14ac:dyDescent="0.25">
      <c r="D35" s="315"/>
    </row>
    <row r="36" spans="2:17" x14ac:dyDescent="0.25">
      <c r="D36" s="315"/>
    </row>
    <row r="37" spans="2:17" x14ac:dyDescent="0.25">
      <c r="D37" s="315"/>
    </row>
    <row r="38" spans="2:17" x14ac:dyDescent="0.25">
      <c r="B38" s="312" t="s">
        <v>216</v>
      </c>
      <c r="C38" s="312" t="s">
        <v>217</v>
      </c>
      <c r="D38" s="315"/>
      <c r="E38" s="324" t="s">
        <v>218</v>
      </c>
      <c r="F38" s="525" t="s">
        <v>20</v>
      </c>
      <c r="G38" s="525"/>
      <c r="I38" s="539" t="s">
        <v>243</v>
      </c>
      <c r="J38" s="540"/>
      <c r="M38" s="530" t="s">
        <v>235</v>
      </c>
      <c r="N38" s="531"/>
      <c r="O38" s="531"/>
      <c r="P38" s="532"/>
    </row>
    <row r="39" spans="2:17" ht="6.75" customHeight="1" x14ac:dyDescent="0.25">
      <c r="D39" s="315"/>
      <c r="I39" s="541"/>
      <c r="J39" s="542"/>
      <c r="K39" s="323"/>
      <c r="M39" s="533"/>
      <c r="N39" s="534"/>
      <c r="O39" s="534"/>
      <c r="P39" s="535"/>
    </row>
    <row r="40" spans="2:17" ht="15" customHeight="1" x14ac:dyDescent="0.25">
      <c r="B40" s="312" t="s">
        <v>219</v>
      </c>
      <c r="E40" s="526" t="s">
        <v>19</v>
      </c>
      <c r="F40" s="526"/>
      <c r="G40" s="526"/>
      <c r="H40" s="325"/>
      <c r="I40" s="543"/>
      <c r="J40" s="544"/>
      <c r="K40" s="323"/>
      <c r="L40" s="318"/>
      <c r="M40" s="533"/>
      <c r="N40" s="534"/>
      <c r="O40" s="534"/>
      <c r="P40" s="535"/>
      <c r="Q40" s="320"/>
    </row>
    <row r="41" spans="2:17" x14ac:dyDescent="0.25">
      <c r="D41" s="315"/>
      <c r="L41" s="319"/>
      <c r="M41" s="536"/>
      <c r="N41" s="537"/>
      <c r="O41" s="537"/>
      <c r="P41" s="538"/>
    </row>
    <row r="42" spans="2:17" s="342" customFormat="1" x14ac:dyDescent="0.25">
      <c r="B42" s="335" t="s">
        <v>270</v>
      </c>
      <c r="C42" s="336"/>
      <c r="D42" s="337">
        <v>45059</v>
      </c>
      <c r="E42" s="338" t="s">
        <v>359</v>
      </c>
      <c r="F42" s="523" t="s">
        <v>220</v>
      </c>
      <c r="G42" s="524"/>
      <c r="H42" s="339" t="s">
        <v>221</v>
      </c>
      <c r="I42" s="340" t="s">
        <v>358</v>
      </c>
      <c r="J42" s="336"/>
      <c r="K42" s="341"/>
      <c r="N42" s="343"/>
      <c r="O42" s="343"/>
    </row>
    <row r="43" spans="2:17" x14ac:dyDescent="0.25">
      <c r="D43" s="321"/>
      <c r="E43" s="321"/>
      <c r="G43" s="321"/>
      <c r="H43" s="321"/>
      <c r="I43" s="321"/>
      <c r="J43" s="321"/>
      <c r="K43" s="321"/>
      <c r="L43" s="321"/>
      <c r="M43" s="321"/>
      <c r="N43" s="322"/>
      <c r="O43" s="322"/>
    </row>
    <row r="44" spans="2:17" x14ac:dyDescent="0.25">
      <c r="B44" s="312" t="s">
        <v>271</v>
      </c>
    </row>
    <row r="45" spans="2:17" x14ac:dyDescent="0.25">
      <c r="B45" s="405" t="s">
        <v>356</v>
      </c>
      <c r="C45" s="312" t="s">
        <v>360</v>
      </c>
    </row>
    <row r="46" spans="2:17" x14ac:dyDescent="0.25">
      <c r="B46" s="405" t="s">
        <v>356</v>
      </c>
      <c r="C46" s="312" t="s">
        <v>357</v>
      </c>
    </row>
    <row r="47" spans="2:17" x14ac:dyDescent="0.25">
      <c r="B47" s="405" t="s">
        <v>350</v>
      </c>
      <c r="C47" s="312" t="s">
        <v>351</v>
      </c>
    </row>
    <row r="48" spans="2:17" x14ac:dyDescent="0.25">
      <c r="B48" s="405" t="s">
        <v>272</v>
      </c>
      <c r="C48" s="312" t="s">
        <v>273</v>
      </c>
    </row>
  </sheetData>
  <sheetProtection selectLockedCells="1"/>
  <mergeCells count="6">
    <mergeCell ref="F42:G42"/>
    <mergeCell ref="F38:G38"/>
    <mergeCell ref="E40:G40"/>
    <mergeCell ref="B2:R2"/>
    <mergeCell ref="M38:P41"/>
    <mergeCell ref="I38:J40"/>
  </mergeCells>
  <hyperlinks>
    <hyperlink ref="F38" r:id="rId1" xr:uid="{C7C4FE15-7348-40BE-98B3-6ACAD331EFD4}"/>
    <hyperlink ref="E40" r:id="rId2" xr:uid="{741D0EE8-05D2-4667-9517-CA55EAF4824A}"/>
    <hyperlink ref="F42:G42" r:id="rId3" display="veröffentlicht auf zenodo" xr:uid="{A983758E-1A7D-44B4-86AF-A05DAE0A9473}"/>
  </hyperlinks>
  <printOptions horizontalCentered="1" verticalCentered="1"/>
  <pageMargins left="0.70866141732283472" right="0.70866141732283472" top="0.78740157480314965" bottom="0.78740157480314965" header="0.31496062992125984" footer="0.31496062992125984"/>
  <pageSetup paperSize="9" scale="67" orientation="landscape" r:id="rId4"/>
  <headerFooter>
    <oddHeader>&amp;LImlizites deutsches CO2-Budget&amp;CAuszug aus dem Tool&amp;RS. &amp;P / &amp;N</oddHeader>
    <oddFooter>&amp;Lwww.klima-retten.info&amp;RTabelle: &amp;A</oddFooter>
  </headerFooter>
  <rowBreaks count="2" manualBreakCount="2">
    <brk id="58" max="16" man="1"/>
    <brk id="90" max="16" man="1"/>
  </rowBreak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FAAF8-32BD-4DB1-A4ED-2904BE6E436A}">
  <sheetPr>
    <tabColor theme="7" tint="0.59999389629810485"/>
    <pageSetUpPr fitToPage="1"/>
  </sheetPr>
  <dimension ref="B1:AM55"/>
  <sheetViews>
    <sheetView showGridLines="0" zoomScaleNormal="100" zoomScalePageLayoutView="150" workbookViewId="0">
      <pane xSplit="3" ySplit="8" topLeftCell="W37" activePane="bottomRight" state="frozen"/>
      <selection activeCell="D31" sqref="D31"/>
      <selection pane="topRight" activeCell="D31" sqref="D31"/>
      <selection pane="bottomLeft" activeCell="D31" sqref="D31"/>
      <selection pane="bottomRight" activeCell="D31" sqref="D31"/>
    </sheetView>
  </sheetViews>
  <sheetFormatPr baseColWidth="10" defaultColWidth="11.42578125" defaultRowHeight="15" x14ac:dyDescent="0.25"/>
  <cols>
    <col min="1" max="1" width="5.42578125" style="31" customWidth="1"/>
    <col min="2" max="2" width="62.7109375" style="31" customWidth="1"/>
    <col min="3" max="3" width="16.7109375" style="32" customWidth="1"/>
    <col min="4" max="40" width="10.85546875" style="31" customWidth="1"/>
    <col min="41" max="16384" width="11.42578125" style="31"/>
  </cols>
  <sheetData>
    <row r="1" spans="2:39" x14ac:dyDescent="0.25">
      <c r="B1" s="31" t="s">
        <v>282</v>
      </c>
      <c r="D1" s="33" t="s">
        <v>30</v>
      </c>
      <c r="E1" s="33" t="s">
        <v>30</v>
      </c>
      <c r="F1" s="33" t="s">
        <v>30</v>
      </c>
      <c r="G1" s="33" t="s">
        <v>30</v>
      </c>
      <c r="H1" s="33" t="s">
        <v>30</v>
      </c>
      <c r="I1" s="33" t="s">
        <v>30</v>
      </c>
      <c r="J1" s="33" t="s">
        <v>30</v>
      </c>
      <c r="K1" s="33" t="s">
        <v>30</v>
      </c>
      <c r="L1" s="33" t="s">
        <v>30</v>
      </c>
      <c r="M1" s="33" t="s">
        <v>30</v>
      </c>
      <c r="N1" s="33" t="s">
        <v>30</v>
      </c>
      <c r="O1" s="33" t="s">
        <v>30</v>
      </c>
      <c r="P1" s="33" t="s">
        <v>30</v>
      </c>
      <c r="Q1" s="33" t="s">
        <v>30</v>
      </c>
      <c r="R1" s="33" t="s">
        <v>30</v>
      </c>
      <c r="S1" s="33" t="s">
        <v>30</v>
      </c>
      <c r="T1" s="33" t="s">
        <v>30</v>
      </c>
      <c r="U1" s="33" t="s">
        <v>30</v>
      </c>
      <c r="V1" s="33" t="s">
        <v>30</v>
      </c>
      <c r="W1" s="33" t="s">
        <v>30</v>
      </c>
      <c r="X1" s="33" t="s">
        <v>30</v>
      </c>
      <c r="Y1" s="33" t="s">
        <v>30</v>
      </c>
      <c r="Z1" s="33" t="s">
        <v>30</v>
      </c>
      <c r="AA1" s="33" t="s">
        <v>30</v>
      </c>
      <c r="AB1" s="33" t="s">
        <v>30</v>
      </c>
      <c r="AC1" s="33" t="s">
        <v>30</v>
      </c>
      <c r="AD1" s="33" t="s">
        <v>30</v>
      </c>
      <c r="AE1" s="33" t="s">
        <v>30</v>
      </c>
      <c r="AF1" s="33" t="s">
        <v>30</v>
      </c>
      <c r="AG1" s="33" t="s">
        <v>30</v>
      </c>
      <c r="AH1" s="33" t="s">
        <v>30</v>
      </c>
      <c r="AI1" s="33" t="s">
        <v>30</v>
      </c>
      <c r="AJ1" s="33" t="s">
        <v>31</v>
      </c>
      <c r="AL1" s="33"/>
      <c r="AM1" s="33"/>
    </row>
    <row r="2" spans="2:39" ht="14.25" customHeight="1" x14ac:dyDescent="0.25">
      <c r="B2" s="34"/>
      <c r="C2" s="35"/>
      <c r="D2" s="33" t="s">
        <v>32</v>
      </c>
      <c r="E2" s="33" t="s">
        <v>32</v>
      </c>
      <c r="F2" s="33" t="s">
        <v>32</v>
      </c>
      <c r="G2" s="33" t="s">
        <v>32</v>
      </c>
      <c r="H2" s="33" t="s">
        <v>32</v>
      </c>
      <c r="I2" s="33" t="s">
        <v>32</v>
      </c>
      <c r="J2" s="33" t="s">
        <v>32</v>
      </c>
      <c r="K2" s="33" t="s">
        <v>32</v>
      </c>
      <c r="L2" s="33" t="s">
        <v>32</v>
      </c>
      <c r="M2" s="33" t="s">
        <v>32</v>
      </c>
      <c r="N2" s="33" t="s">
        <v>32</v>
      </c>
      <c r="O2" s="33" t="s">
        <v>32</v>
      </c>
      <c r="P2" s="33" t="s">
        <v>32</v>
      </c>
      <c r="Q2" s="33" t="s">
        <v>32</v>
      </c>
      <c r="R2" s="33" t="s">
        <v>32</v>
      </c>
      <c r="S2" s="33" t="s">
        <v>32</v>
      </c>
      <c r="T2" s="33" t="s">
        <v>32</v>
      </c>
      <c r="U2" s="33" t="s">
        <v>32</v>
      </c>
      <c r="V2" s="33" t="s">
        <v>32</v>
      </c>
      <c r="W2" s="33" t="s">
        <v>32</v>
      </c>
      <c r="X2" s="33" t="s">
        <v>32</v>
      </c>
      <c r="Y2" s="33" t="s">
        <v>32</v>
      </c>
      <c r="Z2" s="33" t="s">
        <v>32</v>
      </c>
      <c r="AA2" s="33" t="s">
        <v>32</v>
      </c>
      <c r="AB2" s="33" t="s">
        <v>32</v>
      </c>
      <c r="AC2" s="33" t="s">
        <v>32</v>
      </c>
      <c r="AD2" s="33" t="s">
        <v>32</v>
      </c>
      <c r="AE2" s="33" t="s">
        <v>32</v>
      </c>
      <c r="AF2" s="33" t="s">
        <v>32</v>
      </c>
      <c r="AG2" s="33" t="s">
        <v>32</v>
      </c>
      <c r="AH2" s="33" t="s">
        <v>32</v>
      </c>
      <c r="AI2" s="33" t="s">
        <v>32</v>
      </c>
      <c r="AJ2" s="33" t="s">
        <v>32</v>
      </c>
      <c r="AL2" s="33"/>
      <c r="AM2" s="33"/>
    </row>
    <row r="3" spans="2:39" ht="22.5" customHeight="1" x14ac:dyDescent="0.25">
      <c r="B3" s="36" t="s">
        <v>87</v>
      </c>
      <c r="C3" s="37" t="s">
        <v>33</v>
      </c>
      <c r="D3" s="38"/>
      <c r="E3" s="38"/>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row>
    <row r="4" spans="2:39" x14ac:dyDescent="0.25">
      <c r="B4" s="39" t="s">
        <v>34</v>
      </c>
      <c r="C4" s="40"/>
      <c r="D4" s="41">
        <v>32874</v>
      </c>
      <c r="E4" s="41">
        <v>33239</v>
      </c>
      <c r="F4" s="41">
        <v>33604</v>
      </c>
      <c r="G4" s="41">
        <v>33970</v>
      </c>
      <c r="H4" s="41">
        <v>34335</v>
      </c>
      <c r="I4" s="41">
        <v>34700</v>
      </c>
      <c r="J4" s="41">
        <v>35065</v>
      </c>
      <c r="K4" s="41">
        <v>35431</v>
      </c>
      <c r="L4" s="41">
        <v>35796</v>
      </c>
      <c r="M4" s="41">
        <v>36161</v>
      </c>
      <c r="N4" s="41">
        <v>36526</v>
      </c>
      <c r="O4" s="41">
        <v>36892</v>
      </c>
      <c r="P4" s="41">
        <v>37257</v>
      </c>
      <c r="Q4" s="41">
        <v>37622</v>
      </c>
      <c r="R4" s="41">
        <v>37987</v>
      </c>
      <c r="S4" s="41">
        <v>38353</v>
      </c>
      <c r="T4" s="41">
        <v>38718</v>
      </c>
      <c r="U4" s="41">
        <v>39083</v>
      </c>
      <c r="V4" s="41">
        <v>39448</v>
      </c>
      <c r="W4" s="41">
        <v>39814</v>
      </c>
      <c r="X4" s="41">
        <v>40179</v>
      </c>
      <c r="Y4" s="41">
        <v>40544</v>
      </c>
      <c r="Z4" s="41">
        <v>40909</v>
      </c>
      <c r="AA4" s="41">
        <v>41275</v>
      </c>
      <c r="AB4" s="41">
        <v>41640</v>
      </c>
      <c r="AC4" s="41">
        <v>42005</v>
      </c>
      <c r="AD4" s="41">
        <v>42370</v>
      </c>
      <c r="AE4" s="41">
        <v>42736</v>
      </c>
      <c r="AF4" s="41">
        <v>43101</v>
      </c>
      <c r="AG4" s="41">
        <v>43466</v>
      </c>
      <c r="AH4" s="41">
        <v>43831</v>
      </c>
      <c r="AI4" s="41">
        <v>44197</v>
      </c>
      <c r="AJ4" s="41">
        <v>44562</v>
      </c>
      <c r="AL4" s="41" t="s">
        <v>35</v>
      </c>
      <c r="AM4" s="41" t="s">
        <v>36</v>
      </c>
    </row>
    <row r="5" spans="2:39" s="45" customFormat="1" ht="18.75" customHeight="1" x14ac:dyDescent="0.25">
      <c r="B5" s="42" t="s">
        <v>37</v>
      </c>
      <c r="C5" s="43"/>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L5" s="46"/>
      <c r="AM5" s="47"/>
    </row>
    <row r="6" spans="2:39" s="45" customFormat="1" ht="18.75" customHeight="1" x14ac:dyDescent="0.25">
      <c r="B6" s="48" t="s">
        <v>38</v>
      </c>
      <c r="C6" s="49" t="s">
        <v>7</v>
      </c>
      <c r="D6" s="50">
        <f t="shared" ref="D6:AJ6" si="0">SUM(D9,D14,D21,D26,D32,D42)</f>
        <v>1251224.7816737259</v>
      </c>
      <c r="E6" s="50">
        <f t="shared" si="0"/>
        <v>1205064.5797917712</v>
      </c>
      <c r="F6" s="50">
        <f t="shared" si="0"/>
        <v>1155625.6349179142</v>
      </c>
      <c r="G6" s="50">
        <f t="shared" si="0"/>
        <v>1146306.6720037065</v>
      </c>
      <c r="H6" s="50">
        <f t="shared" si="0"/>
        <v>1127792.5708540299</v>
      </c>
      <c r="I6" s="50">
        <f t="shared" si="0"/>
        <v>1120660.8076415954</v>
      </c>
      <c r="J6" s="50">
        <f t="shared" si="0"/>
        <v>1137868.9497045288</v>
      </c>
      <c r="K6" s="50">
        <f t="shared" si="0"/>
        <v>1102187.3607871742</v>
      </c>
      <c r="L6" s="50">
        <f t="shared" si="0"/>
        <v>1077604.0520466759</v>
      </c>
      <c r="M6" s="50">
        <f t="shared" si="0"/>
        <v>1043180.8314367621</v>
      </c>
      <c r="N6" s="50">
        <f t="shared" si="0"/>
        <v>1040191.8307159605</v>
      </c>
      <c r="O6" s="50">
        <f t="shared" si="0"/>
        <v>1054869.0730906681</v>
      </c>
      <c r="P6" s="50">
        <f t="shared" si="0"/>
        <v>1033037.8635673976</v>
      </c>
      <c r="Q6" s="50">
        <f t="shared" si="0"/>
        <v>1029390.0139763196</v>
      </c>
      <c r="R6" s="50">
        <f t="shared" si="0"/>
        <v>1010291.1406054593</v>
      </c>
      <c r="S6" s="50">
        <f t="shared" si="0"/>
        <v>984986.97050753562</v>
      </c>
      <c r="T6" s="50">
        <f t="shared" si="0"/>
        <v>991897.36154061276</v>
      </c>
      <c r="U6" s="50">
        <f t="shared" si="0"/>
        <v>964865.06058606436</v>
      </c>
      <c r="V6" s="50">
        <f t="shared" si="0"/>
        <v>964974.31837805116</v>
      </c>
      <c r="W6" s="50">
        <f t="shared" si="0"/>
        <v>898336.0046680565</v>
      </c>
      <c r="X6" s="50">
        <f t="shared" si="0"/>
        <v>932379.13396172691</v>
      </c>
      <c r="Y6" s="50">
        <f t="shared" si="0"/>
        <v>907502.1588077558</v>
      </c>
      <c r="Z6" s="50">
        <f t="shared" si="0"/>
        <v>913347.72656935256</v>
      </c>
      <c r="AA6" s="50">
        <f t="shared" si="0"/>
        <v>933505.37321710854</v>
      </c>
      <c r="AB6" s="50">
        <f t="shared" si="0"/>
        <v>893394.41895154479</v>
      </c>
      <c r="AC6" s="50">
        <f t="shared" si="0"/>
        <v>896657.87195945345</v>
      </c>
      <c r="AD6" s="50">
        <f t="shared" si="0"/>
        <v>898559.81365480088</v>
      </c>
      <c r="AE6" s="50">
        <f t="shared" si="0"/>
        <v>881582.77941514098</v>
      </c>
      <c r="AF6" s="50">
        <f t="shared" si="0"/>
        <v>846171.19014014641</v>
      </c>
      <c r="AG6" s="50">
        <f t="shared" si="0"/>
        <v>794633.66959824064</v>
      </c>
      <c r="AH6" s="50">
        <f t="shared" si="0"/>
        <v>730922.68933687743</v>
      </c>
      <c r="AI6" s="50">
        <f t="shared" si="0"/>
        <v>760358.00851184106</v>
      </c>
      <c r="AJ6" s="50">
        <f t="shared" si="0"/>
        <v>745614.40489280107</v>
      </c>
      <c r="AL6" s="51">
        <f>AJ6-AI6</f>
        <v>-14743.60361903999</v>
      </c>
      <c r="AM6" s="52">
        <f>IF(AJ6&lt;&gt;0,AJ6/AI6-1,0)</f>
        <v>-1.9390344356201239E-2</v>
      </c>
    </row>
    <row r="7" spans="2:39" s="45" customFormat="1" ht="18.75" customHeight="1" x14ac:dyDescent="0.25">
      <c r="B7" s="53" t="s">
        <v>39</v>
      </c>
      <c r="C7" s="43" t="s">
        <v>7</v>
      </c>
      <c r="D7" s="44">
        <f t="shared" ref="D7:AJ7" si="1">SUM(D9,D14,D21,D26,D32,D42,D48)</f>
        <v>1287200.4038617611</v>
      </c>
      <c r="E7" s="44">
        <f t="shared" si="1"/>
        <v>1180108.9600340801</v>
      </c>
      <c r="F7" s="44">
        <f t="shared" si="1"/>
        <v>1122249.4351630025</v>
      </c>
      <c r="G7" s="44">
        <f t="shared" si="1"/>
        <v>1111968.1054162218</v>
      </c>
      <c r="H7" s="44">
        <f t="shared" si="1"/>
        <v>1098476.8217718659</v>
      </c>
      <c r="I7" s="44">
        <f t="shared" si="1"/>
        <v>1097542.3128995779</v>
      </c>
      <c r="J7" s="44">
        <f t="shared" si="1"/>
        <v>1121151.0829575125</v>
      </c>
      <c r="K7" s="44">
        <f t="shared" si="1"/>
        <v>1086218.3966146891</v>
      </c>
      <c r="L7" s="44">
        <f t="shared" si="1"/>
        <v>1061504.0281606738</v>
      </c>
      <c r="M7" s="44">
        <f t="shared" si="1"/>
        <v>1023116.4006853832</v>
      </c>
      <c r="N7" s="44">
        <f t="shared" si="1"/>
        <v>1040040.6550275843</v>
      </c>
      <c r="O7" s="44">
        <f t="shared" si="1"/>
        <v>1045221.2176168025</v>
      </c>
      <c r="P7" s="44">
        <f t="shared" si="1"/>
        <v>1055511.2566671767</v>
      </c>
      <c r="Q7" s="44">
        <f t="shared" si="1"/>
        <v>1046729.5091170846</v>
      </c>
      <c r="R7" s="44">
        <f t="shared" si="1"/>
        <v>1022360.4963488044</v>
      </c>
      <c r="S7" s="44">
        <f t="shared" si="1"/>
        <v>992819.44571992767</v>
      </c>
      <c r="T7" s="44">
        <f t="shared" si="1"/>
        <v>992776.17479020089</v>
      </c>
      <c r="U7" s="44">
        <f t="shared" si="1"/>
        <v>968829.65323595342</v>
      </c>
      <c r="V7" s="44">
        <f t="shared" si="1"/>
        <v>963535.59056028421</v>
      </c>
      <c r="W7" s="44">
        <f t="shared" si="1"/>
        <v>888193.22197597858</v>
      </c>
      <c r="X7" s="44">
        <f t="shared" si="1"/>
        <v>929723.29789732595</v>
      </c>
      <c r="Y7" s="44">
        <f t="shared" si="1"/>
        <v>898693.08750412159</v>
      </c>
      <c r="Z7" s="44">
        <f t="shared" si="1"/>
        <v>895880.95512190636</v>
      </c>
      <c r="AA7" s="44">
        <f t="shared" si="1"/>
        <v>917292.61675384257</v>
      </c>
      <c r="AB7" s="44">
        <f t="shared" si="1"/>
        <v>884395.13656416035</v>
      </c>
      <c r="AC7" s="44">
        <f t="shared" si="1"/>
        <v>885486.2935038323</v>
      </c>
      <c r="AD7" s="44">
        <f t="shared" si="1"/>
        <v>884832.40230890317</v>
      </c>
      <c r="AE7" s="44">
        <f t="shared" si="1"/>
        <v>870877.5858830309</v>
      </c>
      <c r="AF7" s="44">
        <f t="shared" si="1"/>
        <v>838514.25968639995</v>
      </c>
      <c r="AG7" s="44">
        <f t="shared" si="1"/>
        <v>787811.40982847719</v>
      </c>
      <c r="AH7" s="44">
        <f t="shared" si="1"/>
        <v>735119.52454701648</v>
      </c>
      <c r="AI7" s="44">
        <f t="shared" si="1"/>
        <v>764356.40992394846</v>
      </c>
      <c r="AJ7" s="44">
        <f t="shared" si="1"/>
        <v>743798.24292038451</v>
      </c>
      <c r="AL7" s="46">
        <f>AJ7-AI7</f>
        <v>-20558.167003563954</v>
      </c>
      <c r="AM7" s="54">
        <f>IF(AJ7&lt;&gt;0,AJ7/AI7-1,0)</f>
        <v>-2.6896048409680295E-2</v>
      </c>
    </row>
    <row r="8" spans="2:39" ht="18.75" customHeight="1" x14ac:dyDescent="0.25">
      <c r="B8" s="55"/>
      <c r="C8" s="56"/>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L8" s="58"/>
      <c r="AM8" s="59"/>
    </row>
    <row r="9" spans="2:39" s="45" customFormat="1" ht="18.75" customHeight="1" x14ac:dyDescent="0.25">
      <c r="B9" s="42" t="s">
        <v>40</v>
      </c>
      <c r="C9" s="43" t="s">
        <v>7</v>
      </c>
      <c r="D9" s="44">
        <f t="shared" ref="D9:AJ9" si="2">SUMIF(D10:D12,"&lt;1E+307")</f>
        <v>474598.91637075687</v>
      </c>
      <c r="E9" s="44">
        <f t="shared" si="2"/>
        <v>459762.59480193176</v>
      </c>
      <c r="F9" s="44">
        <f t="shared" si="2"/>
        <v>435483.0708976622</v>
      </c>
      <c r="G9" s="44">
        <f t="shared" si="2"/>
        <v>425715.54935534479</v>
      </c>
      <c r="H9" s="44">
        <f t="shared" si="2"/>
        <v>419800.84924964118</v>
      </c>
      <c r="I9" s="44">
        <f t="shared" si="2"/>
        <v>406702.78974157118</v>
      </c>
      <c r="J9" s="44">
        <f t="shared" si="2"/>
        <v>412636.43387238699</v>
      </c>
      <c r="K9" s="44">
        <f t="shared" si="2"/>
        <v>390795.48491071089</v>
      </c>
      <c r="L9" s="44">
        <f t="shared" si="2"/>
        <v>390726.30317053437</v>
      </c>
      <c r="M9" s="44">
        <f t="shared" si="2"/>
        <v>379750.6473874427</v>
      </c>
      <c r="N9" s="44">
        <f t="shared" si="2"/>
        <v>390615.38654278038</v>
      </c>
      <c r="O9" s="44">
        <f t="shared" si="2"/>
        <v>400600.5135352388</v>
      </c>
      <c r="P9" s="44">
        <f t="shared" si="2"/>
        <v>400714.76561563858</v>
      </c>
      <c r="Q9" s="44">
        <f t="shared" si="2"/>
        <v>412654.21800677443</v>
      </c>
      <c r="R9" s="44">
        <f t="shared" si="2"/>
        <v>407347.18157448707</v>
      </c>
      <c r="S9" s="44">
        <f t="shared" si="2"/>
        <v>400392.99606628402</v>
      </c>
      <c r="T9" s="44">
        <f t="shared" si="2"/>
        <v>400815.25186082942</v>
      </c>
      <c r="U9" s="44">
        <f t="shared" si="2"/>
        <v>405635.26305888692</v>
      </c>
      <c r="V9" s="44">
        <f t="shared" si="2"/>
        <v>384457.5601794821</v>
      </c>
      <c r="W9" s="44">
        <f t="shared" si="2"/>
        <v>357426.46495022811</v>
      </c>
      <c r="X9" s="44">
        <f t="shared" si="2"/>
        <v>368815.72115415678</v>
      </c>
      <c r="Y9" s="44">
        <f t="shared" si="2"/>
        <v>366039.94796049333</v>
      </c>
      <c r="Z9" s="44">
        <f t="shared" si="2"/>
        <v>376901.840358207</v>
      </c>
      <c r="AA9" s="44">
        <f t="shared" si="2"/>
        <v>382744.84379347437</v>
      </c>
      <c r="AB9" s="44">
        <f t="shared" si="2"/>
        <v>361485.98441855202</v>
      </c>
      <c r="AC9" s="44">
        <f t="shared" si="2"/>
        <v>349386.66194232058</v>
      </c>
      <c r="AD9" s="44">
        <f t="shared" si="2"/>
        <v>344373.22591763391</v>
      </c>
      <c r="AE9" s="44">
        <f t="shared" si="2"/>
        <v>322745.01615189499</v>
      </c>
      <c r="AF9" s="44">
        <f t="shared" si="2"/>
        <v>309315.72043715714</v>
      </c>
      <c r="AG9" s="44">
        <f t="shared" si="2"/>
        <v>257603.7700109079</v>
      </c>
      <c r="AH9" s="44">
        <f t="shared" si="2"/>
        <v>217928.11300104103</v>
      </c>
      <c r="AI9" s="44">
        <f t="shared" si="2"/>
        <v>245133.14924000535</v>
      </c>
      <c r="AJ9" s="44">
        <f t="shared" si="2"/>
        <v>255861.38692516234</v>
      </c>
      <c r="AL9" s="46">
        <f>AJ9-AI9</f>
        <v>10728.237685156986</v>
      </c>
      <c r="AM9" s="54">
        <f>IF(AJ9&lt;&gt;0,AJ9/AI9-1,0)</f>
        <v>4.3764940475892855E-2</v>
      </c>
    </row>
    <row r="10" spans="2:39" ht="18.75" customHeight="1" x14ac:dyDescent="0.25">
      <c r="B10" s="55" t="s">
        <v>41</v>
      </c>
      <c r="C10" s="56" t="s">
        <v>7</v>
      </c>
      <c r="D10" s="57">
        <v>430973.01833001111</v>
      </c>
      <c r="E10" s="57">
        <v>417127.0682519339</v>
      </c>
      <c r="F10" s="57">
        <v>395424.30843563552</v>
      </c>
      <c r="G10" s="57">
        <v>384326.22167963989</v>
      </c>
      <c r="H10" s="57">
        <v>381831.98983492272</v>
      </c>
      <c r="I10" s="57">
        <v>370053.64800246083</v>
      </c>
      <c r="J10" s="57">
        <v>376909.99078358908</v>
      </c>
      <c r="K10" s="57">
        <v>355834.81474600942</v>
      </c>
      <c r="L10" s="57">
        <v>358719.83615037706</v>
      </c>
      <c r="M10" s="57">
        <v>346626.28284306021</v>
      </c>
      <c r="N10" s="57">
        <v>359650.45385691046</v>
      </c>
      <c r="O10" s="57">
        <v>372231.5628743401</v>
      </c>
      <c r="P10" s="57">
        <v>373658.04830706271</v>
      </c>
      <c r="Q10" s="57">
        <v>387802.38285227946</v>
      </c>
      <c r="R10" s="57">
        <v>385605.87685772812</v>
      </c>
      <c r="S10" s="57">
        <v>380725.58511881286</v>
      </c>
      <c r="T10" s="57">
        <v>382971.81735275884</v>
      </c>
      <c r="U10" s="57">
        <v>389705.94477262365</v>
      </c>
      <c r="V10" s="57">
        <v>369020.81276745675</v>
      </c>
      <c r="W10" s="57">
        <v>343920.69692119799</v>
      </c>
      <c r="X10" s="57">
        <v>355787.02674592455</v>
      </c>
      <c r="Y10" s="57">
        <v>353403.72918925638</v>
      </c>
      <c r="Z10" s="57">
        <v>363682.82571493479</v>
      </c>
      <c r="AA10" s="57">
        <v>370146.87928758736</v>
      </c>
      <c r="AB10" s="57">
        <v>350529.3665989248</v>
      </c>
      <c r="AC10" s="57">
        <v>338562.24826392933</v>
      </c>
      <c r="AD10" s="57">
        <v>334775.00465644558</v>
      </c>
      <c r="AE10" s="57">
        <v>313347.20310558972</v>
      </c>
      <c r="AF10" s="57">
        <v>301397.17410507298</v>
      </c>
      <c r="AG10" s="57">
        <v>251797.5012849959</v>
      </c>
      <c r="AH10" s="57">
        <v>213169.21237867422</v>
      </c>
      <c r="AI10" s="57">
        <v>240460.60934416534</v>
      </c>
      <c r="AJ10" s="57">
        <v>251051.2850439598</v>
      </c>
      <c r="AL10" s="58">
        <f>AJ10-AI10</f>
        <v>10590.675699794461</v>
      </c>
      <c r="AM10" s="59">
        <f>IF(AJ10&lt;&gt;0,AJ10/AI10-1,0)</f>
        <v>4.4043287292166333E-2</v>
      </c>
    </row>
    <row r="11" spans="2:39" ht="18.75" customHeight="1" x14ac:dyDescent="0.25">
      <c r="B11" s="60" t="s">
        <v>42</v>
      </c>
      <c r="C11" s="61" t="s">
        <v>7</v>
      </c>
      <c r="D11" s="62">
        <v>1102.10405696</v>
      </c>
      <c r="E11" s="62">
        <v>1158.8224344799999</v>
      </c>
      <c r="F11" s="62">
        <v>1146.2562217999996</v>
      </c>
      <c r="G11" s="62">
        <v>1212.3214122399997</v>
      </c>
      <c r="H11" s="62">
        <v>1234.0664028800002</v>
      </c>
      <c r="I11" s="62">
        <v>1346.7070515999999</v>
      </c>
      <c r="J11" s="62">
        <v>1506.574448991111</v>
      </c>
      <c r="K11" s="62">
        <v>1438.9463812911113</v>
      </c>
      <c r="L11" s="62">
        <v>1450.1051676533332</v>
      </c>
      <c r="M11" s="62">
        <v>1444.7117946111109</v>
      </c>
      <c r="N11" s="62">
        <v>1431.4026897155552</v>
      </c>
      <c r="O11" s="62">
        <v>1510.0546278799998</v>
      </c>
      <c r="P11" s="62">
        <v>1621.990885546667</v>
      </c>
      <c r="Q11" s="62">
        <v>1524.7198654133331</v>
      </c>
      <c r="R11" s="62">
        <v>1535.4171848000001</v>
      </c>
      <c r="S11" s="62">
        <v>1500.7582990093968</v>
      </c>
      <c r="T11" s="62">
        <v>1693.1054120679664</v>
      </c>
      <c r="U11" s="62">
        <v>1382.0531606745299</v>
      </c>
      <c r="V11" s="62">
        <v>1451.9029456717501</v>
      </c>
      <c r="W11" s="62">
        <v>1369.4616317385833</v>
      </c>
      <c r="X11" s="62">
        <v>1191.1170131017598</v>
      </c>
      <c r="Y11" s="62">
        <v>1243.35324646</v>
      </c>
      <c r="Z11" s="62">
        <v>1252.5273939000801</v>
      </c>
      <c r="AA11" s="62">
        <v>1489.1857180473971</v>
      </c>
      <c r="AB11" s="62">
        <v>1210.8546809472002</v>
      </c>
      <c r="AC11" s="62">
        <v>1247.2830699779997</v>
      </c>
      <c r="AD11" s="62">
        <v>1060.1527278345998</v>
      </c>
      <c r="AE11" s="62">
        <v>1268.2463262302001</v>
      </c>
      <c r="AF11" s="62">
        <v>1346.9825939988</v>
      </c>
      <c r="AG11" s="62">
        <v>1209.8989717188999</v>
      </c>
      <c r="AH11" s="62">
        <v>777.68307961819971</v>
      </c>
      <c r="AI11" s="62">
        <v>847.24022320094002</v>
      </c>
      <c r="AJ11" s="62">
        <v>1029.6998471202501</v>
      </c>
      <c r="AL11" s="63">
        <f>AJ11-AI11</f>
        <v>182.45962391931005</v>
      </c>
      <c r="AM11" s="64">
        <f>IF(AJ11&lt;&gt;0,AJ11/AI11-1,0)</f>
        <v>0.21535760333705989</v>
      </c>
    </row>
    <row r="12" spans="2:39" ht="18.75" customHeight="1" x14ac:dyDescent="0.25">
      <c r="B12" s="55" t="s">
        <v>43</v>
      </c>
      <c r="C12" s="56" t="s">
        <v>7</v>
      </c>
      <c r="D12" s="57">
        <v>42523.793983785792</v>
      </c>
      <c r="E12" s="57">
        <v>41476.704115517816</v>
      </c>
      <c r="F12" s="57">
        <v>38912.506240226699</v>
      </c>
      <c r="G12" s="57">
        <v>40177.006263464922</v>
      </c>
      <c r="H12" s="57">
        <v>36734.793011838454</v>
      </c>
      <c r="I12" s="57">
        <v>35302.434687510351</v>
      </c>
      <c r="J12" s="57">
        <v>34219.868639806795</v>
      </c>
      <c r="K12" s="57">
        <v>33521.72378341038</v>
      </c>
      <c r="L12" s="57">
        <v>30556.361852503978</v>
      </c>
      <c r="M12" s="57">
        <v>31679.652749771376</v>
      </c>
      <c r="N12" s="57">
        <v>29533.529996154364</v>
      </c>
      <c r="O12" s="57">
        <v>26858.896033018718</v>
      </c>
      <c r="P12" s="57">
        <v>25434.72642302918</v>
      </c>
      <c r="Q12" s="57">
        <v>23327.115289081648</v>
      </c>
      <c r="R12" s="57">
        <v>20205.887531958924</v>
      </c>
      <c r="S12" s="57">
        <v>18166.652648461724</v>
      </c>
      <c r="T12" s="57">
        <v>16150.329096002622</v>
      </c>
      <c r="U12" s="57">
        <v>14547.265125588719</v>
      </c>
      <c r="V12" s="57">
        <v>13984.84446635357</v>
      </c>
      <c r="W12" s="57">
        <v>12136.30639729157</v>
      </c>
      <c r="X12" s="57">
        <v>11837.577395130487</v>
      </c>
      <c r="Y12" s="57">
        <v>11392.865524776924</v>
      </c>
      <c r="Z12" s="57">
        <v>11966.487249372109</v>
      </c>
      <c r="AA12" s="57">
        <v>11108.778787839608</v>
      </c>
      <c r="AB12" s="57">
        <v>9745.7631386800404</v>
      </c>
      <c r="AC12" s="57">
        <v>9577.1306084132702</v>
      </c>
      <c r="AD12" s="57">
        <v>8538.0685333537422</v>
      </c>
      <c r="AE12" s="57">
        <v>8129.5667200750631</v>
      </c>
      <c r="AF12" s="57">
        <v>6571.5637380854041</v>
      </c>
      <c r="AG12" s="57">
        <v>4596.3697541930924</v>
      </c>
      <c r="AH12" s="57">
        <v>3981.2175427486154</v>
      </c>
      <c r="AI12" s="57">
        <v>3825.2996726390975</v>
      </c>
      <c r="AJ12" s="57">
        <v>3780.4020340822999</v>
      </c>
      <c r="AL12" s="58">
        <f>AJ12-AI12</f>
        <v>-44.897638556797574</v>
      </c>
      <c r="AM12" s="59">
        <f>IF(AJ12&lt;&gt;0,AJ12/AI12-1,0)</f>
        <v>-1.1737025174245352E-2</v>
      </c>
    </row>
    <row r="13" spans="2:39" ht="18.75" customHeight="1" x14ac:dyDescent="0.25">
      <c r="B13" s="60"/>
      <c r="C13" s="61"/>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L13" s="63"/>
      <c r="AM13" s="64"/>
    </row>
    <row r="14" spans="2:39" s="45" customFormat="1" ht="18.75" customHeight="1" x14ac:dyDescent="0.25">
      <c r="B14" s="65" t="s">
        <v>44</v>
      </c>
      <c r="C14" s="49" t="s">
        <v>7</v>
      </c>
      <c r="D14" s="50">
        <f t="shared" ref="D14:AJ14" si="3">SUMIF(D15:D19,"&lt;1E+307")</f>
        <v>278900.02819007135</v>
      </c>
      <c r="E14" s="50">
        <f t="shared" si="3"/>
        <v>253707.36924198587</v>
      </c>
      <c r="F14" s="50">
        <f t="shared" si="3"/>
        <v>243068.49657648639</v>
      </c>
      <c r="G14" s="50">
        <f t="shared" si="3"/>
        <v>233369.23049160585</v>
      </c>
      <c r="H14" s="50">
        <f t="shared" si="3"/>
        <v>237147.80467865657</v>
      </c>
      <c r="I14" s="50">
        <f t="shared" si="3"/>
        <v>238905.7705067182</v>
      </c>
      <c r="J14" s="50">
        <f t="shared" si="3"/>
        <v>227760.99168678452</v>
      </c>
      <c r="K14" s="50">
        <f t="shared" si="3"/>
        <v>232355.32592407757</v>
      </c>
      <c r="L14" s="50">
        <f t="shared" si="3"/>
        <v>215347.77090512495</v>
      </c>
      <c r="M14" s="50">
        <f t="shared" si="3"/>
        <v>205295.78712190187</v>
      </c>
      <c r="N14" s="50">
        <f t="shared" si="3"/>
        <v>204885.58275810603</v>
      </c>
      <c r="O14" s="50">
        <f t="shared" si="3"/>
        <v>194201.11019981196</v>
      </c>
      <c r="P14" s="50">
        <f t="shared" si="3"/>
        <v>191924.39346875186</v>
      </c>
      <c r="Q14" s="50">
        <f t="shared" si="3"/>
        <v>192702.53954996465</v>
      </c>
      <c r="R14" s="50">
        <f t="shared" si="3"/>
        <v>193529.96718808662</v>
      </c>
      <c r="S14" s="50">
        <f t="shared" si="3"/>
        <v>187502.4515018033</v>
      </c>
      <c r="T14" s="50">
        <f t="shared" si="3"/>
        <v>192546.7430533146</v>
      </c>
      <c r="U14" s="50">
        <f t="shared" si="3"/>
        <v>201253.32242127374</v>
      </c>
      <c r="V14" s="50">
        <f t="shared" si="3"/>
        <v>197786.88835952201</v>
      </c>
      <c r="W14" s="50">
        <f t="shared" si="3"/>
        <v>172737.49992430504</v>
      </c>
      <c r="X14" s="50">
        <f t="shared" si="3"/>
        <v>186208.2698871897</v>
      </c>
      <c r="Y14" s="50">
        <f t="shared" si="3"/>
        <v>183262.00111142069</v>
      </c>
      <c r="Z14" s="50">
        <f t="shared" si="3"/>
        <v>177816.46672069328</v>
      </c>
      <c r="AA14" s="50">
        <f t="shared" si="3"/>
        <v>178334.90060220857</v>
      </c>
      <c r="AB14" s="50">
        <f t="shared" si="3"/>
        <v>178507.94057649426</v>
      </c>
      <c r="AC14" s="50">
        <f t="shared" si="3"/>
        <v>185920.71151124215</v>
      </c>
      <c r="AD14" s="50">
        <f t="shared" si="3"/>
        <v>189943.36573909121</v>
      </c>
      <c r="AE14" s="50">
        <f t="shared" si="3"/>
        <v>195493.38132934162</v>
      </c>
      <c r="AF14" s="50">
        <f t="shared" si="3"/>
        <v>187608.40858237376</v>
      </c>
      <c r="AG14" s="50">
        <f t="shared" si="3"/>
        <v>181989.31974471125</v>
      </c>
      <c r="AH14" s="50">
        <f t="shared" si="3"/>
        <v>175698.09820122764</v>
      </c>
      <c r="AI14" s="50">
        <f t="shared" si="3"/>
        <v>183252.20063319436</v>
      </c>
      <c r="AJ14" s="50">
        <f t="shared" si="3"/>
        <v>164155.38097074849</v>
      </c>
      <c r="AL14" s="51">
        <f t="shared" ref="AL14:AL19" si="4">AJ14-AI14</f>
        <v>-19096.819662445865</v>
      </c>
      <c r="AM14" s="52">
        <f t="shared" ref="AM14:AM19" si="5">IF(AJ14&lt;&gt;0,AJ14/AI14-1,0)</f>
        <v>-0.10421058844838049</v>
      </c>
    </row>
    <row r="15" spans="2:39" ht="18.75" customHeight="1" x14ac:dyDescent="0.25">
      <c r="B15" s="60" t="s">
        <v>45</v>
      </c>
      <c r="C15" s="61" t="s">
        <v>7</v>
      </c>
      <c r="D15" s="62">
        <v>185672.5760343383</v>
      </c>
      <c r="E15" s="62">
        <v>164147.19290780061</v>
      </c>
      <c r="F15" s="62">
        <v>153527.71379361718</v>
      </c>
      <c r="G15" s="62">
        <v>142565.35767027107</v>
      </c>
      <c r="H15" s="62">
        <v>140819.25050405232</v>
      </c>
      <c r="I15" s="62">
        <v>144147.75954049439</v>
      </c>
      <c r="J15" s="62">
        <v>134892.16825542078</v>
      </c>
      <c r="K15" s="62">
        <v>138894.88387111897</v>
      </c>
      <c r="L15" s="62">
        <v>134340.68000571651</v>
      </c>
      <c r="M15" s="62">
        <v>131891.95348057605</v>
      </c>
      <c r="N15" s="62">
        <v>128227.34404617948</v>
      </c>
      <c r="O15" s="62">
        <v>121176.23814265795</v>
      </c>
      <c r="P15" s="62">
        <v>120460.7540034718</v>
      </c>
      <c r="Q15" s="62">
        <v>117240.50756203728</v>
      </c>
      <c r="R15" s="62">
        <v>116331.15740783061</v>
      </c>
      <c r="S15" s="62">
        <v>113411.3487224774</v>
      </c>
      <c r="T15" s="62">
        <v>118243.76662457509</v>
      </c>
      <c r="U15" s="62">
        <v>126054.42932785787</v>
      </c>
      <c r="V15" s="62">
        <v>126227.36214467528</v>
      </c>
      <c r="W15" s="62">
        <v>108699.56300735509</v>
      </c>
      <c r="X15" s="62">
        <v>124357.93301011941</v>
      </c>
      <c r="Y15" s="62">
        <v>121445.74178825662</v>
      </c>
      <c r="Z15" s="62">
        <v>116891.80339345735</v>
      </c>
      <c r="AA15" s="62">
        <v>117584.52179764258</v>
      </c>
      <c r="AB15" s="62">
        <v>117833.9791709562</v>
      </c>
      <c r="AC15" s="62">
        <v>126220.2469407813</v>
      </c>
      <c r="AD15" s="62">
        <v>128425.48202551946</v>
      </c>
      <c r="AE15" s="62">
        <v>130040.46749307298</v>
      </c>
      <c r="AF15" s="62">
        <v>125059.45589577548</v>
      </c>
      <c r="AG15" s="62">
        <v>122454.89932857634</v>
      </c>
      <c r="AH15" s="62">
        <v>120557.78188565836</v>
      </c>
      <c r="AI15" s="62">
        <v>126071.76629769728</v>
      </c>
      <c r="AJ15" s="62">
        <v>111497.88961855565</v>
      </c>
      <c r="AL15" s="63">
        <f t="shared" si="4"/>
        <v>-14573.876679141627</v>
      </c>
      <c r="AM15" s="64">
        <f t="shared" si="5"/>
        <v>-0.1155998452875473</v>
      </c>
    </row>
    <row r="16" spans="2:39" ht="18.75" customHeight="1" x14ac:dyDescent="0.25">
      <c r="B16" s="55" t="s">
        <v>46</v>
      </c>
      <c r="C16" s="56" t="s">
        <v>7</v>
      </c>
      <c r="D16" s="57">
        <v>23522.377003359587</v>
      </c>
      <c r="E16" s="57">
        <v>21349.780691256259</v>
      </c>
      <c r="F16" s="57">
        <v>22135.054345486104</v>
      </c>
      <c r="G16" s="57">
        <v>22530.875775271146</v>
      </c>
      <c r="H16" s="57">
        <v>24133.103080547364</v>
      </c>
      <c r="I16" s="57">
        <v>24487.421341301233</v>
      </c>
      <c r="J16" s="57">
        <v>23079.988502054999</v>
      </c>
      <c r="K16" s="57">
        <v>23600.760284535903</v>
      </c>
      <c r="L16" s="57">
        <v>23600.618765187221</v>
      </c>
      <c r="M16" s="57">
        <v>23710.80254740395</v>
      </c>
      <c r="N16" s="57">
        <v>23265.792589337645</v>
      </c>
      <c r="O16" s="57">
        <v>21051.263216725922</v>
      </c>
      <c r="P16" s="57">
        <v>20147.498665345222</v>
      </c>
      <c r="Q16" s="57">
        <v>20878.760771206616</v>
      </c>
      <c r="R16" s="57">
        <v>21406.357267773954</v>
      </c>
      <c r="S16" s="57">
        <v>20125.529017977475</v>
      </c>
      <c r="T16" s="57">
        <v>20599.789467911349</v>
      </c>
      <c r="U16" s="57">
        <v>21876.823792411458</v>
      </c>
      <c r="V16" s="57">
        <v>20850.421224855618</v>
      </c>
      <c r="W16" s="57">
        <v>18468.455450410311</v>
      </c>
      <c r="X16" s="57">
        <v>18952.411817376305</v>
      </c>
      <c r="Y16" s="57">
        <v>20151.155477001237</v>
      </c>
      <c r="Z16" s="57">
        <v>19665.716849405289</v>
      </c>
      <c r="AA16" s="57">
        <v>19072.968412832066</v>
      </c>
      <c r="AB16" s="57">
        <v>19636.053518541892</v>
      </c>
      <c r="AC16" s="57">
        <v>19245.8340529491</v>
      </c>
      <c r="AD16" s="57">
        <v>19253.658790116508</v>
      </c>
      <c r="AE16" s="57">
        <v>19933.078587479937</v>
      </c>
      <c r="AF16" s="57">
        <v>19807.095024354647</v>
      </c>
      <c r="AG16" s="57">
        <v>19569.242430160608</v>
      </c>
      <c r="AH16" s="57">
        <v>19201.69696095918</v>
      </c>
      <c r="AI16" s="57">
        <v>19898.435557674547</v>
      </c>
      <c r="AJ16" s="57">
        <v>18871.610253572995</v>
      </c>
      <c r="AL16" s="58">
        <f t="shared" si="4"/>
        <v>-1026.8253041015523</v>
      </c>
      <c r="AM16" s="59">
        <f t="shared" si="5"/>
        <v>-5.1603318317430258E-2</v>
      </c>
    </row>
    <row r="17" spans="2:39" ht="18.75" customHeight="1" x14ac:dyDescent="0.25">
      <c r="B17" s="60" t="s">
        <v>47</v>
      </c>
      <c r="C17" s="61" t="s">
        <v>7</v>
      </c>
      <c r="D17" s="62">
        <v>32256.902884415897</v>
      </c>
      <c r="E17" s="62">
        <v>31535.545568665391</v>
      </c>
      <c r="F17" s="62">
        <v>33804.584822249832</v>
      </c>
      <c r="G17" s="62">
        <v>31638.770122590951</v>
      </c>
      <c r="H17" s="62">
        <v>34172.904523870406</v>
      </c>
      <c r="I17" s="62">
        <v>34059.277266400895</v>
      </c>
      <c r="J17" s="62">
        <v>33952.334086409232</v>
      </c>
      <c r="K17" s="62">
        <v>31670.038764262332</v>
      </c>
      <c r="L17" s="62">
        <v>20421.610257898839</v>
      </c>
      <c r="M17" s="62">
        <v>16418.071812608865</v>
      </c>
      <c r="N17" s="62">
        <v>15205.329813873846</v>
      </c>
      <c r="O17" s="62">
        <v>16193.317598972459</v>
      </c>
      <c r="P17" s="62">
        <v>17396.652879311849</v>
      </c>
      <c r="Q17" s="62">
        <v>16956.741918684842</v>
      </c>
      <c r="R17" s="62">
        <v>17747.727736812987</v>
      </c>
      <c r="S17" s="62">
        <v>17314.344592594254</v>
      </c>
      <c r="T17" s="62">
        <v>16444.153890878209</v>
      </c>
      <c r="U17" s="62">
        <v>18816.158590273189</v>
      </c>
      <c r="V17" s="62">
        <v>17469.755898401734</v>
      </c>
      <c r="W17" s="62">
        <v>17163.427345672091</v>
      </c>
      <c r="X17" s="62">
        <v>10377.154218291422</v>
      </c>
      <c r="Y17" s="62">
        <v>9692.2033690644603</v>
      </c>
      <c r="Z17" s="62">
        <v>9607.4968245967666</v>
      </c>
      <c r="AA17" s="62">
        <v>9578.2742619855781</v>
      </c>
      <c r="AB17" s="62">
        <v>7561.5426259360893</v>
      </c>
      <c r="AC17" s="62">
        <v>6915.5812446067948</v>
      </c>
      <c r="AD17" s="62">
        <v>6951.9681354989734</v>
      </c>
      <c r="AE17" s="62">
        <v>6931.0522921367046</v>
      </c>
      <c r="AF17" s="62">
        <v>6761.3133298760467</v>
      </c>
      <c r="AG17" s="62">
        <v>6540.8400436690399</v>
      </c>
      <c r="AH17" s="62">
        <v>6561.6298448480056</v>
      </c>
      <c r="AI17" s="62">
        <v>6429.3889405387563</v>
      </c>
      <c r="AJ17" s="62">
        <v>5221.4447949550004</v>
      </c>
      <c r="AL17" s="63">
        <f t="shared" si="4"/>
        <v>-1207.9441455837559</v>
      </c>
      <c r="AM17" s="64">
        <f t="shared" si="5"/>
        <v>-0.18787853041015978</v>
      </c>
    </row>
    <row r="18" spans="2:39" ht="18.75" customHeight="1" x14ac:dyDescent="0.25">
      <c r="B18" s="55" t="s">
        <v>48</v>
      </c>
      <c r="C18" s="56" t="s">
        <v>7</v>
      </c>
      <c r="D18" s="57">
        <v>27900.741562230007</v>
      </c>
      <c r="E18" s="57">
        <v>26909.364120500002</v>
      </c>
      <c r="F18" s="57">
        <v>23255.906489500005</v>
      </c>
      <c r="G18" s="57">
        <v>23565.04804976</v>
      </c>
      <c r="H18" s="57">
        <v>24695.214253414833</v>
      </c>
      <c r="I18" s="57">
        <v>22632.12862369472</v>
      </c>
      <c r="J18" s="57">
        <v>21829.483813865285</v>
      </c>
      <c r="K18" s="57">
        <v>23450.010622527072</v>
      </c>
      <c r="L18" s="57">
        <v>21782.055396632233</v>
      </c>
      <c r="M18" s="57">
        <v>19397.179651618706</v>
      </c>
      <c r="N18" s="57">
        <v>24183.165192524262</v>
      </c>
      <c r="O18" s="57">
        <v>21337.188201008099</v>
      </c>
      <c r="P18" s="57">
        <v>19790.735233972886</v>
      </c>
      <c r="Q18" s="57">
        <v>23517.285950280628</v>
      </c>
      <c r="R18" s="57">
        <v>23620.946286462826</v>
      </c>
      <c r="S18" s="57">
        <v>22233.282810430333</v>
      </c>
      <c r="T18" s="57">
        <v>22341.765647509994</v>
      </c>
      <c r="U18" s="57">
        <v>19131.751637961283</v>
      </c>
      <c r="V18" s="57">
        <v>18085.970629636853</v>
      </c>
      <c r="W18" s="57">
        <v>13138.208937174171</v>
      </c>
      <c r="X18" s="57">
        <v>16677.35092109711</v>
      </c>
      <c r="Y18" s="57">
        <v>15874.607180603118</v>
      </c>
      <c r="Z18" s="57">
        <v>15393.530505567338</v>
      </c>
      <c r="AA18" s="57">
        <v>15900.026513233312</v>
      </c>
      <c r="AB18" s="57">
        <v>17248.945231391423</v>
      </c>
      <c r="AC18" s="57">
        <v>16930.941345782958</v>
      </c>
      <c r="AD18" s="57">
        <v>18599.992024029369</v>
      </c>
      <c r="AE18" s="57">
        <v>21806.956171184316</v>
      </c>
      <c r="AF18" s="57">
        <v>20069.067434746783</v>
      </c>
      <c r="AG18" s="57">
        <v>18186.227692153032</v>
      </c>
      <c r="AH18" s="57">
        <v>15675.656806321724</v>
      </c>
      <c r="AI18" s="57">
        <v>17611.894094362538</v>
      </c>
      <c r="AJ18" s="57">
        <v>16312.532647224654</v>
      </c>
      <c r="AL18" s="58">
        <f t="shared" si="4"/>
        <v>-1299.3614471378842</v>
      </c>
      <c r="AM18" s="59">
        <f t="shared" si="5"/>
        <v>-7.3777496058973102E-2</v>
      </c>
    </row>
    <row r="19" spans="2:39" ht="18.75" customHeight="1" x14ac:dyDescent="0.25">
      <c r="B19" s="60" t="s">
        <v>49</v>
      </c>
      <c r="C19" s="61" t="s">
        <v>7</v>
      </c>
      <c r="D19" s="62">
        <v>9547.4307057275455</v>
      </c>
      <c r="E19" s="62">
        <v>9765.4859537636166</v>
      </c>
      <c r="F19" s="62">
        <v>10345.237125633272</v>
      </c>
      <c r="G19" s="62">
        <v>13069.178873712679</v>
      </c>
      <c r="H19" s="62">
        <v>13327.33231677163</v>
      </c>
      <c r="I19" s="62">
        <v>13579.18373482698</v>
      </c>
      <c r="J19" s="62">
        <v>14007.017029034247</v>
      </c>
      <c r="K19" s="62">
        <v>14739.632381633272</v>
      </c>
      <c r="L19" s="62">
        <v>15202.806479690156</v>
      </c>
      <c r="M19" s="62">
        <v>13877.779629694312</v>
      </c>
      <c r="N19" s="62">
        <v>14003.951116190781</v>
      </c>
      <c r="O19" s="62">
        <v>14443.103040447517</v>
      </c>
      <c r="P19" s="62">
        <v>14128.752686650107</v>
      </c>
      <c r="Q19" s="62">
        <v>14109.243347755264</v>
      </c>
      <c r="R19" s="62">
        <v>14423.778489206252</v>
      </c>
      <c r="S19" s="62">
        <v>14417.946358323859</v>
      </c>
      <c r="T19" s="62">
        <v>14917.267422439956</v>
      </c>
      <c r="U19" s="62">
        <v>15374.159072769946</v>
      </c>
      <c r="V19" s="62">
        <v>15153.378461952514</v>
      </c>
      <c r="W19" s="62">
        <v>15267.845183693376</v>
      </c>
      <c r="X19" s="62">
        <v>15843.419920305467</v>
      </c>
      <c r="Y19" s="62">
        <v>16098.293296495238</v>
      </c>
      <c r="Z19" s="62">
        <v>16257.919147666536</v>
      </c>
      <c r="AA19" s="62">
        <v>16199.109616515019</v>
      </c>
      <c r="AB19" s="62">
        <v>16227.42002966867</v>
      </c>
      <c r="AC19" s="62">
        <v>16608.107927121997</v>
      </c>
      <c r="AD19" s="62">
        <v>16712.264763926891</v>
      </c>
      <c r="AE19" s="62">
        <v>16781.826785467689</v>
      </c>
      <c r="AF19" s="62">
        <v>15911.476897620796</v>
      </c>
      <c r="AG19" s="62">
        <v>15238.110250152204</v>
      </c>
      <c r="AH19" s="62">
        <v>13701.332703440359</v>
      </c>
      <c r="AI19" s="62">
        <v>13240.715742921255</v>
      </c>
      <c r="AJ19" s="62">
        <v>12251.903656440183</v>
      </c>
      <c r="AL19" s="63">
        <f t="shared" si="4"/>
        <v>-988.81208648107167</v>
      </c>
      <c r="AM19" s="64">
        <f t="shared" si="5"/>
        <v>-7.4679655214991647E-2</v>
      </c>
    </row>
    <row r="20" spans="2:39" ht="18.75" customHeight="1" x14ac:dyDescent="0.25">
      <c r="B20" s="55"/>
      <c r="C20" s="56"/>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L20" s="58"/>
      <c r="AM20" s="59"/>
    </row>
    <row r="21" spans="2:39" s="45" customFormat="1" ht="18.75" customHeight="1" x14ac:dyDescent="0.25">
      <c r="B21" s="42" t="s">
        <v>52</v>
      </c>
      <c r="C21" s="43" t="s">
        <v>7</v>
      </c>
      <c r="D21" s="44">
        <f>SUMIF(D22:D24,"&lt;1E+307")</f>
        <v>210113.03367251091</v>
      </c>
      <c r="E21" s="44">
        <f t="shared" ref="E21:AJ21" si="6">SUMIF(E22:E24,"&lt;1E+307")</f>
        <v>208528.11698885116</v>
      </c>
      <c r="F21" s="44">
        <f t="shared" si="6"/>
        <v>190481.63537358749</v>
      </c>
      <c r="G21" s="44">
        <f t="shared" si="6"/>
        <v>197201.91069165277</v>
      </c>
      <c r="H21" s="44">
        <f t="shared" si="6"/>
        <v>186437.33610524895</v>
      </c>
      <c r="I21" s="44">
        <f t="shared" si="6"/>
        <v>187908.66965501118</v>
      </c>
      <c r="J21" s="44">
        <f t="shared" si="6"/>
        <v>211133.49116762553</v>
      </c>
      <c r="K21" s="44">
        <f t="shared" si="6"/>
        <v>197898.27018991247</v>
      </c>
      <c r="L21" s="44">
        <f t="shared" si="6"/>
        <v>189758.02520596347</v>
      </c>
      <c r="M21" s="44">
        <f t="shared" si="6"/>
        <v>173053.23529313417</v>
      </c>
      <c r="N21" s="44">
        <f t="shared" si="6"/>
        <v>167025.53961036043</v>
      </c>
      <c r="O21" s="44">
        <f t="shared" si="6"/>
        <v>187313.56009992171</v>
      </c>
      <c r="P21" s="44">
        <f t="shared" si="6"/>
        <v>174314.64928442019</v>
      </c>
      <c r="Q21" s="44">
        <f t="shared" si="6"/>
        <v>166969.15448493499</v>
      </c>
      <c r="R21" s="44">
        <f t="shared" si="6"/>
        <v>156366.86509463211</v>
      </c>
      <c r="S21" s="44">
        <f t="shared" si="6"/>
        <v>153950.20785638684</v>
      </c>
      <c r="T21" s="44">
        <f t="shared" si="6"/>
        <v>162295.20759682645</v>
      </c>
      <c r="U21" s="44">
        <f t="shared" si="6"/>
        <v>126087.19800448016</v>
      </c>
      <c r="V21" s="44">
        <f t="shared" si="6"/>
        <v>151765.19569893432</v>
      </c>
      <c r="W21" s="44">
        <f t="shared" si="6"/>
        <v>139069.74770149504</v>
      </c>
      <c r="X21" s="44">
        <f t="shared" si="6"/>
        <v>148327.21466929067</v>
      </c>
      <c r="Y21" s="44">
        <f t="shared" si="6"/>
        <v>127296.75992157809</v>
      </c>
      <c r="Z21" s="44">
        <f t="shared" si="6"/>
        <v>130186.92799876805</v>
      </c>
      <c r="AA21" s="44">
        <f t="shared" si="6"/>
        <v>139757.80367027802</v>
      </c>
      <c r="AB21" s="44">
        <f t="shared" si="6"/>
        <v>118315.02740561895</v>
      </c>
      <c r="AC21" s="44">
        <f t="shared" si="6"/>
        <v>124084.94962245917</v>
      </c>
      <c r="AD21" s="44">
        <f t="shared" si="6"/>
        <v>124599.11241933356</v>
      </c>
      <c r="AE21" s="44">
        <f t="shared" si="6"/>
        <v>122397.98548354191</v>
      </c>
      <c r="AF21" s="44">
        <f t="shared" si="6"/>
        <v>116139.9034241698</v>
      </c>
      <c r="AG21" s="44">
        <f t="shared" si="6"/>
        <v>121415.48483839503</v>
      </c>
      <c r="AH21" s="44">
        <f t="shared" si="6"/>
        <v>123191.40549256509</v>
      </c>
      <c r="AI21" s="44">
        <f t="shared" si="6"/>
        <v>118026.05283171785</v>
      </c>
      <c r="AJ21" s="44">
        <f t="shared" si="6"/>
        <v>111727.67430100233</v>
      </c>
      <c r="AL21" s="46">
        <f>AJ21-AI21</f>
        <v>-6298.3785307155194</v>
      </c>
      <c r="AM21" s="54">
        <f>IF(AJ21&lt;&gt;0,AJ21/AI21-1,0)</f>
        <v>-5.3364307113580978E-2</v>
      </c>
    </row>
    <row r="22" spans="2:39" ht="18.75" customHeight="1" x14ac:dyDescent="0.25">
      <c r="B22" s="55" t="s">
        <v>53</v>
      </c>
      <c r="C22" s="56" t="s">
        <v>7</v>
      </c>
      <c r="D22" s="57">
        <v>65878.997953348997</v>
      </c>
      <c r="E22" s="57">
        <v>65991.885237341878</v>
      </c>
      <c r="F22" s="57">
        <v>58658.104475740489</v>
      </c>
      <c r="G22" s="57">
        <v>56254.725623700986</v>
      </c>
      <c r="H22" s="57">
        <v>51616.824347813897</v>
      </c>
      <c r="I22" s="57">
        <v>53526.719860372657</v>
      </c>
      <c r="J22" s="57">
        <v>64284.218385760134</v>
      </c>
      <c r="K22" s="57">
        <v>55227.2800753396</v>
      </c>
      <c r="L22" s="57">
        <v>53550.101208856613</v>
      </c>
      <c r="M22" s="57">
        <v>49435.505533428484</v>
      </c>
      <c r="N22" s="57">
        <v>45731.293035440001</v>
      </c>
      <c r="O22" s="57">
        <v>52954.358848051961</v>
      </c>
      <c r="P22" s="57">
        <v>50022.96772600332</v>
      </c>
      <c r="Q22" s="57">
        <v>42053.1684623455</v>
      </c>
      <c r="R22" s="57">
        <v>40655.714236202868</v>
      </c>
      <c r="S22" s="57">
        <v>40199.701149821805</v>
      </c>
      <c r="T22" s="57">
        <v>46185.452161241854</v>
      </c>
      <c r="U22" s="57">
        <v>35403.17636748519</v>
      </c>
      <c r="V22" s="57">
        <v>42166.145886122285</v>
      </c>
      <c r="W22" s="57">
        <v>37804.846876844356</v>
      </c>
      <c r="X22" s="57">
        <v>39908.645911011459</v>
      </c>
      <c r="Y22" s="57">
        <v>35026.311439823323</v>
      </c>
      <c r="Z22" s="57">
        <v>34017.663542956681</v>
      </c>
      <c r="AA22" s="57">
        <v>37497.253078849601</v>
      </c>
      <c r="AB22" s="57">
        <v>33662.194318618269</v>
      </c>
      <c r="AC22" s="57">
        <v>35086.887029621525</v>
      </c>
      <c r="AD22" s="57">
        <v>34149.923652653153</v>
      </c>
      <c r="AE22" s="57">
        <v>33753.866318706045</v>
      </c>
      <c r="AF22" s="57">
        <v>29620.789578404194</v>
      </c>
      <c r="AG22" s="57">
        <v>29888.947563378832</v>
      </c>
      <c r="AH22" s="57">
        <v>32696.256513372882</v>
      </c>
      <c r="AI22" s="57">
        <v>33495.906034012602</v>
      </c>
      <c r="AJ22" s="57">
        <v>30583.215050169343</v>
      </c>
      <c r="AL22" s="58">
        <f>AJ22-AI22</f>
        <v>-2912.6909838432584</v>
      </c>
      <c r="AM22" s="59">
        <f>IF(AJ22&lt;&gt;0,AJ22/AI22-1,0)</f>
        <v>-8.6956626307872931E-2</v>
      </c>
    </row>
    <row r="23" spans="2:39" ht="18.75" customHeight="1" x14ac:dyDescent="0.25">
      <c r="B23" s="60" t="s">
        <v>54</v>
      </c>
      <c r="C23" s="61" t="s">
        <v>7</v>
      </c>
      <c r="D23" s="62">
        <v>132102.31654422832</v>
      </c>
      <c r="E23" s="62">
        <v>133884.61210340954</v>
      </c>
      <c r="F23" s="62">
        <v>125258.5463138614</v>
      </c>
      <c r="G23" s="62">
        <v>135695.24086687993</v>
      </c>
      <c r="H23" s="62">
        <v>129989.30587587909</v>
      </c>
      <c r="I23" s="62">
        <v>130359.35315315875</v>
      </c>
      <c r="J23" s="62">
        <v>143703.01073586851</v>
      </c>
      <c r="K23" s="62">
        <v>139632.44011780876</v>
      </c>
      <c r="L23" s="62">
        <v>133159.25587785992</v>
      </c>
      <c r="M23" s="62">
        <v>121015.55126743615</v>
      </c>
      <c r="N23" s="62">
        <v>118962.69566393808</v>
      </c>
      <c r="O23" s="62">
        <v>132448.7004252875</v>
      </c>
      <c r="P23" s="62">
        <v>122344.68322713423</v>
      </c>
      <c r="Q23" s="62">
        <v>122948.46038850273</v>
      </c>
      <c r="R23" s="62">
        <v>114027.60376391842</v>
      </c>
      <c r="S23" s="62">
        <v>112036.52625088925</v>
      </c>
      <c r="T23" s="62">
        <v>114553.2182013042</v>
      </c>
      <c r="U23" s="62">
        <v>89390.642170837236</v>
      </c>
      <c r="V23" s="62">
        <v>108280.44201940864</v>
      </c>
      <c r="W23" s="62">
        <v>99918.652303766081</v>
      </c>
      <c r="X23" s="62">
        <v>107118.65175444633</v>
      </c>
      <c r="Y23" s="62">
        <v>91064.891725583118</v>
      </c>
      <c r="Z23" s="62">
        <v>95176.511032963972</v>
      </c>
      <c r="AA23" s="62">
        <v>101229.85239793257</v>
      </c>
      <c r="AB23" s="62">
        <v>83681.421588086552</v>
      </c>
      <c r="AC23" s="62">
        <v>88027.275824203985</v>
      </c>
      <c r="AD23" s="62">
        <v>89446.927419267609</v>
      </c>
      <c r="AE23" s="62">
        <v>87826.937767944779</v>
      </c>
      <c r="AF23" s="62">
        <v>85791.789263736922</v>
      </c>
      <c r="AG23" s="62">
        <v>90633.646149418564</v>
      </c>
      <c r="AH23" s="62">
        <v>89747.92502474373</v>
      </c>
      <c r="AI23" s="62">
        <v>83543.875270457429</v>
      </c>
      <c r="AJ23" s="62">
        <v>80284.427464715613</v>
      </c>
      <c r="AL23" s="63">
        <f>AJ23-AI23</f>
        <v>-3259.4478057418164</v>
      </c>
      <c r="AM23" s="64">
        <f>IF(AJ23&lt;&gt;0,AJ23/AI23-1,0)</f>
        <v>-3.9014802643401181E-2</v>
      </c>
    </row>
    <row r="24" spans="2:39" ht="18.75" customHeight="1" x14ac:dyDescent="0.25">
      <c r="B24" s="55" t="s">
        <v>55</v>
      </c>
      <c r="C24" s="56" t="s">
        <v>7</v>
      </c>
      <c r="D24" s="57">
        <v>12131.719174933589</v>
      </c>
      <c r="E24" s="57">
        <v>8651.6196480997496</v>
      </c>
      <c r="F24" s="57">
        <v>6564.9845839855707</v>
      </c>
      <c r="G24" s="57">
        <v>5251.9442010718367</v>
      </c>
      <c r="H24" s="57">
        <v>4831.2058815559803</v>
      </c>
      <c r="I24" s="57">
        <v>4022.5966414797931</v>
      </c>
      <c r="J24" s="57">
        <v>3146.2620459968912</v>
      </c>
      <c r="K24" s="57">
        <v>3038.5499967641167</v>
      </c>
      <c r="L24" s="57">
        <v>3048.6681192469246</v>
      </c>
      <c r="M24" s="57">
        <v>2602.1784922695329</v>
      </c>
      <c r="N24" s="57">
        <v>2331.5509109823415</v>
      </c>
      <c r="O24" s="57">
        <v>1910.5008265822426</v>
      </c>
      <c r="P24" s="57">
        <v>1946.9983312826262</v>
      </c>
      <c r="Q24" s="57">
        <v>1967.5256340867381</v>
      </c>
      <c r="R24" s="57">
        <v>1683.547094510838</v>
      </c>
      <c r="S24" s="57">
        <v>1713.9804556757992</v>
      </c>
      <c r="T24" s="57">
        <v>1556.5372342804062</v>
      </c>
      <c r="U24" s="57">
        <v>1293.3794661577238</v>
      </c>
      <c r="V24" s="57">
        <v>1318.6077934033738</v>
      </c>
      <c r="W24" s="57">
        <v>1346.2485208846153</v>
      </c>
      <c r="X24" s="57">
        <v>1299.9170038328775</v>
      </c>
      <c r="Y24" s="57">
        <v>1205.5567561716407</v>
      </c>
      <c r="Z24" s="57">
        <v>992.75342284739179</v>
      </c>
      <c r="AA24" s="57">
        <v>1030.698193495871</v>
      </c>
      <c r="AB24" s="57">
        <v>971.41149891412374</v>
      </c>
      <c r="AC24" s="57">
        <v>970.78676863364808</v>
      </c>
      <c r="AD24" s="57">
        <v>1002.2613474127824</v>
      </c>
      <c r="AE24" s="57">
        <v>817.18139689108853</v>
      </c>
      <c r="AF24" s="57">
        <v>727.32458202868247</v>
      </c>
      <c r="AG24" s="57">
        <v>892.89112559764499</v>
      </c>
      <c r="AH24" s="57">
        <v>747.22395444846995</v>
      </c>
      <c r="AI24" s="57">
        <v>986.27152724782388</v>
      </c>
      <c r="AJ24" s="57">
        <v>860.03178611738349</v>
      </c>
      <c r="AL24" s="58">
        <f>AJ24-AI24</f>
        <v>-126.23974113044039</v>
      </c>
      <c r="AM24" s="59">
        <f>IF(AJ24&lt;&gt;0,AJ24/AI24-1,0)</f>
        <v>-0.12799694368417036</v>
      </c>
    </row>
    <row r="25" spans="2:39" ht="18.75" customHeight="1" x14ac:dyDescent="0.25">
      <c r="B25" s="60"/>
      <c r="C25" s="61"/>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L25" s="63"/>
      <c r="AM25" s="64"/>
    </row>
    <row r="26" spans="2:39" s="45" customFormat="1" ht="18.75" customHeight="1" x14ac:dyDescent="0.25">
      <c r="B26" s="65" t="s">
        <v>56</v>
      </c>
      <c r="C26" s="49" t="s">
        <v>7</v>
      </c>
      <c r="D26" s="50">
        <f>SUMIF(D27:D30,"&lt;1E+307")</f>
        <v>163275.37105767202</v>
      </c>
      <c r="E26" s="50">
        <f t="shared" ref="E26:AJ26" si="7">SUMIF(E27:E30,"&lt;1E+307")</f>
        <v>166230.69342576395</v>
      </c>
      <c r="F26" s="50">
        <f t="shared" si="7"/>
        <v>172103.67611823924</v>
      </c>
      <c r="G26" s="50">
        <f t="shared" si="7"/>
        <v>176432.46914495944</v>
      </c>
      <c r="H26" s="50">
        <f t="shared" si="7"/>
        <v>172403.9104847525</v>
      </c>
      <c r="I26" s="50">
        <f t="shared" si="7"/>
        <v>176071.3430046759</v>
      </c>
      <c r="J26" s="50">
        <f t="shared" si="7"/>
        <v>175657.3548096751</v>
      </c>
      <c r="K26" s="50">
        <f t="shared" si="7"/>
        <v>176071.57822386944</v>
      </c>
      <c r="L26" s="50">
        <f t="shared" si="7"/>
        <v>179344.43929816101</v>
      </c>
      <c r="M26" s="50">
        <f t="shared" si="7"/>
        <v>184456.4986451561</v>
      </c>
      <c r="N26" s="50">
        <f t="shared" si="7"/>
        <v>180504.38348458914</v>
      </c>
      <c r="O26" s="50">
        <f t="shared" si="7"/>
        <v>176637.0521356719</v>
      </c>
      <c r="P26" s="50">
        <f t="shared" si="7"/>
        <v>174130.79381336796</v>
      </c>
      <c r="Q26" s="50">
        <f t="shared" si="7"/>
        <v>167798.36298663716</v>
      </c>
      <c r="R26" s="50">
        <f t="shared" si="7"/>
        <v>167385.57294033366</v>
      </c>
      <c r="S26" s="50">
        <f t="shared" si="7"/>
        <v>159381.32149048749</v>
      </c>
      <c r="T26" s="50">
        <f t="shared" si="7"/>
        <v>155417.74795605501</v>
      </c>
      <c r="U26" s="50">
        <f t="shared" si="7"/>
        <v>152555.79158249567</v>
      </c>
      <c r="V26" s="50">
        <f t="shared" si="7"/>
        <v>152189.9909392515</v>
      </c>
      <c r="W26" s="50">
        <f t="shared" si="7"/>
        <v>151578.47551300985</v>
      </c>
      <c r="X26" s="50">
        <f t="shared" si="7"/>
        <v>152676.53050796065</v>
      </c>
      <c r="Y26" s="50">
        <f t="shared" si="7"/>
        <v>154765.82129588578</v>
      </c>
      <c r="Z26" s="50">
        <f t="shared" si="7"/>
        <v>153286.4536678649</v>
      </c>
      <c r="AA26" s="50">
        <f t="shared" si="7"/>
        <v>157424.62889713512</v>
      </c>
      <c r="AB26" s="50">
        <f t="shared" si="7"/>
        <v>158598.88504324658</v>
      </c>
      <c r="AC26" s="50">
        <f t="shared" si="7"/>
        <v>161520.25311984474</v>
      </c>
      <c r="AD26" s="50">
        <f t="shared" si="7"/>
        <v>164623.36438821809</v>
      </c>
      <c r="AE26" s="50">
        <f t="shared" si="7"/>
        <v>167430.95613425612</v>
      </c>
      <c r="AF26" s="50">
        <f t="shared" si="7"/>
        <v>161833.59063845593</v>
      </c>
      <c r="AG26" s="50">
        <f t="shared" si="7"/>
        <v>163658.45893867052</v>
      </c>
      <c r="AH26" s="50">
        <f t="shared" si="7"/>
        <v>145399.67270301274</v>
      </c>
      <c r="AI26" s="50">
        <f t="shared" si="7"/>
        <v>146786.20593339423</v>
      </c>
      <c r="AJ26" s="50">
        <f t="shared" si="7"/>
        <v>147857.40572370926</v>
      </c>
      <c r="AL26" s="51">
        <f>AJ26-AI26</f>
        <v>1071.1997903150332</v>
      </c>
      <c r="AM26" s="52">
        <f>IF(AJ26&lt;&gt;0,AJ26/AI26-1,0)</f>
        <v>7.29768702381417E-3</v>
      </c>
    </row>
    <row r="27" spans="2:39" ht="18.75" customHeight="1" x14ac:dyDescent="0.25">
      <c r="B27" s="60" t="s">
        <v>57</v>
      </c>
      <c r="C27" s="61" t="s">
        <v>7</v>
      </c>
      <c r="D27" s="62">
        <v>2286.526599466592</v>
      </c>
      <c r="E27" s="62">
        <v>2199.4033575934914</v>
      </c>
      <c r="F27" s="62">
        <v>2244.3687719045993</v>
      </c>
      <c r="G27" s="62">
        <v>2160.9288461185547</v>
      </c>
      <c r="H27" s="62">
        <v>2143.7169550546678</v>
      </c>
      <c r="I27" s="62">
        <v>2259.4496686421789</v>
      </c>
      <c r="J27" s="62">
        <v>2176.4020944549675</v>
      </c>
      <c r="K27" s="62">
        <v>2287.5575432142573</v>
      </c>
      <c r="L27" s="62">
        <v>2296.1140256014355</v>
      </c>
      <c r="M27" s="62">
        <v>2317.3901273044144</v>
      </c>
      <c r="N27" s="62">
        <v>2431.4296495813396</v>
      </c>
      <c r="O27" s="62">
        <v>2372.8958349906102</v>
      </c>
      <c r="P27" s="62">
        <v>2266.041479117117</v>
      </c>
      <c r="Q27" s="62">
        <v>2253.7278262043565</v>
      </c>
      <c r="R27" s="62">
        <v>2104.2076504314864</v>
      </c>
      <c r="S27" s="62">
        <v>2251.7246357112285</v>
      </c>
      <c r="T27" s="62">
        <v>2304.2517893824306</v>
      </c>
      <c r="U27" s="62">
        <v>2373.9583061157668</v>
      </c>
      <c r="V27" s="62">
        <v>2400.7815985365046</v>
      </c>
      <c r="W27" s="62">
        <v>2257.9403899092067</v>
      </c>
      <c r="X27" s="62">
        <v>2247.7546053950009</v>
      </c>
      <c r="Y27" s="62">
        <v>2275.1980499562742</v>
      </c>
      <c r="Z27" s="62">
        <v>2164.5369524544017</v>
      </c>
      <c r="AA27" s="62">
        <v>1956.5318076462211</v>
      </c>
      <c r="AB27" s="62">
        <v>1977.8554513237686</v>
      </c>
      <c r="AC27" s="62">
        <v>2061.4974456817627</v>
      </c>
      <c r="AD27" s="62">
        <v>2067.1441207387816</v>
      </c>
      <c r="AE27" s="62">
        <v>2003.7859103873109</v>
      </c>
      <c r="AF27" s="62">
        <v>2020.2862964976105</v>
      </c>
      <c r="AG27" s="62">
        <v>2126.0867444998839</v>
      </c>
      <c r="AH27" s="62">
        <v>979.93329619368444</v>
      </c>
      <c r="AI27" s="62">
        <v>740.62321276322655</v>
      </c>
      <c r="AJ27" s="62">
        <v>1029.9483674178821</v>
      </c>
      <c r="AL27" s="63">
        <f>AJ27-AI27</f>
        <v>289.32515465465553</v>
      </c>
      <c r="AM27" s="64">
        <f>IF(AJ27&lt;&gt;0,AJ27/AI27-1,0)</f>
        <v>0.39065094054397576</v>
      </c>
    </row>
    <row r="28" spans="2:39" ht="18.75" customHeight="1" x14ac:dyDescent="0.25">
      <c r="B28" s="55" t="s">
        <v>58</v>
      </c>
      <c r="C28" s="56" t="s">
        <v>7</v>
      </c>
      <c r="D28" s="57">
        <v>154825.995714299</v>
      </c>
      <c r="E28" s="57">
        <v>158316.31809430517</v>
      </c>
      <c r="F28" s="57">
        <v>164135.1892060262</v>
      </c>
      <c r="G28" s="57">
        <v>168575.05377839998</v>
      </c>
      <c r="H28" s="57">
        <v>164810.79427804993</v>
      </c>
      <c r="I28" s="57">
        <v>168900.63608755483</v>
      </c>
      <c r="J28" s="57">
        <v>168872.19923959294</v>
      </c>
      <c r="K28" s="57">
        <v>169686.89157621734</v>
      </c>
      <c r="L28" s="57">
        <v>173052.75407555676</v>
      </c>
      <c r="M28" s="57">
        <v>178494.6595416925</v>
      </c>
      <c r="N28" s="57">
        <v>174498.75056624404</v>
      </c>
      <c r="O28" s="57">
        <v>170865.97388647796</v>
      </c>
      <c r="P28" s="57">
        <v>168671.73961787432</v>
      </c>
      <c r="Q28" s="57">
        <v>162333.24079692815</v>
      </c>
      <c r="R28" s="57">
        <v>162163.14147318338</v>
      </c>
      <c r="S28" s="57">
        <v>154159.16000595805</v>
      </c>
      <c r="T28" s="57">
        <v>150347.77457057315</v>
      </c>
      <c r="U28" s="57">
        <v>147404.97349809401</v>
      </c>
      <c r="V28" s="57">
        <v>147072.83713884882</v>
      </c>
      <c r="W28" s="57">
        <v>146770.04030042895</v>
      </c>
      <c r="X28" s="57">
        <v>147908.90384684302</v>
      </c>
      <c r="Y28" s="57">
        <v>149898.04155888903</v>
      </c>
      <c r="Z28" s="57">
        <v>148630.79811911361</v>
      </c>
      <c r="AA28" s="57">
        <v>152916.79138181455</v>
      </c>
      <c r="AB28" s="57">
        <v>154099.85447354629</v>
      </c>
      <c r="AC28" s="57">
        <v>156761.15141420512</v>
      </c>
      <c r="AD28" s="57">
        <v>159962.3358538663</v>
      </c>
      <c r="AE28" s="57">
        <v>163111.71396590647</v>
      </c>
      <c r="AF28" s="57">
        <v>157544.94971174552</v>
      </c>
      <c r="AG28" s="57">
        <v>159107.39252438763</v>
      </c>
      <c r="AH28" s="57">
        <v>142163.79119348535</v>
      </c>
      <c r="AI28" s="57">
        <v>143723.78081733012</v>
      </c>
      <c r="AJ28" s="57">
        <v>144541.33877570493</v>
      </c>
      <c r="AL28" s="58">
        <f>AJ28-AI28</f>
        <v>817.55795837481855</v>
      </c>
      <c r="AM28" s="59">
        <f>IF(AJ28&lt;&gt;0,AJ28/AI28-1,0)</f>
        <v>5.6883972417474116E-3</v>
      </c>
    </row>
    <row r="29" spans="2:39" ht="18.75" customHeight="1" x14ac:dyDescent="0.25">
      <c r="B29" s="60" t="s">
        <v>59</v>
      </c>
      <c r="C29" s="61" t="s">
        <v>7</v>
      </c>
      <c r="D29" s="62">
        <v>3148.6823751535194</v>
      </c>
      <c r="E29" s="62">
        <v>2818.2480261610413</v>
      </c>
      <c r="F29" s="62">
        <v>2765.9797750780003</v>
      </c>
      <c r="G29" s="62">
        <v>2753.6866584810318</v>
      </c>
      <c r="H29" s="62">
        <v>2560.9950830318771</v>
      </c>
      <c r="I29" s="62">
        <v>2476.8788731471718</v>
      </c>
      <c r="J29" s="62">
        <v>2354.2249952295283</v>
      </c>
      <c r="K29" s="62">
        <v>2172.8695550655061</v>
      </c>
      <c r="L29" s="62">
        <v>2050.8836434438463</v>
      </c>
      <c r="M29" s="62">
        <v>1937.9307168243638</v>
      </c>
      <c r="N29" s="62">
        <v>1953.9274894843486</v>
      </c>
      <c r="O29" s="62">
        <v>1790.9116682234567</v>
      </c>
      <c r="P29" s="62">
        <v>1658.8441812864098</v>
      </c>
      <c r="Q29" s="62">
        <v>1627.746693821133</v>
      </c>
      <c r="R29" s="62">
        <v>1537.5565624900669</v>
      </c>
      <c r="S29" s="62">
        <v>1375.0251457993159</v>
      </c>
      <c r="T29" s="62">
        <v>1298.6886557601599</v>
      </c>
      <c r="U29" s="62">
        <v>1271.0726093002925</v>
      </c>
      <c r="V29" s="62">
        <v>1250.3525469197637</v>
      </c>
      <c r="W29" s="62">
        <v>1100.4926101710278</v>
      </c>
      <c r="X29" s="62">
        <v>1120.76792693315</v>
      </c>
      <c r="Y29" s="62">
        <v>1132.078778778889</v>
      </c>
      <c r="Z29" s="62">
        <v>1042.1806407493409</v>
      </c>
      <c r="AA29" s="62">
        <v>1060.0895403442023</v>
      </c>
      <c r="AB29" s="62">
        <v>948.41797406771923</v>
      </c>
      <c r="AC29" s="62">
        <v>1024.4712310658495</v>
      </c>
      <c r="AD29" s="62">
        <v>1059.2375692655623</v>
      </c>
      <c r="AE29" s="62">
        <v>878.79082235422152</v>
      </c>
      <c r="AF29" s="62">
        <v>735.90490370676139</v>
      </c>
      <c r="AG29" s="62">
        <v>834.13554396448978</v>
      </c>
      <c r="AH29" s="62">
        <v>832.6234041086966</v>
      </c>
      <c r="AI29" s="62">
        <v>855.50616722003087</v>
      </c>
      <c r="AJ29" s="62">
        <v>839.30534748605589</v>
      </c>
      <c r="AL29" s="63">
        <f>AJ29-AI29</f>
        <v>-16.200819733974981</v>
      </c>
      <c r="AM29" s="64">
        <f>IF(AJ29&lt;&gt;0,AJ29/AI29-1,0)</f>
        <v>-1.8937116241510621E-2</v>
      </c>
    </row>
    <row r="30" spans="2:39" ht="18.75" customHeight="1" x14ac:dyDescent="0.25">
      <c r="B30" s="55" t="s">
        <v>60</v>
      </c>
      <c r="C30" s="56" t="s">
        <v>7</v>
      </c>
      <c r="D30" s="57">
        <v>3014.1663687528981</v>
      </c>
      <c r="E30" s="57">
        <v>2896.723947704254</v>
      </c>
      <c r="F30" s="57">
        <v>2958.1383652304053</v>
      </c>
      <c r="G30" s="57">
        <v>2942.7998619598779</v>
      </c>
      <c r="H30" s="57">
        <v>2888.4041686160108</v>
      </c>
      <c r="I30" s="57">
        <v>2434.3783753317334</v>
      </c>
      <c r="J30" s="57">
        <v>2254.5284803976456</v>
      </c>
      <c r="K30" s="57">
        <v>1924.2595493723384</v>
      </c>
      <c r="L30" s="57">
        <v>1944.6875535589766</v>
      </c>
      <c r="M30" s="57">
        <v>1706.5182593348243</v>
      </c>
      <c r="N30" s="57">
        <v>1620.2757792794102</v>
      </c>
      <c r="O30" s="57">
        <v>1607.2707459798908</v>
      </c>
      <c r="P30" s="57">
        <v>1534.1685350901193</v>
      </c>
      <c r="Q30" s="57">
        <v>1583.6476696835282</v>
      </c>
      <c r="R30" s="57">
        <v>1580.6672542287324</v>
      </c>
      <c r="S30" s="57">
        <v>1595.4117030188729</v>
      </c>
      <c r="T30" s="57">
        <v>1467.0329403392809</v>
      </c>
      <c r="U30" s="57">
        <v>1505.7871689855972</v>
      </c>
      <c r="V30" s="57">
        <v>1466.0196549464115</v>
      </c>
      <c r="W30" s="57">
        <v>1450.0022125006712</v>
      </c>
      <c r="X30" s="57">
        <v>1399.1041287894714</v>
      </c>
      <c r="Y30" s="57">
        <v>1460.5029082615667</v>
      </c>
      <c r="Z30" s="57">
        <v>1448.9379555475527</v>
      </c>
      <c r="AA30" s="57">
        <v>1491.2161673301634</v>
      </c>
      <c r="AB30" s="57">
        <v>1572.7571443088118</v>
      </c>
      <c r="AC30" s="57">
        <v>1673.1330288920281</v>
      </c>
      <c r="AD30" s="57">
        <v>1534.6468443474369</v>
      </c>
      <c r="AE30" s="57">
        <v>1436.6654356081087</v>
      </c>
      <c r="AF30" s="57">
        <v>1532.4497265060274</v>
      </c>
      <c r="AG30" s="57">
        <v>1590.8441258185214</v>
      </c>
      <c r="AH30" s="57">
        <v>1423.3248092250235</v>
      </c>
      <c r="AI30" s="57">
        <v>1466.2957360808361</v>
      </c>
      <c r="AJ30" s="57">
        <v>1446.8132331004153</v>
      </c>
      <c r="AL30" s="58">
        <f>AJ30-AI30</f>
        <v>-19.482502980420804</v>
      </c>
      <c r="AM30" s="59">
        <f>IF(AJ30&lt;&gt;0,AJ30/AI30-1,0)</f>
        <v>-1.3286885108521385E-2</v>
      </c>
    </row>
    <row r="31" spans="2:39" ht="18.75" customHeight="1" x14ac:dyDescent="0.25">
      <c r="B31" s="60"/>
      <c r="C31" s="61"/>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L31" s="63"/>
      <c r="AM31" s="64"/>
    </row>
    <row r="32" spans="2:39" s="45" customFormat="1" ht="18.75" customHeight="1" x14ac:dyDescent="0.25">
      <c r="B32" s="65" t="s">
        <v>61</v>
      </c>
      <c r="C32" s="49" t="s">
        <v>7</v>
      </c>
      <c r="D32" s="50">
        <f>SUMIF(D33:D40,"&lt;1E+307")</f>
        <v>83128.541007888038</v>
      </c>
      <c r="E32" s="50">
        <f t="shared" ref="E32:AJ32" si="8">SUMIF(E33:E40,"&lt;1E+307")</f>
        <v>74227.591774367509</v>
      </c>
      <c r="F32" s="50">
        <f t="shared" si="8"/>
        <v>71416.753258012061</v>
      </c>
      <c r="G32" s="50">
        <f t="shared" si="8"/>
        <v>70937.410086243515</v>
      </c>
      <c r="H32" s="50">
        <f t="shared" si="8"/>
        <v>70510.834878803638</v>
      </c>
      <c r="I32" s="50">
        <f t="shared" si="8"/>
        <v>70936.25739359505</v>
      </c>
      <c r="J32" s="50">
        <f t="shared" si="8"/>
        <v>72418.684335580474</v>
      </c>
      <c r="K32" s="50">
        <f t="shared" si="8"/>
        <v>70234.349322358335</v>
      </c>
      <c r="L32" s="50">
        <f t="shared" si="8"/>
        <v>70197.333403533179</v>
      </c>
      <c r="M32" s="50">
        <f t="shared" si="8"/>
        <v>70446.684636617079</v>
      </c>
      <c r="N32" s="50">
        <f t="shared" si="8"/>
        <v>68911.374425458271</v>
      </c>
      <c r="O32" s="50">
        <f t="shared" si="8"/>
        <v>69908.862427216125</v>
      </c>
      <c r="P32" s="50">
        <f t="shared" si="8"/>
        <v>67462.648391073046</v>
      </c>
      <c r="Q32" s="50">
        <f t="shared" si="8"/>
        <v>66566.598711758925</v>
      </c>
      <c r="R32" s="50">
        <f t="shared" si="8"/>
        <v>65543.534893474309</v>
      </c>
      <c r="S32" s="50">
        <f t="shared" si="8"/>
        <v>65306.322083676256</v>
      </c>
      <c r="T32" s="50">
        <f t="shared" si="8"/>
        <v>64438.99696935837</v>
      </c>
      <c r="U32" s="50">
        <f t="shared" si="8"/>
        <v>64465.291744394526</v>
      </c>
      <c r="V32" s="50">
        <f t="shared" si="8"/>
        <v>65296.63206428886</v>
      </c>
      <c r="W32" s="50">
        <f t="shared" si="8"/>
        <v>65425.10627125758</v>
      </c>
      <c r="X32" s="50">
        <f t="shared" si="8"/>
        <v>65498.002913534627</v>
      </c>
      <c r="Y32" s="50">
        <f t="shared" si="8"/>
        <v>66150.463674028448</v>
      </c>
      <c r="Z32" s="50">
        <f t="shared" si="8"/>
        <v>65988.684012094163</v>
      </c>
      <c r="AA32" s="50">
        <f t="shared" si="8"/>
        <v>66862.559895273895</v>
      </c>
      <c r="AB32" s="50">
        <f t="shared" si="8"/>
        <v>68706.687486278475</v>
      </c>
      <c r="AC32" s="50">
        <f t="shared" si="8"/>
        <v>68570.1562884265</v>
      </c>
      <c r="AD32" s="50">
        <f t="shared" si="8"/>
        <v>68365.583652665766</v>
      </c>
      <c r="AE32" s="50">
        <f t="shared" si="8"/>
        <v>67234.114746896419</v>
      </c>
      <c r="AF32" s="50">
        <f t="shared" si="8"/>
        <v>65376.299303134918</v>
      </c>
      <c r="AG32" s="50">
        <f t="shared" si="8"/>
        <v>64590.042684673557</v>
      </c>
      <c r="AH32" s="50">
        <f t="shared" si="8"/>
        <v>63804.371707306804</v>
      </c>
      <c r="AI32" s="50">
        <f t="shared" si="8"/>
        <v>62666.352329472837</v>
      </c>
      <c r="AJ32" s="50">
        <f t="shared" si="8"/>
        <v>61721.210819980843</v>
      </c>
      <c r="AL32" s="51">
        <f t="shared" ref="AL32:AL40" si="9">AJ32-AI32</f>
        <v>-945.14150949199393</v>
      </c>
      <c r="AM32" s="52">
        <f t="shared" ref="AM32:AM40" si="10">IF(AJ32&lt;&gt;0,AJ32/AI32-1,0)</f>
        <v>-1.5082121016440242E-2</v>
      </c>
    </row>
    <row r="33" spans="2:39" ht="18.75" customHeight="1" x14ac:dyDescent="0.25">
      <c r="B33" s="60" t="s">
        <v>62</v>
      </c>
      <c r="C33" s="61" t="s">
        <v>7</v>
      </c>
      <c r="D33" s="62">
        <v>10496.513659372358</v>
      </c>
      <c r="E33" s="62">
        <v>8546.2468593698832</v>
      </c>
      <c r="F33" s="62">
        <v>7188.6695824895169</v>
      </c>
      <c r="G33" s="62">
        <v>7608.523106099643</v>
      </c>
      <c r="H33" s="62">
        <v>7331.8294818717013</v>
      </c>
      <c r="I33" s="62">
        <v>7747.0093671418508</v>
      </c>
      <c r="J33" s="62">
        <v>8684.440840197647</v>
      </c>
      <c r="K33" s="62">
        <v>7484.4745723668357</v>
      </c>
      <c r="L33" s="62">
        <v>6994.849713484633</v>
      </c>
      <c r="M33" s="62">
        <v>7078.6563971248661</v>
      </c>
      <c r="N33" s="62">
        <v>6178.8916371733667</v>
      </c>
      <c r="O33" s="62">
        <v>6452.3158340601176</v>
      </c>
      <c r="P33" s="62">
        <v>6203.7908235716377</v>
      </c>
      <c r="Q33" s="62">
        <v>5885.049666335688</v>
      </c>
      <c r="R33" s="62">
        <v>5741.4162304592164</v>
      </c>
      <c r="S33" s="62">
        <v>5683.0630459979602</v>
      </c>
      <c r="T33" s="62">
        <v>5932.6449183666864</v>
      </c>
      <c r="U33" s="62">
        <v>5401.9290741241912</v>
      </c>
      <c r="V33" s="62">
        <v>5872.716603696932</v>
      </c>
      <c r="W33" s="62">
        <v>5656.9094894294658</v>
      </c>
      <c r="X33" s="62">
        <v>6142.518956564475</v>
      </c>
      <c r="Y33" s="62">
        <v>6756.0204634251531</v>
      </c>
      <c r="Z33" s="62">
        <v>5936.3035695920507</v>
      </c>
      <c r="AA33" s="62">
        <v>6010.5611634132756</v>
      </c>
      <c r="AB33" s="62">
        <v>6598.9693809125538</v>
      </c>
      <c r="AC33" s="62">
        <v>6602.9291104474914</v>
      </c>
      <c r="AD33" s="62">
        <v>6819.4549101369003</v>
      </c>
      <c r="AE33" s="62">
        <v>6367.2574930786077</v>
      </c>
      <c r="AF33" s="62">
        <v>6110.9367425172077</v>
      </c>
      <c r="AG33" s="62">
        <v>6065.0355014656661</v>
      </c>
      <c r="AH33" s="62">
        <v>6252.4897654344932</v>
      </c>
      <c r="AI33" s="62">
        <v>6333.4628753823863</v>
      </c>
      <c r="AJ33" s="62">
        <v>6239.1839667721406</v>
      </c>
      <c r="AL33" s="63">
        <f t="shared" si="9"/>
        <v>-94.278908610245708</v>
      </c>
      <c r="AM33" s="64">
        <f t="shared" si="10"/>
        <v>-1.4885838989709632E-2</v>
      </c>
    </row>
    <row r="34" spans="2:39" ht="18.75" customHeight="1" x14ac:dyDescent="0.25">
      <c r="B34" s="55" t="s">
        <v>63</v>
      </c>
      <c r="C34" s="56" t="s">
        <v>7</v>
      </c>
      <c r="D34" s="57">
        <v>37141.098335710238</v>
      </c>
      <c r="E34" s="57">
        <v>33091.899567978013</v>
      </c>
      <c r="F34" s="57">
        <v>32244.684232025636</v>
      </c>
      <c r="G34" s="57">
        <v>32269.336157897513</v>
      </c>
      <c r="H34" s="57">
        <v>32500.132263059357</v>
      </c>
      <c r="I34" s="57">
        <v>32547.87884654558</v>
      </c>
      <c r="J34" s="57">
        <v>32570.847249739221</v>
      </c>
      <c r="K34" s="57">
        <v>31635.068369871246</v>
      </c>
      <c r="L34" s="57">
        <v>31451.236826174805</v>
      </c>
      <c r="M34" s="57">
        <v>31224.506740408571</v>
      </c>
      <c r="N34" s="57">
        <v>30699.325343212578</v>
      </c>
      <c r="O34" s="57">
        <v>31171.964689958142</v>
      </c>
      <c r="P34" s="57">
        <v>29935.653673878969</v>
      </c>
      <c r="Q34" s="57">
        <v>29559.743519074742</v>
      </c>
      <c r="R34" s="57">
        <v>28737.894170295571</v>
      </c>
      <c r="S34" s="57">
        <v>28547.982773377164</v>
      </c>
      <c r="T34" s="57">
        <v>27964.255261369552</v>
      </c>
      <c r="U34" s="57">
        <v>28066.657443494896</v>
      </c>
      <c r="V34" s="57">
        <v>28320.671301711012</v>
      </c>
      <c r="W34" s="57">
        <v>28352.236956254521</v>
      </c>
      <c r="X34" s="57">
        <v>28203.459163840911</v>
      </c>
      <c r="Y34" s="57">
        <v>27822.456990695053</v>
      </c>
      <c r="Z34" s="57">
        <v>27829.844152492733</v>
      </c>
      <c r="AA34" s="57">
        <v>28181.004455045797</v>
      </c>
      <c r="AB34" s="57">
        <v>28420.176019472532</v>
      </c>
      <c r="AC34" s="57">
        <v>28401.890765824606</v>
      </c>
      <c r="AD34" s="57">
        <v>28116.183688583493</v>
      </c>
      <c r="AE34" s="57">
        <v>27890.278547840851</v>
      </c>
      <c r="AF34" s="57">
        <v>27453.806356407607</v>
      </c>
      <c r="AG34" s="57">
        <v>27132.243405933681</v>
      </c>
      <c r="AH34" s="57">
        <v>26708.591047393715</v>
      </c>
      <c r="AI34" s="57">
        <v>26141.264785888325</v>
      </c>
      <c r="AJ34" s="57">
        <v>26182.581299163154</v>
      </c>
      <c r="AL34" s="58">
        <f t="shared" si="9"/>
        <v>41.316513274829049</v>
      </c>
      <c r="AM34" s="59">
        <f t="shared" si="10"/>
        <v>1.5805093446408236E-3</v>
      </c>
    </row>
    <row r="35" spans="2:39" ht="18.75" customHeight="1" x14ac:dyDescent="0.25">
      <c r="B35" s="60" t="s">
        <v>64</v>
      </c>
      <c r="C35" s="61" t="s">
        <v>7</v>
      </c>
      <c r="D35" s="62">
        <v>11959.300486339705</v>
      </c>
      <c r="E35" s="62">
        <v>10634.09990642196</v>
      </c>
      <c r="F35" s="62">
        <v>10571.747779604981</v>
      </c>
      <c r="G35" s="62">
        <v>10525.500229309877</v>
      </c>
      <c r="H35" s="62">
        <v>10913.751656292654</v>
      </c>
      <c r="I35" s="62">
        <v>10804.742455931611</v>
      </c>
      <c r="J35" s="62">
        <v>10901.327460250683</v>
      </c>
      <c r="K35" s="62">
        <v>10747.542786588676</v>
      </c>
      <c r="L35" s="62">
        <v>11016.143382108352</v>
      </c>
      <c r="M35" s="62">
        <v>10933.913336663396</v>
      </c>
      <c r="N35" s="62">
        <v>10868.289771012551</v>
      </c>
      <c r="O35" s="62">
        <v>11013.731113741556</v>
      </c>
      <c r="P35" s="62">
        <v>10748.204524057375</v>
      </c>
      <c r="Q35" s="62">
        <v>10808.68960984259</v>
      </c>
      <c r="R35" s="62">
        <v>10474.580522786884</v>
      </c>
      <c r="S35" s="62">
        <v>10388.930531603268</v>
      </c>
      <c r="T35" s="62">
        <v>10145.884745847719</v>
      </c>
      <c r="U35" s="62">
        <v>10166.949839871944</v>
      </c>
      <c r="V35" s="62">
        <v>10096.638119514242</v>
      </c>
      <c r="W35" s="62">
        <v>10078.489363512184</v>
      </c>
      <c r="X35" s="62">
        <v>9701.0820954205265</v>
      </c>
      <c r="Y35" s="62">
        <v>9631.0880803924701</v>
      </c>
      <c r="Z35" s="62">
        <v>9764.2295209976837</v>
      </c>
      <c r="AA35" s="62">
        <v>9769.2944025843281</v>
      </c>
      <c r="AB35" s="62">
        <v>9910.1757492866163</v>
      </c>
      <c r="AC35" s="62">
        <v>9890.9455579607329</v>
      </c>
      <c r="AD35" s="62">
        <v>9904.7459746483364</v>
      </c>
      <c r="AE35" s="62">
        <v>9928.7914560950176</v>
      </c>
      <c r="AF35" s="62">
        <v>9804.3756912214649</v>
      </c>
      <c r="AG35" s="62">
        <v>9768.0075452027231</v>
      </c>
      <c r="AH35" s="62">
        <v>9673.673540253767</v>
      </c>
      <c r="AI35" s="62">
        <v>9256.1509168239536</v>
      </c>
      <c r="AJ35" s="62">
        <v>8961.4315251988955</v>
      </c>
      <c r="AL35" s="63">
        <f t="shared" si="9"/>
        <v>-294.71939162505805</v>
      </c>
      <c r="AM35" s="64">
        <f t="shared" si="10"/>
        <v>-3.1840383143427076E-2</v>
      </c>
    </row>
    <row r="36" spans="2:39" ht="18.75" customHeight="1" x14ac:dyDescent="0.25">
      <c r="B36" s="55" t="s">
        <v>65</v>
      </c>
      <c r="C36" s="56" t="s">
        <v>7</v>
      </c>
      <c r="D36" s="57">
        <v>20339.179776563131</v>
      </c>
      <c r="E36" s="57">
        <v>19056.859602658918</v>
      </c>
      <c r="F36" s="57">
        <v>18714.948643841108</v>
      </c>
      <c r="G36" s="57">
        <v>18193.413614540816</v>
      </c>
      <c r="H36" s="57">
        <v>17586.340936853867</v>
      </c>
      <c r="I36" s="57">
        <v>17703.260036609248</v>
      </c>
      <c r="J36" s="57">
        <v>17996.672047656735</v>
      </c>
      <c r="K36" s="57">
        <v>17999.33989710105</v>
      </c>
      <c r="L36" s="57">
        <v>18226.316857745169</v>
      </c>
      <c r="M36" s="57">
        <v>18536.46405899899</v>
      </c>
      <c r="N36" s="57">
        <v>18464.692170784725</v>
      </c>
      <c r="O36" s="57">
        <v>18540.315236341397</v>
      </c>
      <c r="P36" s="57">
        <v>17930.994942183588</v>
      </c>
      <c r="Q36" s="57">
        <v>17674.413268696506</v>
      </c>
      <c r="R36" s="57">
        <v>18022.702348144834</v>
      </c>
      <c r="S36" s="57">
        <v>17943.671182106264</v>
      </c>
      <c r="T36" s="57">
        <v>17542.060573553725</v>
      </c>
      <c r="U36" s="57">
        <v>17760.156275102076</v>
      </c>
      <c r="V36" s="57">
        <v>17756.740022493141</v>
      </c>
      <c r="W36" s="57">
        <v>17938.365595470077</v>
      </c>
      <c r="X36" s="57">
        <v>17795.296803848181</v>
      </c>
      <c r="Y36" s="57">
        <v>18054.096162100355</v>
      </c>
      <c r="Z36" s="57">
        <v>18427.686817701335</v>
      </c>
      <c r="AA36" s="57">
        <v>18506.93942556006</v>
      </c>
      <c r="AB36" s="57">
        <v>19162.726454018873</v>
      </c>
      <c r="AC36" s="57">
        <v>18977.369672510802</v>
      </c>
      <c r="AD36" s="57">
        <v>18846.431004134411</v>
      </c>
      <c r="AE36" s="57">
        <v>18446.510328031694</v>
      </c>
      <c r="AF36" s="57">
        <v>17449.379106180771</v>
      </c>
      <c r="AG36" s="57">
        <v>17198.704601817077</v>
      </c>
      <c r="AH36" s="57">
        <v>16813.537300747463</v>
      </c>
      <c r="AI36" s="57">
        <v>16619.883953548084</v>
      </c>
      <c r="AJ36" s="57">
        <v>16070.237279636374</v>
      </c>
      <c r="AL36" s="58">
        <f t="shared" si="9"/>
        <v>-549.64667391170951</v>
      </c>
      <c r="AM36" s="59">
        <f t="shared" si="10"/>
        <v>-3.3071631272995061E-2</v>
      </c>
    </row>
    <row r="37" spans="2:39" ht="18.75" customHeight="1" x14ac:dyDescent="0.25">
      <c r="B37" s="60" t="s">
        <v>66</v>
      </c>
      <c r="C37" s="61" t="s">
        <v>7</v>
      </c>
      <c r="D37" s="62">
        <v>2200.5341227769231</v>
      </c>
      <c r="E37" s="62">
        <v>1986.7377644519495</v>
      </c>
      <c r="F37" s="62">
        <v>1749.146632047333</v>
      </c>
      <c r="G37" s="62">
        <v>1465.4822987379484</v>
      </c>
      <c r="H37" s="62">
        <v>1325.9392691031285</v>
      </c>
      <c r="I37" s="62">
        <v>1280.0598344285727</v>
      </c>
      <c r="J37" s="62">
        <v>1381.2322239047626</v>
      </c>
      <c r="K37" s="62">
        <v>1480.4991132380958</v>
      </c>
      <c r="L37" s="62">
        <v>1588.5194448095267</v>
      </c>
      <c r="M37" s="62">
        <v>1715.6073701904743</v>
      </c>
      <c r="N37" s="62">
        <v>1695.7464804761917</v>
      </c>
      <c r="O37" s="62">
        <v>1696.0939966666654</v>
      </c>
      <c r="P37" s="62">
        <v>1593.2983204285724</v>
      </c>
      <c r="Q37" s="62">
        <v>1569.4695295714284</v>
      </c>
      <c r="R37" s="62">
        <v>1484.8940600476178</v>
      </c>
      <c r="S37" s="62">
        <v>1428.9084998571416</v>
      </c>
      <c r="T37" s="62">
        <v>1439.0350857142832</v>
      </c>
      <c r="U37" s="62">
        <v>1477.4540481904751</v>
      </c>
      <c r="V37" s="62">
        <v>1545.1370670476172</v>
      </c>
      <c r="W37" s="62">
        <v>1521.9677555238104</v>
      </c>
      <c r="X37" s="62">
        <v>1549.0008411428557</v>
      </c>
      <c r="Y37" s="62">
        <v>1593.26391295238</v>
      </c>
      <c r="Z37" s="62">
        <v>1692.084612952382</v>
      </c>
      <c r="AA37" s="62">
        <v>1824.5301506666683</v>
      </c>
      <c r="AB37" s="62">
        <v>1917.2560062857117</v>
      </c>
      <c r="AC37" s="62">
        <v>1905.7889651428591</v>
      </c>
      <c r="AD37" s="62">
        <v>1881.7710979047599</v>
      </c>
      <c r="AE37" s="62">
        <v>1937.6313817142864</v>
      </c>
      <c r="AF37" s="62">
        <v>2047.438471047619</v>
      </c>
      <c r="AG37" s="62">
        <v>2038.8381472380941</v>
      </c>
      <c r="AH37" s="62">
        <v>2009.7765736190502</v>
      </c>
      <c r="AI37" s="62">
        <v>2006.3700139999999</v>
      </c>
      <c r="AJ37" s="62">
        <v>2005.3561515500232</v>
      </c>
      <c r="AL37" s="63">
        <f t="shared" si="9"/>
        <v>-1.0138624499766138</v>
      </c>
      <c r="AM37" s="64">
        <f t="shared" si="10"/>
        <v>-5.0532177160844682E-4</v>
      </c>
    </row>
    <row r="38" spans="2:39" ht="18.75" customHeight="1" x14ac:dyDescent="0.25">
      <c r="B38" s="55" t="s">
        <v>67</v>
      </c>
      <c r="C38" s="56" t="s">
        <v>7</v>
      </c>
      <c r="D38" s="57">
        <v>481.04832338513842</v>
      </c>
      <c r="E38" s="57">
        <v>437.08767832455567</v>
      </c>
      <c r="F38" s="57">
        <v>497.36494355212034</v>
      </c>
      <c r="G38" s="57">
        <v>458.1800849350638</v>
      </c>
      <c r="H38" s="57">
        <v>448.57668984672915</v>
      </c>
      <c r="I38" s="57">
        <v>458.53709523809414</v>
      </c>
      <c r="J38" s="57">
        <v>484.79042857142747</v>
      </c>
      <c r="K38" s="57">
        <v>498.94716666666636</v>
      </c>
      <c r="L38" s="57">
        <v>524.80895238095172</v>
      </c>
      <c r="M38" s="57">
        <v>551.76209523809473</v>
      </c>
      <c r="N38" s="57">
        <v>593.13440476190442</v>
      </c>
      <c r="O38" s="57">
        <v>622.16104761904694</v>
      </c>
      <c r="P38" s="57">
        <v>640.14892857142729</v>
      </c>
      <c r="Q38" s="57">
        <v>650.10942857142732</v>
      </c>
      <c r="R38" s="57">
        <v>634.31002380952327</v>
      </c>
      <c r="S38" s="57">
        <v>641.09414285714263</v>
      </c>
      <c r="T38" s="57">
        <v>630.93302380952332</v>
      </c>
      <c r="U38" s="57">
        <v>647.56030952380866</v>
      </c>
      <c r="V38" s="57">
        <v>694.62878571428496</v>
      </c>
      <c r="W38" s="57">
        <v>676.7553571428557</v>
      </c>
      <c r="X38" s="57">
        <v>710.75347619047443</v>
      </c>
      <c r="Y38" s="57">
        <v>654.02883333333295</v>
      </c>
      <c r="Z38" s="57">
        <v>689.90585714285726</v>
      </c>
      <c r="AA38" s="57">
        <v>672.55047619047537</v>
      </c>
      <c r="AB38" s="57">
        <v>749.70499999999959</v>
      </c>
      <c r="AC38" s="57">
        <v>791.49504761904825</v>
      </c>
      <c r="AD38" s="57">
        <v>815.14216666666618</v>
      </c>
      <c r="AE38" s="57">
        <v>719.56657142857114</v>
      </c>
      <c r="AF38" s="57">
        <v>605.250642857142</v>
      </c>
      <c r="AG38" s="57">
        <v>497.74816666666635</v>
      </c>
      <c r="AH38" s="57">
        <v>433.26538095238107</v>
      </c>
      <c r="AI38" s="57">
        <v>399.4767857142852</v>
      </c>
      <c r="AJ38" s="57">
        <v>370.12773937165093</v>
      </c>
      <c r="AL38" s="58">
        <f t="shared" si="9"/>
        <v>-29.349046342634267</v>
      </c>
      <c r="AM38" s="59">
        <f t="shared" si="10"/>
        <v>-7.3468715560421449E-2</v>
      </c>
    </row>
    <row r="39" spans="2:39" ht="18.75" customHeight="1" x14ac:dyDescent="0.25">
      <c r="B39" s="60" t="s">
        <v>68</v>
      </c>
      <c r="C39" s="61" t="s">
        <v>7</v>
      </c>
      <c r="D39" s="62">
        <v>510.44657841318241</v>
      </c>
      <c r="E39" s="62">
        <v>473.64564589744595</v>
      </c>
      <c r="F39" s="62">
        <v>448.82474982729116</v>
      </c>
      <c r="G39" s="62">
        <v>415.20003839570381</v>
      </c>
      <c r="H39" s="62">
        <v>402.08593853595335</v>
      </c>
      <c r="I39" s="62">
        <v>389.49462172839503</v>
      </c>
      <c r="J39" s="62">
        <v>390.62263614814793</v>
      </c>
      <c r="K39" s="62">
        <v>377.44347693827143</v>
      </c>
      <c r="L39" s="62">
        <v>370.60261930864169</v>
      </c>
      <c r="M39" s="62">
        <v>377.582923802469</v>
      </c>
      <c r="N39" s="62">
        <v>366.62832148148141</v>
      </c>
      <c r="O39" s="62">
        <v>349.01621985185164</v>
      </c>
      <c r="P39" s="62">
        <v>319.79681501234541</v>
      </c>
      <c r="Q39" s="62">
        <v>312.16542676543224</v>
      </c>
      <c r="R39" s="62">
        <v>309.77691718518508</v>
      </c>
      <c r="S39" s="62">
        <v>307.53183511111115</v>
      </c>
      <c r="T39" s="62">
        <v>285.76120656790124</v>
      </c>
      <c r="U39" s="62">
        <v>282.91231086419754</v>
      </c>
      <c r="V39" s="62">
        <v>260.72744676543226</v>
      </c>
      <c r="W39" s="62">
        <v>267.26851229629631</v>
      </c>
      <c r="X39" s="62">
        <v>257.23667254320992</v>
      </c>
      <c r="Y39" s="62">
        <v>264.10290676543184</v>
      </c>
      <c r="Z39" s="62">
        <v>253.9142048395062</v>
      </c>
      <c r="AA39" s="62">
        <v>240.28784538271614</v>
      </c>
      <c r="AB39" s="62">
        <v>236.22273916049377</v>
      </c>
      <c r="AC39" s="62">
        <v>230.6726046913578</v>
      </c>
      <c r="AD39" s="62">
        <v>225.71571027160493</v>
      </c>
      <c r="AE39" s="62">
        <v>213.03624602469134</v>
      </c>
      <c r="AF39" s="62">
        <v>202.70871920987645</v>
      </c>
      <c r="AG39" s="62">
        <v>194.21726350617271</v>
      </c>
      <c r="AH39" s="62">
        <v>185.45922918518511</v>
      </c>
      <c r="AI39" s="62">
        <v>182.16412839506154</v>
      </c>
      <c r="AJ39" s="62">
        <v>164.71398913199999</v>
      </c>
      <c r="AL39" s="63">
        <f t="shared" si="9"/>
        <v>-17.450139263061544</v>
      </c>
      <c r="AM39" s="64">
        <f t="shared" si="10"/>
        <v>-9.5793499064850018E-2</v>
      </c>
    </row>
    <row r="40" spans="2:39" ht="18.75" customHeight="1" x14ac:dyDescent="0.25">
      <c r="B40" s="55" t="s">
        <v>69</v>
      </c>
      <c r="C40" s="56" t="s">
        <v>7</v>
      </c>
      <c r="D40" s="57">
        <v>0.41972532736398505</v>
      </c>
      <c r="E40" s="57">
        <v>1.014749264793382</v>
      </c>
      <c r="F40" s="57">
        <v>1.3666946240684914</v>
      </c>
      <c r="G40" s="57">
        <v>1.7745563269627391</v>
      </c>
      <c r="H40" s="57">
        <v>2.1786432402529261</v>
      </c>
      <c r="I40" s="57">
        <v>5.2751359716937181</v>
      </c>
      <c r="J40" s="57">
        <v>8.7514491118275259</v>
      </c>
      <c r="K40" s="57">
        <v>11.033939587498548</v>
      </c>
      <c r="L40" s="57">
        <v>24.855607521087968</v>
      </c>
      <c r="M40" s="57">
        <v>28.19171419021578</v>
      </c>
      <c r="N40" s="57">
        <v>44.666296555467191</v>
      </c>
      <c r="O40" s="57">
        <v>63.264288977361829</v>
      </c>
      <c r="P40" s="57">
        <v>90.760363369123809</v>
      </c>
      <c r="Q40" s="57">
        <v>106.95826290110814</v>
      </c>
      <c r="R40" s="57">
        <v>137.96062074547464</v>
      </c>
      <c r="S40" s="57">
        <v>365.14007276619424</v>
      </c>
      <c r="T40" s="57">
        <v>498.42215412898787</v>
      </c>
      <c r="U40" s="57">
        <v>661.67244322294073</v>
      </c>
      <c r="V40" s="57">
        <v>749.37271734619208</v>
      </c>
      <c r="W40" s="57">
        <v>933.11324162836229</v>
      </c>
      <c r="X40" s="57">
        <v>1138.6549039839988</v>
      </c>
      <c r="Y40" s="57">
        <v>1375.406324364287</v>
      </c>
      <c r="Z40" s="57">
        <v>1394.7152763756201</v>
      </c>
      <c r="AA40" s="57">
        <v>1657.3919764305811</v>
      </c>
      <c r="AB40" s="57">
        <v>1711.4561371416949</v>
      </c>
      <c r="AC40" s="57">
        <v>1769.0645642296122</v>
      </c>
      <c r="AD40" s="57">
        <v>1756.1391003195981</v>
      </c>
      <c r="AE40" s="57">
        <v>1731.0427226826946</v>
      </c>
      <c r="AF40" s="57">
        <v>1702.4035736932221</v>
      </c>
      <c r="AG40" s="57">
        <v>1695.2480528434753</v>
      </c>
      <c r="AH40" s="57">
        <v>1727.5788697207495</v>
      </c>
      <c r="AI40" s="57">
        <v>1727.5788697207495</v>
      </c>
      <c r="AJ40" s="57">
        <v>1727.5788691565965</v>
      </c>
      <c r="AL40" s="58">
        <f t="shared" si="9"/>
        <v>-5.6415296967315953E-7</v>
      </c>
      <c r="AM40" s="59">
        <f t="shared" si="10"/>
        <v>-3.2655700366035489E-10</v>
      </c>
    </row>
    <row r="41" spans="2:39" ht="18.75" customHeight="1" x14ac:dyDescent="0.25">
      <c r="B41" s="60"/>
      <c r="C41" s="61"/>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L41" s="63"/>
      <c r="AM41" s="64"/>
    </row>
    <row r="42" spans="2:39" s="45" customFormat="1" ht="18.75" customHeight="1" x14ac:dyDescent="0.25">
      <c r="B42" s="65" t="s">
        <v>70</v>
      </c>
      <c r="C42" s="49" t="s">
        <v>7</v>
      </c>
      <c r="D42" s="50">
        <f>SUMIF(D43:D46,"&lt;1E+307")</f>
        <v>41208.891374826992</v>
      </c>
      <c r="E42" s="50">
        <f t="shared" ref="E42:AJ42" si="11">SUMIF(E43:E46,"&lt;1E+307")</f>
        <v>42608.213558871001</v>
      </c>
      <c r="F42" s="50">
        <f t="shared" si="11"/>
        <v>43072.002693926886</v>
      </c>
      <c r="G42" s="50">
        <f t="shared" si="11"/>
        <v>42650.102233899932</v>
      </c>
      <c r="H42" s="50">
        <f t="shared" si="11"/>
        <v>41491.835456927161</v>
      </c>
      <c r="I42" s="50">
        <f t="shared" si="11"/>
        <v>40135.977340023877</v>
      </c>
      <c r="J42" s="50">
        <f t="shared" si="11"/>
        <v>38261.993832476117</v>
      </c>
      <c r="K42" s="50">
        <f t="shared" si="11"/>
        <v>34832.352216245316</v>
      </c>
      <c r="L42" s="50">
        <f t="shared" si="11"/>
        <v>32230.180063358926</v>
      </c>
      <c r="M42" s="50">
        <f t="shared" si="11"/>
        <v>30177.978352510159</v>
      </c>
      <c r="N42" s="50">
        <f t="shared" si="11"/>
        <v>28249.563894666317</v>
      </c>
      <c r="O42" s="50">
        <f t="shared" si="11"/>
        <v>26207.974692807322</v>
      </c>
      <c r="P42" s="50">
        <f t="shared" si="11"/>
        <v>24490.612994145966</v>
      </c>
      <c r="Q42" s="50">
        <f t="shared" si="11"/>
        <v>22699.140236249401</v>
      </c>
      <c r="R42" s="50">
        <f t="shared" si="11"/>
        <v>20118.018914445485</v>
      </c>
      <c r="S42" s="50">
        <f t="shared" si="11"/>
        <v>18453.67150889754</v>
      </c>
      <c r="T42" s="50">
        <f t="shared" si="11"/>
        <v>16383.414104228865</v>
      </c>
      <c r="U42" s="50">
        <f t="shared" si="11"/>
        <v>14868.193774533303</v>
      </c>
      <c r="V42" s="50">
        <f t="shared" si="11"/>
        <v>13478.051136572472</v>
      </c>
      <c r="W42" s="50">
        <f t="shared" si="11"/>
        <v>12098.710307760812</v>
      </c>
      <c r="X42" s="50">
        <f t="shared" si="11"/>
        <v>10853.394829594503</v>
      </c>
      <c r="Y42" s="50">
        <f t="shared" si="11"/>
        <v>9987.1648443495997</v>
      </c>
      <c r="Z42" s="50">
        <f t="shared" si="11"/>
        <v>9167.3538117251392</v>
      </c>
      <c r="AA42" s="50">
        <f t="shared" si="11"/>
        <v>8380.6363587384785</v>
      </c>
      <c r="AB42" s="50">
        <f t="shared" si="11"/>
        <v>7779.8940213545129</v>
      </c>
      <c r="AC42" s="50">
        <f t="shared" si="11"/>
        <v>7175.1394751604521</v>
      </c>
      <c r="AD42" s="50">
        <f t="shared" si="11"/>
        <v>6655.1615378582765</v>
      </c>
      <c r="AE42" s="50">
        <f t="shared" si="11"/>
        <v>6281.3255692099556</v>
      </c>
      <c r="AF42" s="50">
        <f t="shared" si="11"/>
        <v>5897.2677548549009</v>
      </c>
      <c r="AG42" s="50">
        <f t="shared" si="11"/>
        <v>5376.5933808824448</v>
      </c>
      <c r="AH42" s="50">
        <f t="shared" si="11"/>
        <v>4901.0282317241745</v>
      </c>
      <c r="AI42" s="50">
        <f t="shared" si="11"/>
        <v>4494.047544056375</v>
      </c>
      <c r="AJ42" s="50">
        <f t="shared" si="11"/>
        <v>4291.3461521978397</v>
      </c>
      <c r="AL42" s="51">
        <f>AJ42-AI42</f>
        <v>-202.70139185853532</v>
      </c>
      <c r="AM42" s="52">
        <f>IF(AJ42&lt;&gt;0,AJ42/AI42-1,0)</f>
        <v>-4.5104416424481153E-2</v>
      </c>
    </row>
    <row r="43" spans="2:39" ht="18.75" customHeight="1" x14ac:dyDescent="0.25">
      <c r="B43" s="60" t="s">
        <v>71</v>
      </c>
      <c r="C43" s="61" t="s">
        <v>7</v>
      </c>
      <c r="D43" s="62">
        <v>37191.252</v>
      </c>
      <c r="E43" s="62">
        <v>39322.5</v>
      </c>
      <c r="F43" s="62">
        <v>40268.115999999995</v>
      </c>
      <c r="G43" s="62">
        <v>40154.239999999998</v>
      </c>
      <c r="H43" s="62">
        <v>39212.824000000001</v>
      </c>
      <c r="I43" s="62">
        <v>37857.175999999999</v>
      </c>
      <c r="J43" s="62">
        <v>36060.023999999998</v>
      </c>
      <c r="K43" s="62">
        <v>32792.06</v>
      </c>
      <c r="L43" s="62">
        <v>30293.143999999997</v>
      </c>
      <c r="M43" s="62">
        <v>28232.763999999999</v>
      </c>
      <c r="N43" s="62">
        <v>26271.559999999998</v>
      </c>
      <c r="O43" s="62">
        <v>24258.472000000002</v>
      </c>
      <c r="P43" s="62">
        <v>22439.396000000001</v>
      </c>
      <c r="Q43" s="62">
        <v>20668.2</v>
      </c>
      <c r="R43" s="62">
        <v>18093.684000000001</v>
      </c>
      <c r="S43" s="62">
        <v>16360.596000000001</v>
      </c>
      <c r="T43" s="62">
        <v>14511.195999999998</v>
      </c>
      <c r="U43" s="62">
        <v>12969.46</v>
      </c>
      <c r="V43" s="62">
        <v>11613.616</v>
      </c>
      <c r="W43" s="62">
        <v>10232.348</v>
      </c>
      <c r="X43" s="62">
        <v>9015.1880000000001</v>
      </c>
      <c r="Y43" s="62">
        <v>8067.5279999999993</v>
      </c>
      <c r="Z43" s="62">
        <v>7233.24</v>
      </c>
      <c r="AA43" s="62">
        <v>6471.2480000000005</v>
      </c>
      <c r="AB43" s="62">
        <v>5796.616</v>
      </c>
      <c r="AC43" s="62">
        <v>5191.8440000000001</v>
      </c>
      <c r="AD43" s="62">
        <v>4657.1840000000002</v>
      </c>
      <c r="AE43" s="62">
        <v>4284.1399999999994</v>
      </c>
      <c r="AF43" s="62">
        <v>3944.5839999999998</v>
      </c>
      <c r="AG43" s="62">
        <v>3426.7239999999997</v>
      </c>
      <c r="AH43" s="62">
        <v>2973.096</v>
      </c>
      <c r="AI43" s="62">
        <v>2574.152</v>
      </c>
      <c r="AJ43" s="62">
        <v>2370.3680000000004</v>
      </c>
      <c r="AL43" s="63">
        <f>AJ43-AI43</f>
        <v>-203.78399999999965</v>
      </c>
      <c r="AM43" s="64">
        <f>IF(AJ43&lt;&gt;0,AJ43/AI43-1,0)</f>
        <v>-7.9165488285073971E-2</v>
      </c>
    </row>
    <row r="44" spans="2:39" ht="18.75" customHeight="1" x14ac:dyDescent="0.25">
      <c r="B44" s="55" t="s">
        <v>72</v>
      </c>
      <c r="C44" s="56" t="s">
        <v>7</v>
      </c>
      <c r="D44" s="57">
        <v>79.06027499999999</v>
      </c>
      <c r="E44" s="57">
        <v>94.402664999999999</v>
      </c>
      <c r="F44" s="57">
        <v>109.74505500000001</v>
      </c>
      <c r="G44" s="57">
        <v>125.087445</v>
      </c>
      <c r="H44" s="57">
        <v>197.40019949999996</v>
      </c>
      <c r="I44" s="57">
        <v>269.70773550000001</v>
      </c>
      <c r="J44" s="57">
        <v>342.02049</v>
      </c>
      <c r="K44" s="57">
        <v>376.46258999999998</v>
      </c>
      <c r="L44" s="57">
        <v>414.8467005</v>
      </c>
      <c r="M44" s="57">
        <v>481.31677799999994</v>
      </c>
      <c r="N44" s="57">
        <v>553.92027849999999</v>
      </c>
      <c r="O44" s="57">
        <v>566.30693999999994</v>
      </c>
      <c r="P44" s="57">
        <v>677.13262199999997</v>
      </c>
      <c r="Q44" s="57">
        <v>683.69073600000002</v>
      </c>
      <c r="R44" s="57">
        <v>698.66421850000006</v>
      </c>
      <c r="S44" s="57">
        <v>691.40054699999996</v>
      </c>
      <c r="T44" s="57">
        <v>704.70397799999989</v>
      </c>
      <c r="U44" s="57">
        <v>754.06699500000002</v>
      </c>
      <c r="V44" s="57">
        <v>743.12583549999999</v>
      </c>
      <c r="W44" s="57">
        <v>762.69551200000001</v>
      </c>
      <c r="X44" s="57">
        <v>757.8712835</v>
      </c>
      <c r="Y44" s="57">
        <v>848.87039949999985</v>
      </c>
      <c r="Z44" s="57">
        <v>885.14385799999991</v>
      </c>
      <c r="AA44" s="57">
        <v>878.96336800000006</v>
      </c>
      <c r="AB44" s="57">
        <v>950.98652649999985</v>
      </c>
      <c r="AC44" s="57">
        <v>952.8339125</v>
      </c>
      <c r="AD44" s="57">
        <v>977.31706199999985</v>
      </c>
      <c r="AE44" s="57">
        <v>992.79035799999997</v>
      </c>
      <c r="AF44" s="57">
        <v>963.34625699999992</v>
      </c>
      <c r="AG44" s="57">
        <v>981.43663149999998</v>
      </c>
      <c r="AH44" s="57">
        <v>979.74194749999992</v>
      </c>
      <c r="AI44" s="57">
        <v>975.38772699999993</v>
      </c>
      <c r="AJ44" s="57">
        <v>971.04305466999995</v>
      </c>
      <c r="AL44" s="58">
        <f>AJ44-AI44</f>
        <v>-4.3446723299999803</v>
      </c>
      <c r="AM44" s="59">
        <f>IF(AJ44&lt;&gt;0,AJ44/AI44-1,0)</f>
        <v>-4.4543028477125324E-3</v>
      </c>
    </row>
    <row r="45" spans="2:39" ht="18.75" customHeight="1" x14ac:dyDescent="0.25">
      <c r="B45" s="60" t="s">
        <v>73</v>
      </c>
      <c r="C45" s="61" t="s">
        <v>7</v>
      </c>
      <c r="D45" s="62">
        <v>3938.5790998269849</v>
      </c>
      <c r="E45" s="62">
        <v>3191.3108938710002</v>
      </c>
      <c r="F45" s="62">
        <v>2694.1416389268888</v>
      </c>
      <c r="G45" s="62">
        <v>2370.7747888999384</v>
      </c>
      <c r="H45" s="62">
        <v>2081.611257427161</v>
      </c>
      <c r="I45" s="62">
        <v>1998.6472795238815</v>
      </c>
      <c r="J45" s="62">
        <v>1838.2519284716188</v>
      </c>
      <c r="K45" s="62">
        <v>1630.0766408804418</v>
      </c>
      <c r="L45" s="62">
        <v>1475.5758543634313</v>
      </c>
      <c r="M45" s="62">
        <v>1403.6187788795348</v>
      </c>
      <c r="N45" s="62">
        <v>1343.0311292505335</v>
      </c>
      <c r="O45" s="62">
        <v>1292.9576503251965</v>
      </c>
      <c r="P45" s="62">
        <v>1266.423588395963</v>
      </c>
      <c r="Q45" s="62">
        <v>1229.8325743118996</v>
      </c>
      <c r="R45" s="62">
        <v>1192.4600465704821</v>
      </c>
      <c r="S45" s="62">
        <v>1162.2859868975352</v>
      </c>
      <c r="T45" s="62">
        <v>1135.0431982488669</v>
      </c>
      <c r="U45" s="62">
        <v>1111.832299103306</v>
      </c>
      <c r="V45" s="62">
        <v>1086.6377857324721</v>
      </c>
      <c r="W45" s="62">
        <v>1068.2515309508103</v>
      </c>
      <c r="X45" s="62">
        <v>1043.9470119545024</v>
      </c>
      <c r="Y45" s="62">
        <v>1031.5719866196002</v>
      </c>
      <c r="Z45" s="62">
        <v>1011.606398195139</v>
      </c>
      <c r="AA45" s="62">
        <v>993.92432475847863</v>
      </c>
      <c r="AB45" s="62">
        <v>995.43428466451348</v>
      </c>
      <c r="AC45" s="62">
        <v>994.56360532045187</v>
      </c>
      <c r="AD45" s="62">
        <v>986.07568748827657</v>
      </c>
      <c r="AE45" s="62">
        <v>970.90458430995614</v>
      </c>
      <c r="AF45" s="62">
        <v>956.30415861490133</v>
      </c>
      <c r="AG45" s="62">
        <v>935.6306820624452</v>
      </c>
      <c r="AH45" s="62">
        <v>915.95676037417411</v>
      </c>
      <c r="AI45" s="62">
        <v>912.84283667637533</v>
      </c>
      <c r="AJ45" s="62">
        <v>918.83866061783885</v>
      </c>
      <c r="AL45" s="63">
        <f>AJ45-AI45</f>
        <v>5.9958239414635273</v>
      </c>
      <c r="AM45" s="64">
        <f>IF(AJ45&lt;&gt;0,AJ45/AI45-1,0)</f>
        <v>6.5682981785715189E-3</v>
      </c>
    </row>
    <row r="46" spans="2:39" ht="18.75" customHeight="1" x14ac:dyDescent="0.25">
      <c r="B46" s="55" t="s">
        <v>74</v>
      </c>
      <c r="C46" s="56" t="s">
        <v>7</v>
      </c>
      <c r="D46" s="57" t="e">
        <v>#N/A</v>
      </c>
      <c r="E46" s="57" t="e">
        <v>#N/A</v>
      </c>
      <c r="F46" s="57" t="e">
        <v>#N/A</v>
      </c>
      <c r="G46" s="57" t="e">
        <v>#N/A</v>
      </c>
      <c r="H46" s="57" t="e">
        <v>#N/A</v>
      </c>
      <c r="I46" s="57">
        <v>10.446325</v>
      </c>
      <c r="J46" s="57">
        <v>21.697414004499997</v>
      </c>
      <c r="K46" s="57">
        <v>33.752985364875002</v>
      </c>
      <c r="L46" s="57">
        <v>46.613508495499993</v>
      </c>
      <c r="M46" s="57">
        <v>60.278795630624998</v>
      </c>
      <c r="N46" s="57">
        <v>81.052486915784996</v>
      </c>
      <c r="O46" s="57">
        <v>90.238102482127502</v>
      </c>
      <c r="P46" s="57">
        <v>107.66078375000001</v>
      </c>
      <c r="Q46" s="57">
        <v>117.4169259375</v>
      </c>
      <c r="R46" s="57">
        <v>133.210649375</v>
      </c>
      <c r="S46" s="57">
        <v>239.38897500000004</v>
      </c>
      <c r="T46" s="57">
        <v>32.470927979999999</v>
      </c>
      <c r="U46" s="57">
        <v>32.834480429999999</v>
      </c>
      <c r="V46" s="57">
        <v>34.671515339999999</v>
      </c>
      <c r="W46" s="57">
        <v>35.415264809999996</v>
      </c>
      <c r="X46" s="57">
        <v>36.388534139999997</v>
      </c>
      <c r="Y46" s="57">
        <v>39.194458230000002</v>
      </c>
      <c r="Z46" s="57">
        <v>37.363555529999992</v>
      </c>
      <c r="AA46" s="57">
        <v>36.500665979999994</v>
      </c>
      <c r="AB46" s="57">
        <v>36.857210189999996</v>
      </c>
      <c r="AC46" s="57">
        <v>35.897957339999998</v>
      </c>
      <c r="AD46" s="57">
        <v>34.584788369999998</v>
      </c>
      <c r="AE46" s="57">
        <v>33.490626900000002</v>
      </c>
      <c r="AF46" s="57">
        <v>33.033339239999997</v>
      </c>
      <c r="AG46" s="57">
        <v>32.802067319999999</v>
      </c>
      <c r="AH46" s="57">
        <v>32.233523849999997</v>
      </c>
      <c r="AI46" s="57">
        <v>31.664980380000003</v>
      </c>
      <c r="AJ46" s="57">
        <v>31.096436909999998</v>
      </c>
      <c r="AL46" s="58">
        <f>AJ46-AI46</f>
        <v>-0.56854347000000516</v>
      </c>
      <c r="AM46" s="59">
        <f>IF(AJ46&lt;&gt;0,AJ46/AI46-1,0)</f>
        <v>-1.7954960438222978E-2</v>
      </c>
    </row>
    <row r="47" spans="2:39" ht="18.75" customHeight="1" x14ac:dyDescent="0.25">
      <c r="B47" s="60"/>
      <c r="C47" s="61"/>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L47" s="63"/>
      <c r="AM47" s="64"/>
    </row>
    <row r="48" spans="2:39" s="45" customFormat="1" ht="18.75" customHeight="1" x14ac:dyDescent="0.25">
      <c r="B48" s="65" t="s">
        <v>312</v>
      </c>
      <c r="C48" s="49" t="s">
        <v>7</v>
      </c>
      <c r="D48" s="50">
        <f>SUMIF(D49:D54,"&lt;1E+307")</f>
        <v>35975.62218803513</v>
      </c>
      <c r="E48" s="50">
        <f t="shared" ref="E48:AJ48" si="12">SUMIF(E49:E54,"&lt;1E+307")</f>
        <v>-24955.619757691176</v>
      </c>
      <c r="F48" s="50">
        <f t="shared" si="12"/>
        <v>-33376.199754911664</v>
      </c>
      <c r="G48" s="50">
        <f t="shared" si="12"/>
        <v>-34338.566587484602</v>
      </c>
      <c r="H48" s="50">
        <f t="shared" si="12"/>
        <v>-29315.749082163959</v>
      </c>
      <c r="I48" s="50">
        <f t="shared" si="12"/>
        <v>-23118.494742017538</v>
      </c>
      <c r="J48" s="50">
        <f t="shared" si="12"/>
        <v>-16717.866747016342</v>
      </c>
      <c r="K48" s="50">
        <f t="shared" si="12"/>
        <v>-15968.964172485066</v>
      </c>
      <c r="L48" s="50">
        <f t="shared" si="12"/>
        <v>-16100.023886002076</v>
      </c>
      <c r="M48" s="50">
        <f t="shared" si="12"/>
        <v>-20064.430751378914</v>
      </c>
      <c r="N48" s="50">
        <f t="shared" si="12"/>
        <v>-151.17568837622912</v>
      </c>
      <c r="O48" s="50">
        <f t="shared" si="12"/>
        <v>-9647.8554738654821</v>
      </c>
      <c r="P48" s="50">
        <f t="shared" si="12"/>
        <v>22473.393099779089</v>
      </c>
      <c r="Q48" s="50">
        <f t="shared" si="12"/>
        <v>17339.495140764993</v>
      </c>
      <c r="R48" s="50">
        <f t="shared" si="12"/>
        <v>12069.355743345162</v>
      </c>
      <c r="S48" s="50">
        <f t="shared" si="12"/>
        <v>7832.4752123920953</v>
      </c>
      <c r="T48" s="50">
        <f t="shared" si="12"/>
        <v>878.8132495881764</v>
      </c>
      <c r="U48" s="50">
        <f t="shared" si="12"/>
        <v>3964.5926498890913</v>
      </c>
      <c r="V48" s="50">
        <f t="shared" si="12"/>
        <v>-1438.7278177670087</v>
      </c>
      <c r="W48" s="50">
        <f t="shared" si="12"/>
        <v>-10142.782692077895</v>
      </c>
      <c r="X48" s="50">
        <f t="shared" si="12"/>
        <v>-2655.836064400929</v>
      </c>
      <c r="Y48" s="50">
        <f t="shared" si="12"/>
        <v>-8809.0713036342604</v>
      </c>
      <c r="Z48" s="50">
        <f t="shared" si="12"/>
        <v>-17466.771447446248</v>
      </c>
      <c r="AA48" s="50">
        <f t="shared" si="12"/>
        <v>-16212.756463266012</v>
      </c>
      <c r="AB48" s="50">
        <f t="shared" si="12"/>
        <v>-8999.2823873844009</v>
      </c>
      <c r="AC48" s="50">
        <f t="shared" si="12"/>
        <v>-11171.578455621095</v>
      </c>
      <c r="AD48" s="50">
        <f t="shared" si="12"/>
        <v>-13727.411345897664</v>
      </c>
      <c r="AE48" s="50">
        <f t="shared" si="12"/>
        <v>-10705.193532110039</v>
      </c>
      <c r="AF48" s="50">
        <f t="shared" si="12"/>
        <v>-7656.9304537464513</v>
      </c>
      <c r="AG48" s="50">
        <f t="shared" si="12"/>
        <v>-6822.2597697634283</v>
      </c>
      <c r="AH48" s="50">
        <f t="shared" si="12"/>
        <v>4196.8352101390501</v>
      </c>
      <c r="AI48" s="50">
        <f t="shared" si="12"/>
        <v>3998.4014121073506</v>
      </c>
      <c r="AJ48" s="50">
        <f t="shared" si="12"/>
        <v>-1816.1619724165794</v>
      </c>
      <c r="AL48" s="51">
        <f>AJ48-AI48</f>
        <v>-5814.5633845239299</v>
      </c>
      <c r="AM48" s="52">
        <f>IF(AJ48&lt;&gt;0,AJ48/AI48-1,0)</f>
        <v>-1.4542220215602051</v>
      </c>
    </row>
    <row r="49" spans="2:39" ht="18.75" customHeight="1" x14ac:dyDescent="0.25">
      <c r="B49" s="60" t="s">
        <v>313</v>
      </c>
      <c r="C49" s="61" t="s">
        <v>7</v>
      </c>
      <c r="D49" s="62">
        <v>-18200.334373645299</v>
      </c>
      <c r="E49" s="62">
        <v>-79844.083577365716</v>
      </c>
      <c r="F49" s="62">
        <v>-85250.812789914286</v>
      </c>
      <c r="G49" s="62">
        <v>-84985.279833438864</v>
      </c>
      <c r="H49" s="62">
        <v>-76260.752033780591</v>
      </c>
      <c r="I49" s="62">
        <v>-69647.298790431872</v>
      </c>
      <c r="J49" s="62">
        <v>-73073.77339835056</v>
      </c>
      <c r="K49" s="62">
        <v>-71329.344282885082</v>
      </c>
      <c r="L49" s="62">
        <v>-70278.350394755238</v>
      </c>
      <c r="M49" s="62">
        <v>-72341.664582357742</v>
      </c>
      <c r="N49" s="62">
        <v>-50185.072697133946</v>
      </c>
      <c r="O49" s="62">
        <v>-69927.669225195597</v>
      </c>
      <c r="P49" s="62">
        <v>-33748.193338837307</v>
      </c>
      <c r="Q49" s="62">
        <v>-35020.387675939826</v>
      </c>
      <c r="R49" s="62">
        <v>-34030.17103906937</v>
      </c>
      <c r="S49" s="62">
        <v>-33284.151101879324</v>
      </c>
      <c r="T49" s="62">
        <v>-31836.902197290605</v>
      </c>
      <c r="U49" s="62">
        <v>-27493.967814406027</v>
      </c>
      <c r="V49" s="62">
        <v>-48611.776478056054</v>
      </c>
      <c r="W49" s="62">
        <v>-55244.629567942124</v>
      </c>
      <c r="X49" s="62">
        <v>-47054.512087204246</v>
      </c>
      <c r="Y49" s="62">
        <v>-50970.366136274853</v>
      </c>
      <c r="Z49" s="62">
        <v>-59239.998894591765</v>
      </c>
      <c r="AA49" s="62">
        <v>-63916.223500606735</v>
      </c>
      <c r="AB49" s="62">
        <v>-55630.725097220515</v>
      </c>
      <c r="AC49" s="62">
        <v>-58153.406202912112</v>
      </c>
      <c r="AD49" s="62">
        <v>-60158.722421889775</v>
      </c>
      <c r="AE49" s="62">
        <v>-55877.644837592605</v>
      </c>
      <c r="AF49" s="62">
        <v>-47925.860951643619</v>
      </c>
      <c r="AG49" s="62">
        <v>-49032.104287761504</v>
      </c>
      <c r="AH49" s="62">
        <v>-38775.993992712116</v>
      </c>
      <c r="AI49" s="62">
        <v>-41408.770032184271</v>
      </c>
      <c r="AJ49" s="62">
        <v>-43152.282531473487</v>
      </c>
      <c r="AL49" s="63">
        <f t="shared" ref="AL49:AL53" si="13">AJ49-AI49</f>
        <v>-1743.5124992892161</v>
      </c>
      <c r="AM49" s="64">
        <f t="shared" ref="AM49:AM53" si="14">IF(AJ49&lt;&gt;0,AJ49/AI49-1,0)</f>
        <v>4.2104909127561596E-2</v>
      </c>
    </row>
    <row r="50" spans="2:39" ht="18.75" customHeight="1" x14ac:dyDescent="0.25">
      <c r="B50" s="55" t="s">
        <v>315</v>
      </c>
      <c r="C50" s="56" t="s">
        <v>7</v>
      </c>
      <c r="D50" s="57">
        <v>15040.127407805994</v>
      </c>
      <c r="E50" s="57">
        <v>14674.102642512005</v>
      </c>
      <c r="F50" s="57">
        <v>14966.847409874999</v>
      </c>
      <c r="G50" s="57">
        <v>14899.916775294001</v>
      </c>
      <c r="H50" s="57">
        <v>14897.832446664004</v>
      </c>
      <c r="I50" s="57">
        <v>14869.602999983001</v>
      </c>
      <c r="J50" s="57">
        <v>14809.861106746002</v>
      </c>
      <c r="K50" s="57">
        <v>14717.448390548001</v>
      </c>
      <c r="L50" s="57">
        <v>14601.571072266001</v>
      </c>
      <c r="M50" s="57">
        <v>14537.166530304006</v>
      </c>
      <c r="N50" s="57">
        <v>14501.747458128999</v>
      </c>
      <c r="O50" s="57">
        <v>15096.736432356998</v>
      </c>
      <c r="P50" s="57">
        <v>15457.987833297993</v>
      </c>
      <c r="Q50" s="57">
        <v>15310.237541736</v>
      </c>
      <c r="R50" s="57">
        <v>15483.588222128999</v>
      </c>
      <c r="S50" s="57">
        <v>15952.063509475001</v>
      </c>
      <c r="T50" s="57">
        <v>15013.903469381006</v>
      </c>
      <c r="U50" s="57">
        <v>15105.550503242001</v>
      </c>
      <c r="V50" s="57">
        <v>15002.580254875007</v>
      </c>
      <c r="W50" s="57">
        <v>14997.219906100003</v>
      </c>
      <c r="X50" s="57">
        <v>15134.259354935002</v>
      </c>
      <c r="Y50" s="57">
        <v>15098.026625897986</v>
      </c>
      <c r="Z50" s="57">
        <v>15543.221545523003</v>
      </c>
      <c r="AA50" s="57">
        <v>15667.986152500996</v>
      </c>
      <c r="AB50" s="57">
        <v>15542.733898027993</v>
      </c>
      <c r="AC50" s="57">
        <v>15718.695671748999</v>
      </c>
      <c r="AD50" s="57">
        <v>16093.283029256998</v>
      </c>
      <c r="AE50" s="57">
        <v>15944.760660211006</v>
      </c>
      <c r="AF50" s="57">
        <v>15880.062875858004</v>
      </c>
      <c r="AG50" s="57">
        <v>15887.735741802004</v>
      </c>
      <c r="AH50" s="57">
        <v>15739.667140001993</v>
      </c>
      <c r="AI50" s="57">
        <v>16048.682329867997</v>
      </c>
      <c r="AJ50" s="57">
        <v>15804.131753352212</v>
      </c>
      <c r="AL50" s="58">
        <f t="shared" si="13"/>
        <v>-244.550576515785</v>
      </c>
      <c r="AM50" s="59">
        <f t="shared" si="14"/>
        <v>-1.5238047055156412E-2</v>
      </c>
    </row>
    <row r="51" spans="2:39" ht="18.75" customHeight="1" x14ac:dyDescent="0.25">
      <c r="B51" s="60" t="s">
        <v>317</v>
      </c>
      <c r="C51" s="61" t="s">
        <v>7</v>
      </c>
      <c r="D51" s="62">
        <v>30025.002906058009</v>
      </c>
      <c r="E51" s="62">
        <v>28483.926123786001</v>
      </c>
      <c r="F51" s="62">
        <v>25758.093798191996</v>
      </c>
      <c r="G51" s="62">
        <v>24326.345017009993</v>
      </c>
      <c r="H51" s="62">
        <v>23670.758693747004</v>
      </c>
      <c r="I51" s="62">
        <v>23763.767262367011</v>
      </c>
      <c r="J51" s="62">
        <v>33686.655325563996</v>
      </c>
      <c r="K51" s="62">
        <v>33876.766796721997</v>
      </c>
      <c r="L51" s="62">
        <v>33046.380146004994</v>
      </c>
      <c r="M51" s="62">
        <v>32419.184892313999</v>
      </c>
      <c r="N51" s="62">
        <v>31888.996493172992</v>
      </c>
      <c r="O51" s="62">
        <v>35294.771521822993</v>
      </c>
      <c r="P51" s="62">
        <v>33115.965117540982</v>
      </c>
      <c r="Q51" s="62">
        <v>31618.165203958997</v>
      </c>
      <c r="R51" s="62">
        <v>28685.003944742006</v>
      </c>
      <c r="S51" s="62">
        <v>26537.673279130995</v>
      </c>
      <c r="T51" s="62">
        <v>22630.03553114125</v>
      </c>
      <c r="U51" s="62">
        <v>21789.275195028786</v>
      </c>
      <c r="V51" s="62">
        <v>27358.619852994514</v>
      </c>
      <c r="W51" s="62">
        <v>26489.026986234498</v>
      </c>
      <c r="X51" s="62">
        <v>25055.14714814549</v>
      </c>
      <c r="Y51" s="62">
        <v>23398.401127592886</v>
      </c>
      <c r="Z51" s="62">
        <v>21941.459092685491</v>
      </c>
      <c r="AA51" s="62">
        <v>26215.494254203499</v>
      </c>
      <c r="AB51" s="62">
        <v>25522.795729751491</v>
      </c>
      <c r="AC51" s="62">
        <v>24340.143485174496</v>
      </c>
      <c r="AD51" s="62">
        <v>23230.917746373489</v>
      </c>
      <c r="AE51" s="62">
        <v>22563.988418629535</v>
      </c>
      <c r="AF51" s="62">
        <v>22549.629060558535</v>
      </c>
      <c r="AG51" s="62">
        <v>22196.492571942046</v>
      </c>
      <c r="AH51" s="62">
        <v>25440.38374682705</v>
      </c>
      <c r="AI51" s="62">
        <v>26001.878205075001</v>
      </c>
      <c r="AJ51" s="62">
        <v>23050.813643767997</v>
      </c>
      <c r="AL51" s="63">
        <f t="shared" si="13"/>
        <v>-2951.0645613070046</v>
      </c>
      <c r="AM51" s="64">
        <f t="shared" si="14"/>
        <v>-0.11349428445253695</v>
      </c>
    </row>
    <row r="52" spans="2:39" ht="18.75" customHeight="1" x14ac:dyDescent="0.25">
      <c r="B52" s="55" t="s">
        <v>319</v>
      </c>
      <c r="C52" s="56" t="s">
        <v>7</v>
      </c>
      <c r="D52" s="57">
        <v>9048.2272472797231</v>
      </c>
      <c r="E52" s="57">
        <v>8992.8186677273261</v>
      </c>
      <c r="F52" s="57">
        <v>9208.5503030968266</v>
      </c>
      <c r="G52" s="57">
        <v>9194.4624051406736</v>
      </c>
      <c r="H52" s="57">
        <v>9349.9280718364225</v>
      </c>
      <c r="I52" s="57">
        <v>9231.0335563757253</v>
      </c>
      <c r="J52" s="57">
        <v>9172.1892537107233</v>
      </c>
      <c r="K52" s="57">
        <v>9163.2026255125238</v>
      </c>
      <c r="L52" s="57">
        <v>9342.2323043935739</v>
      </c>
      <c r="M52" s="57">
        <v>9417.8581896544238</v>
      </c>
      <c r="N52" s="57">
        <v>9448.6810831770254</v>
      </c>
      <c r="O52" s="57">
        <v>9940.4702367766258</v>
      </c>
      <c r="P52" s="57">
        <v>9699.7562547451253</v>
      </c>
      <c r="Q52" s="57">
        <v>9735.1805409226235</v>
      </c>
      <c r="R52" s="57">
        <v>9789.7557119816247</v>
      </c>
      <c r="S52" s="57">
        <v>9805.2810343276269</v>
      </c>
      <c r="T52" s="57">
        <v>9523.2550392376252</v>
      </c>
      <c r="U52" s="57">
        <v>9603.9440454386258</v>
      </c>
      <c r="V52" s="57">
        <v>9452.1737987166234</v>
      </c>
      <c r="W52" s="57">
        <v>9457.1539418176253</v>
      </c>
      <c r="X52" s="57">
        <v>9279.4606792481245</v>
      </c>
      <c r="Y52" s="57">
        <v>9178.6817450181261</v>
      </c>
      <c r="Z52" s="57">
        <v>9227.1518648381243</v>
      </c>
      <c r="AA52" s="57">
        <v>9214.1201677591253</v>
      </c>
      <c r="AB52" s="57">
        <v>9175.5140882971264</v>
      </c>
      <c r="AC52" s="57">
        <v>9338.5960359651235</v>
      </c>
      <c r="AD52" s="57">
        <v>9536.2752713876234</v>
      </c>
      <c r="AE52" s="57">
        <v>9553.693019800121</v>
      </c>
      <c r="AF52" s="57">
        <v>9608.4977519646254</v>
      </c>
      <c r="AG52" s="57">
        <v>9713.3148376936242</v>
      </c>
      <c r="AH52" s="57">
        <v>9845.9196477761234</v>
      </c>
      <c r="AI52" s="57">
        <v>10250.822981941625</v>
      </c>
      <c r="AJ52" s="57">
        <v>10009.687225193344</v>
      </c>
      <c r="AL52" s="58">
        <f t="shared" si="13"/>
        <v>-241.13575674828098</v>
      </c>
      <c r="AM52" s="59">
        <f t="shared" si="14"/>
        <v>-2.3523550955184547E-2</v>
      </c>
    </row>
    <row r="53" spans="2:39" ht="18.75" customHeight="1" x14ac:dyDescent="0.25">
      <c r="B53" s="60" t="s">
        <v>321</v>
      </c>
      <c r="C53" s="61" t="s">
        <v>7</v>
      </c>
      <c r="D53" s="62">
        <v>1392.9494800930004</v>
      </c>
      <c r="E53" s="62">
        <v>1385.6791263740001</v>
      </c>
      <c r="F53" s="62">
        <v>1380.9837807989995</v>
      </c>
      <c r="G53" s="62">
        <v>1399.3476928849998</v>
      </c>
      <c r="H53" s="62">
        <v>1392.6515032550003</v>
      </c>
      <c r="I53" s="62">
        <v>1392.5477562369997</v>
      </c>
      <c r="J53" s="62">
        <v>1401.8648316980002</v>
      </c>
      <c r="K53" s="62">
        <v>1399.365870012</v>
      </c>
      <c r="L53" s="62">
        <v>1388.3002019400005</v>
      </c>
      <c r="M53" s="62">
        <v>1384.7106904670002</v>
      </c>
      <c r="N53" s="62">
        <v>1371.8308285539999</v>
      </c>
      <c r="O53" s="62">
        <v>5269.0326076949978</v>
      </c>
      <c r="P53" s="62">
        <v>5068.4677788499994</v>
      </c>
      <c r="Q53" s="62">
        <v>4468.6250056980007</v>
      </c>
      <c r="R53" s="62">
        <v>4354.7202404680002</v>
      </c>
      <c r="S53" s="62">
        <v>3834.1454766469983</v>
      </c>
      <c r="T53" s="62">
        <v>1827.6600949679998</v>
      </c>
      <c r="U53" s="62">
        <v>1407.4304220030008</v>
      </c>
      <c r="V53" s="62">
        <v>1034.2691319559999</v>
      </c>
      <c r="W53" s="62">
        <v>578.62143981099916</v>
      </c>
      <c r="X53" s="62">
        <v>29.354674412000122</v>
      </c>
      <c r="Y53" s="62">
        <v>-539.89037266799971</v>
      </c>
      <c r="Z53" s="62">
        <v>-951.37081441399914</v>
      </c>
      <c r="AA53" s="62">
        <v>-682.23101862299939</v>
      </c>
      <c r="AB53" s="62">
        <v>-320.79387950400076</v>
      </c>
      <c r="AC53" s="62">
        <v>-186.14464448899938</v>
      </c>
      <c r="AD53" s="62">
        <v>-126.24200090100112</v>
      </c>
      <c r="AE53" s="62">
        <v>247.92652859799998</v>
      </c>
      <c r="AF53" s="62">
        <v>882.01989842000023</v>
      </c>
      <c r="AG53" s="62">
        <v>479.23748880600044</v>
      </c>
      <c r="AH53" s="62">
        <v>598.13775714999906</v>
      </c>
      <c r="AI53" s="62">
        <v>1757.0670163109987</v>
      </c>
      <c r="AJ53" s="62">
        <v>1122.7670256473957</v>
      </c>
      <c r="AL53" s="63">
        <f t="shared" si="13"/>
        <v>-634.29999066360301</v>
      </c>
      <c r="AM53" s="64">
        <f t="shared" si="14"/>
        <v>-0.36099931577756772</v>
      </c>
    </row>
    <row r="54" spans="2:39" ht="18.75" customHeight="1" x14ac:dyDescent="0.25">
      <c r="B54" s="55" t="s">
        <v>323</v>
      </c>
      <c r="C54" s="56" t="s">
        <v>7</v>
      </c>
      <c r="D54" s="57">
        <v>-1330.3504795563003</v>
      </c>
      <c r="E54" s="57">
        <v>1351.9372592752002</v>
      </c>
      <c r="F54" s="57">
        <v>560.13774303980006</v>
      </c>
      <c r="G54" s="57">
        <v>826.64135562459978</v>
      </c>
      <c r="H54" s="57">
        <v>-2366.1677638858</v>
      </c>
      <c r="I54" s="57">
        <v>-2728.1475265484</v>
      </c>
      <c r="J54" s="57">
        <v>-2714.6638663845001</v>
      </c>
      <c r="K54" s="57">
        <v>-3796.4035723945049</v>
      </c>
      <c r="L54" s="57">
        <v>-4200.1572158514073</v>
      </c>
      <c r="M54" s="57">
        <v>-5481.6864717606004</v>
      </c>
      <c r="N54" s="57">
        <v>-7177.3588542753005</v>
      </c>
      <c r="O54" s="57">
        <v>-5321.1970473215006</v>
      </c>
      <c r="P54" s="57">
        <v>-7120.5905458177003</v>
      </c>
      <c r="Q54" s="57">
        <v>-8772.3254756107999</v>
      </c>
      <c r="R54" s="57">
        <v>-12213.541336906101</v>
      </c>
      <c r="S54" s="57">
        <v>-15012.536985309202</v>
      </c>
      <c r="T54" s="57">
        <v>-16279.138687849099</v>
      </c>
      <c r="U54" s="57">
        <v>-16447.639701417298</v>
      </c>
      <c r="V54" s="57">
        <v>-5674.5943782530994</v>
      </c>
      <c r="W54" s="57">
        <v>-6420.1753980989006</v>
      </c>
      <c r="X54" s="57">
        <v>-5099.5458339372999</v>
      </c>
      <c r="Y54" s="57">
        <v>-4973.9242932004017</v>
      </c>
      <c r="Z54" s="57">
        <v>-3987.2342414871</v>
      </c>
      <c r="AA54" s="57">
        <v>-2711.9025184999005</v>
      </c>
      <c r="AB54" s="57">
        <v>-3288.8071267364999</v>
      </c>
      <c r="AC54" s="57">
        <v>-2229.4628011085993</v>
      </c>
      <c r="AD54" s="57">
        <v>-2302.9229701250001</v>
      </c>
      <c r="AE54" s="57">
        <v>-3137.9173217561006</v>
      </c>
      <c r="AF54" s="57">
        <v>-8651.2790889039989</v>
      </c>
      <c r="AG54" s="57">
        <v>-6066.9361222455991</v>
      </c>
      <c r="AH54" s="57">
        <v>-8651.2790889039989</v>
      </c>
      <c r="AI54" s="57">
        <v>-8651.2790889039989</v>
      </c>
      <c r="AJ54" s="57">
        <v>-8651.2790889040407</v>
      </c>
      <c r="AL54" s="58">
        <f>AJ54-AI54</f>
        <v>-4.1836756281554699E-11</v>
      </c>
      <c r="AM54" s="59">
        <f>IF(AJ54&lt;&gt;0,AJ54/AI54-1,0)</f>
        <v>4.8849813083506888E-15</v>
      </c>
    </row>
    <row r="55" spans="2:39" ht="19.5" customHeight="1" x14ac:dyDescent="0.25">
      <c r="B55" s="68"/>
      <c r="C55" s="69"/>
    </row>
  </sheetData>
  <conditionalFormatting sqref="AM1:AM1048576">
    <cfRule type="colorScale" priority="1">
      <colorScale>
        <cfvo type="min"/>
        <cfvo type="percentile" val="50"/>
        <cfvo type="max"/>
        <color rgb="FF63BE7B"/>
        <color rgb="FFFCFCFF"/>
        <color rgb="FFF8696B"/>
      </colorScale>
    </cfRule>
  </conditionalFormatting>
  <pageMargins left="0.70866141732283472" right="0.70866141732283472" top="0.78740157480314965" bottom="0.78740157480314965" header="1.1811023622047245" footer="1.1811023622047245"/>
  <pageSetup paperSize="9" scale="19" orientation="portrait" r:id="rId1"/>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34581-B274-4365-96FA-808013D159B8}">
  <sheetPr>
    <tabColor theme="7" tint="0.59999389629810485"/>
    <pageSetUpPr fitToPage="1"/>
  </sheetPr>
  <dimension ref="B1:AN61"/>
  <sheetViews>
    <sheetView showGridLines="0" zoomScale="115" zoomScaleNormal="115" zoomScalePageLayoutView="150" workbookViewId="0">
      <pane xSplit="3" ySplit="8" topLeftCell="Y9" activePane="bottomRight" state="frozen"/>
      <selection activeCell="D31" sqref="D31"/>
      <selection pane="topRight" activeCell="D31" sqref="D31"/>
      <selection pane="bottomLeft" activeCell="D31" sqref="D31"/>
      <selection pane="bottomRight" activeCell="D31" sqref="D31"/>
    </sheetView>
  </sheetViews>
  <sheetFormatPr baseColWidth="10" defaultColWidth="11.42578125" defaultRowHeight="15" x14ac:dyDescent="0.25"/>
  <cols>
    <col min="1" max="1" width="5.42578125" style="31" customWidth="1"/>
    <col min="2" max="2" width="62.7109375" style="31" customWidth="1"/>
    <col min="3" max="3" width="16.7109375" style="32" customWidth="1"/>
    <col min="4" max="40" width="10.85546875" style="31" customWidth="1"/>
    <col min="41" max="16384" width="11.42578125" style="31"/>
  </cols>
  <sheetData>
    <row r="1" spans="2:40" x14ac:dyDescent="0.25">
      <c r="B1" s="31" t="s">
        <v>282</v>
      </c>
      <c r="D1" s="418" t="s">
        <v>30</v>
      </c>
      <c r="E1" s="418" t="s">
        <v>30</v>
      </c>
      <c r="F1" s="418" t="s">
        <v>30</v>
      </c>
      <c r="G1" s="418" t="s">
        <v>30</v>
      </c>
      <c r="H1" s="418" t="s">
        <v>30</v>
      </c>
      <c r="I1" s="418" t="s">
        <v>30</v>
      </c>
      <c r="J1" s="418" t="s">
        <v>30</v>
      </c>
      <c r="K1" s="418" t="s">
        <v>30</v>
      </c>
      <c r="L1" s="418" t="s">
        <v>30</v>
      </c>
      <c r="M1" s="418" t="s">
        <v>30</v>
      </c>
      <c r="N1" s="418" t="s">
        <v>30</v>
      </c>
      <c r="O1" s="418" t="s">
        <v>30</v>
      </c>
      <c r="P1" s="418" t="s">
        <v>30</v>
      </c>
      <c r="Q1" s="418" t="s">
        <v>30</v>
      </c>
      <c r="R1" s="418" t="s">
        <v>30</v>
      </c>
      <c r="S1" s="418" t="s">
        <v>30</v>
      </c>
      <c r="T1" s="418" t="s">
        <v>30</v>
      </c>
      <c r="U1" s="418" t="s">
        <v>30</v>
      </c>
      <c r="V1" s="418" t="s">
        <v>30</v>
      </c>
      <c r="W1" s="418" t="s">
        <v>30</v>
      </c>
      <c r="X1" s="418" t="s">
        <v>30</v>
      </c>
      <c r="Y1" s="418" t="s">
        <v>30</v>
      </c>
      <c r="Z1" s="418" t="s">
        <v>30</v>
      </c>
      <c r="AA1" s="418" t="s">
        <v>30</v>
      </c>
      <c r="AB1" s="418" t="s">
        <v>30</v>
      </c>
      <c r="AC1" s="418" t="s">
        <v>30</v>
      </c>
      <c r="AD1" s="418" t="s">
        <v>30</v>
      </c>
      <c r="AE1" s="418" t="s">
        <v>30</v>
      </c>
      <c r="AF1" s="418" t="s">
        <v>30</v>
      </c>
      <c r="AG1" s="418" t="s">
        <v>30</v>
      </c>
      <c r="AH1" s="418" t="s">
        <v>30</v>
      </c>
      <c r="AI1" s="418" t="s">
        <v>30</v>
      </c>
      <c r="AJ1" s="418" t="s">
        <v>31</v>
      </c>
      <c r="AK1" s="418"/>
      <c r="AL1" s="418"/>
      <c r="AM1" s="418"/>
      <c r="AN1" s="418"/>
    </row>
    <row r="2" spans="2:40" ht="14.25" customHeight="1" x14ac:dyDescent="0.25">
      <c r="B2" s="34"/>
      <c r="C2" s="35"/>
      <c r="D2" s="418" t="s">
        <v>32</v>
      </c>
      <c r="E2" s="418" t="s">
        <v>32</v>
      </c>
      <c r="F2" s="418" t="s">
        <v>32</v>
      </c>
      <c r="G2" s="418" t="s">
        <v>32</v>
      </c>
      <c r="H2" s="418" t="s">
        <v>32</v>
      </c>
      <c r="I2" s="418" t="s">
        <v>32</v>
      </c>
      <c r="J2" s="418" t="s">
        <v>32</v>
      </c>
      <c r="K2" s="418" t="s">
        <v>32</v>
      </c>
      <c r="L2" s="418" t="s">
        <v>32</v>
      </c>
      <c r="M2" s="418" t="s">
        <v>32</v>
      </c>
      <c r="N2" s="418" t="s">
        <v>32</v>
      </c>
      <c r="O2" s="418" t="s">
        <v>32</v>
      </c>
      <c r="P2" s="418" t="s">
        <v>32</v>
      </c>
      <c r="Q2" s="418" t="s">
        <v>32</v>
      </c>
      <c r="R2" s="418" t="s">
        <v>32</v>
      </c>
      <c r="S2" s="418" t="s">
        <v>32</v>
      </c>
      <c r="T2" s="418" t="s">
        <v>32</v>
      </c>
      <c r="U2" s="418" t="s">
        <v>32</v>
      </c>
      <c r="V2" s="418" t="s">
        <v>32</v>
      </c>
      <c r="W2" s="418" t="s">
        <v>32</v>
      </c>
      <c r="X2" s="418" t="s">
        <v>32</v>
      </c>
      <c r="Y2" s="418" t="s">
        <v>32</v>
      </c>
      <c r="Z2" s="418" t="s">
        <v>32</v>
      </c>
      <c r="AA2" s="418" t="s">
        <v>32</v>
      </c>
      <c r="AB2" s="418" t="s">
        <v>32</v>
      </c>
      <c r="AC2" s="418" t="s">
        <v>32</v>
      </c>
      <c r="AD2" s="418" t="s">
        <v>32</v>
      </c>
      <c r="AE2" s="418" t="s">
        <v>32</v>
      </c>
      <c r="AF2" s="418" t="s">
        <v>32</v>
      </c>
      <c r="AG2" s="418" t="s">
        <v>32</v>
      </c>
      <c r="AH2" s="418" t="s">
        <v>32</v>
      </c>
      <c r="AI2" s="418" t="s">
        <v>32</v>
      </c>
      <c r="AJ2" s="418" t="s">
        <v>32</v>
      </c>
      <c r="AK2" s="418"/>
      <c r="AL2" s="418"/>
      <c r="AM2" s="418"/>
      <c r="AN2" s="418"/>
    </row>
    <row r="3" spans="2:40" ht="22.5" customHeight="1" x14ac:dyDescent="0.25">
      <c r="B3" s="36" t="s">
        <v>283</v>
      </c>
      <c r="C3" s="37" t="s">
        <v>33</v>
      </c>
      <c r="D3" s="38" t="s">
        <v>284</v>
      </c>
      <c r="E3" s="38">
        <v>1</v>
      </c>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L3" s="419"/>
      <c r="AM3" s="419"/>
    </row>
    <row r="4" spans="2:40" x14ac:dyDescent="0.25">
      <c r="B4" s="39" t="s">
        <v>34</v>
      </c>
      <c r="C4" s="40"/>
      <c r="D4" s="41">
        <v>32874</v>
      </c>
      <c r="E4" s="41">
        <v>33239</v>
      </c>
      <c r="F4" s="41">
        <v>33604</v>
      </c>
      <c r="G4" s="41">
        <v>33970</v>
      </c>
      <c r="H4" s="41">
        <v>34335</v>
      </c>
      <c r="I4" s="41">
        <v>34700</v>
      </c>
      <c r="J4" s="41">
        <v>35065</v>
      </c>
      <c r="K4" s="41">
        <v>35431</v>
      </c>
      <c r="L4" s="41">
        <v>35796</v>
      </c>
      <c r="M4" s="41">
        <v>36161</v>
      </c>
      <c r="N4" s="41">
        <v>36526</v>
      </c>
      <c r="O4" s="41">
        <v>36892</v>
      </c>
      <c r="P4" s="41">
        <v>37257</v>
      </c>
      <c r="Q4" s="41">
        <v>37622</v>
      </c>
      <c r="R4" s="41">
        <v>37987</v>
      </c>
      <c r="S4" s="41">
        <v>38353</v>
      </c>
      <c r="T4" s="41">
        <v>38718</v>
      </c>
      <c r="U4" s="41">
        <v>39083</v>
      </c>
      <c r="V4" s="41">
        <v>39448</v>
      </c>
      <c r="W4" s="41">
        <v>39814</v>
      </c>
      <c r="X4" s="41">
        <v>40179</v>
      </c>
      <c r="Y4" s="41">
        <v>40544</v>
      </c>
      <c r="Z4" s="41">
        <v>40909</v>
      </c>
      <c r="AA4" s="41">
        <v>41275</v>
      </c>
      <c r="AB4" s="41">
        <v>41640</v>
      </c>
      <c r="AC4" s="41">
        <v>42005</v>
      </c>
      <c r="AD4" s="41">
        <v>42370</v>
      </c>
      <c r="AE4" s="41">
        <v>42736</v>
      </c>
      <c r="AF4" s="41">
        <v>43101</v>
      </c>
      <c r="AG4" s="41">
        <v>43466</v>
      </c>
      <c r="AH4" s="41">
        <v>43831</v>
      </c>
      <c r="AI4" s="41">
        <v>44197</v>
      </c>
      <c r="AJ4" s="41">
        <v>44562</v>
      </c>
      <c r="AL4" s="41" t="s">
        <v>35</v>
      </c>
      <c r="AM4" s="41" t="s">
        <v>36</v>
      </c>
    </row>
    <row r="5" spans="2:40" s="45" customFormat="1" ht="18.75" customHeight="1" x14ac:dyDescent="0.25">
      <c r="B5" s="42" t="s">
        <v>37</v>
      </c>
      <c r="C5" s="43"/>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24">
        <f>AH6/AG6-1</f>
        <v>-8.5144547453715913E-2</v>
      </c>
      <c r="AI5" s="424">
        <f t="shared" ref="AI5:AJ5" si="0">AI6/AH6-1</f>
        <v>4.8739166619133245E-2</v>
      </c>
      <c r="AJ5" s="424">
        <f t="shared" si="0"/>
        <v>-1.818575644009246E-2</v>
      </c>
      <c r="AL5" s="46"/>
      <c r="AM5" s="47"/>
    </row>
    <row r="6" spans="2:40" s="45" customFormat="1" ht="18.75" customHeight="1" x14ac:dyDescent="0.25">
      <c r="B6" s="48" t="s">
        <v>38</v>
      </c>
      <c r="C6" s="49" t="s">
        <v>7</v>
      </c>
      <c r="D6" s="50">
        <f t="shared" ref="D6:AJ6" si="1">SUM(D9,D14,D21,D26,D32,D42)</f>
        <v>1054740.6436308681</v>
      </c>
      <c r="E6" s="50">
        <f t="shared" si="1"/>
        <v>1016870.2914381886</v>
      </c>
      <c r="F6" s="50">
        <f t="shared" si="1"/>
        <v>969474.18310529203</v>
      </c>
      <c r="G6" s="50">
        <f t="shared" si="1"/>
        <v>959367.19786250673</v>
      </c>
      <c r="H6" s="50">
        <f t="shared" si="1"/>
        <v>943184.83650401747</v>
      </c>
      <c r="I6" s="50">
        <f t="shared" si="1"/>
        <v>939897.14520075871</v>
      </c>
      <c r="J6" s="50">
        <f t="shared" si="1"/>
        <v>959653.34790146642</v>
      </c>
      <c r="K6" s="50">
        <f t="shared" si="1"/>
        <v>931486.94555176632</v>
      </c>
      <c r="L6" s="50">
        <f t="shared" si="1"/>
        <v>923466.99254718493</v>
      </c>
      <c r="M6" s="50">
        <f t="shared" si="1"/>
        <v>895402.12791444757</v>
      </c>
      <c r="N6" s="50">
        <f t="shared" si="1"/>
        <v>898938.0360145712</v>
      </c>
      <c r="O6" s="50">
        <f t="shared" si="1"/>
        <v>915242.15188338293</v>
      </c>
      <c r="P6" s="50">
        <f t="shared" si="1"/>
        <v>898834.50861562486</v>
      </c>
      <c r="Q6" s="50">
        <f t="shared" si="1"/>
        <v>899858.37512171594</v>
      </c>
      <c r="R6" s="50">
        <f t="shared" si="1"/>
        <v>885632.52776845382</v>
      </c>
      <c r="S6" s="50">
        <f t="shared" si="1"/>
        <v>865470.70709178131</v>
      </c>
      <c r="T6" s="50">
        <f t="shared" si="1"/>
        <v>877497.6645336271</v>
      </c>
      <c r="U6" s="50">
        <f t="shared" si="1"/>
        <v>850229.80437451974</v>
      </c>
      <c r="V6" s="50">
        <f t="shared" si="1"/>
        <v>852857.86259081995</v>
      </c>
      <c r="W6" s="50">
        <f t="shared" si="1"/>
        <v>788285.81981217186</v>
      </c>
      <c r="X6" s="50">
        <f t="shared" si="1"/>
        <v>831129.58434742235</v>
      </c>
      <c r="Y6" s="50">
        <f t="shared" si="1"/>
        <v>807613.93182079413</v>
      </c>
      <c r="Z6" s="50">
        <f t="shared" si="1"/>
        <v>812815.52992275811</v>
      </c>
      <c r="AA6" s="50">
        <f t="shared" si="1"/>
        <v>833804.36711318651</v>
      </c>
      <c r="AB6" s="50">
        <f t="shared" si="1"/>
        <v>794738.54564186488</v>
      </c>
      <c r="AC6" s="50">
        <f t="shared" si="1"/>
        <v>798084.70236038265</v>
      </c>
      <c r="AD6" s="50">
        <f t="shared" si="1"/>
        <v>801744.54745022056</v>
      </c>
      <c r="AE6" s="50">
        <f t="shared" si="1"/>
        <v>785985.85096547066</v>
      </c>
      <c r="AF6" s="50">
        <f t="shared" si="1"/>
        <v>754811.1380957166</v>
      </c>
      <c r="AG6" s="50">
        <f t="shared" si="1"/>
        <v>707491.36498979176</v>
      </c>
      <c r="AH6" s="50">
        <f t="shared" si="1"/>
        <v>647252.33289032418</v>
      </c>
      <c r="AI6" s="50">
        <f t="shared" si="1"/>
        <v>678798.87218768836</v>
      </c>
      <c r="AJ6" s="50">
        <f t="shared" si="1"/>
        <v>666454.40122627362</v>
      </c>
      <c r="AL6" s="51">
        <f>AJ6-AI6</f>
        <v>-12344.470961414743</v>
      </c>
      <c r="AM6" s="52">
        <f>IF(AJ6&lt;&gt;0,AJ6/AI6-1,0)</f>
        <v>-1.818575644009246E-2</v>
      </c>
    </row>
    <row r="7" spans="2:40" s="45" customFormat="1" ht="18.75" customHeight="1" x14ac:dyDescent="0.25">
      <c r="B7" s="53" t="s">
        <v>39</v>
      </c>
      <c r="C7" s="43" t="s">
        <v>7</v>
      </c>
      <c r="D7" s="44">
        <f t="shared" ref="D7:AJ7" si="2">SUM(D9,D14,D21,D26,D32,D42,D48)</f>
        <v>1083500.8834488778</v>
      </c>
      <c r="E7" s="44">
        <f t="shared" si="2"/>
        <v>984708.3028462088</v>
      </c>
      <c r="F7" s="44">
        <f t="shared" si="2"/>
        <v>928856.88009676384</v>
      </c>
      <c r="G7" s="44">
        <f t="shared" si="2"/>
        <v>917821.80722745333</v>
      </c>
      <c r="H7" s="44">
        <f t="shared" si="2"/>
        <v>906668.29819739668</v>
      </c>
      <c r="I7" s="44">
        <f t="shared" si="2"/>
        <v>909585.06016697735</v>
      </c>
      <c r="J7" s="44">
        <f t="shared" si="2"/>
        <v>935736.68676524295</v>
      </c>
      <c r="K7" s="44">
        <f t="shared" si="2"/>
        <v>908328.50241382187</v>
      </c>
      <c r="L7" s="44">
        <f t="shared" si="2"/>
        <v>900181.43259500258</v>
      </c>
      <c r="M7" s="44">
        <f t="shared" si="2"/>
        <v>868153.88486327894</v>
      </c>
      <c r="N7" s="44">
        <f t="shared" si="2"/>
        <v>891603.48364089685</v>
      </c>
      <c r="O7" s="44">
        <f t="shared" si="2"/>
        <v>898206.21770787844</v>
      </c>
      <c r="P7" s="44">
        <f t="shared" si="2"/>
        <v>913892.67194597318</v>
      </c>
      <c r="Q7" s="44">
        <f t="shared" si="2"/>
        <v>909739.61783395312</v>
      </c>
      <c r="R7" s="44">
        <f t="shared" si="2"/>
        <v>890217.10636565473</v>
      </c>
      <c r="S7" s="44">
        <f t="shared" si="2"/>
        <v>865778.16706772707</v>
      </c>
      <c r="T7" s="44">
        <f t="shared" si="2"/>
        <v>870903.10413692496</v>
      </c>
      <c r="U7" s="44">
        <f t="shared" si="2"/>
        <v>846709.99595636746</v>
      </c>
      <c r="V7" s="44">
        <f t="shared" si="2"/>
        <v>843916.33537482296</v>
      </c>
      <c r="W7" s="44">
        <f t="shared" si="2"/>
        <v>770499.70917557599</v>
      </c>
      <c r="X7" s="44">
        <f t="shared" si="2"/>
        <v>820839.12447370403</v>
      </c>
      <c r="Y7" s="44">
        <f t="shared" si="2"/>
        <v>791170.41622639168</v>
      </c>
      <c r="Z7" s="44">
        <f t="shared" si="2"/>
        <v>787704.49650934595</v>
      </c>
      <c r="AA7" s="44">
        <f t="shared" si="2"/>
        <v>809945.85573701165</v>
      </c>
      <c r="AB7" s="44">
        <f t="shared" si="2"/>
        <v>778061.98521732434</v>
      </c>
      <c r="AC7" s="44">
        <f t="shared" si="2"/>
        <v>779212.83463323209</v>
      </c>
      <c r="AD7" s="44">
        <f t="shared" si="2"/>
        <v>780349.68728363561</v>
      </c>
      <c r="AE7" s="44">
        <f t="shared" si="2"/>
        <v>767605.56559127953</v>
      </c>
      <c r="AF7" s="44">
        <f t="shared" si="2"/>
        <v>739346.38075718854</v>
      </c>
      <c r="AG7" s="44">
        <f t="shared" si="2"/>
        <v>692962.59267400322</v>
      </c>
      <c r="AH7" s="44">
        <f t="shared" si="2"/>
        <v>643741.65850188723</v>
      </c>
      <c r="AI7" s="44">
        <f t="shared" si="2"/>
        <v>675066.14925439435</v>
      </c>
      <c r="AJ7" s="44">
        <f t="shared" si="2"/>
        <v>657037.49469603179</v>
      </c>
      <c r="AL7" s="46">
        <f>AJ7-AI7</f>
        <v>-18028.654558362556</v>
      </c>
      <c r="AM7" s="54">
        <f>IF(AJ7&lt;&gt;0,AJ7/AI7-1,0)</f>
        <v>-2.6706500656676457E-2</v>
      </c>
    </row>
    <row r="8" spans="2:40" ht="18.75" customHeight="1" x14ac:dyDescent="0.25">
      <c r="B8" s="55"/>
      <c r="C8" s="56"/>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425">
        <f>AH7/AG7-1</f>
        <v>-7.1029713136725459E-2</v>
      </c>
      <c r="AI8" s="425">
        <f t="shared" ref="AI8:AJ8" si="3">AI7/AH7-1</f>
        <v>4.8660033631201305E-2</v>
      </c>
      <c r="AJ8" s="425">
        <f t="shared" si="3"/>
        <v>-2.6706500656676457E-2</v>
      </c>
      <c r="AL8" s="58"/>
      <c r="AM8" s="59"/>
    </row>
    <row r="9" spans="2:40" s="45" customFormat="1" ht="18.75" customHeight="1" x14ac:dyDescent="0.25">
      <c r="B9" s="42" t="s">
        <v>40</v>
      </c>
      <c r="C9" s="43" t="s">
        <v>7</v>
      </c>
      <c r="D9" s="44">
        <f t="shared" ref="D9:AJ9" si="4">SUMIF(D10:D12,"&lt;1E+307")</f>
        <v>432766.73064915166</v>
      </c>
      <c r="E9" s="44">
        <f t="shared" si="4"/>
        <v>418893.59454129083</v>
      </c>
      <c r="F9" s="44">
        <f t="shared" si="4"/>
        <v>397238.39358633274</v>
      </c>
      <c r="G9" s="44">
        <f t="shared" si="4"/>
        <v>386074.50802409684</v>
      </c>
      <c r="H9" s="44">
        <f t="shared" si="4"/>
        <v>383542.78252352314</v>
      </c>
      <c r="I9" s="44">
        <f t="shared" si="4"/>
        <v>371741.95576572296</v>
      </c>
      <c r="J9" s="44">
        <f t="shared" si="4"/>
        <v>378895.75701209495</v>
      </c>
      <c r="K9" s="44">
        <f t="shared" si="4"/>
        <v>357868.60687147931</v>
      </c>
      <c r="L9" s="44">
        <f t="shared" si="4"/>
        <v>360706.47344712622</v>
      </c>
      <c r="M9" s="44">
        <f t="shared" si="4"/>
        <v>348595.25251286058</v>
      </c>
      <c r="N9" s="44">
        <f t="shared" si="4"/>
        <v>361400.48026183312</v>
      </c>
      <c r="O9" s="44">
        <f t="shared" si="4"/>
        <v>373992.85941901745</v>
      </c>
      <c r="P9" s="44">
        <f t="shared" si="4"/>
        <v>375477.06860753126</v>
      </c>
      <c r="Q9" s="44">
        <f t="shared" si="4"/>
        <v>389116.4456187716</v>
      </c>
      <c r="R9" s="44">
        <f t="shared" si="4"/>
        <v>386759.69654923031</v>
      </c>
      <c r="S9" s="44">
        <f t="shared" si="4"/>
        <v>381861.67766994215</v>
      </c>
      <c r="T9" s="44">
        <f t="shared" si="4"/>
        <v>384255.45496557083</v>
      </c>
      <c r="U9" s="44">
        <f t="shared" si="4"/>
        <v>390194.37337038224</v>
      </c>
      <c r="V9" s="44">
        <f t="shared" si="4"/>
        <v>369450.90691841324</v>
      </c>
      <c r="W9" s="44">
        <f t="shared" si="4"/>
        <v>343961.06298050698</v>
      </c>
      <c r="X9" s="44">
        <f t="shared" si="4"/>
        <v>355464.72131099325</v>
      </c>
      <c r="Y9" s="44">
        <f t="shared" si="4"/>
        <v>353016.23226397834</v>
      </c>
      <c r="Z9" s="44">
        <f t="shared" si="4"/>
        <v>362781.44659419649</v>
      </c>
      <c r="AA9" s="44">
        <f t="shared" si="4"/>
        <v>369506.72968011472</v>
      </c>
      <c r="AB9" s="44">
        <f t="shared" si="4"/>
        <v>349489.92313758429</v>
      </c>
      <c r="AC9" s="44">
        <f t="shared" si="4"/>
        <v>337428.21383815422</v>
      </c>
      <c r="AD9" s="44">
        <f t="shared" si="4"/>
        <v>333323.0635070643</v>
      </c>
      <c r="AE9" s="44">
        <f t="shared" si="4"/>
        <v>312095.55866825156</v>
      </c>
      <c r="AF9" s="44">
        <f t="shared" si="4"/>
        <v>299986.5764529602</v>
      </c>
      <c r="AG9" s="44">
        <f t="shared" si="4"/>
        <v>250577.41040504456</v>
      </c>
      <c r="AH9" s="44">
        <f t="shared" si="4"/>
        <v>211398.40152131254</v>
      </c>
      <c r="AI9" s="44">
        <f t="shared" si="4"/>
        <v>238641.47176179691</v>
      </c>
      <c r="AJ9" s="44">
        <f t="shared" si="4"/>
        <v>249434.01617898577</v>
      </c>
      <c r="AL9" s="46">
        <f>AJ9-AI9</f>
        <v>10792.544417188852</v>
      </c>
      <c r="AM9" s="54">
        <f>IF(AJ9&lt;&gt;0,AJ9/AI9-1,0)</f>
        <v>4.5224932353591818E-2</v>
      </c>
    </row>
    <row r="10" spans="2:40" ht="18.75" customHeight="1" x14ac:dyDescent="0.25">
      <c r="B10" s="55" t="s">
        <v>41</v>
      </c>
      <c r="C10" s="56" t="s">
        <v>285</v>
      </c>
      <c r="D10" s="57">
        <v>427842.81536305114</v>
      </c>
      <c r="E10" s="57">
        <v>414135.2050618825</v>
      </c>
      <c r="F10" s="57">
        <v>392571.46307972696</v>
      </c>
      <c r="G10" s="57">
        <v>381565.08594343986</v>
      </c>
      <c r="H10" s="57">
        <v>379109.49598247412</v>
      </c>
      <c r="I10" s="57">
        <v>367358.1751800233</v>
      </c>
      <c r="J10" s="57">
        <v>374200.06914111227</v>
      </c>
      <c r="K10" s="57">
        <v>353211.83296124713</v>
      </c>
      <c r="L10" s="57">
        <v>356108.43844624737</v>
      </c>
      <c r="M10" s="57">
        <v>344056.15320426342</v>
      </c>
      <c r="N10" s="57">
        <v>356993.73398618767</v>
      </c>
      <c r="O10" s="57">
        <v>369530.90792986337</v>
      </c>
      <c r="P10" s="57">
        <v>370907.67378015886</v>
      </c>
      <c r="Q10" s="57">
        <v>384605.69457963196</v>
      </c>
      <c r="R10" s="57">
        <v>382316.31029917649</v>
      </c>
      <c r="S10" s="57">
        <v>377426.83636671881</v>
      </c>
      <c r="T10" s="57">
        <v>379515.52347867552</v>
      </c>
      <c r="U10" s="57">
        <v>385841.74538040208</v>
      </c>
      <c r="V10" s="57">
        <v>365073.33260676608</v>
      </c>
      <c r="W10" s="57">
        <v>340034.01330241136</v>
      </c>
      <c r="X10" s="57">
        <v>351707.35028337262</v>
      </c>
      <c r="Y10" s="57">
        <v>349116.04709512857</v>
      </c>
      <c r="Z10" s="57">
        <v>358887.88883525087</v>
      </c>
      <c r="AA10" s="57">
        <v>365348.061149052</v>
      </c>
      <c r="AB10" s="57">
        <v>345816.59958701441</v>
      </c>
      <c r="AC10" s="57">
        <v>333823.58209669951</v>
      </c>
      <c r="AD10" s="57">
        <v>329936.5882333754</v>
      </c>
      <c r="AE10" s="57">
        <v>308583.60823465936</v>
      </c>
      <c r="AF10" s="57">
        <v>296659.25555258023</v>
      </c>
      <c r="AG10" s="57">
        <v>247363.99442120598</v>
      </c>
      <c r="AH10" s="57">
        <v>208824.60743604304</v>
      </c>
      <c r="AI10" s="57">
        <v>235974.23571432551</v>
      </c>
      <c r="AJ10" s="57">
        <v>246619.48282520167</v>
      </c>
      <c r="AL10" s="58">
        <f>AJ10-AI10</f>
        <v>10645.247110876167</v>
      </c>
      <c r="AM10" s="59">
        <f>IF(AJ10&lt;&gt;0,AJ10/AI10-1,0)</f>
        <v>4.5111904181622142E-2</v>
      </c>
    </row>
    <row r="11" spans="2:40" ht="18.75" customHeight="1" x14ac:dyDescent="0.25">
      <c r="B11" s="60" t="s">
        <v>42</v>
      </c>
      <c r="C11" s="61" t="s">
        <v>286</v>
      </c>
      <c r="D11" s="62">
        <v>1083.2669225</v>
      </c>
      <c r="E11" s="62">
        <v>1139.0283824999999</v>
      </c>
      <c r="F11" s="62">
        <v>1126.6868710999997</v>
      </c>
      <c r="G11" s="62">
        <v>1191.6130584999999</v>
      </c>
      <c r="H11" s="62">
        <v>1212.9793500000001</v>
      </c>
      <c r="I11" s="62">
        <v>1323.7139119999999</v>
      </c>
      <c r="J11" s="62">
        <v>1482.3934264</v>
      </c>
      <c r="K11" s="62">
        <v>1417.3257856</v>
      </c>
      <c r="L11" s="62">
        <v>1429.7796552</v>
      </c>
      <c r="M11" s="62">
        <v>1425.9350059999999</v>
      </c>
      <c r="N11" s="62">
        <v>1414.2592983999998</v>
      </c>
      <c r="O11" s="62">
        <v>1492.4007155999998</v>
      </c>
      <c r="P11" s="62">
        <v>1603.4827191000002</v>
      </c>
      <c r="Q11" s="62">
        <v>1507.7385959999999</v>
      </c>
      <c r="R11" s="62">
        <v>1515.1455375</v>
      </c>
      <c r="S11" s="62">
        <v>1480.982686848</v>
      </c>
      <c r="T11" s="62">
        <v>1670.8132299209999</v>
      </c>
      <c r="U11" s="62">
        <v>1363.8925345535999</v>
      </c>
      <c r="V11" s="62">
        <v>1432.7991799653</v>
      </c>
      <c r="W11" s="62">
        <v>1351.7154793359</v>
      </c>
      <c r="X11" s="62">
        <v>1175.645262176</v>
      </c>
      <c r="Y11" s="62">
        <v>1227.277432116</v>
      </c>
      <c r="Z11" s="62">
        <v>1236.3029460416001</v>
      </c>
      <c r="AA11" s="62">
        <v>1469.7585731070772</v>
      </c>
      <c r="AB11" s="62">
        <v>1195.0525030400001</v>
      </c>
      <c r="AC11" s="62">
        <v>1231.0067087999998</v>
      </c>
      <c r="AD11" s="62">
        <v>1046.2851088865998</v>
      </c>
      <c r="AE11" s="62">
        <v>1251.7395727549999</v>
      </c>
      <c r="AF11" s="62">
        <v>1329.2112450120001</v>
      </c>
      <c r="AG11" s="62">
        <v>1193.9697410657</v>
      </c>
      <c r="AH11" s="62">
        <v>767.5157920695998</v>
      </c>
      <c r="AI11" s="62">
        <v>836.21568781430005</v>
      </c>
      <c r="AJ11" s="62">
        <v>1016.3010941144501</v>
      </c>
      <c r="AL11" s="63">
        <f>AJ11-AI11</f>
        <v>180.08540630015</v>
      </c>
      <c r="AM11" s="64">
        <f>IF(AJ11&lt;&gt;0,AJ11/AI11-1,0)</f>
        <v>0.21535760321700859</v>
      </c>
    </row>
    <row r="12" spans="2:40" ht="18.75" customHeight="1" x14ac:dyDescent="0.25">
      <c r="B12" s="55" t="s">
        <v>43</v>
      </c>
      <c r="C12" s="56" t="s">
        <v>287</v>
      </c>
      <c r="D12" s="57">
        <v>3840.6483636005291</v>
      </c>
      <c r="E12" s="57">
        <v>3619.3610969083279</v>
      </c>
      <c r="F12" s="57">
        <v>3540.2436355057894</v>
      </c>
      <c r="G12" s="57">
        <v>3317.8090221569778</v>
      </c>
      <c r="H12" s="57">
        <v>3220.3071910490617</v>
      </c>
      <c r="I12" s="57">
        <v>3060.0666736996504</v>
      </c>
      <c r="J12" s="57">
        <v>3213.2944445826315</v>
      </c>
      <c r="K12" s="57">
        <v>3239.4481246322043</v>
      </c>
      <c r="L12" s="57">
        <v>3168.255345678836</v>
      </c>
      <c r="M12" s="57">
        <v>3113.1643025971466</v>
      </c>
      <c r="N12" s="57">
        <v>2992.4869772454176</v>
      </c>
      <c r="O12" s="57">
        <v>2969.5507735540837</v>
      </c>
      <c r="P12" s="57">
        <v>2965.912108272395</v>
      </c>
      <c r="Q12" s="57">
        <v>3003.0124431396398</v>
      </c>
      <c r="R12" s="57">
        <v>2928.2407125538653</v>
      </c>
      <c r="S12" s="57">
        <v>2953.8586163753616</v>
      </c>
      <c r="T12" s="57">
        <v>3069.1182569743437</v>
      </c>
      <c r="U12" s="57">
        <v>2988.7354554265653</v>
      </c>
      <c r="V12" s="57">
        <v>2944.7751316818917</v>
      </c>
      <c r="W12" s="57">
        <v>2575.3341987597073</v>
      </c>
      <c r="X12" s="57">
        <v>2581.7257654446039</v>
      </c>
      <c r="Y12" s="57">
        <v>2672.9077367337609</v>
      </c>
      <c r="Z12" s="57">
        <v>2657.2548129040779</v>
      </c>
      <c r="AA12" s="57">
        <v>2688.9099579556678</v>
      </c>
      <c r="AB12" s="57">
        <v>2478.2710475298718</v>
      </c>
      <c r="AC12" s="57">
        <v>2373.6250326547333</v>
      </c>
      <c r="AD12" s="57">
        <v>2340.1901648022817</v>
      </c>
      <c r="AE12" s="57">
        <v>2260.2108608372205</v>
      </c>
      <c r="AF12" s="57">
        <v>1998.1096553679727</v>
      </c>
      <c r="AG12" s="57">
        <v>2019.4462427728874</v>
      </c>
      <c r="AH12" s="57">
        <v>1806.2782931998875</v>
      </c>
      <c r="AI12" s="57">
        <v>1831.0203596570836</v>
      </c>
      <c r="AJ12" s="57">
        <v>1798.2322596696381</v>
      </c>
      <c r="AL12" s="58">
        <f>AJ12-AI12</f>
        <v>-32.788099987445548</v>
      </c>
      <c r="AM12" s="59">
        <f>IF(AJ12&lt;&gt;0,AJ12/AI12-1,0)</f>
        <v>-1.7907010052900851E-2</v>
      </c>
    </row>
    <row r="13" spans="2:40" ht="18.75" customHeight="1" x14ac:dyDescent="0.25">
      <c r="B13" s="60"/>
      <c r="C13" s="61"/>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L13" s="63"/>
      <c r="AM13" s="64"/>
    </row>
    <row r="14" spans="2:40" s="45" customFormat="1" ht="18.75" customHeight="1" x14ac:dyDescent="0.25">
      <c r="B14" s="65" t="s">
        <v>44</v>
      </c>
      <c r="C14" s="49" t="s">
        <v>7</v>
      </c>
      <c r="D14" s="50">
        <f t="shared" ref="D14:AJ14" si="5">SUMIF(D15:D19,"&lt;1E+307")</f>
        <v>243829.79225594582</v>
      </c>
      <c r="E14" s="50">
        <f t="shared" si="5"/>
        <v>218690.12240988453</v>
      </c>
      <c r="F14" s="50">
        <f t="shared" si="5"/>
        <v>205427.99937355792</v>
      </c>
      <c r="G14" s="50">
        <f t="shared" si="5"/>
        <v>195015.60549067747</v>
      </c>
      <c r="H14" s="50">
        <f t="shared" si="5"/>
        <v>195940.70908893552</v>
      </c>
      <c r="I14" s="50">
        <f t="shared" si="5"/>
        <v>198766.74562783036</v>
      </c>
      <c r="J14" s="50">
        <f t="shared" si="5"/>
        <v>187401.66913616905</v>
      </c>
      <c r="K14" s="50">
        <f t="shared" si="5"/>
        <v>194067.94318148121</v>
      </c>
      <c r="L14" s="50">
        <f t="shared" si="5"/>
        <v>188061.00412673026</v>
      </c>
      <c r="M14" s="50">
        <f t="shared" si="5"/>
        <v>183330.66664571638</v>
      </c>
      <c r="N14" s="50">
        <f t="shared" si="5"/>
        <v>184707.4006396069</v>
      </c>
      <c r="O14" s="50">
        <f t="shared" si="5"/>
        <v>171716.31719106354</v>
      </c>
      <c r="P14" s="50">
        <f t="shared" si="5"/>
        <v>169136.09905909718</v>
      </c>
      <c r="Q14" s="50">
        <f t="shared" si="5"/>
        <v>170309.76757278471</v>
      </c>
      <c r="R14" s="50">
        <f t="shared" si="5"/>
        <v>169549.32843418026</v>
      </c>
      <c r="S14" s="50">
        <f t="shared" si="5"/>
        <v>164709.14636827045</v>
      </c>
      <c r="T14" s="50">
        <f t="shared" si="5"/>
        <v>169908.82630144997</v>
      </c>
      <c r="U14" s="50">
        <f t="shared" si="5"/>
        <v>176256.2975777332</v>
      </c>
      <c r="V14" s="50">
        <f t="shared" si="5"/>
        <v>173997.99648648102</v>
      </c>
      <c r="W14" s="50">
        <f t="shared" si="5"/>
        <v>148352.23290021656</v>
      </c>
      <c r="X14" s="50">
        <f t="shared" si="5"/>
        <v>169235.52430016559</v>
      </c>
      <c r="Y14" s="50">
        <f t="shared" si="5"/>
        <v>166457.89359410215</v>
      </c>
      <c r="Z14" s="50">
        <f t="shared" si="5"/>
        <v>161139.19303688058</v>
      </c>
      <c r="AA14" s="50">
        <f t="shared" si="5"/>
        <v>161631.42224442595</v>
      </c>
      <c r="AB14" s="50">
        <f t="shared" si="5"/>
        <v>161851.82370722614</v>
      </c>
      <c r="AC14" s="50">
        <f t="shared" si="5"/>
        <v>168743.77769437703</v>
      </c>
      <c r="AD14" s="50">
        <f t="shared" si="5"/>
        <v>172669.90101442841</v>
      </c>
      <c r="AE14" s="50">
        <f t="shared" si="5"/>
        <v>178144.73593175973</v>
      </c>
      <c r="AF14" s="50">
        <f t="shared" si="5"/>
        <v>171177.18926105686</v>
      </c>
      <c r="AG14" s="50">
        <f t="shared" si="5"/>
        <v>166359.35912077807</v>
      </c>
      <c r="AH14" s="50">
        <f t="shared" si="5"/>
        <v>161547.52333442564</v>
      </c>
      <c r="AI14" s="50">
        <f t="shared" si="5"/>
        <v>169726.67736092047</v>
      </c>
      <c r="AJ14" s="50">
        <f t="shared" si="5"/>
        <v>151927.85241829744</v>
      </c>
      <c r="AL14" s="51">
        <f t="shared" ref="AL14:AL19" si="6">AJ14-AI14</f>
        <v>-17798.824942623032</v>
      </c>
      <c r="AM14" s="52">
        <f t="shared" ref="AM14:AM19" si="7">IF(AJ14&lt;&gt;0,AJ14/AI14-1,0)</f>
        <v>-0.10486757426337978</v>
      </c>
    </row>
    <row r="15" spans="2:40" ht="18.75" customHeight="1" x14ac:dyDescent="0.25">
      <c r="B15" s="60" t="s">
        <v>45</v>
      </c>
      <c r="C15" s="61" t="s">
        <v>288</v>
      </c>
      <c r="D15" s="62">
        <v>184187.46345161635</v>
      </c>
      <c r="E15" s="62">
        <v>162860.52959865073</v>
      </c>
      <c r="F15" s="62">
        <v>152332.19611168507</v>
      </c>
      <c r="G15" s="62">
        <v>141458.81981200719</v>
      </c>
      <c r="H15" s="62">
        <v>139740.61377666792</v>
      </c>
      <c r="I15" s="62">
        <v>143020.12285328453</v>
      </c>
      <c r="J15" s="62">
        <v>133811.84371936266</v>
      </c>
      <c r="K15" s="62">
        <v>137769.92895881733</v>
      </c>
      <c r="L15" s="62">
        <v>133286.8677665111</v>
      </c>
      <c r="M15" s="62">
        <v>130853.63887076096</v>
      </c>
      <c r="N15" s="62">
        <v>127249.35311406266</v>
      </c>
      <c r="O15" s="62">
        <v>120227.24059331439</v>
      </c>
      <c r="P15" s="62">
        <v>119545.99340905809</v>
      </c>
      <c r="Q15" s="62">
        <v>116316.95425741156</v>
      </c>
      <c r="R15" s="62">
        <v>115392.86616662749</v>
      </c>
      <c r="S15" s="62">
        <v>112500.13122887191</v>
      </c>
      <c r="T15" s="62">
        <v>117283.83945707035</v>
      </c>
      <c r="U15" s="62">
        <v>125067.98866059646</v>
      </c>
      <c r="V15" s="62">
        <v>125192.66348844438</v>
      </c>
      <c r="W15" s="62">
        <v>107759.56587476644</v>
      </c>
      <c r="X15" s="62">
        <v>123316.96000156808</v>
      </c>
      <c r="Y15" s="62">
        <v>120399.43142010481</v>
      </c>
      <c r="Z15" s="62">
        <v>115881.48699823949</v>
      </c>
      <c r="AA15" s="62">
        <v>116595.91531440805</v>
      </c>
      <c r="AB15" s="62">
        <v>116828.70554882257</v>
      </c>
      <c r="AC15" s="62">
        <v>125161.5914031674</v>
      </c>
      <c r="AD15" s="62">
        <v>127330.66641000519</v>
      </c>
      <c r="AE15" s="62">
        <v>128942.46513453523</v>
      </c>
      <c r="AF15" s="62">
        <v>124001.40527888577</v>
      </c>
      <c r="AG15" s="62">
        <v>121411.40913583332</v>
      </c>
      <c r="AH15" s="62">
        <v>119509.42979802295</v>
      </c>
      <c r="AI15" s="62">
        <v>124987.07422383995</v>
      </c>
      <c r="AJ15" s="62">
        <v>110516.07303051418</v>
      </c>
      <c r="AL15" s="63">
        <f t="shared" si="6"/>
        <v>-14471.001193325777</v>
      </c>
      <c r="AM15" s="64">
        <f t="shared" si="7"/>
        <v>-0.11577998191564665</v>
      </c>
    </row>
    <row r="16" spans="2:40" ht="18.75" customHeight="1" x14ac:dyDescent="0.25">
      <c r="B16" s="55" t="s">
        <v>46</v>
      </c>
      <c r="C16" s="56" t="s">
        <v>289</v>
      </c>
      <c r="D16" s="57">
        <v>23522.377003359587</v>
      </c>
      <c r="E16" s="57">
        <v>21349.780691256259</v>
      </c>
      <c r="F16" s="57">
        <v>22135.054345486104</v>
      </c>
      <c r="G16" s="57">
        <v>22530.875775271146</v>
      </c>
      <c r="H16" s="57">
        <v>24133.103080547364</v>
      </c>
      <c r="I16" s="57">
        <v>24487.421341301233</v>
      </c>
      <c r="J16" s="57">
        <v>23079.988502054999</v>
      </c>
      <c r="K16" s="57">
        <v>23600.760284535903</v>
      </c>
      <c r="L16" s="57">
        <v>23600.618765187221</v>
      </c>
      <c r="M16" s="57">
        <v>23710.80254740395</v>
      </c>
      <c r="N16" s="57">
        <v>23265.792589337645</v>
      </c>
      <c r="O16" s="57">
        <v>21051.263216725922</v>
      </c>
      <c r="P16" s="57">
        <v>20147.498665345222</v>
      </c>
      <c r="Q16" s="57">
        <v>20878.760771206616</v>
      </c>
      <c r="R16" s="57">
        <v>21406.357267773954</v>
      </c>
      <c r="S16" s="57">
        <v>20125.529017977475</v>
      </c>
      <c r="T16" s="57">
        <v>20599.789467911349</v>
      </c>
      <c r="U16" s="57">
        <v>21876.823792411458</v>
      </c>
      <c r="V16" s="57">
        <v>20850.421224855618</v>
      </c>
      <c r="W16" s="57">
        <v>18468.455450410311</v>
      </c>
      <c r="X16" s="57">
        <v>18952.411817376305</v>
      </c>
      <c r="Y16" s="57">
        <v>20151.155477001237</v>
      </c>
      <c r="Z16" s="57">
        <v>19665.716849405289</v>
      </c>
      <c r="AA16" s="57">
        <v>19072.968412832066</v>
      </c>
      <c r="AB16" s="57">
        <v>19636.053518541892</v>
      </c>
      <c r="AC16" s="57">
        <v>19245.8340529491</v>
      </c>
      <c r="AD16" s="57">
        <v>19253.658790116508</v>
      </c>
      <c r="AE16" s="57">
        <v>19933.078587479937</v>
      </c>
      <c r="AF16" s="57">
        <v>19807.095024354647</v>
      </c>
      <c r="AG16" s="57">
        <v>19569.242430160608</v>
      </c>
      <c r="AH16" s="57">
        <v>19201.69696095918</v>
      </c>
      <c r="AI16" s="57">
        <v>19898.435557674547</v>
      </c>
      <c r="AJ16" s="57">
        <v>18871.610253572995</v>
      </c>
      <c r="AL16" s="58">
        <f t="shared" si="6"/>
        <v>-1026.8253041015523</v>
      </c>
      <c r="AM16" s="59">
        <f t="shared" si="7"/>
        <v>-5.1603318317430258E-2</v>
      </c>
    </row>
    <row r="17" spans="2:39" ht="18.75" customHeight="1" x14ac:dyDescent="0.25">
      <c r="B17" s="60" t="s">
        <v>47</v>
      </c>
      <c r="C17" s="61" t="s">
        <v>290</v>
      </c>
      <c r="D17" s="62">
        <v>8057.6315382080002</v>
      </c>
      <c r="E17" s="62">
        <v>7069.4771887959996</v>
      </c>
      <c r="F17" s="62">
        <v>7049.1707268109994</v>
      </c>
      <c r="G17" s="62">
        <v>6635.6311282999995</v>
      </c>
      <c r="H17" s="62">
        <v>6665.4188655000007</v>
      </c>
      <c r="I17" s="62">
        <v>7924.1792306999996</v>
      </c>
      <c r="J17" s="62">
        <v>7889.196941799999</v>
      </c>
      <c r="K17" s="62">
        <v>7992.7679094015684</v>
      </c>
      <c r="L17" s="62">
        <v>8171.5525691072935</v>
      </c>
      <c r="M17" s="62">
        <v>7888.2071843964159</v>
      </c>
      <c r="N17" s="62">
        <v>8403.734746596665</v>
      </c>
      <c r="O17" s="62">
        <v>7758.9848153053063</v>
      </c>
      <c r="P17" s="62">
        <v>8371.1302776049761</v>
      </c>
      <c r="Q17" s="62">
        <v>8432.4205721029193</v>
      </c>
      <c r="R17" s="62">
        <v>7942.8319610998415</v>
      </c>
      <c r="S17" s="62">
        <v>8707.5394144940983</v>
      </c>
      <c r="T17" s="62">
        <v>8275.50426060264</v>
      </c>
      <c r="U17" s="62">
        <v>8576.8932334952606</v>
      </c>
      <c r="V17" s="62">
        <v>8194.10300110143</v>
      </c>
      <c r="W17" s="62">
        <v>7271.8592395975847</v>
      </c>
      <c r="X17" s="62">
        <v>8259.1768385047908</v>
      </c>
      <c r="Y17" s="62">
        <v>8035.1088442965111</v>
      </c>
      <c r="Z17" s="62">
        <v>8185.8987039000822</v>
      </c>
      <c r="AA17" s="62">
        <v>8107.3504347001608</v>
      </c>
      <c r="AB17" s="62">
        <v>6236.5878646981746</v>
      </c>
      <c r="AC17" s="62">
        <v>5564.1312491045246</v>
      </c>
      <c r="AD17" s="62">
        <v>5640.6372414054586</v>
      </c>
      <c r="AE17" s="62">
        <v>5613.3658539309163</v>
      </c>
      <c r="AF17" s="62">
        <v>5535.6644376522945</v>
      </c>
      <c r="AG17" s="62">
        <v>5403.328234729649</v>
      </c>
      <c r="AH17" s="62">
        <v>5380.5898900000011</v>
      </c>
      <c r="AI17" s="62">
        <v>5337.2578429464884</v>
      </c>
      <c r="AJ17" s="62">
        <v>4280.0952909000007</v>
      </c>
      <c r="AL17" s="63">
        <f t="shared" si="6"/>
        <v>-1057.1625520464877</v>
      </c>
      <c r="AM17" s="64">
        <f t="shared" si="7"/>
        <v>-0.1980722279407191</v>
      </c>
    </row>
    <row r="18" spans="2:39" ht="18.75" customHeight="1" x14ac:dyDescent="0.25">
      <c r="B18" s="55" t="s">
        <v>48</v>
      </c>
      <c r="C18" s="56" t="s">
        <v>291</v>
      </c>
      <c r="D18" s="57">
        <v>25079.882419730009</v>
      </c>
      <c r="E18" s="57">
        <v>24467.714117</v>
      </c>
      <c r="F18" s="57">
        <v>21048.178816500003</v>
      </c>
      <c r="G18" s="57">
        <v>21507.14002726</v>
      </c>
      <c r="H18" s="57">
        <v>22942.482932614832</v>
      </c>
      <c r="I18" s="57">
        <v>20794.015659581197</v>
      </c>
      <c r="J18" s="57">
        <v>20065.060440622372</v>
      </c>
      <c r="K18" s="57">
        <v>22094.757231848696</v>
      </c>
      <c r="L18" s="57">
        <v>20309.516061498969</v>
      </c>
      <c r="M18" s="57">
        <v>18258.561326405117</v>
      </c>
      <c r="N18" s="57">
        <v>23460.455821329186</v>
      </c>
      <c r="O18" s="57">
        <v>20494.10616295617</v>
      </c>
      <c r="P18" s="57">
        <v>18917.366664383091</v>
      </c>
      <c r="Q18" s="57">
        <v>22514.737203261935</v>
      </c>
      <c r="R18" s="57">
        <v>22511.53246225616</v>
      </c>
      <c r="S18" s="57">
        <v>21138.276476191117</v>
      </c>
      <c r="T18" s="57">
        <v>21492.497928489218</v>
      </c>
      <c r="U18" s="57">
        <v>18487.489782192155</v>
      </c>
      <c r="V18" s="57">
        <v>17595.898316376104</v>
      </c>
      <c r="W18" s="57">
        <v>12820.965450205222</v>
      </c>
      <c r="X18" s="57">
        <v>16399.046438774254</v>
      </c>
      <c r="Y18" s="57">
        <v>15693.399470989401</v>
      </c>
      <c r="Z18" s="57">
        <v>15239.831643057212</v>
      </c>
      <c r="AA18" s="57">
        <v>15733.680555720686</v>
      </c>
      <c r="AB18" s="57">
        <v>17092.262267143185</v>
      </c>
      <c r="AC18" s="57">
        <v>16775.204469075059</v>
      </c>
      <c r="AD18" s="57">
        <v>18417.280886288761</v>
      </c>
      <c r="AE18" s="57">
        <v>21584.529520760098</v>
      </c>
      <c r="AF18" s="57">
        <v>19827.846105122451</v>
      </c>
      <c r="AG18" s="57">
        <v>18023.861354127686</v>
      </c>
      <c r="AH18" s="57">
        <v>15528.686087209308</v>
      </c>
      <c r="AI18" s="57">
        <v>17474.515915782897</v>
      </c>
      <c r="AJ18" s="57">
        <v>16203.426186792422</v>
      </c>
      <c r="AL18" s="58">
        <f t="shared" si="6"/>
        <v>-1271.0897289904751</v>
      </c>
      <c r="AM18" s="59">
        <f t="shared" si="7"/>
        <v>-7.2739624669226677E-2</v>
      </c>
    </row>
    <row r="19" spans="2:39" ht="18.75" customHeight="1" x14ac:dyDescent="0.25">
      <c r="B19" s="60" t="s">
        <v>49</v>
      </c>
      <c r="C19" s="61" t="s">
        <v>292</v>
      </c>
      <c r="D19" s="62">
        <v>2982.4378430318907</v>
      </c>
      <c r="E19" s="62">
        <v>2942.6208141815537</v>
      </c>
      <c r="F19" s="62">
        <v>2863.3993730757466</v>
      </c>
      <c r="G19" s="62">
        <v>2883.1387478391175</v>
      </c>
      <c r="H19" s="62">
        <v>2459.0904336054341</v>
      </c>
      <c r="I19" s="62">
        <v>2541.0065429633942</v>
      </c>
      <c r="J19" s="62">
        <v>2555.5795323290358</v>
      </c>
      <c r="K19" s="62">
        <v>2609.7287968777136</v>
      </c>
      <c r="L19" s="62">
        <v>2692.4489644256923</v>
      </c>
      <c r="M19" s="62">
        <v>2619.4567167499313</v>
      </c>
      <c r="N19" s="62">
        <v>2328.0643682807563</v>
      </c>
      <c r="O19" s="62">
        <v>2184.722402761784</v>
      </c>
      <c r="P19" s="62">
        <v>2154.1100427057822</v>
      </c>
      <c r="Q19" s="62">
        <v>2166.8947688016892</v>
      </c>
      <c r="R19" s="62">
        <v>2295.7405764228156</v>
      </c>
      <c r="S19" s="62">
        <v>2237.6702307358619</v>
      </c>
      <c r="T19" s="62">
        <v>2257.1951873763969</v>
      </c>
      <c r="U19" s="62">
        <v>2247.1021090378699</v>
      </c>
      <c r="V19" s="62">
        <v>2164.9104557034616</v>
      </c>
      <c r="W19" s="62">
        <v>2031.3868852370144</v>
      </c>
      <c r="X19" s="62">
        <v>2307.9292039421825</v>
      </c>
      <c r="Y19" s="62">
        <v>2178.7983817101899</v>
      </c>
      <c r="Z19" s="62">
        <v>2166.2588422785147</v>
      </c>
      <c r="AA19" s="62">
        <v>2121.5075267649786</v>
      </c>
      <c r="AB19" s="62">
        <v>2058.2145080203209</v>
      </c>
      <c r="AC19" s="62">
        <v>1997.0165200809613</v>
      </c>
      <c r="AD19" s="62">
        <v>2027.6576866124906</v>
      </c>
      <c r="AE19" s="62">
        <v>2071.2968350535612</v>
      </c>
      <c r="AF19" s="62">
        <v>2005.1784150416945</v>
      </c>
      <c r="AG19" s="62">
        <v>1951.5179659268047</v>
      </c>
      <c r="AH19" s="62">
        <v>1927.1205982341994</v>
      </c>
      <c r="AI19" s="62">
        <v>2029.3938206765959</v>
      </c>
      <c r="AJ19" s="62">
        <v>2056.6476565178536</v>
      </c>
      <c r="AL19" s="63">
        <f t="shared" si="6"/>
        <v>27.253835841257796</v>
      </c>
      <c r="AM19" s="64">
        <f t="shared" si="7"/>
        <v>1.3429545100404061E-2</v>
      </c>
    </row>
    <row r="20" spans="2:39" ht="18.75" customHeight="1" x14ac:dyDescent="0.25">
      <c r="B20" s="55"/>
      <c r="C20" s="56"/>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L20" s="58"/>
      <c r="AM20" s="59"/>
    </row>
    <row r="21" spans="2:39" s="45" customFormat="1" ht="18.75" customHeight="1" x14ac:dyDescent="0.25">
      <c r="B21" s="42" t="s">
        <v>52</v>
      </c>
      <c r="C21" s="43" t="s">
        <v>7</v>
      </c>
      <c r="D21" s="44">
        <f>SUMIF(D22:D24,"&lt;1E+307")</f>
        <v>204511.1484548439</v>
      </c>
      <c r="E21" s="44">
        <f t="shared" ref="E21:AJ21" si="8">SUMIF(E22:E24,"&lt;1E+307")</f>
        <v>204559.59768178299</v>
      </c>
      <c r="F21" s="44">
        <f t="shared" si="8"/>
        <v>187648.24313943976</v>
      </c>
      <c r="G21" s="44">
        <f t="shared" si="8"/>
        <v>194669.49408044401</v>
      </c>
      <c r="H21" s="44">
        <f t="shared" si="8"/>
        <v>184383.90718290739</v>
      </c>
      <c r="I21" s="44">
        <f t="shared" si="8"/>
        <v>186063.4337428844</v>
      </c>
      <c r="J21" s="44">
        <f t="shared" si="8"/>
        <v>209313.1882228709</v>
      </c>
      <c r="K21" s="44">
        <f t="shared" si="8"/>
        <v>196094.25113929244</v>
      </c>
      <c r="L21" s="44">
        <f t="shared" si="8"/>
        <v>188248.17041699198</v>
      </c>
      <c r="M21" s="44">
        <f t="shared" si="8"/>
        <v>171593.06845150312</v>
      </c>
      <c r="N21" s="44">
        <f t="shared" si="8"/>
        <v>165605.09664825044</v>
      </c>
      <c r="O21" s="44">
        <f t="shared" si="8"/>
        <v>185774.43251531673</v>
      </c>
      <c r="P21" s="44">
        <f t="shared" si="8"/>
        <v>172869.76918651606</v>
      </c>
      <c r="Q21" s="44">
        <f t="shared" si="8"/>
        <v>165625.92947872935</v>
      </c>
      <c r="R21" s="44">
        <f t="shared" si="8"/>
        <v>155122.07437288636</v>
      </c>
      <c r="S21" s="44">
        <f t="shared" si="8"/>
        <v>152712.92904865069</v>
      </c>
      <c r="T21" s="44">
        <f t="shared" si="8"/>
        <v>160847.49255158455</v>
      </c>
      <c r="U21" s="44">
        <f t="shared" si="8"/>
        <v>124670.89397361885</v>
      </c>
      <c r="V21" s="44">
        <f t="shared" si="8"/>
        <v>150100.01641275772</v>
      </c>
      <c r="W21" s="44">
        <f t="shared" si="8"/>
        <v>137557.63409047254</v>
      </c>
      <c r="X21" s="44">
        <f t="shared" si="8"/>
        <v>146459.260315761</v>
      </c>
      <c r="Y21" s="44">
        <f t="shared" si="8"/>
        <v>125550.70967589844</v>
      </c>
      <c r="Z21" s="44">
        <f t="shared" si="8"/>
        <v>128527.17746218489</v>
      </c>
      <c r="AA21" s="44">
        <f t="shared" si="8"/>
        <v>138065.83727553001</v>
      </c>
      <c r="AB21" s="44">
        <f t="shared" si="8"/>
        <v>116922.23684114964</v>
      </c>
      <c r="AC21" s="44">
        <f t="shared" si="8"/>
        <v>122585.50439452376</v>
      </c>
      <c r="AD21" s="44">
        <f t="shared" si="8"/>
        <v>123207.78624984862</v>
      </c>
      <c r="AE21" s="44">
        <f t="shared" si="8"/>
        <v>120995.06132554921</v>
      </c>
      <c r="AF21" s="44">
        <f t="shared" si="8"/>
        <v>114746.57856928959</v>
      </c>
      <c r="AG21" s="44">
        <f t="shared" si="8"/>
        <v>120047.63009517791</v>
      </c>
      <c r="AH21" s="44">
        <f t="shared" si="8"/>
        <v>121881.24107860912</v>
      </c>
      <c r="AI21" s="44">
        <f t="shared" si="8"/>
        <v>116583.45493726378</v>
      </c>
      <c r="AJ21" s="44">
        <f t="shared" si="8"/>
        <v>110313.85561496766</v>
      </c>
      <c r="AL21" s="46">
        <f>AJ21-AI21</f>
        <v>-6269.599322296126</v>
      </c>
      <c r="AM21" s="54">
        <f>IF(AJ21&lt;&gt;0,AJ21/AI21-1,0)</f>
        <v>-5.377777940849271E-2</v>
      </c>
    </row>
    <row r="22" spans="2:39" ht="18.75" customHeight="1" x14ac:dyDescent="0.25">
      <c r="B22" s="55" t="s">
        <v>53</v>
      </c>
      <c r="C22" s="56" t="s">
        <v>293</v>
      </c>
      <c r="D22" s="57">
        <v>64110.775167640968</v>
      </c>
      <c r="E22" s="57">
        <v>64799.687094273184</v>
      </c>
      <c r="F22" s="57">
        <v>57920.540209146908</v>
      </c>
      <c r="G22" s="57">
        <v>55671.611669239057</v>
      </c>
      <c r="H22" s="57">
        <v>51288.138464901545</v>
      </c>
      <c r="I22" s="57">
        <v>53107.628841871148</v>
      </c>
      <c r="J22" s="57">
        <v>63916.410770608301</v>
      </c>
      <c r="K22" s="57">
        <v>54809.04337077844</v>
      </c>
      <c r="L22" s="57">
        <v>53302.544382269683</v>
      </c>
      <c r="M22" s="57">
        <v>49220.92967152888</v>
      </c>
      <c r="N22" s="57">
        <v>45511.79584217212</v>
      </c>
      <c r="O22" s="57">
        <v>52733.276164838295</v>
      </c>
      <c r="P22" s="57">
        <v>49811.080466670217</v>
      </c>
      <c r="Q22" s="57">
        <v>41897.483252197184</v>
      </c>
      <c r="R22" s="57">
        <v>40502.305389507739</v>
      </c>
      <c r="S22" s="57">
        <v>40040.87933480947</v>
      </c>
      <c r="T22" s="57">
        <v>45989.999013723784</v>
      </c>
      <c r="U22" s="57">
        <v>35210.703134977695</v>
      </c>
      <c r="V22" s="57">
        <v>41939.083640452176</v>
      </c>
      <c r="W22" s="57">
        <v>37601.280798356798</v>
      </c>
      <c r="X22" s="57">
        <v>39663.318957725882</v>
      </c>
      <c r="Y22" s="57">
        <v>34797.892357798512</v>
      </c>
      <c r="Z22" s="57">
        <v>33826.366843040698</v>
      </c>
      <c r="AA22" s="57">
        <v>37306.457804298661</v>
      </c>
      <c r="AB22" s="57">
        <v>33486.239388974267</v>
      </c>
      <c r="AC22" s="57">
        <v>34886.438320049674</v>
      </c>
      <c r="AD22" s="57">
        <v>33962.458535605954</v>
      </c>
      <c r="AE22" s="57">
        <v>33563.34768975286</v>
      </c>
      <c r="AF22" s="57">
        <v>29444.417795644546</v>
      </c>
      <c r="AG22" s="57">
        <v>29710.593848325618</v>
      </c>
      <c r="AH22" s="57">
        <v>32513.633106401521</v>
      </c>
      <c r="AI22" s="57">
        <v>33306.719485306188</v>
      </c>
      <c r="AJ22" s="57">
        <v>30404.289847717395</v>
      </c>
      <c r="AL22" s="58">
        <f>AJ22-AI22</f>
        <v>-2902.4296375887934</v>
      </c>
      <c r="AM22" s="59">
        <f>IF(AJ22&lt;&gt;0,AJ22/AI22-1,0)</f>
        <v>-8.7142465017284176E-2</v>
      </c>
    </row>
    <row r="23" spans="2:39" ht="18.75" customHeight="1" x14ac:dyDescent="0.25">
      <c r="B23" s="60" t="s">
        <v>54</v>
      </c>
      <c r="C23" s="61" t="s">
        <v>294</v>
      </c>
      <c r="D23" s="62">
        <v>128635.75238568426</v>
      </c>
      <c r="E23" s="62">
        <v>131347.14662316561</v>
      </c>
      <c r="F23" s="62">
        <v>123327.0079786252</v>
      </c>
      <c r="G23" s="62">
        <v>133859.61345237758</v>
      </c>
      <c r="H23" s="62">
        <v>128334.83189002775</v>
      </c>
      <c r="I23" s="62">
        <v>128972.93298176376</v>
      </c>
      <c r="J23" s="62">
        <v>142277.08215599696</v>
      </c>
      <c r="K23" s="62">
        <v>138272.16919071227</v>
      </c>
      <c r="L23" s="62">
        <v>131921.53854877528</v>
      </c>
      <c r="M23" s="62">
        <v>119789.68108489805</v>
      </c>
      <c r="N23" s="62">
        <v>117779.73381242254</v>
      </c>
      <c r="O23" s="62">
        <v>131145.06817133026</v>
      </c>
      <c r="P23" s="62">
        <v>121124.71687363318</v>
      </c>
      <c r="Q23" s="62">
        <v>121773.37396959362</v>
      </c>
      <c r="R23" s="62">
        <v>112946.34396406499</v>
      </c>
      <c r="S23" s="62">
        <v>110967.4437870535</v>
      </c>
      <c r="T23" s="62">
        <v>113309.12226579625</v>
      </c>
      <c r="U23" s="62">
        <v>88173.474403914472</v>
      </c>
      <c r="V23" s="62">
        <v>106849.0193359207</v>
      </c>
      <c r="W23" s="62">
        <v>98616.847472086854</v>
      </c>
      <c r="X23" s="62">
        <v>105501.98871100294</v>
      </c>
      <c r="Y23" s="62">
        <v>89553.223011148337</v>
      </c>
      <c r="Z23" s="62">
        <v>93712.364816481728</v>
      </c>
      <c r="AA23" s="62">
        <v>99733.365022825325</v>
      </c>
      <c r="AB23" s="62">
        <v>82469.699258307592</v>
      </c>
      <c r="AC23" s="62">
        <v>86733.469368866834</v>
      </c>
      <c r="AD23" s="62">
        <v>88248.344107932659</v>
      </c>
      <c r="AE23" s="62">
        <v>86618.506959777485</v>
      </c>
      <c r="AF23" s="62">
        <v>84578.431310092405</v>
      </c>
      <c r="AG23" s="62">
        <v>89449.108141539997</v>
      </c>
      <c r="AH23" s="62">
        <v>88624.847777159637</v>
      </c>
      <c r="AI23" s="62">
        <v>82296.46623320764</v>
      </c>
      <c r="AJ23" s="62">
        <v>79054.402729849884</v>
      </c>
      <c r="AL23" s="63">
        <f>AJ23-AI23</f>
        <v>-3242.0635033577564</v>
      </c>
      <c r="AM23" s="64">
        <f>IF(AJ23&lt;&gt;0,AJ23/AI23-1,0)</f>
        <v>-3.9394929718738592E-2</v>
      </c>
    </row>
    <row r="24" spans="2:39" ht="18.75" customHeight="1" x14ac:dyDescent="0.25">
      <c r="B24" s="55" t="s">
        <v>55</v>
      </c>
      <c r="C24" s="56" t="s">
        <v>295</v>
      </c>
      <c r="D24" s="57">
        <v>11764.620901518678</v>
      </c>
      <c r="E24" s="57">
        <v>8412.7639643441817</v>
      </c>
      <c r="F24" s="57">
        <v>6400.694951667655</v>
      </c>
      <c r="G24" s="57">
        <v>5138.2689588273715</v>
      </c>
      <c r="H24" s="57">
        <v>4760.9368279781047</v>
      </c>
      <c r="I24" s="57">
        <v>3982.8719192494927</v>
      </c>
      <c r="J24" s="57">
        <v>3119.6952962656155</v>
      </c>
      <c r="K24" s="57">
        <v>3013.0385778017303</v>
      </c>
      <c r="L24" s="57">
        <v>3024.0874859470123</v>
      </c>
      <c r="M24" s="57">
        <v>2582.4576950761912</v>
      </c>
      <c r="N24" s="57">
        <v>2313.5669936557833</v>
      </c>
      <c r="O24" s="57">
        <v>1896.0881791481777</v>
      </c>
      <c r="P24" s="57">
        <v>1933.9718462126743</v>
      </c>
      <c r="Q24" s="57">
        <v>1955.0722569385136</v>
      </c>
      <c r="R24" s="57">
        <v>1673.4250193136468</v>
      </c>
      <c r="S24" s="57">
        <v>1704.6059267877076</v>
      </c>
      <c r="T24" s="57">
        <v>1548.3712720644996</v>
      </c>
      <c r="U24" s="57">
        <v>1286.7164347266821</v>
      </c>
      <c r="V24" s="57">
        <v>1311.9134363848402</v>
      </c>
      <c r="W24" s="57">
        <v>1339.5058200289052</v>
      </c>
      <c r="X24" s="57">
        <v>1293.9526470321839</v>
      </c>
      <c r="Y24" s="57">
        <v>1199.5943069515984</v>
      </c>
      <c r="Z24" s="57">
        <v>988.44580266246101</v>
      </c>
      <c r="AA24" s="57">
        <v>1026.0144484060324</v>
      </c>
      <c r="AB24" s="57">
        <v>966.29819386777933</v>
      </c>
      <c r="AC24" s="57">
        <v>965.59670560724567</v>
      </c>
      <c r="AD24" s="57">
        <v>996.98360631000503</v>
      </c>
      <c r="AE24" s="57">
        <v>813.20667601885941</v>
      </c>
      <c r="AF24" s="57">
        <v>723.72946355264048</v>
      </c>
      <c r="AG24" s="57">
        <v>887.92810531229202</v>
      </c>
      <c r="AH24" s="57">
        <v>742.76019504795363</v>
      </c>
      <c r="AI24" s="57">
        <v>980.26921874995719</v>
      </c>
      <c r="AJ24" s="57">
        <v>855.16303740038552</v>
      </c>
      <c r="AL24" s="58">
        <f>AJ24-AI24</f>
        <v>-125.10618134957167</v>
      </c>
      <c r="AM24" s="59">
        <f>IF(AJ24&lt;&gt;0,AJ24/AI24-1,0)</f>
        <v>-0.12762430866604946</v>
      </c>
    </row>
    <row r="25" spans="2:39" ht="18.75" customHeight="1" x14ac:dyDescent="0.25">
      <c r="B25" s="60"/>
      <c r="C25" s="61"/>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L25" s="63"/>
      <c r="AM25" s="64"/>
    </row>
    <row r="26" spans="2:39" s="45" customFormat="1" ht="18.75" customHeight="1" x14ac:dyDescent="0.25">
      <c r="B26" s="65" t="s">
        <v>56</v>
      </c>
      <c r="C26" s="49" t="s">
        <v>7</v>
      </c>
      <c r="D26" s="50">
        <f>SUMIF(D27:D30,"&lt;1E+307")</f>
        <v>160268.83307136822</v>
      </c>
      <c r="E26" s="50">
        <f t="shared" ref="E26:AJ26" si="9">SUMIF(E27:E30,"&lt;1E+307")</f>
        <v>163444.05256206848</v>
      </c>
      <c r="F26" s="50">
        <f t="shared" si="9"/>
        <v>169394.40056817394</v>
      </c>
      <c r="G26" s="50">
        <f t="shared" si="9"/>
        <v>173779.0016834735</v>
      </c>
      <c r="H26" s="50">
        <f t="shared" si="9"/>
        <v>169911.48480331406</v>
      </c>
      <c r="I26" s="50">
        <f t="shared" si="9"/>
        <v>173566.17187663505</v>
      </c>
      <c r="J26" s="50">
        <f t="shared" si="9"/>
        <v>173216.62947543766</v>
      </c>
      <c r="K26" s="50">
        <f t="shared" si="9"/>
        <v>173728.85549828643</v>
      </c>
      <c r="L26" s="50">
        <f t="shared" si="9"/>
        <v>177079.5209312831</v>
      </c>
      <c r="M26" s="50">
        <f t="shared" si="9"/>
        <v>182264.15694032834</v>
      </c>
      <c r="N26" s="50">
        <f t="shared" si="9"/>
        <v>178501.26555333941</v>
      </c>
      <c r="O26" s="50">
        <f t="shared" si="9"/>
        <v>174742.02138047677</v>
      </c>
      <c r="P26" s="50">
        <f t="shared" si="9"/>
        <v>172697.06697071029</v>
      </c>
      <c r="Q26" s="50">
        <f t="shared" si="9"/>
        <v>166480.09036744581</v>
      </c>
      <c r="R26" s="50">
        <f t="shared" si="9"/>
        <v>166123.72273797455</v>
      </c>
      <c r="S26" s="50">
        <f t="shared" si="9"/>
        <v>158224.71615845797</v>
      </c>
      <c r="T26" s="50">
        <f t="shared" si="9"/>
        <v>154309.403823792</v>
      </c>
      <c r="U26" s="50">
        <f t="shared" si="9"/>
        <v>151444.30027657136</v>
      </c>
      <c r="V26" s="50">
        <f t="shared" si="9"/>
        <v>151074.74970359169</v>
      </c>
      <c r="W26" s="50">
        <f t="shared" si="9"/>
        <v>150437.69480196337</v>
      </c>
      <c r="X26" s="50">
        <f t="shared" si="9"/>
        <v>151484.35078122237</v>
      </c>
      <c r="Y26" s="50">
        <f t="shared" si="9"/>
        <v>153509.34646246443</v>
      </c>
      <c r="Z26" s="50">
        <f t="shared" si="9"/>
        <v>151975.81067640419</v>
      </c>
      <c r="AA26" s="50">
        <f t="shared" si="9"/>
        <v>156047.99524609122</v>
      </c>
      <c r="AB26" s="50">
        <f t="shared" si="9"/>
        <v>157188.84657644131</v>
      </c>
      <c r="AC26" s="50">
        <f t="shared" si="9"/>
        <v>160037.7982501431</v>
      </c>
      <c r="AD26" s="50">
        <f t="shared" si="9"/>
        <v>163054.27899437145</v>
      </c>
      <c r="AE26" s="50">
        <f t="shared" si="9"/>
        <v>165776.58966779546</v>
      </c>
      <c r="AF26" s="50">
        <f t="shared" si="9"/>
        <v>160180.20712580791</v>
      </c>
      <c r="AG26" s="50">
        <f t="shared" si="9"/>
        <v>161956.64955744668</v>
      </c>
      <c r="AH26" s="50">
        <f t="shared" si="9"/>
        <v>143800.25036718254</v>
      </c>
      <c r="AI26" s="50">
        <f t="shared" si="9"/>
        <v>145176.32943313158</v>
      </c>
      <c r="AJ26" s="50">
        <f t="shared" si="9"/>
        <v>146246.70379318338</v>
      </c>
      <c r="AL26" s="51">
        <f>AJ26-AI26</f>
        <v>1070.3743600517919</v>
      </c>
      <c r="AM26" s="52">
        <f>IF(AJ26&lt;&gt;0,AJ26/AI26-1,0)</f>
        <v>7.3729261803991974E-3</v>
      </c>
    </row>
    <row r="27" spans="2:39" ht="18.75" customHeight="1" x14ac:dyDescent="0.25">
      <c r="B27" s="60" t="s">
        <v>57</v>
      </c>
      <c r="C27" s="61" t="s">
        <v>296</v>
      </c>
      <c r="D27" s="62">
        <v>2263.4379167234292</v>
      </c>
      <c r="E27" s="62">
        <v>2177.248440136822</v>
      </c>
      <c r="F27" s="62">
        <v>2222.1808111774167</v>
      </c>
      <c r="G27" s="62">
        <v>2139.8129395290734</v>
      </c>
      <c r="H27" s="62">
        <v>2122.611435308102</v>
      </c>
      <c r="I27" s="62">
        <v>2237.2533609960406</v>
      </c>
      <c r="J27" s="62">
        <v>2155.090974923829</v>
      </c>
      <c r="K27" s="62">
        <v>2265.1212554983954</v>
      </c>
      <c r="L27" s="62">
        <v>2273.6952973637876</v>
      </c>
      <c r="M27" s="62">
        <v>2294.7215746689099</v>
      </c>
      <c r="N27" s="62">
        <v>2407.6593207534324</v>
      </c>
      <c r="O27" s="62">
        <v>2349.6974318991988</v>
      </c>
      <c r="P27" s="62">
        <v>2243.8267078420308</v>
      </c>
      <c r="Q27" s="62">
        <v>2231.6533967901605</v>
      </c>
      <c r="R27" s="62">
        <v>2083.5608834432805</v>
      </c>
      <c r="S27" s="62">
        <v>2229.654230283048</v>
      </c>
      <c r="T27" s="62">
        <v>2281.6262667021097</v>
      </c>
      <c r="U27" s="62">
        <v>2350.6776664633203</v>
      </c>
      <c r="V27" s="62">
        <v>2377.2133103795122</v>
      </c>
      <c r="W27" s="62">
        <v>2235.851259547253</v>
      </c>
      <c r="X27" s="62">
        <v>2225.7942711678829</v>
      </c>
      <c r="Y27" s="62">
        <v>2252.9536384645376</v>
      </c>
      <c r="Z27" s="62">
        <v>2143.3580874651934</v>
      </c>
      <c r="AA27" s="62">
        <v>1937.2574021713169</v>
      </c>
      <c r="AB27" s="62">
        <v>1958.2875537944535</v>
      </c>
      <c r="AC27" s="62">
        <v>2041.0823315738226</v>
      </c>
      <c r="AD27" s="62">
        <v>2046.6994855453559</v>
      </c>
      <c r="AE27" s="62">
        <v>1983.8583515278067</v>
      </c>
      <c r="AF27" s="62">
        <v>2000.1312869268545</v>
      </c>
      <c r="AG27" s="62">
        <v>2104.85897278331</v>
      </c>
      <c r="AH27" s="62">
        <v>969.71122737291853</v>
      </c>
      <c r="AI27" s="62">
        <v>732.3481915167456</v>
      </c>
      <c r="AJ27" s="62">
        <v>1019.3955555419193</v>
      </c>
      <c r="AL27" s="63">
        <f>AJ27-AI27</f>
        <v>287.04736402517369</v>
      </c>
      <c r="AM27" s="64">
        <f>IF(AJ27&lt;&gt;0,AJ27/AI27-1,0)</f>
        <v>0.39195476598457635</v>
      </c>
    </row>
    <row r="28" spans="2:39" ht="18.75" customHeight="1" x14ac:dyDescent="0.25">
      <c r="B28" s="55" t="s">
        <v>58</v>
      </c>
      <c r="C28" s="56" t="s">
        <v>297</v>
      </c>
      <c r="D28" s="57">
        <v>151889.81103857246</v>
      </c>
      <c r="E28" s="57">
        <v>155595.1435530876</v>
      </c>
      <c r="F28" s="57">
        <v>161489.78106724672</v>
      </c>
      <c r="G28" s="57">
        <v>165982.57049521658</v>
      </c>
      <c r="H28" s="57">
        <v>162377.13734679259</v>
      </c>
      <c r="I28" s="57">
        <v>166451.9656919541</v>
      </c>
      <c r="J28" s="57">
        <v>166484.90365613604</v>
      </c>
      <c r="K28" s="57">
        <v>167393.04678934687</v>
      </c>
      <c r="L28" s="57">
        <v>170835.30049027488</v>
      </c>
      <c r="M28" s="57">
        <v>176348.41200054516</v>
      </c>
      <c r="N28" s="57">
        <v>172541.32867823174</v>
      </c>
      <c r="O28" s="57">
        <v>169013.72156259959</v>
      </c>
      <c r="P28" s="57">
        <v>167277.59106198585</v>
      </c>
      <c r="Q28" s="57">
        <v>161054.64594777563</v>
      </c>
      <c r="R28" s="57">
        <v>160938.55942226379</v>
      </c>
      <c r="S28" s="57">
        <v>153040.22024286803</v>
      </c>
      <c r="T28" s="57">
        <v>149276.83078742004</v>
      </c>
      <c r="U28" s="57">
        <v>146331.91774323335</v>
      </c>
      <c r="V28" s="57">
        <v>145996.35079553723</v>
      </c>
      <c r="W28" s="57">
        <v>145665.38230155938</v>
      </c>
      <c r="X28" s="57">
        <v>146752.09486086667</v>
      </c>
      <c r="Y28" s="57">
        <v>148677.49565087687</v>
      </c>
      <c r="Z28" s="57">
        <v>147354.9530814164</v>
      </c>
      <c r="AA28" s="57">
        <v>151573.37371145713</v>
      </c>
      <c r="AB28" s="57">
        <v>152724.04373648026</v>
      </c>
      <c r="AC28" s="57">
        <v>155314.52970165596</v>
      </c>
      <c r="AD28" s="57">
        <v>158429.5902018059</v>
      </c>
      <c r="AE28" s="57">
        <v>161492.0064771687</v>
      </c>
      <c r="AF28" s="57">
        <v>155929.53002830473</v>
      </c>
      <c r="AG28" s="57">
        <v>157444.36417685563</v>
      </c>
      <c r="AH28" s="57">
        <v>140593.00405307155</v>
      </c>
      <c r="AI28" s="57">
        <v>142140.83876251578</v>
      </c>
      <c r="AJ28" s="57">
        <v>142959.73719743753</v>
      </c>
      <c r="AL28" s="58">
        <f>AJ28-AI28</f>
        <v>818.89843492174987</v>
      </c>
      <c r="AM28" s="59">
        <f>IF(AJ28&lt;&gt;0,AJ28/AI28-1,0)</f>
        <v>5.7611763237863656E-3</v>
      </c>
    </row>
    <row r="29" spans="2:39" ht="18.75" customHeight="1" x14ac:dyDescent="0.25">
      <c r="B29" s="60" t="s">
        <v>59</v>
      </c>
      <c r="C29" s="61" t="s">
        <v>298</v>
      </c>
      <c r="D29" s="62">
        <v>3122.1479719853892</v>
      </c>
      <c r="E29" s="62">
        <v>2794.0779940234652</v>
      </c>
      <c r="F29" s="62">
        <v>2743.0917452402346</v>
      </c>
      <c r="G29" s="62">
        <v>2732.0264371812991</v>
      </c>
      <c r="H29" s="62">
        <v>2541.1702426918087</v>
      </c>
      <c r="I29" s="62">
        <v>2458.4805733910362</v>
      </c>
      <c r="J29" s="62">
        <v>2336.9096533875036</v>
      </c>
      <c r="K29" s="62">
        <v>2159.8190690728511</v>
      </c>
      <c r="L29" s="62">
        <v>2040.2710517201904</v>
      </c>
      <c r="M29" s="62">
        <v>1927.7172404247572</v>
      </c>
      <c r="N29" s="62">
        <v>1944.6853069512742</v>
      </c>
      <c r="O29" s="62">
        <v>1784.0985127233014</v>
      </c>
      <c r="P29" s="62">
        <v>1654.2020481412499</v>
      </c>
      <c r="Q29" s="62">
        <v>1623.2046377414226</v>
      </c>
      <c r="R29" s="62">
        <v>1533.2445909523933</v>
      </c>
      <c r="S29" s="62">
        <v>1371.1959612621761</v>
      </c>
      <c r="T29" s="62">
        <v>1295.0867721154341</v>
      </c>
      <c r="U29" s="62">
        <v>1267.5644861060246</v>
      </c>
      <c r="V29" s="62">
        <v>1246.9086343576407</v>
      </c>
      <c r="W29" s="62">
        <v>1097.4486166138886</v>
      </c>
      <c r="X29" s="62">
        <v>1117.6863887890665</v>
      </c>
      <c r="Y29" s="62">
        <v>1128.9468307416018</v>
      </c>
      <c r="Z29" s="62">
        <v>1039.3913596083407</v>
      </c>
      <c r="AA29" s="62">
        <v>1057.3098325621102</v>
      </c>
      <c r="AB29" s="62">
        <v>945.93416325722694</v>
      </c>
      <c r="AC29" s="62">
        <v>1021.8481404591217</v>
      </c>
      <c r="AD29" s="62">
        <v>1056.521052012796</v>
      </c>
      <c r="AE29" s="62">
        <v>876.52963140601139</v>
      </c>
      <c r="AF29" s="62">
        <v>733.99615835722057</v>
      </c>
      <c r="AG29" s="62">
        <v>831.99136446539046</v>
      </c>
      <c r="AH29" s="62">
        <v>830.43821426698651</v>
      </c>
      <c r="AI29" s="62">
        <v>853.29150934981726</v>
      </c>
      <c r="AJ29" s="62">
        <v>837.11598297959654</v>
      </c>
      <c r="AL29" s="63">
        <f>AJ29-AI29</f>
        <v>-16.175526370220723</v>
      </c>
      <c r="AM29" s="64">
        <f>IF(AJ29&lt;&gt;0,AJ29/AI29-1,0)</f>
        <v>-1.8956624076273743E-2</v>
      </c>
    </row>
    <row r="30" spans="2:39" ht="18.75" customHeight="1" x14ac:dyDescent="0.25">
      <c r="B30" s="55" t="s">
        <v>60</v>
      </c>
      <c r="C30" s="56" t="s">
        <v>299</v>
      </c>
      <c r="D30" s="57">
        <v>2993.4361440869325</v>
      </c>
      <c r="E30" s="57">
        <v>2877.5825748205903</v>
      </c>
      <c r="F30" s="57">
        <v>2939.3469445095825</v>
      </c>
      <c r="G30" s="57">
        <v>2924.5918115465452</v>
      </c>
      <c r="H30" s="57">
        <v>2870.5657785215622</v>
      </c>
      <c r="I30" s="57">
        <v>2418.4722502938594</v>
      </c>
      <c r="J30" s="57">
        <v>2239.7251909902875</v>
      </c>
      <c r="K30" s="57">
        <v>1910.86838436831</v>
      </c>
      <c r="L30" s="57">
        <v>1930.2540919242185</v>
      </c>
      <c r="M30" s="57">
        <v>1693.3061246895018</v>
      </c>
      <c r="N30" s="57">
        <v>1607.592247402941</v>
      </c>
      <c r="O30" s="57">
        <v>1594.5038732546602</v>
      </c>
      <c r="P30" s="57">
        <v>1521.447152741169</v>
      </c>
      <c r="Q30" s="57">
        <v>1570.586385138588</v>
      </c>
      <c r="R30" s="57">
        <v>1568.3578413150963</v>
      </c>
      <c r="S30" s="57">
        <v>1583.6457240446921</v>
      </c>
      <c r="T30" s="57">
        <v>1455.8599975544107</v>
      </c>
      <c r="U30" s="57">
        <v>1494.1403807686925</v>
      </c>
      <c r="V30" s="57">
        <v>1454.2769633172991</v>
      </c>
      <c r="W30" s="57">
        <v>1439.0126242428262</v>
      </c>
      <c r="X30" s="57">
        <v>1388.7752603987326</v>
      </c>
      <c r="Y30" s="57">
        <v>1449.950342381439</v>
      </c>
      <c r="Z30" s="57">
        <v>1438.1081479142724</v>
      </c>
      <c r="AA30" s="57">
        <v>1480.0542999006543</v>
      </c>
      <c r="AB30" s="57">
        <v>1560.5811229093863</v>
      </c>
      <c r="AC30" s="57">
        <v>1660.3380764541691</v>
      </c>
      <c r="AD30" s="57">
        <v>1521.468255007383</v>
      </c>
      <c r="AE30" s="57">
        <v>1424.1952076929431</v>
      </c>
      <c r="AF30" s="57">
        <v>1516.5496522190963</v>
      </c>
      <c r="AG30" s="57">
        <v>1575.4350433423506</v>
      </c>
      <c r="AH30" s="57">
        <v>1407.0968724710556</v>
      </c>
      <c r="AI30" s="57">
        <v>1449.8509697492484</v>
      </c>
      <c r="AJ30" s="57">
        <v>1430.4550572243384</v>
      </c>
      <c r="AL30" s="58">
        <f>AJ30-AI30</f>
        <v>-19.395912524910045</v>
      </c>
      <c r="AM30" s="59">
        <f>IF(AJ30&lt;&gt;0,AJ30/AI30-1,0)</f>
        <v>-1.3377866366682256E-2</v>
      </c>
    </row>
    <row r="31" spans="2:39" ht="18.75" customHeight="1" x14ac:dyDescent="0.25">
      <c r="B31" s="60"/>
      <c r="C31" s="61"/>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L31" s="63"/>
      <c r="AM31" s="64"/>
    </row>
    <row r="32" spans="2:39" s="45" customFormat="1" ht="18.75" customHeight="1" x14ac:dyDescent="0.25">
      <c r="B32" s="65" t="s">
        <v>61</v>
      </c>
      <c r="C32" s="49" t="s">
        <v>7</v>
      </c>
      <c r="D32" s="50">
        <f>SUMIF(D33:D40,"&lt;1E+307")</f>
        <v>13364.139199558385</v>
      </c>
      <c r="E32" s="50">
        <f t="shared" ref="E32:AJ32" si="10">SUMIF(E33:E40,"&lt;1E+307")</f>
        <v>11282.924243161809</v>
      </c>
      <c r="F32" s="50">
        <f t="shared" si="10"/>
        <v>9765.1464377876819</v>
      </c>
      <c r="G32" s="50">
        <f t="shared" si="10"/>
        <v>9828.5885838149861</v>
      </c>
      <c r="H32" s="50">
        <f t="shared" si="10"/>
        <v>9405.952905337268</v>
      </c>
      <c r="I32" s="50">
        <f t="shared" si="10"/>
        <v>9758.8381876858912</v>
      </c>
      <c r="J32" s="50">
        <f t="shared" si="10"/>
        <v>10826.10405489386</v>
      </c>
      <c r="K32" s="50">
        <f t="shared" si="10"/>
        <v>9727.2888612269981</v>
      </c>
      <c r="L32" s="50">
        <f t="shared" si="10"/>
        <v>9371.8236250533537</v>
      </c>
      <c r="M32" s="50">
        <f t="shared" si="10"/>
        <v>9618.9833640391662</v>
      </c>
      <c r="N32" s="50">
        <f t="shared" si="10"/>
        <v>8723.7929115413135</v>
      </c>
      <c r="O32" s="50">
        <f t="shared" si="10"/>
        <v>9016.5213775084485</v>
      </c>
      <c r="P32" s="50">
        <f t="shared" si="10"/>
        <v>8654.5047917699885</v>
      </c>
      <c r="Q32" s="50">
        <f t="shared" si="10"/>
        <v>8326.1420839844268</v>
      </c>
      <c r="R32" s="50">
        <f t="shared" si="10"/>
        <v>8077.7056741823626</v>
      </c>
      <c r="S32" s="50">
        <f t="shared" si="10"/>
        <v>7962.2378464599706</v>
      </c>
      <c r="T32" s="50">
        <f t="shared" si="10"/>
        <v>8176.4868912297206</v>
      </c>
      <c r="U32" s="50">
        <f t="shared" si="10"/>
        <v>7663.9391762142086</v>
      </c>
      <c r="V32" s="50">
        <f t="shared" si="10"/>
        <v>8234.193069576264</v>
      </c>
      <c r="W32" s="50">
        <f t="shared" si="10"/>
        <v>7977.1950390124593</v>
      </c>
      <c r="X32" s="50">
        <f t="shared" si="10"/>
        <v>8485.7276392800904</v>
      </c>
      <c r="Y32" s="50">
        <f t="shared" si="10"/>
        <v>9079.7498243507962</v>
      </c>
      <c r="Z32" s="50">
        <f t="shared" si="10"/>
        <v>8391.9021530920108</v>
      </c>
      <c r="AA32" s="50">
        <f t="shared" si="10"/>
        <v>8552.3826670245871</v>
      </c>
      <c r="AB32" s="50">
        <f t="shared" si="10"/>
        <v>9285.7153794634924</v>
      </c>
      <c r="AC32" s="50">
        <f t="shared" si="10"/>
        <v>9289.4081831845633</v>
      </c>
      <c r="AD32" s="50">
        <f t="shared" si="10"/>
        <v>9489.5176845078004</v>
      </c>
      <c r="AE32" s="50">
        <f t="shared" si="10"/>
        <v>8973.9053721147247</v>
      </c>
      <c r="AF32" s="50">
        <f t="shared" si="10"/>
        <v>8720.5866866020078</v>
      </c>
      <c r="AG32" s="50">
        <f t="shared" si="10"/>
        <v>8550.3158113445079</v>
      </c>
      <c r="AH32" s="50">
        <f t="shared" si="10"/>
        <v>8624.9165887943145</v>
      </c>
      <c r="AI32" s="50">
        <f t="shared" si="10"/>
        <v>8670.938694575605</v>
      </c>
      <c r="AJ32" s="50">
        <f t="shared" si="10"/>
        <v>8531.9732208394507</v>
      </c>
      <c r="AL32" s="51">
        <f t="shared" ref="AL32:AL40" si="11">AJ32-AI32</f>
        <v>-138.96547373615431</v>
      </c>
      <c r="AM32" s="52">
        <f t="shared" ref="AM32:AM40" si="12">IF(AJ32&lt;&gt;0,AJ32/AI32-1,0)</f>
        <v>-1.602657781712713E-2</v>
      </c>
    </row>
    <row r="33" spans="2:39" ht="18.75" customHeight="1" x14ac:dyDescent="0.25">
      <c r="B33" s="60" t="s">
        <v>62</v>
      </c>
      <c r="C33" s="61" t="s">
        <v>300</v>
      </c>
      <c r="D33" s="62">
        <v>10172.110174983141</v>
      </c>
      <c r="E33" s="62">
        <v>8385.4531544878591</v>
      </c>
      <c r="F33" s="62">
        <v>7069.8101123609376</v>
      </c>
      <c r="G33" s="62">
        <v>7489.72616174627</v>
      </c>
      <c r="H33" s="62">
        <v>7229.3510078514573</v>
      </c>
      <c r="I33" s="62">
        <v>7630.746636290829</v>
      </c>
      <c r="J33" s="62">
        <v>8569.458766269523</v>
      </c>
      <c r="K33" s="62">
        <v>7370.3991043839642</v>
      </c>
      <c r="L33" s="62">
        <v>6887.8926085542325</v>
      </c>
      <c r="M33" s="62">
        <v>6974.0309748081281</v>
      </c>
      <c r="N33" s="62">
        <v>6068.2837048217361</v>
      </c>
      <c r="O33" s="62">
        <v>6349.2501133708847</v>
      </c>
      <c r="P33" s="62">
        <v>6101.2607277576444</v>
      </c>
      <c r="Q33" s="62">
        <v>5794.3976990761385</v>
      </c>
      <c r="R33" s="62">
        <v>5648.7246731400364</v>
      </c>
      <c r="S33" s="62">
        <v>5584.7033686345758</v>
      </c>
      <c r="T33" s="62">
        <v>5820.7575751380127</v>
      </c>
      <c r="U33" s="62">
        <v>5256.0125076357272</v>
      </c>
      <c r="V33" s="62">
        <v>5733.6997700489301</v>
      </c>
      <c r="W33" s="62">
        <v>5511.203414049497</v>
      </c>
      <c r="X33" s="62">
        <v>5968.7366494035523</v>
      </c>
      <c r="Y33" s="62">
        <v>6568.3541712996494</v>
      </c>
      <c r="Z33" s="62">
        <v>5755.9974781572646</v>
      </c>
      <c r="AA33" s="62">
        <v>5815.0141947847269</v>
      </c>
      <c r="AB33" s="62">
        <v>6382.5316340172876</v>
      </c>
      <c r="AC33" s="62">
        <v>6361.4515657312986</v>
      </c>
      <c r="AD33" s="62">
        <v>6566.8887096647695</v>
      </c>
      <c r="AE33" s="62">
        <v>6103.6711729471763</v>
      </c>
      <c r="AF33" s="62">
        <v>5865.1888534873706</v>
      </c>
      <c r="AG33" s="62">
        <v>5819.512233933574</v>
      </c>
      <c r="AH33" s="62">
        <v>5996.4154050376965</v>
      </c>
      <c r="AI33" s="62">
        <v>6082.9277664662586</v>
      </c>
      <c r="AJ33" s="62">
        <v>5991.7753407857763</v>
      </c>
      <c r="AL33" s="63">
        <f t="shared" si="11"/>
        <v>-91.152425680482338</v>
      </c>
      <c r="AM33" s="64">
        <f t="shared" si="12"/>
        <v>-1.4984959410990206E-2</v>
      </c>
    </row>
    <row r="34" spans="2:39" ht="18.75" customHeight="1" x14ac:dyDescent="0.25">
      <c r="B34" s="55" t="s">
        <v>63</v>
      </c>
      <c r="C34" s="56" t="s">
        <v>301</v>
      </c>
      <c r="D34" s="57">
        <v>0</v>
      </c>
      <c r="E34" s="57">
        <v>0</v>
      </c>
      <c r="F34" s="57">
        <v>0</v>
      </c>
      <c r="G34" s="57">
        <v>0</v>
      </c>
      <c r="H34" s="57">
        <v>0</v>
      </c>
      <c r="I34" s="57">
        <v>0</v>
      </c>
      <c r="J34" s="57">
        <v>0</v>
      </c>
      <c r="K34" s="57">
        <v>0</v>
      </c>
      <c r="L34" s="57">
        <v>0</v>
      </c>
      <c r="M34" s="57">
        <v>0</v>
      </c>
      <c r="N34" s="57">
        <v>0</v>
      </c>
      <c r="O34" s="57">
        <v>0</v>
      </c>
      <c r="P34" s="57">
        <v>0</v>
      </c>
      <c r="Q34" s="57">
        <v>0</v>
      </c>
      <c r="R34" s="57">
        <v>0</v>
      </c>
      <c r="S34" s="57">
        <v>0</v>
      </c>
      <c r="T34" s="57">
        <v>0</v>
      </c>
      <c r="U34" s="57">
        <v>0</v>
      </c>
      <c r="V34" s="57">
        <v>0</v>
      </c>
      <c r="W34" s="57">
        <v>0</v>
      </c>
      <c r="X34" s="57">
        <v>0</v>
      </c>
      <c r="Y34" s="57">
        <v>0</v>
      </c>
      <c r="Z34" s="57">
        <v>0</v>
      </c>
      <c r="AA34" s="57">
        <v>0</v>
      </c>
      <c r="AB34" s="57">
        <v>0</v>
      </c>
      <c r="AC34" s="57">
        <v>0</v>
      </c>
      <c r="AD34" s="57">
        <v>0</v>
      </c>
      <c r="AE34" s="57">
        <v>0</v>
      </c>
      <c r="AF34" s="57">
        <v>0</v>
      </c>
      <c r="AG34" s="57">
        <v>0</v>
      </c>
      <c r="AH34" s="57">
        <v>0</v>
      </c>
      <c r="AI34" s="57">
        <v>0</v>
      </c>
      <c r="AJ34" s="57">
        <v>0</v>
      </c>
      <c r="AL34" s="58">
        <f t="shared" si="11"/>
        <v>0</v>
      </c>
      <c r="AM34" s="59">
        <f t="shared" si="12"/>
        <v>0</v>
      </c>
    </row>
    <row r="35" spans="2:39" ht="18.75" customHeight="1" x14ac:dyDescent="0.25">
      <c r="B35" s="60" t="s">
        <v>64</v>
      </c>
      <c r="C35" s="61" t="s">
        <v>302</v>
      </c>
      <c r="D35" s="62">
        <v>0</v>
      </c>
      <c r="E35" s="62">
        <v>0</v>
      </c>
      <c r="F35" s="62">
        <v>0</v>
      </c>
      <c r="G35" s="62">
        <v>0</v>
      </c>
      <c r="H35" s="62">
        <v>0</v>
      </c>
      <c r="I35" s="62">
        <v>0</v>
      </c>
      <c r="J35" s="62">
        <v>0</v>
      </c>
      <c r="K35" s="62">
        <v>0</v>
      </c>
      <c r="L35" s="62">
        <v>0</v>
      </c>
      <c r="M35" s="62">
        <v>0</v>
      </c>
      <c r="N35" s="62">
        <v>0</v>
      </c>
      <c r="O35" s="62">
        <v>0</v>
      </c>
      <c r="P35" s="62">
        <v>0</v>
      </c>
      <c r="Q35" s="62">
        <v>0</v>
      </c>
      <c r="R35" s="62">
        <v>0</v>
      </c>
      <c r="S35" s="62">
        <v>0</v>
      </c>
      <c r="T35" s="62">
        <v>0</v>
      </c>
      <c r="U35" s="62">
        <v>0</v>
      </c>
      <c r="V35" s="62">
        <v>0</v>
      </c>
      <c r="W35" s="62">
        <v>0</v>
      </c>
      <c r="X35" s="62">
        <v>0</v>
      </c>
      <c r="Y35" s="62">
        <v>0</v>
      </c>
      <c r="Z35" s="62">
        <v>0</v>
      </c>
      <c r="AA35" s="62">
        <v>0</v>
      </c>
      <c r="AB35" s="62">
        <v>0</v>
      </c>
      <c r="AC35" s="62">
        <v>0</v>
      </c>
      <c r="AD35" s="62">
        <v>0</v>
      </c>
      <c r="AE35" s="62">
        <v>0</v>
      </c>
      <c r="AF35" s="62">
        <v>0</v>
      </c>
      <c r="AG35" s="62">
        <v>0</v>
      </c>
      <c r="AH35" s="62">
        <v>0</v>
      </c>
      <c r="AI35" s="62">
        <v>0</v>
      </c>
      <c r="AJ35" s="62">
        <v>0</v>
      </c>
      <c r="AL35" s="63">
        <f t="shared" si="11"/>
        <v>0</v>
      </c>
      <c r="AM35" s="64">
        <f t="shared" si="12"/>
        <v>0</v>
      </c>
    </row>
    <row r="36" spans="2:39" ht="18.75" customHeight="1" x14ac:dyDescent="0.25">
      <c r="B36" s="55" t="s">
        <v>65</v>
      </c>
      <c r="C36" s="56" t="s">
        <v>303</v>
      </c>
      <c r="D36" s="57">
        <v>0</v>
      </c>
      <c r="E36" s="57">
        <v>0</v>
      </c>
      <c r="F36" s="57">
        <v>0</v>
      </c>
      <c r="G36" s="57">
        <v>0</v>
      </c>
      <c r="H36" s="57">
        <v>0</v>
      </c>
      <c r="I36" s="57">
        <v>0</v>
      </c>
      <c r="J36" s="57">
        <v>0</v>
      </c>
      <c r="K36" s="57">
        <v>0</v>
      </c>
      <c r="L36" s="57">
        <v>0</v>
      </c>
      <c r="M36" s="57">
        <v>0</v>
      </c>
      <c r="N36" s="57">
        <v>0</v>
      </c>
      <c r="O36" s="57">
        <v>0</v>
      </c>
      <c r="P36" s="57">
        <v>0</v>
      </c>
      <c r="Q36" s="57">
        <v>0</v>
      </c>
      <c r="R36" s="57">
        <v>0</v>
      </c>
      <c r="S36" s="57">
        <v>0</v>
      </c>
      <c r="T36" s="57">
        <v>0</v>
      </c>
      <c r="U36" s="57">
        <v>0</v>
      </c>
      <c r="V36" s="57">
        <v>0</v>
      </c>
      <c r="W36" s="57">
        <v>0</v>
      </c>
      <c r="X36" s="57">
        <v>0</v>
      </c>
      <c r="Y36" s="57">
        <v>0</v>
      </c>
      <c r="Z36" s="57">
        <v>0</v>
      </c>
      <c r="AA36" s="57">
        <v>0</v>
      </c>
      <c r="AB36" s="57">
        <v>0</v>
      </c>
      <c r="AC36" s="57">
        <v>0</v>
      </c>
      <c r="AD36" s="57">
        <v>0</v>
      </c>
      <c r="AE36" s="57">
        <v>0</v>
      </c>
      <c r="AF36" s="57">
        <v>0</v>
      </c>
      <c r="AG36" s="57">
        <v>0</v>
      </c>
      <c r="AH36" s="57">
        <v>0</v>
      </c>
      <c r="AI36" s="57">
        <v>0</v>
      </c>
      <c r="AJ36" s="57">
        <v>0</v>
      </c>
      <c r="AL36" s="58">
        <f t="shared" si="11"/>
        <v>0</v>
      </c>
      <c r="AM36" s="59">
        <f t="shared" si="12"/>
        <v>0</v>
      </c>
    </row>
    <row r="37" spans="2:39" ht="18.75" customHeight="1" x14ac:dyDescent="0.25">
      <c r="B37" s="60" t="s">
        <v>66</v>
      </c>
      <c r="C37" s="61" t="s">
        <v>304</v>
      </c>
      <c r="D37" s="62">
        <v>2200.5341227769231</v>
      </c>
      <c r="E37" s="62">
        <v>1986.7377644519495</v>
      </c>
      <c r="F37" s="62">
        <v>1749.146632047333</v>
      </c>
      <c r="G37" s="62">
        <v>1465.4822987379484</v>
      </c>
      <c r="H37" s="62">
        <v>1325.9392691031285</v>
      </c>
      <c r="I37" s="62">
        <v>1280.0598344285727</v>
      </c>
      <c r="J37" s="62">
        <v>1381.2322239047626</v>
      </c>
      <c r="K37" s="62">
        <v>1480.4991132380958</v>
      </c>
      <c r="L37" s="62">
        <v>1588.5194448095267</v>
      </c>
      <c r="M37" s="62">
        <v>1715.6073701904743</v>
      </c>
      <c r="N37" s="62">
        <v>1695.7464804761917</v>
      </c>
      <c r="O37" s="62">
        <v>1696.0939966666654</v>
      </c>
      <c r="P37" s="62">
        <v>1593.2983204285724</v>
      </c>
      <c r="Q37" s="62">
        <v>1569.4695295714284</v>
      </c>
      <c r="R37" s="62">
        <v>1484.8940600476178</v>
      </c>
      <c r="S37" s="62">
        <v>1428.9084998571416</v>
      </c>
      <c r="T37" s="62">
        <v>1439.0350857142832</v>
      </c>
      <c r="U37" s="62">
        <v>1477.4540481904751</v>
      </c>
      <c r="V37" s="62">
        <v>1545.1370670476172</v>
      </c>
      <c r="W37" s="62">
        <v>1521.9677555238104</v>
      </c>
      <c r="X37" s="62">
        <v>1549.0008411428557</v>
      </c>
      <c r="Y37" s="62">
        <v>1593.26391295238</v>
      </c>
      <c r="Z37" s="62">
        <v>1692.084612952382</v>
      </c>
      <c r="AA37" s="62">
        <v>1824.5301506666683</v>
      </c>
      <c r="AB37" s="62">
        <v>1917.2560062857117</v>
      </c>
      <c r="AC37" s="62">
        <v>1905.7889651428591</v>
      </c>
      <c r="AD37" s="62">
        <v>1881.7710979047599</v>
      </c>
      <c r="AE37" s="62">
        <v>1937.6313817142864</v>
      </c>
      <c r="AF37" s="62">
        <v>2047.438471047619</v>
      </c>
      <c r="AG37" s="62">
        <v>2038.8381472380941</v>
      </c>
      <c r="AH37" s="62">
        <v>2009.7765736190502</v>
      </c>
      <c r="AI37" s="62">
        <v>2006.3700139999999</v>
      </c>
      <c r="AJ37" s="62">
        <v>2005.3561515500232</v>
      </c>
      <c r="AL37" s="63">
        <f t="shared" si="11"/>
        <v>-1.0138624499766138</v>
      </c>
      <c r="AM37" s="64">
        <f t="shared" si="12"/>
        <v>-5.0532177160844682E-4</v>
      </c>
    </row>
    <row r="38" spans="2:39" ht="18.75" customHeight="1" x14ac:dyDescent="0.25">
      <c r="B38" s="55" t="s">
        <v>67</v>
      </c>
      <c r="C38" s="56" t="s">
        <v>305</v>
      </c>
      <c r="D38" s="57">
        <v>481.04832338513842</v>
      </c>
      <c r="E38" s="57">
        <v>437.08767832455567</v>
      </c>
      <c r="F38" s="57">
        <v>497.36494355212034</v>
      </c>
      <c r="G38" s="57">
        <v>458.1800849350638</v>
      </c>
      <c r="H38" s="57">
        <v>448.57668984672915</v>
      </c>
      <c r="I38" s="57">
        <v>458.53709523809414</v>
      </c>
      <c r="J38" s="57">
        <v>484.79042857142747</v>
      </c>
      <c r="K38" s="57">
        <v>498.94716666666636</v>
      </c>
      <c r="L38" s="57">
        <v>524.80895238095172</v>
      </c>
      <c r="M38" s="57">
        <v>551.76209523809473</v>
      </c>
      <c r="N38" s="57">
        <v>593.13440476190442</v>
      </c>
      <c r="O38" s="57">
        <v>622.16104761904694</v>
      </c>
      <c r="P38" s="57">
        <v>640.14892857142729</v>
      </c>
      <c r="Q38" s="57">
        <v>650.10942857142732</v>
      </c>
      <c r="R38" s="57">
        <v>634.31002380952327</v>
      </c>
      <c r="S38" s="57">
        <v>641.09414285714263</v>
      </c>
      <c r="T38" s="57">
        <v>630.93302380952332</v>
      </c>
      <c r="U38" s="57">
        <v>647.56030952380866</v>
      </c>
      <c r="V38" s="57">
        <v>694.62878571428496</v>
      </c>
      <c r="W38" s="57">
        <v>676.7553571428557</v>
      </c>
      <c r="X38" s="57">
        <v>710.75347619047443</v>
      </c>
      <c r="Y38" s="57">
        <v>654.02883333333295</v>
      </c>
      <c r="Z38" s="57">
        <v>689.90585714285726</v>
      </c>
      <c r="AA38" s="57">
        <v>672.55047619047537</v>
      </c>
      <c r="AB38" s="57">
        <v>749.70499999999959</v>
      </c>
      <c r="AC38" s="57">
        <v>791.49504761904825</v>
      </c>
      <c r="AD38" s="57">
        <v>815.14216666666618</v>
      </c>
      <c r="AE38" s="57">
        <v>719.56657142857114</v>
      </c>
      <c r="AF38" s="57">
        <v>605.250642857142</v>
      </c>
      <c r="AG38" s="57">
        <v>497.74816666666635</v>
      </c>
      <c r="AH38" s="57">
        <v>433.26538095238107</v>
      </c>
      <c r="AI38" s="57">
        <v>399.4767857142852</v>
      </c>
      <c r="AJ38" s="57">
        <v>370.12773937165093</v>
      </c>
      <c r="AL38" s="58">
        <f t="shared" si="11"/>
        <v>-29.349046342634267</v>
      </c>
      <c r="AM38" s="59">
        <f t="shared" si="12"/>
        <v>-7.3468715560421449E-2</v>
      </c>
    </row>
    <row r="39" spans="2:39" ht="18.75" customHeight="1" x14ac:dyDescent="0.25">
      <c r="B39" s="60" t="s">
        <v>68</v>
      </c>
      <c r="C39" s="61" t="s">
        <v>306</v>
      </c>
      <c r="D39" s="62">
        <v>510.44657841318241</v>
      </c>
      <c r="E39" s="62">
        <v>473.64564589744595</v>
      </c>
      <c r="F39" s="62">
        <v>448.82474982729116</v>
      </c>
      <c r="G39" s="62">
        <v>415.20003839570381</v>
      </c>
      <c r="H39" s="62">
        <v>402.08593853595335</v>
      </c>
      <c r="I39" s="62">
        <v>389.49462172839503</v>
      </c>
      <c r="J39" s="62">
        <v>390.62263614814793</v>
      </c>
      <c r="K39" s="62">
        <v>377.44347693827143</v>
      </c>
      <c r="L39" s="62">
        <v>370.60261930864169</v>
      </c>
      <c r="M39" s="62">
        <v>377.582923802469</v>
      </c>
      <c r="N39" s="62">
        <v>366.62832148148141</v>
      </c>
      <c r="O39" s="62">
        <v>349.01621985185164</v>
      </c>
      <c r="P39" s="62">
        <v>319.79681501234541</v>
      </c>
      <c r="Q39" s="62">
        <v>312.16542676543224</v>
      </c>
      <c r="R39" s="62">
        <v>309.77691718518508</v>
      </c>
      <c r="S39" s="62">
        <v>307.53183511111115</v>
      </c>
      <c r="T39" s="62">
        <v>285.76120656790124</v>
      </c>
      <c r="U39" s="62">
        <v>282.91231086419754</v>
      </c>
      <c r="V39" s="62">
        <v>260.72744676543226</v>
      </c>
      <c r="W39" s="62">
        <v>267.26851229629631</v>
      </c>
      <c r="X39" s="62">
        <v>257.23667254320992</v>
      </c>
      <c r="Y39" s="62">
        <v>264.10290676543184</v>
      </c>
      <c r="Z39" s="62">
        <v>253.9142048395062</v>
      </c>
      <c r="AA39" s="62">
        <v>240.28784538271614</v>
      </c>
      <c r="AB39" s="62">
        <v>236.22273916049377</v>
      </c>
      <c r="AC39" s="62">
        <v>230.6726046913578</v>
      </c>
      <c r="AD39" s="62">
        <v>225.71571027160493</v>
      </c>
      <c r="AE39" s="62">
        <v>213.03624602469134</v>
      </c>
      <c r="AF39" s="62">
        <v>202.70871920987645</v>
      </c>
      <c r="AG39" s="62">
        <v>194.21726350617271</v>
      </c>
      <c r="AH39" s="62">
        <v>185.45922918518511</v>
      </c>
      <c r="AI39" s="62">
        <v>182.16412839506154</v>
      </c>
      <c r="AJ39" s="62">
        <v>164.71398913199999</v>
      </c>
      <c r="AL39" s="63">
        <f t="shared" si="11"/>
        <v>-17.450139263061544</v>
      </c>
      <c r="AM39" s="64">
        <f t="shared" si="12"/>
        <v>-9.5793499064850018E-2</v>
      </c>
    </row>
    <row r="40" spans="2:39" ht="18.75" customHeight="1" x14ac:dyDescent="0.25">
      <c r="B40" s="55" t="s">
        <v>69</v>
      </c>
      <c r="C40" s="56" t="s">
        <v>307</v>
      </c>
      <c r="D40" s="57">
        <v>0</v>
      </c>
      <c r="E40" s="57">
        <v>0</v>
      </c>
      <c r="F40" s="57">
        <v>0</v>
      </c>
      <c r="G40" s="57">
        <v>0</v>
      </c>
      <c r="H40" s="57">
        <v>0</v>
      </c>
      <c r="I40" s="57">
        <v>0</v>
      </c>
      <c r="J40" s="57">
        <v>0</v>
      </c>
      <c r="K40" s="57">
        <v>0</v>
      </c>
      <c r="L40" s="57">
        <v>0</v>
      </c>
      <c r="M40" s="57">
        <v>0</v>
      </c>
      <c r="N40" s="57">
        <v>0</v>
      </c>
      <c r="O40" s="57">
        <v>0</v>
      </c>
      <c r="P40" s="57">
        <v>0</v>
      </c>
      <c r="Q40" s="57">
        <v>0</v>
      </c>
      <c r="R40" s="57">
        <v>0</v>
      </c>
      <c r="S40" s="57">
        <v>0</v>
      </c>
      <c r="T40" s="57">
        <v>0</v>
      </c>
      <c r="U40" s="57">
        <v>0</v>
      </c>
      <c r="V40" s="57">
        <v>0</v>
      </c>
      <c r="W40" s="57">
        <v>0</v>
      </c>
      <c r="X40" s="57">
        <v>0</v>
      </c>
      <c r="Y40" s="57">
        <v>0</v>
      </c>
      <c r="Z40" s="57">
        <v>0</v>
      </c>
      <c r="AA40" s="57">
        <v>0</v>
      </c>
      <c r="AB40" s="57">
        <v>0</v>
      </c>
      <c r="AC40" s="57">
        <v>0</v>
      </c>
      <c r="AD40" s="57">
        <v>0</v>
      </c>
      <c r="AE40" s="57">
        <v>0</v>
      </c>
      <c r="AF40" s="57">
        <v>0</v>
      </c>
      <c r="AG40" s="57">
        <v>0</v>
      </c>
      <c r="AH40" s="57">
        <v>0</v>
      </c>
      <c r="AI40" s="57">
        <v>0</v>
      </c>
      <c r="AJ40" s="57">
        <v>0</v>
      </c>
      <c r="AL40" s="58">
        <f t="shared" si="11"/>
        <v>0</v>
      </c>
      <c r="AM40" s="59">
        <f t="shared" si="12"/>
        <v>0</v>
      </c>
    </row>
    <row r="41" spans="2:39" ht="18.75" customHeight="1" x14ac:dyDescent="0.25">
      <c r="B41" s="60"/>
      <c r="C41" s="61"/>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L41" s="63"/>
      <c r="AM41" s="64"/>
    </row>
    <row r="42" spans="2:39" s="45" customFormat="1" ht="18.75" customHeight="1" x14ac:dyDescent="0.25">
      <c r="B42" s="65" t="s">
        <v>70</v>
      </c>
      <c r="C42" s="49" t="s">
        <v>7</v>
      </c>
      <c r="D42" s="50">
        <f>SUMIF(D43:D46,"&lt;1E+307")</f>
        <v>0</v>
      </c>
      <c r="E42" s="50">
        <f t="shared" ref="E42:AJ42" si="13">SUMIF(E43:E46,"&lt;1E+307")</f>
        <v>0</v>
      </c>
      <c r="F42" s="50">
        <f t="shared" si="13"/>
        <v>0</v>
      </c>
      <c r="G42" s="50">
        <f t="shared" si="13"/>
        <v>0</v>
      </c>
      <c r="H42" s="50">
        <f t="shared" si="13"/>
        <v>0</v>
      </c>
      <c r="I42" s="50">
        <f t="shared" si="13"/>
        <v>0</v>
      </c>
      <c r="J42" s="50">
        <f t="shared" si="13"/>
        <v>0</v>
      </c>
      <c r="K42" s="50">
        <f t="shared" si="13"/>
        <v>0</v>
      </c>
      <c r="L42" s="50">
        <f t="shared" si="13"/>
        <v>0</v>
      </c>
      <c r="M42" s="50">
        <f t="shared" si="13"/>
        <v>0</v>
      </c>
      <c r="N42" s="50">
        <f t="shared" si="13"/>
        <v>0</v>
      </c>
      <c r="O42" s="50">
        <f t="shared" si="13"/>
        <v>0</v>
      </c>
      <c r="P42" s="50">
        <f t="shared" si="13"/>
        <v>0</v>
      </c>
      <c r="Q42" s="50">
        <f t="shared" si="13"/>
        <v>0</v>
      </c>
      <c r="R42" s="50">
        <f t="shared" si="13"/>
        <v>0</v>
      </c>
      <c r="S42" s="50">
        <f t="shared" si="13"/>
        <v>0</v>
      </c>
      <c r="T42" s="50">
        <f t="shared" si="13"/>
        <v>0</v>
      </c>
      <c r="U42" s="50">
        <f t="shared" si="13"/>
        <v>0</v>
      </c>
      <c r="V42" s="50">
        <f t="shared" si="13"/>
        <v>0</v>
      </c>
      <c r="W42" s="50">
        <f t="shared" si="13"/>
        <v>0</v>
      </c>
      <c r="X42" s="50">
        <f t="shared" si="13"/>
        <v>0</v>
      </c>
      <c r="Y42" s="50">
        <f t="shared" si="13"/>
        <v>0</v>
      </c>
      <c r="Z42" s="50">
        <f t="shared" si="13"/>
        <v>0</v>
      </c>
      <c r="AA42" s="50">
        <f t="shared" si="13"/>
        <v>0</v>
      </c>
      <c r="AB42" s="50">
        <f t="shared" si="13"/>
        <v>0</v>
      </c>
      <c r="AC42" s="50">
        <f t="shared" si="13"/>
        <v>0</v>
      </c>
      <c r="AD42" s="50">
        <f t="shared" si="13"/>
        <v>0</v>
      </c>
      <c r="AE42" s="50">
        <f t="shared" si="13"/>
        <v>0</v>
      </c>
      <c r="AF42" s="50">
        <f t="shared" si="13"/>
        <v>0</v>
      </c>
      <c r="AG42" s="50">
        <f t="shared" si="13"/>
        <v>0</v>
      </c>
      <c r="AH42" s="50">
        <f t="shared" si="13"/>
        <v>0</v>
      </c>
      <c r="AI42" s="50">
        <f t="shared" si="13"/>
        <v>0</v>
      </c>
      <c r="AJ42" s="50">
        <f t="shared" si="13"/>
        <v>0</v>
      </c>
      <c r="AL42" s="51">
        <f>AJ42-AI42</f>
        <v>0</v>
      </c>
      <c r="AM42" s="52">
        <f>IF(AJ42&lt;&gt;0,AJ42/AI42-1,0)</f>
        <v>0</v>
      </c>
    </row>
    <row r="43" spans="2:39" ht="18.75" customHeight="1" x14ac:dyDescent="0.25">
      <c r="B43" s="60" t="s">
        <v>71</v>
      </c>
      <c r="C43" s="61" t="s">
        <v>308</v>
      </c>
      <c r="D43" s="62">
        <v>0</v>
      </c>
      <c r="E43" s="62">
        <v>0</v>
      </c>
      <c r="F43" s="62">
        <v>0</v>
      </c>
      <c r="G43" s="62">
        <v>0</v>
      </c>
      <c r="H43" s="62">
        <v>0</v>
      </c>
      <c r="I43" s="62">
        <v>0</v>
      </c>
      <c r="J43" s="62">
        <v>0</v>
      </c>
      <c r="K43" s="62">
        <v>0</v>
      </c>
      <c r="L43" s="62">
        <v>0</v>
      </c>
      <c r="M43" s="62">
        <v>0</v>
      </c>
      <c r="N43" s="62">
        <v>0</v>
      </c>
      <c r="O43" s="62">
        <v>0</v>
      </c>
      <c r="P43" s="62">
        <v>0</v>
      </c>
      <c r="Q43" s="62">
        <v>0</v>
      </c>
      <c r="R43" s="62">
        <v>0</v>
      </c>
      <c r="S43" s="62">
        <v>0</v>
      </c>
      <c r="T43" s="62">
        <v>0</v>
      </c>
      <c r="U43" s="62">
        <v>0</v>
      </c>
      <c r="V43" s="62">
        <v>0</v>
      </c>
      <c r="W43" s="62">
        <v>0</v>
      </c>
      <c r="X43" s="62">
        <v>0</v>
      </c>
      <c r="Y43" s="62">
        <v>0</v>
      </c>
      <c r="Z43" s="62">
        <v>0</v>
      </c>
      <c r="AA43" s="62">
        <v>0</v>
      </c>
      <c r="AB43" s="62">
        <v>0</v>
      </c>
      <c r="AC43" s="62">
        <v>0</v>
      </c>
      <c r="AD43" s="62">
        <v>0</v>
      </c>
      <c r="AE43" s="62">
        <v>0</v>
      </c>
      <c r="AF43" s="62">
        <v>0</v>
      </c>
      <c r="AG43" s="62">
        <v>0</v>
      </c>
      <c r="AH43" s="62">
        <v>0</v>
      </c>
      <c r="AI43" s="62">
        <v>0</v>
      </c>
      <c r="AJ43" s="62">
        <v>0</v>
      </c>
      <c r="AL43" s="63">
        <f>AJ43-AI43</f>
        <v>0</v>
      </c>
      <c r="AM43" s="64">
        <f>IF(AJ43&lt;&gt;0,AJ43/AI43-1,0)</f>
        <v>0</v>
      </c>
    </row>
    <row r="44" spans="2:39" ht="18.75" customHeight="1" x14ac:dyDescent="0.25">
      <c r="B44" s="55" t="s">
        <v>72</v>
      </c>
      <c r="C44" s="56" t="s">
        <v>309</v>
      </c>
      <c r="D44" s="57">
        <v>0</v>
      </c>
      <c r="E44" s="57">
        <v>0</v>
      </c>
      <c r="F44" s="57">
        <v>0</v>
      </c>
      <c r="G44" s="57">
        <v>0</v>
      </c>
      <c r="H44" s="57">
        <v>0</v>
      </c>
      <c r="I44" s="57">
        <v>0</v>
      </c>
      <c r="J44" s="57">
        <v>0</v>
      </c>
      <c r="K44" s="57">
        <v>0</v>
      </c>
      <c r="L44" s="57">
        <v>0</v>
      </c>
      <c r="M44" s="57">
        <v>0</v>
      </c>
      <c r="N44" s="57">
        <v>0</v>
      </c>
      <c r="O44" s="57">
        <v>0</v>
      </c>
      <c r="P44" s="57">
        <v>0</v>
      </c>
      <c r="Q44" s="57">
        <v>0</v>
      </c>
      <c r="R44" s="57">
        <v>0</v>
      </c>
      <c r="S44" s="57">
        <v>0</v>
      </c>
      <c r="T44" s="57">
        <v>0</v>
      </c>
      <c r="U44" s="57">
        <v>0</v>
      </c>
      <c r="V44" s="57">
        <v>0</v>
      </c>
      <c r="W44" s="57">
        <v>0</v>
      </c>
      <c r="X44" s="57">
        <v>0</v>
      </c>
      <c r="Y44" s="57">
        <v>0</v>
      </c>
      <c r="Z44" s="57">
        <v>0</v>
      </c>
      <c r="AA44" s="57">
        <v>0</v>
      </c>
      <c r="AB44" s="57">
        <v>0</v>
      </c>
      <c r="AC44" s="57">
        <v>0</v>
      </c>
      <c r="AD44" s="57">
        <v>0</v>
      </c>
      <c r="AE44" s="57">
        <v>0</v>
      </c>
      <c r="AF44" s="57">
        <v>0</v>
      </c>
      <c r="AG44" s="57">
        <v>0</v>
      </c>
      <c r="AH44" s="57">
        <v>0</v>
      </c>
      <c r="AI44" s="57">
        <v>0</v>
      </c>
      <c r="AJ44" s="57">
        <v>0</v>
      </c>
      <c r="AL44" s="58">
        <f>AJ44-AI44</f>
        <v>0</v>
      </c>
      <c r="AM44" s="59">
        <f>IF(AJ44&lt;&gt;0,AJ44/AI44-1,0)</f>
        <v>0</v>
      </c>
    </row>
    <row r="45" spans="2:39" ht="18.75" customHeight="1" x14ac:dyDescent="0.25">
      <c r="B45" s="60" t="s">
        <v>73</v>
      </c>
      <c r="C45" s="61" t="s">
        <v>310</v>
      </c>
      <c r="D45" s="62">
        <v>0</v>
      </c>
      <c r="E45" s="62">
        <v>0</v>
      </c>
      <c r="F45" s="62">
        <v>0</v>
      </c>
      <c r="G45" s="62">
        <v>0</v>
      </c>
      <c r="H45" s="62">
        <v>0</v>
      </c>
      <c r="I45" s="62">
        <v>0</v>
      </c>
      <c r="J45" s="62">
        <v>0</v>
      </c>
      <c r="K45" s="62">
        <v>0</v>
      </c>
      <c r="L45" s="62">
        <v>0</v>
      </c>
      <c r="M45" s="62">
        <v>0</v>
      </c>
      <c r="N45" s="62">
        <v>0</v>
      </c>
      <c r="O45" s="62">
        <v>0</v>
      </c>
      <c r="P45" s="62">
        <v>0</v>
      </c>
      <c r="Q45" s="62">
        <v>0</v>
      </c>
      <c r="R45" s="62">
        <v>0</v>
      </c>
      <c r="S45" s="62">
        <v>0</v>
      </c>
      <c r="T45" s="62">
        <v>0</v>
      </c>
      <c r="U45" s="62">
        <v>0</v>
      </c>
      <c r="V45" s="62">
        <v>0</v>
      </c>
      <c r="W45" s="62">
        <v>0</v>
      </c>
      <c r="X45" s="62">
        <v>0</v>
      </c>
      <c r="Y45" s="62">
        <v>0</v>
      </c>
      <c r="Z45" s="62">
        <v>0</v>
      </c>
      <c r="AA45" s="62">
        <v>0</v>
      </c>
      <c r="AB45" s="62">
        <v>0</v>
      </c>
      <c r="AC45" s="62">
        <v>0</v>
      </c>
      <c r="AD45" s="62">
        <v>0</v>
      </c>
      <c r="AE45" s="62">
        <v>0</v>
      </c>
      <c r="AF45" s="62">
        <v>0</v>
      </c>
      <c r="AG45" s="62">
        <v>0</v>
      </c>
      <c r="AH45" s="62">
        <v>0</v>
      </c>
      <c r="AI45" s="62">
        <v>0</v>
      </c>
      <c r="AJ45" s="62">
        <v>0</v>
      </c>
      <c r="AL45" s="63">
        <f>AJ45-AI45</f>
        <v>0</v>
      </c>
      <c r="AM45" s="64">
        <f>IF(AJ45&lt;&gt;0,AJ45/AI45-1,0)</f>
        <v>0</v>
      </c>
    </row>
    <row r="46" spans="2:39" ht="18.75" customHeight="1" x14ac:dyDescent="0.25">
      <c r="B46" s="55" t="s">
        <v>74</v>
      </c>
      <c r="C46" s="56" t="s">
        <v>311</v>
      </c>
      <c r="D46" s="57">
        <v>0</v>
      </c>
      <c r="E46" s="57">
        <v>0</v>
      </c>
      <c r="F46" s="57">
        <v>0</v>
      </c>
      <c r="G46" s="57">
        <v>0</v>
      </c>
      <c r="H46" s="57">
        <v>0</v>
      </c>
      <c r="I46" s="57">
        <v>0</v>
      </c>
      <c r="J46" s="57">
        <v>0</v>
      </c>
      <c r="K46" s="57">
        <v>0</v>
      </c>
      <c r="L46" s="57">
        <v>0</v>
      </c>
      <c r="M46" s="57">
        <v>0</v>
      </c>
      <c r="N46" s="57">
        <v>0</v>
      </c>
      <c r="O46" s="57">
        <v>0</v>
      </c>
      <c r="P46" s="57">
        <v>0</v>
      </c>
      <c r="Q46" s="57">
        <v>0</v>
      </c>
      <c r="R46" s="57">
        <v>0</v>
      </c>
      <c r="S46" s="57">
        <v>0</v>
      </c>
      <c r="T46" s="57">
        <v>0</v>
      </c>
      <c r="U46" s="57">
        <v>0</v>
      </c>
      <c r="V46" s="57">
        <v>0</v>
      </c>
      <c r="W46" s="57">
        <v>0</v>
      </c>
      <c r="X46" s="57">
        <v>0</v>
      </c>
      <c r="Y46" s="57">
        <v>0</v>
      </c>
      <c r="Z46" s="57">
        <v>0</v>
      </c>
      <c r="AA46" s="57">
        <v>0</v>
      </c>
      <c r="AB46" s="57">
        <v>0</v>
      </c>
      <c r="AC46" s="57">
        <v>0</v>
      </c>
      <c r="AD46" s="57">
        <v>0</v>
      </c>
      <c r="AE46" s="57">
        <v>0</v>
      </c>
      <c r="AF46" s="57">
        <v>0</v>
      </c>
      <c r="AG46" s="57">
        <v>0</v>
      </c>
      <c r="AH46" s="57">
        <v>0</v>
      </c>
      <c r="AI46" s="57">
        <v>0</v>
      </c>
      <c r="AJ46" s="57">
        <v>0</v>
      </c>
      <c r="AL46" s="58">
        <f>AJ46-AI46</f>
        <v>0</v>
      </c>
      <c r="AM46" s="59">
        <f>IF(AJ46&lt;&gt;0,AJ46/AI46-1,0)</f>
        <v>0</v>
      </c>
    </row>
    <row r="47" spans="2:39" ht="18.75" customHeight="1" x14ac:dyDescent="0.25">
      <c r="B47" s="60"/>
      <c r="C47" s="61"/>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L47" s="63"/>
      <c r="AM47" s="64"/>
    </row>
    <row r="48" spans="2:39" s="45" customFormat="1" ht="18.75" customHeight="1" x14ac:dyDescent="0.25">
      <c r="B48" s="65" t="s">
        <v>312</v>
      </c>
      <c r="C48" s="49" t="s">
        <v>7</v>
      </c>
      <c r="D48" s="50">
        <f>SUMIF(D49:D54,"&lt;1E+307")</f>
        <v>28760.239818009701</v>
      </c>
      <c r="E48" s="50">
        <f t="shared" ref="E48:AJ48" si="14">SUMIF(E49:E54,"&lt;1E+307")</f>
        <v>-32161.988591979785</v>
      </c>
      <c r="F48" s="50">
        <f t="shared" si="14"/>
        <v>-40617.303008528201</v>
      </c>
      <c r="G48" s="50">
        <f t="shared" si="14"/>
        <v>-41545.390635053438</v>
      </c>
      <c r="H48" s="50">
        <f t="shared" si="14"/>
        <v>-36516.538306620787</v>
      </c>
      <c r="I48" s="50">
        <f t="shared" si="14"/>
        <v>-30312.085033781401</v>
      </c>
      <c r="J48" s="50">
        <f t="shared" si="14"/>
        <v>-23916.661136223483</v>
      </c>
      <c r="K48" s="50">
        <f t="shared" si="14"/>
        <v>-23158.443137944501</v>
      </c>
      <c r="L48" s="50">
        <f t="shared" si="14"/>
        <v>-23285.559952182379</v>
      </c>
      <c r="M48" s="50">
        <f t="shared" si="14"/>
        <v>-27248.243051168585</v>
      </c>
      <c r="N48" s="50">
        <f t="shared" si="14"/>
        <v>-7334.5523736743262</v>
      </c>
      <c r="O48" s="50">
        <f t="shared" si="14"/>
        <v>-17035.934175504502</v>
      </c>
      <c r="P48" s="50">
        <f t="shared" si="14"/>
        <v>15058.163330348285</v>
      </c>
      <c r="Q48" s="50">
        <f t="shared" si="14"/>
        <v>9881.2427122371992</v>
      </c>
      <c r="R48" s="50">
        <f t="shared" si="14"/>
        <v>4584.578597200898</v>
      </c>
      <c r="S48" s="50">
        <f t="shared" si="14"/>
        <v>307.45997594578694</v>
      </c>
      <c r="T48" s="50">
        <f t="shared" si="14"/>
        <v>-6594.5603967020907</v>
      </c>
      <c r="U48" s="50">
        <f t="shared" si="14"/>
        <v>-3519.8084181523081</v>
      </c>
      <c r="V48" s="50">
        <f t="shared" si="14"/>
        <v>-8941.5272159970409</v>
      </c>
      <c r="W48" s="50">
        <f t="shared" si="14"/>
        <v>-17786.110636595913</v>
      </c>
      <c r="X48" s="50">
        <f t="shared" si="14"/>
        <v>-10290.459873718315</v>
      </c>
      <c r="Y48" s="50">
        <f t="shared" si="14"/>
        <v>-16443.515594402408</v>
      </c>
      <c r="Z48" s="50">
        <f t="shared" si="14"/>
        <v>-25111.033413412137</v>
      </c>
      <c r="AA48" s="50">
        <f t="shared" si="14"/>
        <v>-23858.511376174909</v>
      </c>
      <c r="AB48" s="50">
        <f t="shared" si="14"/>
        <v>-16676.560424540523</v>
      </c>
      <c r="AC48" s="50">
        <f t="shared" si="14"/>
        <v>-18871.86772715058</v>
      </c>
      <c r="AD48" s="50">
        <f t="shared" si="14"/>
        <v>-21394.860166585015</v>
      </c>
      <c r="AE48" s="50">
        <f t="shared" si="14"/>
        <v>-18380.285374191113</v>
      </c>
      <c r="AF48" s="50">
        <f t="shared" si="14"/>
        <v>-15464.75733852803</v>
      </c>
      <c r="AG48" s="50">
        <f t="shared" si="14"/>
        <v>-14528.772315788607</v>
      </c>
      <c r="AH48" s="50">
        <f t="shared" si="14"/>
        <v>-3510.674388437008</v>
      </c>
      <c r="AI48" s="50">
        <f t="shared" si="14"/>
        <v>-3732.7229332939869</v>
      </c>
      <c r="AJ48" s="50">
        <f t="shared" si="14"/>
        <v>-9416.9065302418239</v>
      </c>
      <c r="AL48" s="51">
        <f>AJ48-AI48</f>
        <v>-5684.183596947837</v>
      </c>
      <c r="AM48" s="52">
        <f>IF(AJ48&lt;&gt;0,AJ48/AI48-1,0)</f>
        <v>1.5227981552683203</v>
      </c>
    </row>
    <row r="49" spans="2:39" ht="18.75" customHeight="1" x14ac:dyDescent="0.25">
      <c r="B49" s="60" t="s">
        <v>313</v>
      </c>
      <c r="C49" s="61" t="s">
        <v>314</v>
      </c>
      <c r="D49" s="62">
        <v>-18696.504813321</v>
      </c>
      <c r="E49" s="62">
        <v>-80333.276232223987</v>
      </c>
      <c r="F49" s="62">
        <v>-85776.78217081599</v>
      </c>
      <c r="G49" s="62">
        <v>-85478.70139656603</v>
      </c>
      <c r="H49" s="62">
        <v>-76750.067580571995</v>
      </c>
      <c r="I49" s="62">
        <v>-70131.145946847013</v>
      </c>
      <c r="J49" s="62">
        <v>-73564.373012427983</v>
      </c>
      <c r="K49" s="62">
        <v>-71812.120543603989</v>
      </c>
      <c r="L49" s="62">
        <v>-70758.694602424977</v>
      </c>
      <c r="M49" s="62">
        <v>-72821.648948095986</v>
      </c>
      <c r="N49" s="62">
        <v>-50666.087234935017</v>
      </c>
      <c r="O49" s="62">
        <v>-70400.667495435991</v>
      </c>
      <c r="P49" s="62">
        <v>-34217.364260145994</v>
      </c>
      <c r="Q49" s="62">
        <v>-35496.828576499</v>
      </c>
      <c r="R49" s="62">
        <v>-34493.093347056012</v>
      </c>
      <c r="S49" s="62">
        <v>-33742.360887138006</v>
      </c>
      <c r="T49" s="62">
        <v>-32295.283781484995</v>
      </c>
      <c r="U49" s="62">
        <v>-27947.561445698</v>
      </c>
      <c r="V49" s="62">
        <v>-49065.231260730965</v>
      </c>
      <c r="W49" s="62">
        <v>-55819.846469885015</v>
      </c>
      <c r="X49" s="62">
        <v>-47601.169072461002</v>
      </c>
      <c r="Y49" s="62">
        <v>-51493.879251799983</v>
      </c>
      <c r="Z49" s="62">
        <v>-59750.311294713028</v>
      </c>
      <c r="AA49" s="62">
        <v>-64402.779734264004</v>
      </c>
      <c r="AB49" s="62">
        <v>-56121.512407932009</v>
      </c>
      <c r="AC49" s="62">
        <v>-58639.371709404972</v>
      </c>
      <c r="AD49" s="62">
        <v>-60638.789928052</v>
      </c>
      <c r="AE49" s="62">
        <v>-56355.491751411006</v>
      </c>
      <c r="AF49" s="62">
        <v>-48420.840814207018</v>
      </c>
      <c r="AG49" s="62">
        <v>-49514.437726929005</v>
      </c>
      <c r="AH49" s="62">
        <v>-39243.830648233001</v>
      </c>
      <c r="AI49" s="62">
        <v>-41870.914577904987</v>
      </c>
      <c r="AJ49" s="62">
        <v>-43612.814176011067</v>
      </c>
      <c r="AL49" s="63">
        <f t="shared" ref="AL49:AL53" si="15">AJ49-AI49</f>
        <v>-1741.8995981060798</v>
      </c>
      <c r="AM49" s="64">
        <f t="shared" ref="AM49:AM53" si="16">IF(AJ49&lt;&gt;0,AJ49/AI49-1,0)</f>
        <v>4.1601661097349529E-2</v>
      </c>
    </row>
    <row r="50" spans="2:39" ht="18.75" customHeight="1" x14ac:dyDescent="0.25">
      <c r="B50" s="55" t="s">
        <v>315</v>
      </c>
      <c r="C50" s="56" t="s">
        <v>316</v>
      </c>
      <c r="D50" s="57">
        <v>14722.319667462994</v>
      </c>
      <c r="E50" s="57">
        <v>14359.102509552005</v>
      </c>
      <c r="F50" s="57">
        <v>14654.533371887999</v>
      </c>
      <c r="G50" s="57">
        <v>14590.199294677001</v>
      </c>
      <c r="H50" s="57">
        <v>14590.733027724003</v>
      </c>
      <c r="I50" s="57">
        <v>14564.998559602</v>
      </c>
      <c r="J50" s="57">
        <v>14507.629806536002</v>
      </c>
      <c r="K50" s="57">
        <v>14417.493088131001</v>
      </c>
      <c r="L50" s="57">
        <v>14303.94015267</v>
      </c>
      <c r="M50" s="57">
        <v>14241.764663995005</v>
      </c>
      <c r="N50" s="57">
        <v>14208.583064044999</v>
      </c>
      <c r="O50" s="57">
        <v>14781.155481899998</v>
      </c>
      <c r="P50" s="57">
        <v>15122.373840876993</v>
      </c>
      <c r="Q50" s="57">
        <v>14957.119320124</v>
      </c>
      <c r="R50" s="57">
        <v>15115.827144789</v>
      </c>
      <c r="S50" s="57">
        <v>15571.778012926003</v>
      </c>
      <c r="T50" s="57">
        <v>14629.223256706005</v>
      </c>
      <c r="U50" s="57">
        <v>14717.079651025002</v>
      </c>
      <c r="V50" s="57">
        <v>14611.831655531007</v>
      </c>
      <c r="W50" s="57">
        <v>14606.174578176004</v>
      </c>
      <c r="X50" s="57">
        <v>14743.629066420002</v>
      </c>
      <c r="Y50" s="57">
        <v>14688.497799650986</v>
      </c>
      <c r="Z50" s="57">
        <v>15115.276682820004</v>
      </c>
      <c r="AA50" s="57">
        <v>15223.065770011997</v>
      </c>
      <c r="AB50" s="57">
        <v>15081.874736944992</v>
      </c>
      <c r="AC50" s="57">
        <v>15242.923716180998</v>
      </c>
      <c r="AD50" s="57">
        <v>15609.209178176998</v>
      </c>
      <c r="AE50" s="57">
        <v>15453.791318623005</v>
      </c>
      <c r="AF50" s="57">
        <v>15384.231815548004</v>
      </c>
      <c r="AG50" s="57">
        <v>15388.165543308003</v>
      </c>
      <c r="AH50" s="57">
        <v>15238.271794217993</v>
      </c>
      <c r="AI50" s="57">
        <v>15556.885514695998</v>
      </c>
      <c r="AJ50" s="57">
        <v>15284.362266332395</v>
      </c>
      <c r="AL50" s="58">
        <f t="shared" si="15"/>
        <v>-272.52324836360276</v>
      </c>
      <c r="AM50" s="59">
        <f t="shared" si="16"/>
        <v>-1.751785395001848E-2</v>
      </c>
    </row>
    <row r="51" spans="2:39" ht="18.75" customHeight="1" x14ac:dyDescent="0.25">
      <c r="B51" s="60" t="s">
        <v>317</v>
      </c>
      <c r="C51" s="61" t="s">
        <v>318</v>
      </c>
      <c r="D51" s="62">
        <v>29121.20860535801</v>
      </c>
      <c r="E51" s="62">
        <v>27579.224054351002</v>
      </c>
      <c r="F51" s="62">
        <v>24852.496534005993</v>
      </c>
      <c r="G51" s="62">
        <v>23419.811475230992</v>
      </c>
      <c r="H51" s="62">
        <v>22763.308922740005</v>
      </c>
      <c r="I51" s="62">
        <v>22855.371880606013</v>
      </c>
      <c r="J51" s="62">
        <v>32777.377753921995</v>
      </c>
      <c r="K51" s="62">
        <v>32966.513612329996</v>
      </c>
      <c r="L51" s="62">
        <v>32135.151346930001</v>
      </c>
      <c r="M51" s="62">
        <v>31506.931273344999</v>
      </c>
      <c r="N51" s="62">
        <v>30975.802363279992</v>
      </c>
      <c r="O51" s="62">
        <v>34380.622511573994</v>
      </c>
      <c r="P51" s="62">
        <v>32199.367437640984</v>
      </c>
      <c r="Q51" s="62">
        <v>30697.605720532996</v>
      </c>
      <c r="R51" s="62">
        <v>27758.611010075008</v>
      </c>
      <c r="S51" s="62">
        <v>25604.154492398993</v>
      </c>
      <c r="T51" s="62">
        <v>21690.859872046</v>
      </c>
      <c r="U51" s="62">
        <v>20844.161335530986</v>
      </c>
      <c r="V51" s="62">
        <v>26406.258561897015</v>
      </c>
      <c r="W51" s="62">
        <v>25529.180655922999</v>
      </c>
      <c r="X51" s="62">
        <v>24087.891275304988</v>
      </c>
      <c r="Y51" s="62">
        <v>22433.141372926988</v>
      </c>
      <c r="Z51" s="62">
        <v>20976.124714830992</v>
      </c>
      <c r="AA51" s="62">
        <v>25248.225031488997</v>
      </c>
      <c r="AB51" s="62">
        <v>24551.214940238991</v>
      </c>
      <c r="AC51" s="62">
        <v>23363.085696794995</v>
      </c>
      <c r="AD51" s="62">
        <v>22258.622351519989</v>
      </c>
      <c r="AE51" s="62">
        <v>21595.194016622987</v>
      </c>
      <c r="AF51" s="62">
        <v>21582.200166185983</v>
      </c>
      <c r="AG51" s="62">
        <v>21228.792745984996</v>
      </c>
      <c r="AH51" s="62">
        <v>24470.650273194999</v>
      </c>
      <c r="AI51" s="62">
        <v>25045.885220012002</v>
      </c>
      <c r="AJ51" s="62">
        <v>22101.583708825998</v>
      </c>
      <c r="AL51" s="63">
        <f t="shared" si="15"/>
        <v>-2944.3015111860041</v>
      </c>
      <c r="AM51" s="64">
        <f t="shared" si="16"/>
        <v>-0.11755629658613409</v>
      </c>
    </row>
    <row r="52" spans="2:39" ht="18.75" customHeight="1" x14ac:dyDescent="0.25">
      <c r="B52" s="55" t="s">
        <v>319</v>
      </c>
      <c r="C52" s="56" t="s">
        <v>320</v>
      </c>
      <c r="D52" s="57">
        <v>3692.171999313</v>
      </c>
      <c r="E52" s="57">
        <v>3636.5426253699998</v>
      </c>
      <c r="F52" s="57">
        <v>3852.0658542470001</v>
      </c>
      <c r="G52" s="57">
        <v>3837.7857526900002</v>
      </c>
      <c r="H52" s="57">
        <v>3993.0662686739997</v>
      </c>
      <c r="I52" s="57">
        <v>3873.9939593810004</v>
      </c>
      <c r="J52" s="57">
        <v>3814.9347437909996</v>
      </c>
      <c r="K52" s="57">
        <v>3805.7819788930005</v>
      </c>
      <c r="L52" s="57">
        <v>3984.6438149379997</v>
      </c>
      <c r="M52" s="57">
        <v>4060.115116945</v>
      </c>
      <c r="N52" s="57">
        <v>4090.7700070539991</v>
      </c>
      <c r="O52" s="57">
        <v>4585.0082189059995</v>
      </c>
      <c r="P52" s="57">
        <v>4337.9931573550011</v>
      </c>
      <c r="Q52" s="57">
        <v>4358.7518900970008</v>
      </c>
      <c r="R52" s="57">
        <v>4390.2766285640009</v>
      </c>
      <c r="S52" s="57">
        <v>4374.8036887830003</v>
      </c>
      <c r="T52" s="57">
        <v>4091.8319509460002</v>
      </c>
      <c r="U52" s="57">
        <v>4167.9916954240007</v>
      </c>
      <c r="V52" s="57">
        <v>4007.5883989839999</v>
      </c>
      <c r="W52" s="57">
        <v>4000.6864845080013</v>
      </c>
      <c r="X52" s="57">
        <v>3807.7494597599994</v>
      </c>
      <c r="Y52" s="57">
        <v>3706.4295687410013</v>
      </c>
      <c r="Z52" s="57">
        <v>3753.3519723479999</v>
      </c>
      <c r="AA52" s="57">
        <v>3737.1778337440001</v>
      </c>
      <c r="AB52" s="57">
        <v>3694.5135646410013</v>
      </c>
      <c r="AC52" s="57">
        <v>3853.0262906980006</v>
      </c>
      <c r="AD52" s="57">
        <v>4049.7156628769994</v>
      </c>
      <c r="AE52" s="57">
        <v>4063.4989955349984</v>
      </c>
      <c r="AF52" s="57">
        <v>4111.7940174930009</v>
      </c>
      <c r="AG52" s="57">
        <v>4207.5029187189994</v>
      </c>
      <c r="AH52" s="57">
        <v>4329.2904486409989</v>
      </c>
      <c r="AI52" s="57">
        <v>4713.8132156010006</v>
      </c>
      <c r="AJ52" s="57">
        <v>4597.206467872662</v>
      </c>
      <c r="AL52" s="58">
        <f t="shared" si="15"/>
        <v>-116.60674772833863</v>
      </c>
      <c r="AM52" s="59">
        <f t="shared" si="16"/>
        <v>-2.4737244009247705E-2</v>
      </c>
    </row>
    <row r="53" spans="2:39" ht="18.75" customHeight="1" x14ac:dyDescent="0.25">
      <c r="B53" s="60" t="s">
        <v>321</v>
      </c>
      <c r="C53" s="61" t="s">
        <v>322</v>
      </c>
      <c r="D53" s="62">
        <v>1251.3948387530004</v>
      </c>
      <c r="E53" s="62">
        <v>1244.481191696</v>
      </c>
      <c r="F53" s="62">
        <v>1240.2456591069997</v>
      </c>
      <c r="G53" s="62">
        <v>1258.8728832899999</v>
      </c>
      <c r="H53" s="62">
        <v>1252.5888186990003</v>
      </c>
      <c r="I53" s="62">
        <v>1252.8440400249997</v>
      </c>
      <c r="J53" s="62">
        <v>1262.4334383400003</v>
      </c>
      <c r="K53" s="62">
        <v>1260.2922986999999</v>
      </c>
      <c r="L53" s="62">
        <v>1249.5565515560006</v>
      </c>
      <c r="M53" s="62">
        <v>1246.2813144030001</v>
      </c>
      <c r="N53" s="62">
        <v>1233.7382811570001</v>
      </c>
      <c r="O53" s="62">
        <v>4939.1441548729981</v>
      </c>
      <c r="P53" s="62">
        <v>4736.3837004389998</v>
      </c>
      <c r="Q53" s="62">
        <v>4136.9198335930005</v>
      </c>
      <c r="R53" s="62">
        <v>4026.4984977350005</v>
      </c>
      <c r="S53" s="62">
        <v>3511.6216542849984</v>
      </c>
      <c r="T53" s="62">
        <v>1567.9469929339998</v>
      </c>
      <c r="U53" s="62">
        <v>1146.1600469830009</v>
      </c>
      <c r="V53" s="62">
        <v>772.61980657499998</v>
      </c>
      <c r="W53" s="62">
        <v>317.86951278099906</v>
      </c>
      <c r="X53" s="62">
        <v>-229.01476880499982</v>
      </c>
      <c r="Y53" s="62">
        <v>-803.78079072099968</v>
      </c>
      <c r="Z53" s="62">
        <v>-1218.2412472109991</v>
      </c>
      <c r="AA53" s="62">
        <v>-952.29775865599947</v>
      </c>
      <c r="AB53" s="62">
        <v>-593.84413169700076</v>
      </c>
      <c r="AC53" s="62">
        <v>-462.06892031099943</v>
      </c>
      <c r="AD53" s="62">
        <v>-370.69446098200109</v>
      </c>
      <c r="AE53" s="62">
        <v>0.63936819499988151</v>
      </c>
      <c r="AF53" s="62">
        <v>529.13656535600023</v>
      </c>
      <c r="AG53" s="62">
        <v>228.14032537400038</v>
      </c>
      <c r="AH53" s="62">
        <v>346.22283264599918</v>
      </c>
      <c r="AI53" s="62">
        <v>1472.8867832059989</v>
      </c>
      <c r="AJ53" s="62">
        <v>864.03429164222939</v>
      </c>
      <c r="AL53" s="63">
        <f t="shared" si="15"/>
        <v>-608.85249156376949</v>
      </c>
      <c r="AM53" s="64">
        <f t="shared" si="16"/>
        <v>-0.41337358614794151</v>
      </c>
    </row>
    <row r="54" spans="2:39" ht="18.75" customHeight="1" x14ac:dyDescent="0.25">
      <c r="B54" s="55" t="s">
        <v>323</v>
      </c>
      <c r="C54" s="56" t="s">
        <v>324</v>
      </c>
      <c r="D54" s="57">
        <v>-1330.3504795563003</v>
      </c>
      <c r="E54" s="57">
        <v>1351.9372592752002</v>
      </c>
      <c r="F54" s="57">
        <v>560.13774303980006</v>
      </c>
      <c r="G54" s="57">
        <v>826.64135562459978</v>
      </c>
      <c r="H54" s="57">
        <v>-2366.1677638858</v>
      </c>
      <c r="I54" s="57">
        <v>-2728.1475265484</v>
      </c>
      <c r="J54" s="57">
        <v>-2714.6638663845001</v>
      </c>
      <c r="K54" s="57">
        <v>-3796.4035723945049</v>
      </c>
      <c r="L54" s="57">
        <v>-4200.1572158514073</v>
      </c>
      <c r="M54" s="57">
        <v>-5481.6864717606004</v>
      </c>
      <c r="N54" s="57">
        <v>-7177.3588542753005</v>
      </c>
      <c r="O54" s="57">
        <v>-5321.1970473215006</v>
      </c>
      <c r="P54" s="57">
        <v>-7120.5905458177003</v>
      </c>
      <c r="Q54" s="57">
        <v>-8772.3254756107999</v>
      </c>
      <c r="R54" s="57">
        <v>-12213.541336906101</v>
      </c>
      <c r="S54" s="57">
        <v>-15012.536985309202</v>
      </c>
      <c r="T54" s="57">
        <v>-16279.138687849099</v>
      </c>
      <c r="U54" s="57">
        <v>-16447.639701417298</v>
      </c>
      <c r="V54" s="57">
        <v>-5674.5943782530994</v>
      </c>
      <c r="W54" s="57">
        <v>-6420.1753980989006</v>
      </c>
      <c r="X54" s="57">
        <v>-5099.5458339372999</v>
      </c>
      <c r="Y54" s="57">
        <v>-4973.9242932004017</v>
      </c>
      <c r="Z54" s="57">
        <v>-3987.2342414871</v>
      </c>
      <c r="AA54" s="57">
        <v>-2711.9025184999005</v>
      </c>
      <c r="AB54" s="57">
        <v>-3288.8071267364999</v>
      </c>
      <c r="AC54" s="57">
        <v>-2229.4628011085993</v>
      </c>
      <c r="AD54" s="57">
        <v>-2302.9229701250001</v>
      </c>
      <c r="AE54" s="57">
        <v>-3137.9173217561006</v>
      </c>
      <c r="AF54" s="57">
        <v>-8651.2790889039989</v>
      </c>
      <c r="AG54" s="57">
        <v>-6066.9361222455991</v>
      </c>
      <c r="AH54" s="57">
        <v>-8651.2790889039989</v>
      </c>
      <c r="AI54" s="57">
        <v>-8651.2790889039989</v>
      </c>
      <c r="AJ54" s="57">
        <v>-8651.2790889040407</v>
      </c>
      <c r="AL54" s="58">
        <f>AJ54-AI54</f>
        <v>-4.1836756281554699E-11</v>
      </c>
      <c r="AM54" s="59">
        <f>IF(AJ54&lt;&gt;0,AJ54/AI54-1,0)</f>
        <v>4.8849813083506888E-15</v>
      </c>
    </row>
    <row r="55" spans="2:39" ht="19.5" customHeight="1" x14ac:dyDescent="0.25">
      <c r="B55" s="68"/>
      <c r="C55" s="69"/>
      <c r="AH55" s="383">
        <f>'UBA THG März23'!AH49</f>
        <v>-38775.993992712116</v>
      </c>
    </row>
    <row r="56" spans="2:39" x14ac:dyDescent="0.25">
      <c r="AH56" s="383">
        <f>'UBA THG März23'!AH50</f>
        <v>15739.667140001993</v>
      </c>
    </row>
    <row r="57" spans="2:39" x14ac:dyDescent="0.25">
      <c r="AH57" s="383">
        <f>'UBA THG März23'!AH51</f>
        <v>25440.38374682705</v>
      </c>
    </row>
    <row r="58" spans="2:39" x14ac:dyDescent="0.25">
      <c r="AH58" s="383">
        <f>'UBA THG März23'!AH52</f>
        <v>9845.9196477761234</v>
      </c>
    </row>
    <row r="59" spans="2:39" x14ac:dyDescent="0.25">
      <c r="AH59" s="383">
        <f>'UBA THG März23'!AH53</f>
        <v>598.13775714999906</v>
      </c>
    </row>
    <row r="60" spans="2:39" x14ac:dyDescent="0.25">
      <c r="AH60" s="385">
        <f>'UBA THG März23'!AH54</f>
        <v>-8651.2790889039989</v>
      </c>
    </row>
    <row r="61" spans="2:39" x14ac:dyDescent="0.25">
      <c r="AH61" s="383">
        <f>SUM(AH55:AH60)</f>
        <v>4196.8352101390501</v>
      </c>
      <c r="AI61" s="31" t="s">
        <v>325</v>
      </c>
    </row>
  </sheetData>
  <pageMargins left="0.70866141732283472" right="0.70866141732283472" top="0.78740157480314965" bottom="0.78740157480314965" header="1.1811023622047245" footer="1.1811023622047245"/>
  <pageSetup paperSize="9" scale="19" orientation="portrait" r:id="rId1"/>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D5E92-55C8-4F39-8511-1C56F1137731}">
  <sheetPr>
    <tabColor theme="7" tint="0.59999389629810485"/>
    <pageSetUpPr fitToPage="1"/>
  </sheetPr>
  <dimension ref="A1:AH55"/>
  <sheetViews>
    <sheetView zoomScale="90" zoomScaleNormal="90" zoomScaleSheetLayoutView="75" workbookViewId="0">
      <pane xSplit="1" ySplit="5" topLeftCell="B34" activePane="bottomRight" state="frozen"/>
      <selection activeCell="D31" sqref="D31"/>
      <selection pane="topRight" activeCell="D31" sqref="D31"/>
      <selection pane="bottomLeft" activeCell="D31" sqref="D31"/>
      <selection pane="bottomRight" activeCell="D31" sqref="D31"/>
    </sheetView>
  </sheetViews>
  <sheetFormatPr baseColWidth="10" defaultColWidth="8" defaultRowHeight="12" outlineLevelCol="1" x14ac:dyDescent="0.25"/>
  <cols>
    <col min="1" max="1" width="57.140625" style="163" customWidth="1"/>
    <col min="2" max="2" width="12.85546875" style="163" hidden="1" customWidth="1"/>
    <col min="3" max="3" width="12.85546875" style="163" customWidth="1"/>
    <col min="4" max="7" width="12.85546875" style="163" hidden="1" customWidth="1" outlineLevel="1"/>
    <col min="8" max="8" width="12.85546875" style="163" customWidth="1" collapsed="1"/>
    <col min="9" max="12" width="12.85546875" style="163" hidden="1" customWidth="1" outlineLevel="1"/>
    <col min="13" max="13" width="12.85546875" style="163" customWidth="1" collapsed="1"/>
    <col min="14" max="17" width="12.85546875" style="163" hidden="1" customWidth="1" outlineLevel="1"/>
    <col min="18" max="18" width="12.85546875" style="163" customWidth="1" collapsed="1"/>
    <col min="19" max="22" width="12.85546875" style="163" hidden="1" customWidth="1" outlineLevel="1"/>
    <col min="23" max="23" width="12.85546875" style="163" customWidth="1" collapsed="1"/>
    <col min="24" max="34" width="12.85546875" style="163" customWidth="1"/>
    <col min="35" max="16384" width="8" style="163"/>
  </cols>
  <sheetData>
    <row r="1" spans="1:34" s="83" customFormat="1" ht="29.25" x14ac:dyDescent="0.2">
      <c r="A1" s="81" t="s">
        <v>97</v>
      </c>
      <c r="B1" s="82"/>
      <c r="C1" s="82"/>
      <c r="E1" s="82"/>
      <c r="F1" s="82"/>
      <c r="G1" s="82"/>
      <c r="H1" s="82"/>
      <c r="I1" s="82"/>
    </row>
    <row r="2" spans="1:34" s="83" customFormat="1" ht="15" customHeight="1" thickBot="1" x14ac:dyDescent="0.25">
      <c r="A2" s="84"/>
      <c r="B2" s="85"/>
      <c r="C2" s="85"/>
      <c r="D2" s="86"/>
      <c r="E2" s="85"/>
      <c r="F2" s="85"/>
      <c r="G2" s="85"/>
      <c r="H2" s="85"/>
      <c r="I2" s="85"/>
      <c r="J2" s="86"/>
      <c r="K2" s="86"/>
      <c r="L2" s="86"/>
      <c r="M2" s="86"/>
      <c r="N2" s="86"/>
      <c r="O2" s="86"/>
    </row>
    <row r="3" spans="1:34" s="92" customFormat="1" ht="15" customHeight="1" x14ac:dyDescent="0.25">
      <c r="A3" s="87" t="s">
        <v>98</v>
      </c>
      <c r="B3" s="88" t="s">
        <v>99</v>
      </c>
      <c r="C3" s="89">
        <v>33238</v>
      </c>
      <c r="D3" s="90">
        <v>33603</v>
      </c>
      <c r="E3" s="90">
        <v>33969</v>
      </c>
      <c r="F3" s="90">
        <v>34334</v>
      </c>
      <c r="G3" s="90">
        <v>34699</v>
      </c>
      <c r="H3" s="91">
        <v>35064</v>
      </c>
      <c r="I3" s="90">
        <v>35430</v>
      </c>
      <c r="J3" s="90">
        <v>35795</v>
      </c>
      <c r="K3" s="90">
        <v>36160</v>
      </c>
      <c r="L3" s="90">
        <v>36525</v>
      </c>
      <c r="M3" s="91">
        <v>36891</v>
      </c>
      <c r="N3" s="90">
        <v>37256</v>
      </c>
      <c r="O3" s="90">
        <v>37621</v>
      </c>
      <c r="P3" s="90">
        <v>37986</v>
      </c>
      <c r="Q3" s="90">
        <v>38352</v>
      </c>
      <c r="R3" s="91">
        <v>38717</v>
      </c>
      <c r="S3" s="90">
        <v>39082</v>
      </c>
      <c r="T3" s="90">
        <v>39447</v>
      </c>
      <c r="U3" s="90">
        <v>39813</v>
      </c>
      <c r="V3" s="90">
        <v>40178</v>
      </c>
      <c r="W3" s="91">
        <v>40543</v>
      </c>
      <c r="X3" s="90">
        <v>40908</v>
      </c>
      <c r="Y3" s="90">
        <v>41274</v>
      </c>
      <c r="Z3" s="90">
        <v>41639</v>
      </c>
      <c r="AA3" s="90">
        <v>42004</v>
      </c>
      <c r="AB3" s="91">
        <v>42005</v>
      </c>
      <c r="AC3" s="90">
        <v>42370</v>
      </c>
      <c r="AD3" s="90">
        <v>42736</v>
      </c>
      <c r="AE3" s="90">
        <v>43101</v>
      </c>
      <c r="AF3" s="90">
        <v>43466</v>
      </c>
      <c r="AG3" s="91">
        <v>43831</v>
      </c>
      <c r="AH3" s="90">
        <v>44197</v>
      </c>
    </row>
    <row r="4" spans="1:34" s="92" customFormat="1" ht="15" customHeight="1" x14ac:dyDescent="0.25">
      <c r="A4" s="93" t="s">
        <v>100</v>
      </c>
      <c r="B4" s="94">
        <v>1254921.807606569</v>
      </c>
      <c r="C4" s="95">
        <v>1251224.7816737259</v>
      </c>
      <c r="D4" s="95">
        <v>1205064.5797917715</v>
      </c>
      <c r="E4" s="95">
        <v>1155625.6349179139</v>
      </c>
      <c r="F4" s="95">
        <v>1146306.6720037065</v>
      </c>
      <c r="G4" s="95">
        <v>1127792.5708540299</v>
      </c>
      <c r="H4" s="95">
        <v>1120660.8076415956</v>
      </c>
      <c r="I4" s="95">
        <v>1137868.9497045288</v>
      </c>
      <c r="J4" s="95">
        <v>1102187.3607871742</v>
      </c>
      <c r="K4" s="95">
        <v>1077604.0520466759</v>
      </c>
      <c r="L4" s="95">
        <v>1043180.831436762</v>
      </c>
      <c r="M4" s="95">
        <v>1040191.8307159604</v>
      </c>
      <c r="N4" s="95">
        <v>1054869.0730906678</v>
      </c>
      <c r="O4" s="95">
        <v>1033037.8635673976</v>
      </c>
      <c r="P4" s="95">
        <v>1029390.0139763197</v>
      </c>
      <c r="Q4" s="95">
        <v>1010291.1406054591</v>
      </c>
      <c r="R4" s="95">
        <v>984986.9705075355</v>
      </c>
      <c r="S4" s="95">
        <v>991897.36154061276</v>
      </c>
      <c r="T4" s="95">
        <v>964865.06058606436</v>
      </c>
      <c r="U4" s="95">
        <v>964974.31837805116</v>
      </c>
      <c r="V4" s="95">
        <v>898336.00466805662</v>
      </c>
      <c r="W4" s="95">
        <v>932379.13396172703</v>
      </c>
      <c r="X4" s="95">
        <v>907502.15880775591</v>
      </c>
      <c r="Y4" s="95">
        <v>913347.72656935244</v>
      </c>
      <c r="Z4" s="95">
        <v>933505.37321710843</v>
      </c>
      <c r="AA4" s="95">
        <v>893394.41895154468</v>
      </c>
      <c r="AB4" s="95">
        <v>896657.87195945357</v>
      </c>
      <c r="AC4" s="95">
        <v>898559.81365480076</v>
      </c>
      <c r="AD4" s="95">
        <v>881582.77941514109</v>
      </c>
      <c r="AE4" s="95">
        <v>846171.19014014641</v>
      </c>
      <c r="AF4" s="95">
        <v>794633.66959824075</v>
      </c>
      <c r="AG4" s="95">
        <v>730922.68933687755</v>
      </c>
      <c r="AH4" s="95">
        <v>760358.00851184106</v>
      </c>
    </row>
    <row r="5" spans="1:34" s="92" customFormat="1" ht="15" customHeight="1" thickBot="1" x14ac:dyDescent="0.3">
      <c r="A5" s="96" t="s">
        <v>101</v>
      </c>
      <c r="B5" s="97">
        <v>1290897.4297946042</v>
      </c>
      <c r="C5" s="98">
        <v>1287200.4038617611</v>
      </c>
      <c r="D5" s="98">
        <v>1180108.9600340803</v>
      </c>
      <c r="E5" s="98">
        <v>1122249.4351630022</v>
      </c>
      <c r="F5" s="98">
        <v>1111968.1054162218</v>
      </c>
      <c r="G5" s="98">
        <v>1098476.8217718659</v>
      </c>
      <c r="H5" s="98">
        <v>1097542.3128995781</v>
      </c>
      <c r="I5" s="98">
        <v>1121151.0829575125</v>
      </c>
      <c r="J5" s="98">
        <v>1086218.3966146891</v>
      </c>
      <c r="K5" s="98">
        <v>1061504.0281606738</v>
      </c>
      <c r="L5" s="98">
        <v>1023116.4006853831</v>
      </c>
      <c r="M5" s="98">
        <v>1040040.6550275842</v>
      </c>
      <c r="N5" s="98">
        <v>1045221.2176168023</v>
      </c>
      <c r="O5" s="98">
        <v>1055511.2566671767</v>
      </c>
      <c r="P5" s="98">
        <v>1046729.5091170847</v>
      </c>
      <c r="Q5" s="98">
        <v>1022360.4963488042</v>
      </c>
      <c r="R5" s="98">
        <v>992819.44571992755</v>
      </c>
      <c r="S5" s="98">
        <v>992776.17479020089</v>
      </c>
      <c r="T5" s="98">
        <v>968829.65323595342</v>
      </c>
      <c r="U5" s="98">
        <v>963535.59056028409</v>
      </c>
      <c r="V5" s="98">
        <v>888193.2219759787</v>
      </c>
      <c r="W5" s="98">
        <v>929723.29789732606</v>
      </c>
      <c r="X5" s="98">
        <v>898693.08750412171</v>
      </c>
      <c r="Y5" s="98">
        <v>895880.95512190624</v>
      </c>
      <c r="Z5" s="98">
        <v>917292.61675384245</v>
      </c>
      <c r="AA5" s="98">
        <v>884395.13656416023</v>
      </c>
      <c r="AB5" s="98">
        <v>885486.29350383242</v>
      </c>
      <c r="AC5" s="98">
        <v>884832.40230890305</v>
      </c>
      <c r="AD5" s="98">
        <v>870877.58588303102</v>
      </c>
      <c r="AE5" s="98">
        <v>838514.25968639995</v>
      </c>
      <c r="AF5" s="98">
        <v>787811.40982847731</v>
      </c>
      <c r="AG5" s="98">
        <v>735119.5245470166</v>
      </c>
      <c r="AH5" s="98">
        <v>764356.40992394858</v>
      </c>
    </row>
    <row r="6" spans="1:34" s="103" customFormat="1" ht="15" customHeight="1" x14ac:dyDescent="0.25">
      <c r="A6" s="99" t="s">
        <v>102</v>
      </c>
      <c r="B6" s="100">
        <v>1044156.4107946504</v>
      </c>
      <c r="C6" s="101">
        <v>1044156.4107946504</v>
      </c>
      <c r="D6" s="102">
        <v>1007214.8449837174</v>
      </c>
      <c r="E6" s="102">
        <v>958784.76576559537</v>
      </c>
      <c r="F6" s="102">
        <v>949523.80996832775</v>
      </c>
      <c r="G6" s="102">
        <v>926793.17582556652</v>
      </c>
      <c r="H6" s="102">
        <v>922577.57130889455</v>
      </c>
      <c r="I6" s="102">
        <v>943003.88894530595</v>
      </c>
      <c r="J6" s="102">
        <v>911144.69176797871</v>
      </c>
      <c r="K6" s="102">
        <v>901164.29739385995</v>
      </c>
      <c r="L6" s="102">
        <v>876230.99120343383</v>
      </c>
      <c r="M6" s="102">
        <v>872551.5453210827</v>
      </c>
      <c r="N6" s="102">
        <v>892179.67974755052</v>
      </c>
      <c r="O6" s="102">
        <v>875824.75354047015</v>
      </c>
      <c r="P6" s="102">
        <v>870547.2927067196</v>
      </c>
      <c r="Q6" s="102">
        <v>853172.19324774249</v>
      </c>
      <c r="R6" s="102">
        <v>832818.93718163378</v>
      </c>
      <c r="S6" s="102">
        <v>842704.6189566527</v>
      </c>
      <c r="T6" s="102">
        <v>815734.61104784475</v>
      </c>
      <c r="U6" s="102">
        <v>820512.82556604</v>
      </c>
      <c r="V6" s="102">
        <v>762431.16066151776</v>
      </c>
      <c r="W6" s="102">
        <v>800319.91829809209</v>
      </c>
      <c r="X6" s="102">
        <v>776304.29142963898</v>
      </c>
      <c r="Y6" s="102">
        <v>783203.32898788922</v>
      </c>
      <c r="Z6" s="102">
        <v>803522.35932194325</v>
      </c>
      <c r="AA6" s="102">
        <v>762832.84541928628</v>
      </c>
      <c r="AB6" s="102">
        <v>767815.04073585325</v>
      </c>
      <c r="AC6" s="102">
        <v>768840.6396608419</v>
      </c>
      <c r="AD6" s="102">
        <v>748981.68275584467</v>
      </c>
      <c r="AE6" s="102">
        <v>718459.60713807552</v>
      </c>
      <c r="AF6" s="102">
        <v>671197.64861801558</v>
      </c>
      <c r="AG6" s="102">
        <v>613329.46284771187</v>
      </c>
      <c r="AH6" s="102">
        <v>642350.63717819715</v>
      </c>
    </row>
    <row r="7" spans="1:34" s="92" customFormat="1" ht="15" customHeight="1" x14ac:dyDescent="0.25">
      <c r="A7" s="104" t="s">
        <v>103</v>
      </c>
      <c r="B7" s="105">
        <v>1001632.6168108647</v>
      </c>
      <c r="C7" s="106">
        <v>1001632.6168108647</v>
      </c>
      <c r="D7" s="107">
        <v>965738.14086819964</v>
      </c>
      <c r="E7" s="107">
        <v>919872.25952536869</v>
      </c>
      <c r="F7" s="107">
        <v>909346.80370486283</v>
      </c>
      <c r="G7" s="107">
        <v>890058.38281372807</v>
      </c>
      <c r="H7" s="107">
        <v>887275.13662138418</v>
      </c>
      <c r="I7" s="107">
        <v>908784.0203054992</v>
      </c>
      <c r="J7" s="107">
        <v>877622.96798456833</v>
      </c>
      <c r="K7" s="107">
        <v>870607.93554135598</v>
      </c>
      <c r="L7" s="107">
        <v>844551.33845366247</v>
      </c>
      <c r="M7" s="107">
        <v>843018.01532492833</v>
      </c>
      <c r="N7" s="107">
        <v>865320.7837145318</v>
      </c>
      <c r="O7" s="107">
        <v>850390.02711744094</v>
      </c>
      <c r="P7" s="107">
        <v>847220.1774176379</v>
      </c>
      <c r="Q7" s="107">
        <v>832966.30571578362</v>
      </c>
      <c r="R7" s="107">
        <v>814652.28453317203</v>
      </c>
      <c r="S7" s="107">
        <v>826554.28986065008</v>
      </c>
      <c r="T7" s="107">
        <v>801187.345922256</v>
      </c>
      <c r="U7" s="107">
        <v>806527.98109968647</v>
      </c>
      <c r="V7" s="107">
        <v>750294.85426422616</v>
      </c>
      <c r="W7" s="107">
        <v>788482.34090296156</v>
      </c>
      <c r="X7" s="107">
        <v>764911.425904862</v>
      </c>
      <c r="Y7" s="107">
        <v>771236.84173851716</v>
      </c>
      <c r="Z7" s="107">
        <v>792413.58053410368</v>
      </c>
      <c r="AA7" s="107">
        <v>753087.08228060626</v>
      </c>
      <c r="AB7" s="107">
        <v>758237.91012744</v>
      </c>
      <c r="AC7" s="107">
        <v>760302.57112748816</v>
      </c>
      <c r="AD7" s="107">
        <v>740852.11603576958</v>
      </c>
      <c r="AE7" s="107">
        <v>711888.04339999007</v>
      </c>
      <c r="AF7" s="107">
        <v>666601.27886382246</v>
      </c>
      <c r="AG7" s="107">
        <v>609348.2453049632</v>
      </c>
      <c r="AH7" s="107">
        <v>638525.33750555804</v>
      </c>
    </row>
    <row r="8" spans="1:34" s="92" customFormat="1" ht="15" customHeight="1" x14ac:dyDescent="0.25">
      <c r="A8" s="108" t="s">
        <v>104</v>
      </c>
      <c r="B8" s="109">
        <v>430973.01833001111</v>
      </c>
      <c r="C8" s="110">
        <v>430973.01833001111</v>
      </c>
      <c r="D8" s="110">
        <v>417127.0682519339</v>
      </c>
      <c r="E8" s="110">
        <v>395424.30843563552</v>
      </c>
      <c r="F8" s="110">
        <v>384326.22167963989</v>
      </c>
      <c r="G8" s="110">
        <v>381831.98983492272</v>
      </c>
      <c r="H8" s="110">
        <v>370053.64800246083</v>
      </c>
      <c r="I8" s="110">
        <v>376909.99078358908</v>
      </c>
      <c r="J8" s="110">
        <v>355834.81474600942</v>
      </c>
      <c r="K8" s="110">
        <v>358719.83615037706</v>
      </c>
      <c r="L8" s="110">
        <v>346626.28284306021</v>
      </c>
      <c r="M8" s="110">
        <v>359650.45385691046</v>
      </c>
      <c r="N8" s="110">
        <v>372231.5628743401</v>
      </c>
      <c r="O8" s="110">
        <v>373658.04830706271</v>
      </c>
      <c r="P8" s="110">
        <v>387802.38285227946</v>
      </c>
      <c r="Q8" s="110">
        <v>385605.87685772812</v>
      </c>
      <c r="R8" s="110">
        <v>380725.58511881286</v>
      </c>
      <c r="S8" s="110">
        <v>382971.81735275884</v>
      </c>
      <c r="T8" s="110">
        <v>389705.94477262365</v>
      </c>
      <c r="U8" s="110">
        <v>369020.81276745675</v>
      </c>
      <c r="V8" s="110">
        <v>343920.69692119799</v>
      </c>
      <c r="W8" s="110">
        <v>355787.02674592455</v>
      </c>
      <c r="X8" s="110">
        <v>353403.72918925638</v>
      </c>
      <c r="Y8" s="110">
        <v>363682.82571493479</v>
      </c>
      <c r="Z8" s="110">
        <v>370146.87928758736</v>
      </c>
      <c r="AA8" s="110">
        <v>350529.3665989248</v>
      </c>
      <c r="AB8" s="110">
        <v>338562.24826392933</v>
      </c>
      <c r="AC8" s="110">
        <v>334775.00465644558</v>
      </c>
      <c r="AD8" s="110">
        <v>313347.20310558972</v>
      </c>
      <c r="AE8" s="110">
        <v>301397.17410507298</v>
      </c>
      <c r="AF8" s="110">
        <v>251797.5012849959</v>
      </c>
      <c r="AG8" s="110">
        <v>213169.21237867422</v>
      </c>
      <c r="AH8" s="110">
        <v>240460.60934416534</v>
      </c>
    </row>
    <row r="9" spans="1:34" s="92" customFormat="1" ht="15" customHeight="1" x14ac:dyDescent="0.25">
      <c r="A9" s="108" t="s">
        <v>105</v>
      </c>
      <c r="B9" s="109">
        <v>185672.5760343383</v>
      </c>
      <c r="C9" s="110">
        <v>185672.5760343383</v>
      </c>
      <c r="D9" s="110">
        <v>164147.19290780061</v>
      </c>
      <c r="E9" s="110">
        <v>153527.71379361718</v>
      </c>
      <c r="F9" s="110">
        <v>142565.35767027107</v>
      </c>
      <c r="G9" s="110">
        <v>140819.25050405232</v>
      </c>
      <c r="H9" s="110">
        <v>144147.75954049439</v>
      </c>
      <c r="I9" s="110">
        <v>134892.16825542078</v>
      </c>
      <c r="J9" s="110">
        <v>138894.88387111897</v>
      </c>
      <c r="K9" s="110">
        <v>134340.68000571651</v>
      </c>
      <c r="L9" s="110">
        <v>131891.95348057605</v>
      </c>
      <c r="M9" s="110">
        <v>128227.34404617948</v>
      </c>
      <c r="N9" s="110">
        <v>121176.23814265795</v>
      </c>
      <c r="O9" s="110">
        <v>120460.7540034718</v>
      </c>
      <c r="P9" s="110">
        <v>117240.50756203728</v>
      </c>
      <c r="Q9" s="110">
        <v>116331.15740783061</v>
      </c>
      <c r="R9" s="110">
        <v>113411.3487224774</v>
      </c>
      <c r="S9" s="110">
        <v>118243.76662457509</v>
      </c>
      <c r="T9" s="110">
        <v>126054.42932785787</v>
      </c>
      <c r="U9" s="110">
        <v>126227.36214467528</v>
      </c>
      <c r="V9" s="110">
        <v>108699.56300735509</v>
      </c>
      <c r="W9" s="110">
        <v>124357.93301011941</v>
      </c>
      <c r="X9" s="110">
        <v>121445.74178825662</v>
      </c>
      <c r="Y9" s="110">
        <v>116891.80339345735</v>
      </c>
      <c r="Z9" s="110">
        <v>117584.52179764258</v>
      </c>
      <c r="AA9" s="110">
        <v>117833.9791709562</v>
      </c>
      <c r="AB9" s="110">
        <v>126220.2469407813</v>
      </c>
      <c r="AC9" s="110">
        <v>128425.48202551946</v>
      </c>
      <c r="AD9" s="110">
        <v>130040.46749307298</v>
      </c>
      <c r="AE9" s="110">
        <v>125059.45589577548</v>
      </c>
      <c r="AF9" s="110">
        <v>122454.89932857634</v>
      </c>
      <c r="AG9" s="110">
        <v>120557.78188565836</v>
      </c>
      <c r="AH9" s="110">
        <v>126071.76629769728</v>
      </c>
    </row>
    <row r="10" spans="1:34" s="92" customFormat="1" ht="15" customHeight="1" x14ac:dyDescent="0.25">
      <c r="A10" s="108" t="s">
        <v>106</v>
      </c>
      <c r="B10" s="109">
        <v>164377.47511463202</v>
      </c>
      <c r="C10" s="110">
        <v>164377.47511463202</v>
      </c>
      <c r="D10" s="110">
        <v>167389.51586024396</v>
      </c>
      <c r="E10" s="110">
        <v>173249.93234003917</v>
      </c>
      <c r="F10" s="110">
        <v>177644.79055719945</v>
      </c>
      <c r="G10" s="110">
        <v>173637.97688763251</v>
      </c>
      <c r="H10" s="110">
        <v>177418.05005627591</v>
      </c>
      <c r="I10" s="110">
        <v>177163.9292586662</v>
      </c>
      <c r="J10" s="110">
        <v>177510.52460516055</v>
      </c>
      <c r="K10" s="110">
        <v>180794.54446581443</v>
      </c>
      <c r="L10" s="110">
        <v>185901.21043976719</v>
      </c>
      <c r="M10" s="110">
        <v>181935.78617430473</v>
      </c>
      <c r="N10" s="110">
        <v>178147.10676355191</v>
      </c>
      <c r="O10" s="110">
        <v>175752.78469891459</v>
      </c>
      <c r="P10" s="110">
        <v>169323.08285205046</v>
      </c>
      <c r="Q10" s="110">
        <v>168920.99012513363</v>
      </c>
      <c r="R10" s="110">
        <v>160882.07978949687</v>
      </c>
      <c r="S10" s="110">
        <v>157110.853368123</v>
      </c>
      <c r="T10" s="110">
        <v>153937.84474317019</v>
      </c>
      <c r="U10" s="110">
        <v>153641.89388492328</v>
      </c>
      <c r="V10" s="110">
        <v>152947.93714474843</v>
      </c>
      <c r="W10" s="110">
        <v>153867.64752106252</v>
      </c>
      <c r="X10" s="110">
        <v>156009.17454234581</v>
      </c>
      <c r="Y10" s="110">
        <v>154538.98106176499</v>
      </c>
      <c r="Z10" s="110">
        <v>158913.81461518252</v>
      </c>
      <c r="AA10" s="110">
        <v>159809.73972419376</v>
      </c>
      <c r="AB10" s="110">
        <v>162767.53618982277</v>
      </c>
      <c r="AC10" s="110">
        <v>165683.51711605274</v>
      </c>
      <c r="AD10" s="110">
        <v>168699.2024604863</v>
      </c>
      <c r="AE10" s="110">
        <v>163180.57323245474</v>
      </c>
      <c r="AF10" s="110">
        <v>164868.35791038949</v>
      </c>
      <c r="AG10" s="110">
        <v>146177.35578263103</v>
      </c>
      <c r="AH10" s="110">
        <v>147633.44615659516</v>
      </c>
    </row>
    <row r="11" spans="1:34" s="115" customFormat="1" ht="15" customHeight="1" x14ac:dyDescent="0.25">
      <c r="A11" s="111" t="s">
        <v>107</v>
      </c>
      <c r="B11" s="112">
        <v>154825.995714299</v>
      </c>
      <c r="C11" s="113">
        <v>154825.995714299</v>
      </c>
      <c r="D11" s="114">
        <v>158316.31809430517</v>
      </c>
      <c r="E11" s="114">
        <v>164135.1892060262</v>
      </c>
      <c r="F11" s="114">
        <v>168575.05377839998</v>
      </c>
      <c r="G11" s="114">
        <v>164810.79427804993</v>
      </c>
      <c r="H11" s="114">
        <v>168900.63608755483</v>
      </c>
      <c r="I11" s="114">
        <v>168872.19923959294</v>
      </c>
      <c r="J11" s="114">
        <v>169686.89157621734</v>
      </c>
      <c r="K11" s="114">
        <v>173052.75407555676</v>
      </c>
      <c r="L11" s="114">
        <v>178494.6595416925</v>
      </c>
      <c r="M11" s="114">
        <v>174498.75056624404</v>
      </c>
      <c r="N11" s="114">
        <v>170865.97388647796</v>
      </c>
      <c r="O11" s="114">
        <v>168671.73961787432</v>
      </c>
      <c r="P11" s="114">
        <v>162333.24079692815</v>
      </c>
      <c r="Q11" s="114">
        <v>162163.14147318338</v>
      </c>
      <c r="R11" s="114">
        <v>154159.16000595805</v>
      </c>
      <c r="S11" s="114">
        <v>150347.77457057315</v>
      </c>
      <c r="T11" s="114">
        <v>147404.97349809401</v>
      </c>
      <c r="U11" s="114">
        <v>147072.83713884882</v>
      </c>
      <c r="V11" s="114">
        <v>146770.04030042895</v>
      </c>
      <c r="W11" s="114">
        <v>147908.90384684302</v>
      </c>
      <c r="X11" s="114">
        <v>149898.04155888903</v>
      </c>
      <c r="Y11" s="114">
        <v>148630.79811911361</v>
      </c>
      <c r="Z11" s="114">
        <v>152916.79138181455</v>
      </c>
      <c r="AA11" s="114">
        <v>154099.85447354629</v>
      </c>
      <c r="AB11" s="114">
        <v>156761.15141420512</v>
      </c>
      <c r="AC11" s="114">
        <v>159962.3358538663</v>
      </c>
      <c r="AD11" s="114">
        <v>163111.71396590647</v>
      </c>
      <c r="AE11" s="114">
        <v>157544.94971174552</v>
      </c>
      <c r="AF11" s="114">
        <v>159107.39252438763</v>
      </c>
      <c r="AG11" s="114">
        <v>142163.79119348535</v>
      </c>
      <c r="AH11" s="114">
        <v>143723.78081733012</v>
      </c>
    </row>
    <row r="12" spans="1:34" s="92" customFormat="1" ht="15" customHeight="1" x14ac:dyDescent="0.25">
      <c r="A12" s="108" t="s">
        <v>108</v>
      </c>
      <c r="B12" s="109">
        <v>208477.82815694963</v>
      </c>
      <c r="C12" s="110">
        <v>208477.82815694963</v>
      </c>
      <c r="D12" s="116">
        <v>208422.74420012132</v>
      </c>
      <c r="E12" s="116">
        <v>191105.32037209129</v>
      </c>
      <c r="F12" s="116">
        <v>199558.48959668053</v>
      </c>
      <c r="G12" s="116">
        <v>188937.95970556457</v>
      </c>
      <c r="H12" s="116">
        <v>191633.08238067321</v>
      </c>
      <c r="I12" s="116">
        <v>216671.66996182632</v>
      </c>
      <c r="J12" s="116">
        <v>202344.19476551519</v>
      </c>
      <c r="K12" s="116">
        <v>193704.20680020112</v>
      </c>
      <c r="L12" s="116">
        <v>177529.71319798951</v>
      </c>
      <c r="M12" s="116">
        <v>170872.8803365514</v>
      </c>
      <c r="N12" s="116">
        <v>191855.37510739965</v>
      </c>
      <c r="O12" s="116">
        <v>178571.44177670917</v>
      </c>
      <c r="P12" s="116">
        <v>170886.67851718396</v>
      </c>
      <c r="Q12" s="116">
        <v>160424.73423058042</v>
      </c>
      <c r="R12" s="116">
        <v>157919.29044670911</v>
      </c>
      <c r="S12" s="116">
        <v>166671.31528091276</v>
      </c>
      <c r="T12" s="116">
        <v>130195.7476124466</v>
      </c>
      <c r="U12" s="116">
        <v>156319.30450922783</v>
      </c>
      <c r="V12" s="116">
        <v>143380.40867003993</v>
      </c>
      <c r="W12" s="116">
        <v>153169.81662202219</v>
      </c>
      <c r="X12" s="116">
        <v>132847.22362883156</v>
      </c>
      <c r="Y12" s="116">
        <v>135130.47814551264</v>
      </c>
      <c r="Z12" s="116">
        <v>144737.66664019538</v>
      </c>
      <c r="AA12" s="116">
        <v>123942.58528761737</v>
      </c>
      <c r="AB12" s="116">
        <v>129717.09196427297</v>
      </c>
      <c r="AC12" s="116">
        <v>130416.30598205762</v>
      </c>
      <c r="AD12" s="116">
        <v>127948.06157972942</v>
      </c>
      <c r="AE12" s="116">
        <v>121523.51558465829</v>
      </c>
      <c r="AF12" s="116">
        <v>126587.62921426306</v>
      </c>
      <c r="AG12" s="116">
        <v>128696.67130355112</v>
      </c>
      <c r="AH12" s="116">
        <v>123373.24417985239</v>
      </c>
    </row>
    <row r="13" spans="1:34" s="115" customFormat="1" ht="15" customHeight="1" x14ac:dyDescent="0.25">
      <c r="A13" s="111" t="s">
        <v>109</v>
      </c>
      <c r="B13" s="112">
        <v>65878.997953348997</v>
      </c>
      <c r="C13" s="113">
        <v>65878.997953348997</v>
      </c>
      <c r="D13" s="114">
        <v>65991.885237341878</v>
      </c>
      <c r="E13" s="114">
        <v>58658.104475740489</v>
      </c>
      <c r="F13" s="114">
        <v>56254.725623700986</v>
      </c>
      <c r="G13" s="114">
        <v>51616.824347813897</v>
      </c>
      <c r="H13" s="114">
        <v>53526.719860372657</v>
      </c>
      <c r="I13" s="114">
        <v>64284.218385760134</v>
      </c>
      <c r="J13" s="114">
        <v>55227.2800753396</v>
      </c>
      <c r="K13" s="114">
        <v>53550.101208856613</v>
      </c>
      <c r="L13" s="114">
        <v>49435.505533428484</v>
      </c>
      <c r="M13" s="114">
        <v>45731.293035440001</v>
      </c>
      <c r="N13" s="114">
        <v>52954.358848051961</v>
      </c>
      <c r="O13" s="114">
        <v>50022.96772600332</v>
      </c>
      <c r="P13" s="114">
        <v>42053.1684623455</v>
      </c>
      <c r="Q13" s="114">
        <v>40655.714236202868</v>
      </c>
      <c r="R13" s="114">
        <v>40199.701149821805</v>
      </c>
      <c r="S13" s="114">
        <v>46185.452161241854</v>
      </c>
      <c r="T13" s="114">
        <v>35403.17636748519</v>
      </c>
      <c r="U13" s="114">
        <v>42166.145886122285</v>
      </c>
      <c r="V13" s="114">
        <v>37804.846876844356</v>
      </c>
      <c r="W13" s="114">
        <v>39908.645911011459</v>
      </c>
      <c r="X13" s="114">
        <v>35026.311439823323</v>
      </c>
      <c r="Y13" s="114">
        <v>34017.663542956681</v>
      </c>
      <c r="Z13" s="114">
        <v>37497.253078849601</v>
      </c>
      <c r="AA13" s="114">
        <v>33662.194318618269</v>
      </c>
      <c r="AB13" s="114">
        <v>35086.887029621525</v>
      </c>
      <c r="AC13" s="114">
        <v>34149.923652653153</v>
      </c>
      <c r="AD13" s="114">
        <v>33753.866318706045</v>
      </c>
      <c r="AE13" s="114">
        <v>29620.789578404194</v>
      </c>
      <c r="AF13" s="114">
        <v>29888.947563378832</v>
      </c>
      <c r="AG13" s="114">
        <v>32696.256513372882</v>
      </c>
      <c r="AH13" s="114">
        <v>33495.906034012602</v>
      </c>
    </row>
    <row r="14" spans="1:34" s="115" customFormat="1" ht="15" customHeight="1" x14ac:dyDescent="0.25">
      <c r="A14" s="111" t="s">
        <v>110</v>
      </c>
      <c r="B14" s="112">
        <v>132102.31654422832</v>
      </c>
      <c r="C14" s="113">
        <v>132102.31654422832</v>
      </c>
      <c r="D14" s="114">
        <v>133884.61210340954</v>
      </c>
      <c r="E14" s="114">
        <v>125258.5463138614</v>
      </c>
      <c r="F14" s="114">
        <v>135695.24086687993</v>
      </c>
      <c r="G14" s="114">
        <v>129989.30587587909</v>
      </c>
      <c r="H14" s="114">
        <v>130359.35315315875</v>
      </c>
      <c r="I14" s="114">
        <v>143703.01073586851</v>
      </c>
      <c r="J14" s="114">
        <v>139632.44011780876</v>
      </c>
      <c r="K14" s="114">
        <v>133159.25587785992</v>
      </c>
      <c r="L14" s="114">
        <v>121015.55126743615</v>
      </c>
      <c r="M14" s="114">
        <v>118962.69566393808</v>
      </c>
      <c r="N14" s="114">
        <v>132448.7004252875</v>
      </c>
      <c r="O14" s="114">
        <v>122344.68322713423</v>
      </c>
      <c r="P14" s="114">
        <v>122948.46038850273</v>
      </c>
      <c r="Q14" s="114">
        <v>114027.60376391842</v>
      </c>
      <c r="R14" s="114">
        <v>112036.52625088925</v>
      </c>
      <c r="S14" s="114">
        <v>114553.2182013042</v>
      </c>
      <c r="T14" s="114">
        <v>89390.642170837236</v>
      </c>
      <c r="U14" s="114">
        <v>108280.44201940864</v>
      </c>
      <c r="V14" s="114">
        <v>99918.652303766081</v>
      </c>
      <c r="W14" s="114">
        <v>107118.65175444633</v>
      </c>
      <c r="X14" s="114">
        <v>91064.891725583118</v>
      </c>
      <c r="Y14" s="114">
        <v>95176.511032963972</v>
      </c>
      <c r="Z14" s="114">
        <v>101229.85239793257</v>
      </c>
      <c r="AA14" s="114">
        <v>83681.421588086552</v>
      </c>
      <c r="AB14" s="114">
        <v>88027.275824203985</v>
      </c>
      <c r="AC14" s="114">
        <v>89446.927419267609</v>
      </c>
      <c r="AD14" s="114">
        <v>87826.937767944779</v>
      </c>
      <c r="AE14" s="114">
        <v>85791.789263736922</v>
      </c>
      <c r="AF14" s="114">
        <v>90633.646149418564</v>
      </c>
      <c r="AG14" s="114">
        <v>89747.92502474373</v>
      </c>
      <c r="AH14" s="114">
        <v>83543.875270457429</v>
      </c>
    </row>
    <row r="15" spans="1:34" s="92" customFormat="1" ht="15" customHeight="1" x14ac:dyDescent="0.25">
      <c r="A15" s="108" t="s">
        <v>111</v>
      </c>
      <c r="B15" s="109">
        <v>12131.719174933589</v>
      </c>
      <c r="C15" s="110">
        <v>12131.719174933589</v>
      </c>
      <c r="D15" s="116">
        <v>8651.6196480997496</v>
      </c>
      <c r="E15" s="116">
        <v>6564.9845839855707</v>
      </c>
      <c r="F15" s="116">
        <v>5251.9442010718367</v>
      </c>
      <c r="G15" s="116">
        <v>4831.2058815559803</v>
      </c>
      <c r="H15" s="116">
        <v>4022.5966414797931</v>
      </c>
      <c r="I15" s="116">
        <v>3146.2620459968912</v>
      </c>
      <c r="J15" s="116">
        <v>3038.5499967641167</v>
      </c>
      <c r="K15" s="116">
        <v>3048.6681192469246</v>
      </c>
      <c r="L15" s="116">
        <v>2602.1784922695329</v>
      </c>
      <c r="M15" s="116">
        <v>2331.5509109823415</v>
      </c>
      <c r="N15" s="116">
        <v>1910.5008265822426</v>
      </c>
      <c r="O15" s="116">
        <v>1946.9983312826262</v>
      </c>
      <c r="P15" s="116">
        <v>1967.5256340867381</v>
      </c>
      <c r="Q15" s="116">
        <v>1683.547094510838</v>
      </c>
      <c r="R15" s="116">
        <v>1713.9804556757992</v>
      </c>
      <c r="S15" s="116">
        <v>1556.5372342804062</v>
      </c>
      <c r="T15" s="116">
        <v>1293.3794661577238</v>
      </c>
      <c r="U15" s="116">
        <v>1318.6077934033738</v>
      </c>
      <c r="V15" s="116">
        <v>1346.2485208846153</v>
      </c>
      <c r="W15" s="116">
        <v>1299.9170038328775</v>
      </c>
      <c r="X15" s="116">
        <v>1205.5567561716407</v>
      </c>
      <c r="Y15" s="116">
        <v>992.75342284739179</v>
      </c>
      <c r="Z15" s="116">
        <v>1030.698193495871</v>
      </c>
      <c r="AA15" s="116">
        <v>971.41149891412374</v>
      </c>
      <c r="AB15" s="116">
        <v>970.78676863364808</v>
      </c>
      <c r="AC15" s="116">
        <v>1002.2613474127824</v>
      </c>
      <c r="AD15" s="116">
        <v>817.18139689108853</v>
      </c>
      <c r="AE15" s="116">
        <v>727.32458202868247</v>
      </c>
      <c r="AF15" s="116">
        <v>892.89112559764499</v>
      </c>
      <c r="AG15" s="116">
        <v>747.22395444846995</v>
      </c>
      <c r="AH15" s="116">
        <v>986.27152724782388</v>
      </c>
    </row>
    <row r="16" spans="1:34" s="92" customFormat="1" ht="15" customHeight="1" x14ac:dyDescent="0.25">
      <c r="A16" s="104" t="s">
        <v>112</v>
      </c>
      <c r="B16" s="117">
        <v>42523.793983785799</v>
      </c>
      <c r="C16" s="118">
        <v>42523.793983785799</v>
      </c>
      <c r="D16" s="119">
        <v>41476.704115517801</v>
      </c>
      <c r="E16" s="119">
        <v>38912.506240226707</v>
      </c>
      <c r="F16" s="119">
        <v>40177.006263464937</v>
      </c>
      <c r="G16" s="119">
        <v>36734.793011838447</v>
      </c>
      <c r="H16" s="119">
        <v>35302.434687510351</v>
      </c>
      <c r="I16" s="119">
        <v>34219.868639806809</v>
      </c>
      <c r="J16" s="119">
        <v>33521.723783410373</v>
      </c>
      <c r="K16" s="119">
        <v>30556.361852503978</v>
      </c>
      <c r="L16" s="119">
        <v>31679.652749771369</v>
      </c>
      <c r="M16" s="119">
        <v>29533.529996154364</v>
      </c>
      <c r="N16" s="119">
        <v>26858.896033018726</v>
      </c>
      <c r="O16" s="119">
        <v>25434.726423029184</v>
      </c>
      <c r="P16" s="119">
        <v>23327.115289081645</v>
      </c>
      <c r="Q16" s="119">
        <v>20205.887531958921</v>
      </c>
      <c r="R16" s="119">
        <v>18166.652648461721</v>
      </c>
      <c r="S16" s="119">
        <v>16150.329096002626</v>
      </c>
      <c r="T16" s="119">
        <v>14547.265125588721</v>
      </c>
      <c r="U16" s="119">
        <v>13984.84446635357</v>
      </c>
      <c r="V16" s="119">
        <v>12136.306397291572</v>
      </c>
      <c r="W16" s="119">
        <v>11837.577395130493</v>
      </c>
      <c r="X16" s="119">
        <v>11392.865524776924</v>
      </c>
      <c r="Y16" s="119">
        <v>11966.487249372112</v>
      </c>
      <c r="Z16" s="119">
        <v>11108.778787839608</v>
      </c>
      <c r="AA16" s="119">
        <v>9745.7631386800422</v>
      </c>
      <c r="AB16" s="119">
        <v>9577.1306084132702</v>
      </c>
      <c r="AC16" s="119">
        <v>8538.0685333537422</v>
      </c>
      <c r="AD16" s="119">
        <v>8129.5667200750649</v>
      </c>
      <c r="AE16" s="119">
        <v>6571.5637380854023</v>
      </c>
      <c r="AF16" s="119">
        <v>4596.3697541930924</v>
      </c>
      <c r="AG16" s="119">
        <v>3981.2175427486154</v>
      </c>
      <c r="AH16" s="119">
        <v>3825.2996726390975</v>
      </c>
    </row>
    <row r="17" spans="1:34" s="92" customFormat="1" ht="15" customHeight="1" x14ac:dyDescent="0.25">
      <c r="A17" s="120" t="s">
        <v>113</v>
      </c>
      <c r="B17" s="109">
        <v>30452.65106150158</v>
      </c>
      <c r="C17" s="110">
        <v>30452.65106150158</v>
      </c>
      <c r="D17" s="110">
        <v>28800.284053714477</v>
      </c>
      <c r="E17" s="110">
        <v>25164.062004905169</v>
      </c>
      <c r="F17" s="110">
        <v>25247.070620574395</v>
      </c>
      <c r="G17" s="110">
        <v>22315.421776195879</v>
      </c>
      <c r="H17" s="110">
        <v>22602.577748062482</v>
      </c>
      <c r="I17" s="110">
        <v>21493.907042655032</v>
      </c>
      <c r="J17" s="110">
        <v>21273.187386548238</v>
      </c>
      <c r="K17" s="110">
        <v>18479.964563019414</v>
      </c>
      <c r="L17" s="110">
        <v>19928.102299519909</v>
      </c>
      <c r="M17" s="110">
        <v>19380.609146151477</v>
      </c>
      <c r="N17" s="110">
        <v>16896.68376930352</v>
      </c>
      <c r="O17" s="110">
        <v>15906.561966126952</v>
      </c>
      <c r="P17" s="110">
        <v>14040.776302302735</v>
      </c>
      <c r="Q17" s="110">
        <v>11220.64768221397</v>
      </c>
      <c r="R17" s="110">
        <v>9275.0063773434249</v>
      </c>
      <c r="S17" s="110">
        <v>7412.5444110623994</v>
      </c>
      <c r="T17" s="110">
        <v>6264.2070134531896</v>
      </c>
      <c r="U17" s="110">
        <v>5942.7398023032783</v>
      </c>
      <c r="V17" s="110">
        <v>4413.15599850733</v>
      </c>
      <c r="W17" s="110">
        <v>4515.5324434577687</v>
      </c>
      <c r="X17" s="110">
        <v>4320.0281522286796</v>
      </c>
      <c r="Y17" s="110">
        <v>5285.2067695755013</v>
      </c>
      <c r="Z17" s="110">
        <v>4716.7452788198498</v>
      </c>
      <c r="AA17" s="110">
        <v>3958.7551527731998</v>
      </c>
      <c r="AB17" s="110">
        <v>4225.1767806379994</v>
      </c>
      <c r="AC17" s="110">
        <v>3547.3366319581696</v>
      </c>
      <c r="AD17" s="110">
        <v>3531.3087607726807</v>
      </c>
      <c r="AE17" s="110">
        <v>2529.8345891069775</v>
      </c>
      <c r="AF17" s="110">
        <v>823.2139756805575</v>
      </c>
      <c r="AG17" s="110">
        <v>784.94780297986847</v>
      </c>
      <c r="AH17" s="110">
        <v>793.64826483257207</v>
      </c>
    </row>
    <row r="18" spans="1:34" s="92" customFormat="1" ht="15" customHeight="1" thickBot="1" x14ac:dyDescent="0.3">
      <c r="A18" s="121" t="s">
        <v>114</v>
      </c>
      <c r="B18" s="122">
        <v>12071.142922284218</v>
      </c>
      <c r="C18" s="123">
        <v>12071.142922284218</v>
      </c>
      <c r="D18" s="124">
        <v>12676.420061803328</v>
      </c>
      <c r="E18" s="124">
        <v>13748.444235321535</v>
      </c>
      <c r="F18" s="124">
        <v>14929.935642890543</v>
      </c>
      <c r="G18" s="124">
        <v>14419.371235642568</v>
      </c>
      <c r="H18" s="124">
        <v>12699.856939447873</v>
      </c>
      <c r="I18" s="124">
        <v>12725.961597151778</v>
      </c>
      <c r="J18" s="124">
        <v>12248.536396862135</v>
      </c>
      <c r="K18" s="124">
        <v>12076.397289484565</v>
      </c>
      <c r="L18" s="124">
        <v>11751.550450251461</v>
      </c>
      <c r="M18" s="124">
        <v>10152.920850002885</v>
      </c>
      <c r="N18" s="124">
        <v>9962.2122637152061</v>
      </c>
      <c r="O18" s="124">
        <v>9528.1644569022301</v>
      </c>
      <c r="P18" s="124">
        <v>9286.3389867789119</v>
      </c>
      <c r="Q18" s="124">
        <v>8985.2398497449522</v>
      </c>
      <c r="R18" s="124">
        <v>8891.6462711182976</v>
      </c>
      <c r="S18" s="124">
        <v>8737.7846849402267</v>
      </c>
      <c r="T18" s="124">
        <v>8283.0581121355317</v>
      </c>
      <c r="U18" s="124">
        <v>8042.1046640502909</v>
      </c>
      <c r="V18" s="124">
        <v>7723.1503987842416</v>
      </c>
      <c r="W18" s="124">
        <v>7322.044951672724</v>
      </c>
      <c r="X18" s="124">
        <v>7072.8373725482434</v>
      </c>
      <c r="Y18" s="124">
        <v>6681.280479796611</v>
      </c>
      <c r="Z18" s="124">
        <v>6392.0335090197577</v>
      </c>
      <c r="AA18" s="124">
        <v>5787.0079859068428</v>
      </c>
      <c r="AB18" s="124">
        <v>5351.9538277752699</v>
      </c>
      <c r="AC18" s="124">
        <v>4990.7319013955721</v>
      </c>
      <c r="AD18" s="124">
        <v>4598.2579593023838</v>
      </c>
      <c r="AE18" s="124">
        <v>4041.7291489784252</v>
      </c>
      <c r="AF18" s="124">
        <v>3773.1557785125351</v>
      </c>
      <c r="AG18" s="124">
        <v>3196.2697397687471</v>
      </c>
      <c r="AH18" s="124">
        <v>3031.6514078065256</v>
      </c>
    </row>
    <row r="19" spans="1:34" s="103" customFormat="1" ht="15" customHeight="1" x14ac:dyDescent="0.25">
      <c r="A19" s="99" t="s">
        <v>115</v>
      </c>
      <c r="B19" s="125">
        <v>96924.478088576157</v>
      </c>
      <c r="C19" s="126">
        <v>93227.452155733044</v>
      </c>
      <c r="D19" s="127">
        <v>89560.176334185278</v>
      </c>
      <c r="E19" s="127">
        <v>89540.78278286921</v>
      </c>
      <c r="F19" s="127">
        <v>90803.872821334764</v>
      </c>
      <c r="G19" s="127">
        <v>96328.554174604229</v>
      </c>
      <c r="H19" s="127">
        <v>94758.010966223825</v>
      </c>
      <c r="I19" s="127">
        <v>92868.823431363751</v>
      </c>
      <c r="J19" s="127">
        <v>93460.442052958591</v>
      </c>
      <c r="K19" s="127">
        <v>81007.090899408446</v>
      </c>
      <c r="L19" s="127">
        <v>73403.833641325822</v>
      </c>
      <c r="M19" s="127">
        <v>76658.238711926533</v>
      </c>
      <c r="N19" s="127">
        <v>73024.872057154003</v>
      </c>
      <c r="O19" s="127">
        <v>71463.639465280066</v>
      </c>
      <c r="P19" s="127">
        <v>75462.031987927359</v>
      </c>
      <c r="Q19" s="127">
        <v>77198.809780256037</v>
      </c>
      <c r="R19" s="127">
        <v>74091.102779325927</v>
      </c>
      <c r="S19" s="127">
        <v>74302.976428739523</v>
      </c>
      <c r="T19" s="127">
        <v>75198.893093415871</v>
      </c>
      <c r="U19" s="127">
        <v>71559.526214846715</v>
      </c>
      <c r="V19" s="127">
        <v>64037.936916949955</v>
      </c>
      <c r="W19" s="127">
        <v>61850.336877070295</v>
      </c>
      <c r="X19" s="127">
        <v>61816.259323164049</v>
      </c>
      <c r="Y19" s="127">
        <v>60924.663327235925</v>
      </c>
      <c r="Z19" s="127">
        <v>60750.378804565982</v>
      </c>
      <c r="AA19" s="127">
        <v>60673.961405538081</v>
      </c>
      <c r="AB19" s="127">
        <v>59700.464570460848</v>
      </c>
      <c r="AC19" s="127">
        <v>61517.88371357174</v>
      </c>
      <c r="AD19" s="127">
        <v>65452.913836268635</v>
      </c>
      <c r="AE19" s="127">
        <v>62548.952686598263</v>
      </c>
      <c r="AF19" s="127">
        <v>59534.420416134875</v>
      </c>
      <c r="AG19" s="127">
        <v>55140.316315569267</v>
      </c>
      <c r="AH19" s="127">
        <v>57180.434335497099</v>
      </c>
    </row>
    <row r="20" spans="1:34" s="92" customFormat="1" ht="15" customHeight="1" x14ac:dyDescent="0.25">
      <c r="A20" s="128" t="s">
        <v>116</v>
      </c>
      <c r="B20" s="129">
        <v>23522.377003359587</v>
      </c>
      <c r="C20" s="130">
        <v>23522.377003359587</v>
      </c>
      <c r="D20" s="131">
        <v>21349.780691256259</v>
      </c>
      <c r="E20" s="131">
        <v>22135.054345486104</v>
      </c>
      <c r="F20" s="131">
        <v>22530.875775271146</v>
      </c>
      <c r="G20" s="131">
        <v>24133.103080547364</v>
      </c>
      <c r="H20" s="131">
        <v>24487.421341301233</v>
      </c>
      <c r="I20" s="131">
        <v>23079.988502054999</v>
      </c>
      <c r="J20" s="131">
        <v>23600.760284535903</v>
      </c>
      <c r="K20" s="131">
        <v>23600.618765187221</v>
      </c>
      <c r="L20" s="131">
        <v>23710.80254740395</v>
      </c>
      <c r="M20" s="131">
        <v>23265.792589337645</v>
      </c>
      <c r="N20" s="131">
        <v>21051.263216725922</v>
      </c>
      <c r="O20" s="131">
        <v>20147.498665345222</v>
      </c>
      <c r="P20" s="131">
        <v>20878.760771206616</v>
      </c>
      <c r="Q20" s="131">
        <v>21406.357267773954</v>
      </c>
      <c r="R20" s="131">
        <v>20125.529017977475</v>
      </c>
      <c r="S20" s="131">
        <v>20599.789467911349</v>
      </c>
      <c r="T20" s="131">
        <v>21876.823792411458</v>
      </c>
      <c r="U20" s="131">
        <v>20850.421224855618</v>
      </c>
      <c r="V20" s="131">
        <v>18468.455450410311</v>
      </c>
      <c r="W20" s="131">
        <v>18952.411817376305</v>
      </c>
      <c r="X20" s="131">
        <v>20151.155477001237</v>
      </c>
      <c r="Y20" s="131">
        <v>19665.716849405289</v>
      </c>
      <c r="Z20" s="131">
        <v>19072.968412832066</v>
      </c>
      <c r="AA20" s="131">
        <v>19636.053518541892</v>
      </c>
      <c r="AB20" s="131">
        <v>19245.8340529491</v>
      </c>
      <c r="AC20" s="131">
        <v>19253.658790116508</v>
      </c>
      <c r="AD20" s="131">
        <v>19933.078587479937</v>
      </c>
      <c r="AE20" s="131">
        <v>19807.095024354647</v>
      </c>
      <c r="AF20" s="131">
        <v>19569.242430160608</v>
      </c>
      <c r="AG20" s="131">
        <v>19201.69696095918</v>
      </c>
      <c r="AH20" s="131">
        <v>19898.435557674547</v>
      </c>
    </row>
    <row r="21" spans="1:34" s="92" customFormat="1" ht="15" customHeight="1" x14ac:dyDescent="0.25">
      <c r="A21" s="128" t="s">
        <v>117</v>
      </c>
      <c r="B21" s="132">
        <v>32104.688131559695</v>
      </c>
      <c r="C21" s="133">
        <v>32256.902884415893</v>
      </c>
      <c r="D21" s="134">
        <v>31535.545568665391</v>
      </c>
      <c r="E21" s="134">
        <v>33804.584822249832</v>
      </c>
      <c r="F21" s="134">
        <v>31638.770122590951</v>
      </c>
      <c r="G21" s="134">
        <v>34172.904523870406</v>
      </c>
      <c r="H21" s="134">
        <v>34059.277266400895</v>
      </c>
      <c r="I21" s="134">
        <v>33952.334086409232</v>
      </c>
      <c r="J21" s="134">
        <v>31670.038764262332</v>
      </c>
      <c r="K21" s="134">
        <v>20421.610257898839</v>
      </c>
      <c r="L21" s="134">
        <v>16418.071812608861</v>
      </c>
      <c r="M21" s="134">
        <v>15205.329813873846</v>
      </c>
      <c r="N21" s="134">
        <v>16193.317598972459</v>
      </c>
      <c r="O21" s="134">
        <v>17396.652879311849</v>
      </c>
      <c r="P21" s="134">
        <v>16956.741918684842</v>
      </c>
      <c r="Q21" s="134">
        <v>17747.727736812987</v>
      </c>
      <c r="R21" s="134">
        <v>17314.344592594254</v>
      </c>
      <c r="S21" s="134">
        <v>16444.153890878209</v>
      </c>
      <c r="T21" s="134">
        <v>18816.158590273189</v>
      </c>
      <c r="U21" s="134">
        <v>17469.755898401734</v>
      </c>
      <c r="V21" s="134">
        <v>17163.427345672091</v>
      </c>
      <c r="W21" s="134">
        <v>10377.154218291422</v>
      </c>
      <c r="X21" s="134">
        <v>9692.2033690644621</v>
      </c>
      <c r="Y21" s="134">
        <v>9607.4968245967666</v>
      </c>
      <c r="Z21" s="134">
        <v>9578.2742619855781</v>
      </c>
      <c r="AA21" s="134">
        <v>7561.5426259360893</v>
      </c>
      <c r="AB21" s="134">
        <v>6915.5812446067948</v>
      </c>
      <c r="AC21" s="134">
        <v>6951.9681354989734</v>
      </c>
      <c r="AD21" s="134">
        <v>6931.0522921367046</v>
      </c>
      <c r="AE21" s="134">
        <v>6761.3133298760476</v>
      </c>
      <c r="AF21" s="134">
        <v>6540.8400436690399</v>
      </c>
      <c r="AG21" s="134">
        <v>6561.6298448480065</v>
      </c>
      <c r="AH21" s="134">
        <v>6429.3889405387572</v>
      </c>
    </row>
    <row r="22" spans="1:34" s="92" customFormat="1" ht="15" customHeight="1" x14ac:dyDescent="0.25">
      <c r="A22" s="128" t="s">
        <v>118</v>
      </c>
      <c r="B22" s="132">
        <v>26930.896062230007</v>
      </c>
      <c r="C22" s="133">
        <v>27900.74156223001</v>
      </c>
      <c r="D22" s="134">
        <v>26909.364120500002</v>
      </c>
      <c r="E22" s="134">
        <v>23255.906489500005</v>
      </c>
      <c r="F22" s="134">
        <v>23565.04804976</v>
      </c>
      <c r="G22" s="134">
        <v>24695.21425341483</v>
      </c>
      <c r="H22" s="134">
        <v>22632.12862369472</v>
      </c>
      <c r="I22" s="134">
        <v>21829.483813865285</v>
      </c>
      <c r="J22" s="134">
        <v>23450.010622527072</v>
      </c>
      <c r="K22" s="134">
        <v>21782.05539663223</v>
      </c>
      <c r="L22" s="134">
        <v>19397.179651618706</v>
      </c>
      <c r="M22" s="134">
        <v>24183.165192524262</v>
      </c>
      <c r="N22" s="134">
        <v>21337.188201008099</v>
      </c>
      <c r="O22" s="134">
        <v>19790.735233972882</v>
      </c>
      <c r="P22" s="134">
        <v>23517.285950280631</v>
      </c>
      <c r="Q22" s="134">
        <v>23620.946286462826</v>
      </c>
      <c r="R22" s="134">
        <v>22233.282810430333</v>
      </c>
      <c r="S22" s="134">
        <v>22341.765647509994</v>
      </c>
      <c r="T22" s="134">
        <v>19131.751637961283</v>
      </c>
      <c r="U22" s="134">
        <v>18085.970629636849</v>
      </c>
      <c r="V22" s="134">
        <v>13138.208937174171</v>
      </c>
      <c r="W22" s="134">
        <v>16677.35092109711</v>
      </c>
      <c r="X22" s="134">
        <v>15874.607180603116</v>
      </c>
      <c r="Y22" s="134">
        <v>15393.530505567338</v>
      </c>
      <c r="Z22" s="134">
        <v>15900.026513233313</v>
      </c>
      <c r="AA22" s="134">
        <v>17248.945231391426</v>
      </c>
      <c r="AB22" s="134">
        <v>16930.941345782961</v>
      </c>
      <c r="AC22" s="134">
        <v>18599.992024029372</v>
      </c>
      <c r="AD22" s="134">
        <v>21806.956171184316</v>
      </c>
      <c r="AE22" s="134">
        <v>20069.067434746783</v>
      </c>
      <c r="AF22" s="134">
        <v>18186.227692153032</v>
      </c>
      <c r="AG22" s="134">
        <v>15675.656806321724</v>
      </c>
      <c r="AH22" s="134">
        <v>17611.894094362538</v>
      </c>
    </row>
    <row r="23" spans="1:34" s="92" customFormat="1" ht="15" customHeight="1" x14ac:dyDescent="0.25">
      <c r="A23" s="128" t="s">
        <v>119</v>
      </c>
      <c r="B23" s="132">
        <v>2983.0572078127107</v>
      </c>
      <c r="C23" s="133">
        <v>2983.0572078127107</v>
      </c>
      <c r="D23" s="134">
        <v>2943.2793805109536</v>
      </c>
      <c r="E23" s="134">
        <v>2864.0991358345063</v>
      </c>
      <c r="F23" s="134">
        <v>2883.8772602461977</v>
      </c>
      <c r="G23" s="134">
        <v>2459.8664722703143</v>
      </c>
      <c r="H23" s="134">
        <v>2541.8210500373943</v>
      </c>
      <c r="I23" s="134">
        <v>2556.443323376936</v>
      </c>
      <c r="J23" s="134">
        <v>2610.5673435115136</v>
      </c>
      <c r="K23" s="134">
        <v>2693.3380746717526</v>
      </c>
      <c r="L23" s="134">
        <v>2620.5977527620112</v>
      </c>
      <c r="M23" s="134">
        <v>2328.9303638604765</v>
      </c>
      <c r="N23" s="134">
        <v>2185.531102885484</v>
      </c>
      <c r="O23" s="134">
        <v>2155.0246255532024</v>
      </c>
      <c r="P23" s="134">
        <v>2167.9987815906293</v>
      </c>
      <c r="Q23" s="134">
        <v>2296.9688726493155</v>
      </c>
      <c r="R23" s="134">
        <v>2238.8090916184019</v>
      </c>
      <c r="S23" s="134">
        <v>2258.2619136000371</v>
      </c>
      <c r="T23" s="134">
        <v>2248.3552054483698</v>
      </c>
      <c r="U23" s="134">
        <v>2166.1265097154214</v>
      </c>
      <c r="V23" s="134">
        <v>2032.7337842079999</v>
      </c>
      <c r="W23" s="134">
        <v>2309.2492395200461</v>
      </c>
      <c r="X23" s="134">
        <v>2180.168683119135</v>
      </c>
      <c r="Y23" s="134">
        <v>2167.5749924153861</v>
      </c>
      <c r="Z23" s="134">
        <v>2122.9211036512861</v>
      </c>
      <c r="AA23" s="134">
        <v>2059.5695194255154</v>
      </c>
      <c r="AB23" s="134">
        <v>1998.290605762857</v>
      </c>
      <c r="AC23" s="134">
        <v>2028.9105226849765</v>
      </c>
      <c r="AD23" s="134">
        <v>2072.5210893933722</v>
      </c>
      <c r="AE23" s="134">
        <v>2006.339163761266</v>
      </c>
      <c r="AF23" s="134">
        <v>1952.6106378025308</v>
      </c>
      <c r="AG23" s="134">
        <v>1928.276674867561</v>
      </c>
      <c r="AH23" s="134">
        <v>2030.6756239520394</v>
      </c>
    </row>
    <row r="24" spans="1:34" s="92" customFormat="1" ht="15" customHeight="1" x14ac:dyDescent="0.25">
      <c r="A24" s="135" t="s">
        <v>120</v>
      </c>
      <c r="B24" s="132">
        <v>307.91838902000001</v>
      </c>
      <c r="C24" s="133">
        <v>290.78050000000002</v>
      </c>
      <c r="D24" s="134">
        <v>300.14950000000005</v>
      </c>
      <c r="E24" s="134">
        <v>306.12374999999997</v>
      </c>
      <c r="F24" s="134">
        <v>309.964</v>
      </c>
      <c r="G24" s="134">
        <v>292.01400000000001</v>
      </c>
      <c r="H24" s="134">
        <v>307.91838902000001</v>
      </c>
      <c r="I24" s="134">
        <v>327.34082995856005</v>
      </c>
      <c r="J24" s="134">
        <v>380.66170793663997</v>
      </c>
      <c r="K24" s="134">
        <v>382.63682569235993</v>
      </c>
      <c r="L24" s="134">
        <v>410.81044001511998</v>
      </c>
      <c r="M24" s="134">
        <v>473.22284538231997</v>
      </c>
      <c r="N24" s="134">
        <v>357.96708925761999</v>
      </c>
      <c r="O24" s="134">
        <v>378.04024664414004</v>
      </c>
      <c r="P24" s="134">
        <v>426.45053930386655</v>
      </c>
      <c r="Q24" s="134">
        <v>446.7946661469</v>
      </c>
      <c r="R24" s="134">
        <v>428.75855739999997</v>
      </c>
      <c r="S24" s="134">
        <v>388.83117420000008</v>
      </c>
      <c r="T24" s="134">
        <v>317.6763513496</v>
      </c>
      <c r="U24" s="134">
        <v>301.75780040000001</v>
      </c>
      <c r="V24" s="134">
        <v>209.81587040397153</v>
      </c>
      <c r="W24" s="134">
        <v>275.46755571172503</v>
      </c>
      <c r="X24" s="134">
        <v>245.28932899899002</v>
      </c>
      <c r="Y24" s="134">
        <v>199.98354206398199</v>
      </c>
      <c r="Z24" s="134">
        <v>172.17433299999999</v>
      </c>
      <c r="AA24" s="134">
        <v>200.871377</v>
      </c>
      <c r="AB24" s="134">
        <v>172.58212500000002</v>
      </c>
      <c r="AC24" s="134">
        <v>185.86816400000001</v>
      </c>
      <c r="AD24" s="134">
        <v>200.90155999999996</v>
      </c>
      <c r="AE24" s="134">
        <v>196.62924999999998</v>
      </c>
      <c r="AF24" s="134">
        <v>171.94213300000001</v>
      </c>
      <c r="AG24" s="134">
        <v>165.536148</v>
      </c>
      <c r="AH24" s="134">
        <v>188.00505799999999</v>
      </c>
    </row>
    <row r="25" spans="1:34" s="92" customFormat="1" ht="15" customHeight="1" x14ac:dyDescent="0.25">
      <c r="A25" s="135" t="s">
        <v>121</v>
      </c>
      <c r="B25" s="132">
        <v>2409.7323691638262</v>
      </c>
      <c r="C25" s="133">
        <v>0</v>
      </c>
      <c r="D25" s="134">
        <v>2.7290965984668363</v>
      </c>
      <c r="E25" s="134">
        <v>229.13132641367091</v>
      </c>
      <c r="F25" s="134">
        <v>2246.5370588417927</v>
      </c>
      <c r="G25" s="134">
        <v>2435.187207585298</v>
      </c>
      <c r="H25" s="134">
        <v>2409.7323691638262</v>
      </c>
      <c r="I25" s="134">
        <v>3176.7891116172868</v>
      </c>
      <c r="J25" s="134">
        <v>3907.2991485097687</v>
      </c>
      <c r="K25" s="134">
        <v>4604.8181003409873</v>
      </c>
      <c r="L25" s="134">
        <v>4950.8716411785681</v>
      </c>
      <c r="M25" s="134">
        <v>5752.5168967789286</v>
      </c>
      <c r="N25" s="134">
        <v>7106.6189931580848</v>
      </c>
      <c r="O25" s="134">
        <v>7705.5671524296613</v>
      </c>
      <c r="P25" s="134">
        <v>7909.1228721441703</v>
      </c>
      <c r="Q25" s="134">
        <v>8328.6164154514991</v>
      </c>
      <c r="R25" s="134">
        <v>8578.886718531614</v>
      </c>
      <c r="S25" s="134">
        <v>8923.4156513448961</v>
      </c>
      <c r="T25" s="134">
        <v>9343.7873925818785</v>
      </c>
      <c r="U25" s="134">
        <v>9277.8422468181216</v>
      </c>
      <c r="V25" s="134">
        <v>9512.9860573396527</v>
      </c>
      <c r="W25" s="134">
        <v>9771.7877306557366</v>
      </c>
      <c r="X25" s="134">
        <v>10165.599422201905</v>
      </c>
      <c r="Y25" s="134">
        <v>10310.341884943144</v>
      </c>
      <c r="Z25" s="134">
        <v>10302.425487412993</v>
      </c>
      <c r="AA25" s="134">
        <v>10430.14111915952</v>
      </c>
      <c r="AB25" s="134">
        <v>10660.215194737097</v>
      </c>
      <c r="AC25" s="134">
        <v>10588.372655793068</v>
      </c>
      <c r="AD25" s="134">
        <v>10336.326840111355</v>
      </c>
      <c r="AE25" s="134">
        <v>9390.7489914544876</v>
      </c>
      <c r="AF25" s="134">
        <v>8715.8019558829837</v>
      </c>
      <c r="AG25" s="134">
        <v>8228.7316303784191</v>
      </c>
      <c r="AH25" s="134">
        <v>8038.4459573376125</v>
      </c>
    </row>
    <row r="26" spans="1:34" s="92" customFormat="1" ht="15" customHeight="1" x14ac:dyDescent="0.25">
      <c r="A26" s="135" t="s">
        <v>122</v>
      </c>
      <c r="B26" s="132">
        <v>8068.485666030334</v>
      </c>
      <c r="C26" s="133">
        <v>5983.6665451148356</v>
      </c>
      <c r="D26" s="134">
        <v>6226.8321976541974</v>
      </c>
      <c r="E26" s="134">
        <v>6649.4068223850945</v>
      </c>
      <c r="F26" s="134">
        <v>7328.6929826246887</v>
      </c>
      <c r="G26" s="134">
        <v>7546.3635599160189</v>
      </c>
      <c r="H26" s="134">
        <v>7722.3886672057579</v>
      </c>
      <c r="I26" s="134">
        <v>7316.6322868814632</v>
      </c>
      <c r="J26" s="134">
        <v>7180.0770474753499</v>
      </c>
      <c r="K26" s="134">
        <v>6830.8203447850592</v>
      </c>
      <c r="L26" s="134">
        <v>5160.7888969386131</v>
      </c>
      <c r="M26" s="134">
        <v>4730.5874713690582</v>
      </c>
      <c r="N26" s="134">
        <v>4214.2359463463254</v>
      </c>
      <c r="O26" s="134">
        <v>3389.7804607231028</v>
      </c>
      <c r="P26" s="134">
        <v>3066.4745096665993</v>
      </c>
      <c r="Q26" s="134">
        <v>2993.1115211585384</v>
      </c>
      <c r="R26" s="134">
        <v>2759.1869414738449</v>
      </c>
      <c r="S26" s="134">
        <v>2870.9158248950221</v>
      </c>
      <c r="T26" s="134">
        <v>3023.621077390098</v>
      </c>
      <c r="U26" s="134">
        <v>3027.5806634189703</v>
      </c>
      <c r="V26" s="134">
        <v>3173.1268187067512</v>
      </c>
      <c r="W26" s="134">
        <v>3186.0564441779588</v>
      </c>
      <c r="X26" s="134">
        <v>3285.9532402002078</v>
      </c>
      <c r="Y26" s="134">
        <v>3332.5316167840242</v>
      </c>
      <c r="Z26" s="134">
        <v>3355.807761390744</v>
      </c>
      <c r="AA26" s="134">
        <v>3357.1823811836339</v>
      </c>
      <c r="AB26" s="134">
        <v>3587.4138885220405</v>
      </c>
      <c r="AC26" s="134">
        <v>3785.7644748438461</v>
      </c>
      <c r="AD26" s="134">
        <v>4021.8077288129639</v>
      </c>
      <c r="AE26" s="134">
        <v>4179.6204378050415</v>
      </c>
      <c r="AF26" s="134">
        <v>4237.5710184666887</v>
      </c>
      <c r="AG26" s="134">
        <v>3282.7864026543775</v>
      </c>
      <c r="AH26" s="134">
        <v>2862.4974768316019</v>
      </c>
    </row>
    <row r="27" spans="1:34" s="137" customFormat="1" ht="15" customHeight="1" thickBot="1" x14ac:dyDescent="0.3">
      <c r="A27" s="135" t="s">
        <v>123</v>
      </c>
      <c r="B27" s="132">
        <v>597.32325939999998</v>
      </c>
      <c r="C27" s="136">
        <v>289.92645279999999</v>
      </c>
      <c r="D27" s="136">
        <v>292.49577900000003</v>
      </c>
      <c r="E27" s="136">
        <v>296.476091</v>
      </c>
      <c r="F27" s="136">
        <v>300.107572</v>
      </c>
      <c r="G27" s="136">
        <v>593.90107699999999</v>
      </c>
      <c r="H27" s="136">
        <v>597.32325939999998</v>
      </c>
      <c r="I27" s="136">
        <v>629.81147720000001</v>
      </c>
      <c r="J27" s="136">
        <v>661.02713419999998</v>
      </c>
      <c r="K27" s="136">
        <v>691.19313420000003</v>
      </c>
      <c r="L27" s="136">
        <v>734.7108988</v>
      </c>
      <c r="M27" s="136">
        <v>718.69353879999994</v>
      </c>
      <c r="N27" s="136">
        <v>578.74990880000007</v>
      </c>
      <c r="O27" s="136">
        <v>500.34020129999999</v>
      </c>
      <c r="P27" s="136">
        <v>539.19664504999992</v>
      </c>
      <c r="Q27" s="136">
        <v>358.28701380000001</v>
      </c>
      <c r="R27" s="136">
        <v>412.30504930000001</v>
      </c>
      <c r="S27" s="136">
        <v>475.84285839999995</v>
      </c>
      <c r="T27" s="136">
        <v>440.71904600000005</v>
      </c>
      <c r="U27" s="136">
        <v>380.07124160000001</v>
      </c>
      <c r="V27" s="136">
        <v>339.18265303500004</v>
      </c>
      <c r="W27" s="136">
        <v>300.85895024000001</v>
      </c>
      <c r="X27" s="136">
        <v>221.28262197499998</v>
      </c>
      <c r="Y27" s="136">
        <v>247.48711145999999</v>
      </c>
      <c r="Z27" s="136">
        <v>245.78093105999997</v>
      </c>
      <c r="AA27" s="136">
        <v>179.65563290000003</v>
      </c>
      <c r="AB27" s="136">
        <v>189.60611310000002</v>
      </c>
      <c r="AC27" s="136">
        <v>123.34894660499999</v>
      </c>
      <c r="AD27" s="136">
        <v>150.26956715</v>
      </c>
      <c r="AE27" s="136">
        <v>138.13905460000001</v>
      </c>
      <c r="AF27" s="136">
        <v>160.184505</v>
      </c>
      <c r="AG27" s="136">
        <v>96.00184754</v>
      </c>
      <c r="AH27" s="136">
        <v>121.0916268</v>
      </c>
    </row>
    <row r="28" spans="1:34" s="103" customFormat="1" ht="15" customHeight="1" x14ac:dyDescent="0.25">
      <c r="A28" s="138" t="s">
        <v>124</v>
      </c>
      <c r="B28" s="139">
        <v>72632.027348515679</v>
      </c>
      <c r="C28" s="140">
        <v>72632.027348515679</v>
      </c>
      <c r="D28" s="140">
        <v>65681.344914997637</v>
      </c>
      <c r="E28" s="140">
        <v>64228.083675522546</v>
      </c>
      <c r="F28" s="140">
        <v>63328.886980143885</v>
      </c>
      <c r="G28" s="140">
        <v>63179.005396931942</v>
      </c>
      <c r="H28" s="140">
        <v>63189.248026453191</v>
      </c>
      <c r="I28" s="140">
        <v>63734.243495382805</v>
      </c>
      <c r="J28" s="140">
        <v>62749.874749991504</v>
      </c>
      <c r="K28" s="140">
        <v>63202.483690048539</v>
      </c>
      <c r="L28" s="140">
        <v>63368.028239492218</v>
      </c>
      <c r="M28" s="140">
        <v>62732.482788284899</v>
      </c>
      <c r="N28" s="140">
        <v>63456.546593156017</v>
      </c>
      <c r="O28" s="140">
        <v>61258.8575675014</v>
      </c>
      <c r="P28" s="140">
        <v>60681.54904542322</v>
      </c>
      <c r="Q28" s="140">
        <v>59802.118663015091</v>
      </c>
      <c r="R28" s="140">
        <v>59623.25903767829</v>
      </c>
      <c r="S28" s="140">
        <v>58506.352050991685</v>
      </c>
      <c r="T28" s="140">
        <v>59063.36267027034</v>
      </c>
      <c r="U28" s="140">
        <v>59423.915460591918</v>
      </c>
      <c r="V28" s="140">
        <v>59768.196781828112</v>
      </c>
      <c r="W28" s="140">
        <v>59355.483956970158</v>
      </c>
      <c r="X28" s="140">
        <v>59394.443210603313</v>
      </c>
      <c r="Y28" s="140">
        <v>60052.380442502123</v>
      </c>
      <c r="Z28" s="140">
        <v>60851.998731860629</v>
      </c>
      <c r="AA28" s="140">
        <v>62107.718105365922</v>
      </c>
      <c r="AB28" s="140">
        <v>61967.227177979024</v>
      </c>
      <c r="AC28" s="140">
        <v>61546.128742528876</v>
      </c>
      <c r="AD28" s="140">
        <v>60866.857253817805</v>
      </c>
      <c r="AE28" s="140">
        <v>59265.362560617708</v>
      </c>
      <c r="AF28" s="140">
        <v>58525.00718320789</v>
      </c>
      <c r="AG28" s="140">
        <v>57551.881941872314</v>
      </c>
      <c r="AH28" s="140">
        <v>56332.889454090458</v>
      </c>
    </row>
    <row r="29" spans="1:34" s="103" customFormat="1" ht="15" customHeight="1" x14ac:dyDescent="0.25">
      <c r="A29" s="135" t="s">
        <v>125</v>
      </c>
      <c r="B29" s="132">
        <v>37141.098335710238</v>
      </c>
      <c r="C29" s="133">
        <v>37141.098335710238</v>
      </c>
      <c r="D29" s="134">
        <v>33091.899567978013</v>
      </c>
      <c r="E29" s="134">
        <v>32244.684232025636</v>
      </c>
      <c r="F29" s="134">
        <v>32269.336157897513</v>
      </c>
      <c r="G29" s="134">
        <v>32500.132263059357</v>
      </c>
      <c r="H29" s="134">
        <v>32547.87884654558</v>
      </c>
      <c r="I29" s="134">
        <v>32570.847249739221</v>
      </c>
      <c r="J29" s="134">
        <v>31635.068369871246</v>
      </c>
      <c r="K29" s="134">
        <v>31451.236826174805</v>
      </c>
      <c r="L29" s="134">
        <v>31224.506740408571</v>
      </c>
      <c r="M29" s="134">
        <v>30699.325343212578</v>
      </c>
      <c r="N29" s="134">
        <v>31171.964689958142</v>
      </c>
      <c r="O29" s="134">
        <v>29935.653673878969</v>
      </c>
      <c r="P29" s="134">
        <v>29559.743519074742</v>
      </c>
      <c r="Q29" s="134">
        <v>28737.894170295571</v>
      </c>
      <c r="R29" s="134">
        <v>28547.982773377164</v>
      </c>
      <c r="S29" s="134">
        <v>27964.255261369552</v>
      </c>
      <c r="T29" s="134">
        <v>28066.657443494896</v>
      </c>
      <c r="U29" s="134">
        <v>28320.671301711012</v>
      </c>
      <c r="V29" s="134">
        <v>28352.236956254521</v>
      </c>
      <c r="W29" s="134">
        <v>28203.459163840911</v>
      </c>
      <c r="X29" s="134">
        <v>27822.456990695053</v>
      </c>
      <c r="Y29" s="134">
        <v>27829.844152492733</v>
      </c>
      <c r="Z29" s="134">
        <v>28181.004455045797</v>
      </c>
      <c r="AA29" s="134">
        <v>28420.176019472532</v>
      </c>
      <c r="AB29" s="134">
        <v>28401.890765824606</v>
      </c>
      <c r="AC29" s="134">
        <v>28116.183688583493</v>
      </c>
      <c r="AD29" s="134">
        <v>27890.278547840851</v>
      </c>
      <c r="AE29" s="134">
        <v>27453.806356407607</v>
      </c>
      <c r="AF29" s="134">
        <v>27132.243405933681</v>
      </c>
      <c r="AG29" s="134">
        <v>26708.591047393715</v>
      </c>
      <c r="AH29" s="134">
        <v>26141.264785888325</v>
      </c>
    </row>
    <row r="30" spans="1:34" s="92" customFormat="1" ht="15" customHeight="1" x14ac:dyDescent="0.25">
      <c r="A30" s="135" t="s">
        <v>126</v>
      </c>
      <c r="B30" s="132">
        <v>11959.300486339705</v>
      </c>
      <c r="C30" s="133">
        <v>11959.300486339705</v>
      </c>
      <c r="D30" s="134">
        <v>10634.09990642196</v>
      </c>
      <c r="E30" s="134">
        <v>10571.747779604981</v>
      </c>
      <c r="F30" s="134">
        <v>10525.500229309877</v>
      </c>
      <c r="G30" s="134">
        <v>10913.751656292654</v>
      </c>
      <c r="H30" s="134">
        <v>10804.742455931611</v>
      </c>
      <c r="I30" s="134">
        <v>10901.327460250683</v>
      </c>
      <c r="J30" s="134">
        <v>10747.542786588676</v>
      </c>
      <c r="K30" s="134">
        <v>11016.143382108352</v>
      </c>
      <c r="L30" s="134">
        <v>10933.913336663396</v>
      </c>
      <c r="M30" s="134">
        <v>10868.289771012551</v>
      </c>
      <c r="N30" s="134">
        <v>11013.731113741556</v>
      </c>
      <c r="O30" s="134">
        <v>10748.204524057375</v>
      </c>
      <c r="P30" s="134">
        <v>10808.68960984259</v>
      </c>
      <c r="Q30" s="134">
        <v>10474.580522786884</v>
      </c>
      <c r="R30" s="134">
        <v>10388.930531603268</v>
      </c>
      <c r="S30" s="134">
        <v>10145.884745847719</v>
      </c>
      <c r="T30" s="134">
        <v>10166.949839871944</v>
      </c>
      <c r="U30" s="134">
        <v>10096.638119514242</v>
      </c>
      <c r="V30" s="134">
        <v>10078.489363512184</v>
      </c>
      <c r="W30" s="134">
        <v>9701.0820954205265</v>
      </c>
      <c r="X30" s="134">
        <v>9631.0880803924701</v>
      </c>
      <c r="Y30" s="134">
        <v>9764.2295209976837</v>
      </c>
      <c r="Z30" s="134">
        <v>9769.2944025843281</v>
      </c>
      <c r="AA30" s="134">
        <v>9910.1757492866163</v>
      </c>
      <c r="AB30" s="134">
        <v>9890.9455579607329</v>
      </c>
      <c r="AC30" s="134">
        <v>9904.7459746483364</v>
      </c>
      <c r="AD30" s="134">
        <v>9928.7914560950176</v>
      </c>
      <c r="AE30" s="134">
        <v>9804.3756912214649</v>
      </c>
      <c r="AF30" s="134">
        <v>9768.0075452027231</v>
      </c>
      <c r="AG30" s="134">
        <v>9673.673540253767</v>
      </c>
      <c r="AH30" s="134">
        <v>9256.1509168239536</v>
      </c>
    </row>
    <row r="31" spans="1:34" s="92" customFormat="1" ht="15" customHeight="1" x14ac:dyDescent="0.25">
      <c r="A31" s="135" t="s">
        <v>127</v>
      </c>
      <c r="B31" s="132">
        <v>20339.179776563131</v>
      </c>
      <c r="C31" s="133">
        <v>20339.179776563131</v>
      </c>
      <c r="D31" s="134">
        <v>19056.859602658918</v>
      </c>
      <c r="E31" s="134">
        <v>18714.948643841108</v>
      </c>
      <c r="F31" s="134">
        <v>18193.413614540816</v>
      </c>
      <c r="G31" s="134">
        <v>17586.340936853867</v>
      </c>
      <c r="H31" s="134">
        <v>17703.260036609248</v>
      </c>
      <c r="I31" s="134">
        <v>17996.672047656735</v>
      </c>
      <c r="J31" s="134">
        <v>17999.33989710105</v>
      </c>
      <c r="K31" s="134">
        <v>18226.316857745169</v>
      </c>
      <c r="L31" s="134">
        <v>18536.46405899899</v>
      </c>
      <c r="M31" s="134">
        <v>18464.692170784725</v>
      </c>
      <c r="N31" s="134">
        <v>18540.315236341397</v>
      </c>
      <c r="O31" s="134">
        <v>17930.994942183588</v>
      </c>
      <c r="P31" s="134">
        <v>17674.413268696506</v>
      </c>
      <c r="Q31" s="134">
        <v>18022.702348144834</v>
      </c>
      <c r="R31" s="134">
        <v>17943.671182106264</v>
      </c>
      <c r="S31" s="134">
        <v>17542.060573553725</v>
      </c>
      <c r="T31" s="134">
        <v>17760.156275102076</v>
      </c>
      <c r="U31" s="134">
        <v>17756.740022493141</v>
      </c>
      <c r="V31" s="134">
        <v>17938.365595470077</v>
      </c>
      <c r="W31" s="134">
        <v>17795.296803848181</v>
      </c>
      <c r="X31" s="134">
        <v>18054.096162100355</v>
      </c>
      <c r="Y31" s="134">
        <v>18427.686817701335</v>
      </c>
      <c r="Z31" s="134">
        <v>18506.93942556006</v>
      </c>
      <c r="AA31" s="134">
        <v>19162.726454018873</v>
      </c>
      <c r="AB31" s="134">
        <v>18977.369672510802</v>
      </c>
      <c r="AC31" s="134">
        <v>18846.431004134411</v>
      </c>
      <c r="AD31" s="134">
        <v>18446.510328031694</v>
      </c>
      <c r="AE31" s="134">
        <v>17449.379106180771</v>
      </c>
      <c r="AF31" s="134">
        <v>17198.704601817077</v>
      </c>
      <c r="AG31" s="134">
        <v>16813.537300747463</v>
      </c>
      <c r="AH31" s="134">
        <v>16619.883953548084</v>
      </c>
    </row>
    <row r="32" spans="1:34" s="92" customFormat="1" ht="15" customHeight="1" x14ac:dyDescent="0.25">
      <c r="A32" s="135" t="s">
        <v>128</v>
      </c>
      <c r="B32" s="132">
        <v>2200.5341227769231</v>
      </c>
      <c r="C32" s="133">
        <v>2200.5341227769231</v>
      </c>
      <c r="D32" s="134">
        <v>1986.7377644519495</v>
      </c>
      <c r="E32" s="134">
        <v>1749.146632047333</v>
      </c>
      <c r="F32" s="134">
        <v>1465.4822987379484</v>
      </c>
      <c r="G32" s="134">
        <v>1325.9392691031285</v>
      </c>
      <c r="H32" s="134">
        <v>1280.0598344285727</v>
      </c>
      <c r="I32" s="134">
        <v>1381.2322239047626</v>
      </c>
      <c r="J32" s="134">
        <v>1480.4991132380958</v>
      </c>
      <c r="K32" s="134">
        <v>1588.5194448095267</v>
      </c>
      <c r="L32" s="134">
        <v>1715.6073701904743</v>
      </c>
      <c r="M32" s="134">
        <v>1695.7464804761917</v>
      </c>
      <c r="N32" s="134">
        <v>1696.0939966666654</v>
      </c>
      <c r="O32" s="134">
        <v>1593.2983204285724</v>
      </c>
      <c r="P32" s="134">
        <v>1569.4695295714284</v>
      </c>
      <c r="Q32" s="134">
        <v>1484.8940600476178</v>
      </c>
      <c r="R32" s="134">
        <v>1428.9084998571416</v>
      </c>
      <c r="S32" s="134">
        <v>1439.0350857142832</v>
      </c>
      <c r="T32" s="134">
        <v>1477.4540481904751</v>
      </c>
      <c r="U32" s="134">
        <v>1545.1370670476172</v>
      </c>
      <c r="V32" s="134">
        <v>1521.9677555238104</v>
      </c>
      <c r="W32" s="134">
        <v>1549.0008411428557</v>
      </c>
      <c r="X32" s="134">
        <v>1593.26391295238</v>
      </c>
      <c r="Y32" s="134">
        <v>1692.084612952382</v>
      </c>
      <c r="Z32" s="134">
        <v>1824.5301506666683</v>
      </c>
      <c r="AA32" s="134">
        <v>1917.2560062857117</v>
      </c>
      <c r="AB32" s="134">
        <v>1905.7889651428591</v>
      </c>
      <c r="AC32" s="134">
        <v>1881.7710979047599</v>
      </c>
      <c r="AD32" s="134">
        <v>1937.6313817142864</v>
      </c>
      <c r="AE32" s="134">
        <v>2047.438471047619</v>
      </c>
      <c r="AF32" s="134">
        <v>2038.8381472380941</v>
      </c>
      <c r="AG32" s="134">
        <v>2009.7765736190502</v>
      </c>
      <c r="AH32" s="134">
        <v>2006.3700139999999</v>
      </c>
    </row>
    <row r="33" spans="1:34" s="92" customFormat="1" ht="15" customHeight="1" x14ac:dyDescent="0.25">
      <c r="A33" s="135" t="s">
        <v>129</v>
      </c>
      <c r="B33" s="141">
        <v>481.04832338513842</v>
      </c>
      <c r="C33" s="142">
        <v>481.04832338513842</v>
      </c>
      <c r="D33" s="143">
        <v>437.08767832455567</v>
      </c>
      <c r="E33" s="143">
        <v>497.36494355212034</v>
      </c>
      <c r="F33" s="143">
        <v>458.1800849350638</v>
      </c>
      <c r="G33" s="143">
        <v>448.57668984672915</v>
      </c>
      <c r="H33" s="143">
        <v>458.53709523809414</v>
      </c>
      <c r="I33" s="143">
        <v>484.79042857142747</v>
      </c>
      <c r="J33" s="143">
        <v>498.94716666666636</v>
      </c>
      <c r="K33" s="143">
        <v>524.80895238095172</v>
      </c>
      <c r="L33" s="143">
        <v>551.76209523809473</v>
      </c>
      <c r="M33" s="143">
        <v>593.13440476190442</v>
      </c>
      <c r="N33" s="143">
        <v>622.16104761904694</v>
      </c>
      <c r="O33" s="143">
        <v>640.14892857142729</v>
      </c>
      <c r="P33" s="143">
        <v>650.10942857142732</v>
      </c>
      <c r="Q33" s="143">
        <v>634.31002380952327</v>
      </c>
      <c r="R33" s="143">
        <v>641.09414285714263</v>
      </c>
      <c r="S33" s="143">
        <v>630.93302380952332</v>
      </c>
      <c r="T33" s="143">
        <v>647.56030952380866</v>
      </c>
      <c r="U33" s="143">
        <v>694.62878571428496</v>
      </c>
      <c r="V33" s="143">
        <v>676.7553571428557</v>
      </c>
      <c r="W33" s="143">
        <v>710.75347619047443</v>
      </c>
      <c r="X33" s="143">
        <v>654.02883333333295</v>
      </c>
      <c r="Y33" s="143">
        <v>689.90585714285726</v>
      </c>
      <c r="Z33" s="143">
        <v>672.55047619047537</v>
      </c>
      <c r="AA33" s="143">
        <v>749.70499999999959</v>
      </c>
      <c r="AB33" s="143">
        <v>791.49504761904825</v>
      </c>
      <c r="AC33" s="143">
        <v>815.14216666666618</v>
      </c>
      <c r="AD33" s="143">
        <v>719.56657142857114</v>
      </c>
      <c r="AE33" s="143">
        <v>605.250642857142</v>
      </c>
      <c r="AF33" s="143">
        <v>497.74816666666635</v>
      </c>
      <c r="AG33" s="143">
        <v>433.26538095238107</v>
      </c>
      <c r="AH33" s="143">
        <v>399.4767857142852</v>
      </c>
    </row>
    <row r="34" spans="1:34" s="92" customFormat="1" ht="15" customHeight="1" x14ac:dyDescent="0.25">
      <c r="A34" s="135" t="s">
        <v>130</v>
      </c>
      <c r="B34" s="141">
        <v>510.44657841318241</v>
      </c>
      <c r="C34" s="142">
        <v>510.44657841318241</v>
      </c>
      <c r="D34" s="143">
        <v>473.64564589744595</v>
      </c>
      <c r="E34" s="143">
        <v>448.82474982729116</v>
      </c>
      <c r="F34" s="143">
        <v>415.20003839570381</v>
      </c>
      <c r="G34" s="143">
        <v>402.08593853595335</v>
      </c>
      <c r="H34" s="143">
        <v>389.49462172839503</v>
      </c>
      <c r="I34" s="143">
        <v>390.62263614814793</v>
      </c>
      <c r="J34" s="143">
        <v>377.44347693827143</v>
      </c>
      <c r="K34" s="143">
        <v>370.60261930864169</v>
      </c>
      <c r="L34" s="143">
        <v>377.582923802469</v>
      </c>
      <c r="M34" s="143">
        <v>366.62832148148141</v>
      </c>
      <c r="N34" s="143">
        <v>349.01621985185164</v>
      </c>
      <c r="O34" s="143">
        <v>319.79681501234541</v>
      </c>
      <c r="P34" s="143">
        <v>312.16542676543224</v>
      </c>
      <c r="Q34" s="143">
        <v>309.77691718518508</v>
      </c>
      <c r="R34" s="143">
        <v>307.53183511111115</v>
      </c>
      <c r="S34" s="143">
        <v>285.76120656790124</v>
      </c>
      <c r="T34" s="143">
        <v>282.91231086419754</v>
      </c>
      <c r="U34" s="143">
        <v>260.72744676543226</v>
      </c>
      <c r="V34" s="143">
        <v>267.26851229629631</v>
      </c>
      <c r="W34" s="143">
        <v>257.23667254320992</v>
      </c>
      <c r="X34" s="143">
        <v>264.10290676543184</v>
      </c>
      <c r="Y34" s="143">
        <v>253.9142048395062</v>
      </c>
      <c r="Z34" s="143">
        <v>240.28784538271614</v>
      </c>
      <c r="AA34" s="143">
        <v>236.22273916049377</v>
      </c>
      <c r="AB34" s="143">
        <v>230.6726046913578</v>
      </c>
      <c r="AC34" s="143">
        <v>225.71571027160493</v>
      </c>
      <c r="AD34" s="143">
        <v>213.03624602469134</v>
      </c>
      <c r="AE34" s="143">
        <v>202.70871920987645</v>
      </c>
      <c r="AF34" s="143">
        <v>194.21726350617271</v>
      </c>
      <c r="AG34" s="143">
        <v>185.45922918518511</v>
      </c>
      <c r="AH34" s="143">
        <v>182.16412839506154</v>
      </c>
    </row>
    <row r="35" spans="1:34" s="92" customFormat="1" ht="15" customHeight="1" thickBot="1" x14ac:dyDescent="0.3">
      <c r="A35" s="135" t="s">
        <v>131</v>
      </c>
      <c r="B35" s="141">
        <v>0.41972532736398505</v>
      </c>
      <c r="C35" s="142">
        <v>0.41972532736398505</v>
      </c>
      <c r="D35" s="143">
        <v>1.014749264793382</v>
      </c>
      <c r="E35" s="143">
        <v>1.3666946240684914</v>
      </c>
      <c r="F35" s="143">
        <v>1.7745563269627391</v>
      </c>
      <c r="G35" s="143">
        <v>2.1786432402529261</v>
      </c>
      <c r="H35" s="143">
        <v>5.2751359716937181</v>
      </c>
      <c r="I35" s="143">
        <v>8.7514491118275259</v>
      </c>
      <c r="J35" s="143">
        <v>11.033939587498548</v>
      </c>
      <c r="K35" s="143">
        <v>24.855607521087968</v>
      </c>
      <c r="L35" s="143">
        <v>28.19171419021578</v>
      </c>
      <c r="M35" s="143">
        <v>44.666296555467191</v>
      </c>
      <c r="N35" s="143">
        <v>63.264288977361829</v>
      </c>
      <c r="O35" s="143">
        <v>90.760363369123809</v>
      </c>
      <c r="P35" s="143">
        <v>106.95826290110814</v>
      </c>
      <c r="Q35" s="143">
        <v>137.96062074547464</v>
      </c>
      <c r="R35" s="143">
        <v>365.14007276619424</v>
      </c>
      <c r="S35" s="143">
        <v>498.42215412898787</v>
      </c>
      <c r="T35" s="143">
        <v>661.67244322294073</v>
      </c>
      <c r="U35" s="143">
        <v>749.37271734619208</v>
      </c>
      <c r="V35" s="143">
        <v>933.11324162836229</v>
      </c>
      <c r="W35" s="143">
        <v>1138.6549039839988</v>
      </c>
      <c r="X35" s="143">
        <v>1375.406324364287</v>
      </c>
      <c r="Y35" s="143">
        <v>1394.7152763756201</v>
      </c>
      <c r="Z35" s="143">
        <v>1657.3919764305811</v>
      </c>
      <c r="AA35" s="143">
        <v>1711.4561371416949</v>
      </c>
      <c r="AB35" s="143">
        <v>1769.0645642296122</v>
      </c>
      <c r="AC35" s="143">
        <v>1756.1391003195981</v>
      </c>
      <c r="AD35" s="143">
        <v>1731.0427226826946</v>
      </c>
      <c r="AE35" s="143">
        <v>1702.4035736932221</v>
      </c>
      <c r="AF35" s="143">
        <v>1695.2480528434753</v>
      </c>
      <c r="AG35" s="143">
        <v>1727.5788697207495</v>
      </c>
      <c r="AH35" s="143">
        <v>1727.5788697207495</v>
      </c>
    </row>
    <row r="36" spans="1:34" s="103" customFormat="1" ht="15" customHeight="1" x14ac:dyDescent="0.25">
      <c r="A36" s="138" t="s">
        <v>132</v>
      </c>
      <c r="B36" s="139">
        <v>35975.62218803513</v>
      </c>
      <c r="C36" s="140">
        <v>35975.62218803513</v>
      </c>
      <c r="D36" s="140">
        <v>-24955.619757691176</v>
      </c>
      <c r="E36" s="140">
        <v>-33376.199754911664</v>
      </c>
      <c r="F36" s="140">
        <v>-34338.566587484602</v>
      </c>
      <c r="G36" s="140">
        <v>-29315.749082163959</v>
      </c>
      <c r="H36" s="140">
        <v>-23118.494742017538</v>
      </c>
      <c r="I36" s="140">
        <v>-16717.866747016342</v>
      </c>
      <c r="J36" s="140">
        <v>-15968.964172485066</v>
      </c>
      <c r="K36" s="140">
        <v>-16100.023886002076</v>
      </c>
      <c r="L36" s="140">
        <v>-20064.430751378914</v>
      </c>
      <c r="M36" s="140">
        <v>-151.17568837622912</v>
      </c>
      <c r="N36" s="140">
        <v>-9647.8554738654821</v>
      </c>
      <c r="O36" s="140">
        <v>22473.393099779089</v>
      </c>
      <c r="P36" s="140">
        <v>17339.495140764993</v>
      </c>
      <c r="Q36" s="140">
        <v>12069.355743345162</v>
      </c>
      <c r="R36" s="140">
        <v>7832.4752123920953</v>
      </c>
      <c r="S36" s="140">
        <v>878.8132495881764</v>
      </c>
      <c r="T36" s="140">
        <v>3964.5926498890913</v>
      </c>
      <c r="U36" s="140">
        <v>-1438.7278177670087</v>
      </c>
      <c r="V36" s="140">
        <v>-10142.782692077895</v>
      </c>
      <c r="W36" s="140">
        <v>-2655.836064400929</v>
      </c>
      <c r="X36" s="140">
        <v>-8809.0713036342604</v>
      </c>
      <c r="Y36" s="140">
        <v>-17466.771447446248</v>
      </c>
      <c r="Z36" s="140">
        <v>-16212.756463266012</v>
      </c>
      <c r="AA36" s="140">
        <v>-8999.2823873844009</v>
      </c>
      <c r="AB36" s="140">
        <v>-11171.578455621095</v>
      </c>
      <c r="AC36" s="140">
        <v>-13727.411345897664</v>
      </c>
      <c r="AD36" s="140">
        <v>-10705.193532110039</v>
      </c>
      <c r="AE36" s="140">
        <v>-7656.9304537464513</v>
      </c>
      <c r="AF36" s="140">
        <v>-6822.2597697634283</v>
      </c>
      <c r="AG36" s="140">
        <v>4196.8352101390501</v>
      </c>
      <c r="AH36" s="140">
        <v>3998.4014121073506</v>
      </c>
    </row>
    <row r="37" spans="1:34" s="92" customFormat="1" ht="15" customHeight="1" x14ac:dyDescent="0.25">
      <c r="A37" s="135" t="s">
        <v>133</v>
      </c>
      <c r="B37" s="132">
        <v>-18200.334373645299</v>
      </c>
      <c r="C37" s="133">
        <v>-18200.334373645299</v>
      </c>
      <c r="D37" s="134">
        <v>-79844.083577365716</v>
      </c>
      <c r="E37" s="134">
        <v>-85250.812789914286</v>
      </c>
      <c r="F37" s="134">
        <v>-84985.279833438864</v>
      </c>
      <c r="G37" s="134">
        <v>-76260.752033780591</v>
      </c>
      <c r="H37" s="134">
        <v>-69647.298790431872</v>
      </c>
      <c r="I37" s="134">
        <v>-73073.77339835056</v>
      </c>
      <c r="J37" s="134">
        <v>-71329.344282885082</v>
      </c>
      <c r="K37" s="134">
        <v>-70278.350394755238</v>
      </c>
      <c r="L37" s="134">
        <v>-72341.664582357742</v>
      </c>
      <c r="M37" s="134">
        <v>-50185.072697133946</v>
      </c>
      <c r="N37" s="134">
        <v>-69927.669225195597</v>
      </c>
      <c r="O37" s="134">
        <v>-33748.193338837307</v>
      </c>
      <c r="P37" s="134">
        <v>-35020.387675939826</v>
      </c>
      <c r="Q37" s="134">
        <v>-34030.17103906937</v>
      </c>
      <c r="R37" s="134">
        <v>-33284.151101879324</v>
      </c>
      <c r="S37" s="134">
        <v>-31836.902197290605</v>
      </c>
      <c r="T37" s="134">
        <v>-27493.967814406027</v>
      </c>
      <c r="U37" s="134">
        <v>-48611.776478056054</v>
      </c>
      <c r="V37" s="134">
        <v>-55244.629567942124</v>
      </c>
      <c r="W37" s="134">
        <v>-47054.512087204246</v>
      </c>
      <c r="X37" s="134">
        <v>-50970.366136274853</v>
      </c>
      <c r="Y37" s="134">
        <v>-59239.998894591765</v>
      </c>
      <c r="Z37" s="134">
        <v>-63916.223500606735</v>
      </c>
      <c r="AA37" s="134">
        <v>-55630.725097220515</v>
      </c>
      <c r="AB37" s="134">
        <v>-58153.406202912112</v>
      </c>
      <c r="AC37" s="134">
        <v>-60158.722421889775</v>
      </c>
      <c r="AD37" s="134">
        <v>-55877.644837592605</v>
      </c>
      <c r="AE37" s="134">
        <v>-47925.860951643619</v>
      </c>
      <c r="AF37" s="134">
        <v>-49032.104287761504</v>
      </c>
      <c r="AG37" s="134">
        <v>-38775.993992712116</v>
      </c>
      <c r="AH37" s="134">
        <v>-41408.770032184271</v>
      </c>
    </row>
    <row r="38" spans="1:34" s="92" customFormat="1" ht="15" customHeight="1" x14ac:dyDescent="0.25">
      <c r="A38" s="135" t="s">
        <v>134</v>
      </c>
      <c r="B38" s="132">
        <v>15040.127407805994</v>
      </c>
      <c r="C38" s="133">
        <v>15040.127407805994</v>
      </c>
      <c r="D38" s="134">
        <v>14674.102642512005</v>
      </c>
      <c r="E38" s="134">
        <v>14966.847409874999</v>
      </c>
      <c r="F38" s="134">
        <v>14899.916775294001</v>
      </c>
      <c r="G38" s="134">
        <v>14897.832446664004</v>
      </c>
      <c r="H38" s="134">
        <v>14869.602999983001</v>
      </c>
      <c r="I38" s="134">
        <v>14809.861106746002</v>
      </c>
      <c r="J38" s="134">
        <v>14717.448390548001</v>
      </c>
      <c r="K38" s="134">
        <v>14601.571072266001</v>
      </c>
      <c r="L38" s="134">
        <v>14537.166530304006</v>
      </c>
      <c r="M38" s="134">
        <v>14501.747458128999</v>
      </c>
      <c r="N38" s="134">
        <v>15096.736432356998</v>
      </c>
      <c r="O38" s="134">
        <v>15457.987833297993</v>
      </c>
      <c r="P38" s="134">
        <v>15310.237541736</v>
      </c>
      <c r="Q38" s="134">
        <v>15483.588222128999</v>
      </c>
      <c r="R38" s="134">
        <v>15952.063509475001</v>
      </c>
      <c r="S38" s="134">
        <v>15013.903469381006</v>
      </c>
      <c r="T38" s="134">
        <v>15105.550503242001</v>
      </c>
      <c r="U38" s="134">
        <v>15002.580254875007</v>
      </c>
      <c r="V38" s="134">
        <v>14997.219906100003</v>
      </c>
      <c r="W38" s="134">
        <v>15134.259354935002</v>
      </c>
      <c r="X38" s="134">
        <v>15098.026625897986</v>
      </c>
      <c r="Y38" s="134">
        <v>15543.221545523003</v>
      </c>
      <c r="Z38" s="134">
        <v>15667.986152500996</v>
      </c>
      <c r="AA38" s="134">
        <v>15542.733898027993</v>
      </c>
      <c r="AB38" s="134">
        <v>15718.695671748999</v>
      </c>
      <c r="AC38" s="134">
        <v>16093.283029256998</v>
      </c>
      <c r="AD38" s="134">
        <v>15944.760660211006</v>
      </c>
      <c r="AE38" s="134">
        <v>15880.062875858004</v>
      </c>
      <c r="AF38" s="134">
        <v>15887.735741802004</v>
      </c>
      <c r="AG38" s="134">
        <v>15739.667140001993</v>
      </c>
      <c r="AH38" s="134">
        <v>16048.682329867997</v>
      </c>
    </row>
    <row r="39" spans="1:34" s="92" customFormat="1" ht="15" customHeight="1" x14ac:dyDescent="0.25">
      <c r="A39" s="135" t="s">
        <v>135</v>
      </c>
      <c r="B39" s="132">
        <v>30025.002906058009</v>
      </c>
      <c r="C39" s="133">
        <v>30025.002906058009</v>
      </c>
      <c r="D39" s="134">
        <v>28483.926123786001</v>
      </c>
      <c r="E39" s="134">
        <v>25758.093798191996</v>
      </c>
      <c r="F39" s="134">
        <v>24326.345017009993</v>
      </c>
      <c r="G39" s="134">
        <v>23670.758693747004</v>
      </c>
      <c r="H39" s="134">
        <v>23763.767262367011</v>
      </c>
      <c r="I39" s="134">
        <v>33686.655325563996</v>
      </c>
      <c r="J39" s="134">
        <v>33876.766796721997</v>
      </c>
      <c r="K39" s="134">
        <v>33046.380146004994</v>
      </c>
      <c r="L39" s="134">
        <v>32419.184892313999</v>
      </c>
      <c r="M39" s="134">
        <v>31888.996493172992</v>
      </c>
      <c r="N39" s="134">
        <v>35294.771521822993</v>
      </c>
      <c r="O39" s="134">
        <v>33115.965117540982</v>
      </c>
      <c r="P39" s="134">
        <v>31618.165203958997</v>
      </c>
      <c r="Q39" s="134">
        <v>28685.003944742006</v>
      </c>
      <c r="R39" s="134">
        <v>26537.673279130995</v>
      </c>
      <c r="S39" s="134">
        <v>22630.03553114125</v>
      </c>
      <c r="T39" s="134">
        <v>21789.275195028786</v>
      </c>
      <c r="U39" s="134">
        <v>27358.619852994514</v>
      </c>
      <c r="V39" s="134">
        <v>26489.026986234498</v>
      </c>
      <c r="W39" s="134">
        <v>25055.14714814549</v>
      </c>
      <c r="X39" s="134">
        <v>23398.401127592886</v>
      </c>
      <c r="Y39" s="134">
        <v>21941.459092685491</v>
      </c>
      <c r="Z39" s="134">
        <v>26215.494254203499</v>
      </c>
      <c r="AA39" s="134">
        <v>25522.795729751491</v>
      </c>
      <c r="AB39" s="134">
        <v>24340.143485174496</v>
      </c>
      <c r="AC39" s="134">
        <v>23230.917746373489</v>
      </c>
      <c r="AD39" s="134">
        <v>22563.988418629535</v>
      </c>
      <c r="AE39" s="134">
        <v>22549.629060558535</v>
      </c>
      <c r="AF39" s="134">
        <v>22196.492571942046</v>
      </c>
      <c r="AG39" s="134">
        <v>25440.38374682705</v>
      </c>
      <c r="AH39" s="134">
        <v>26001.878205075001</v>
      </c>
    </row>
    <row r="40" spans="1:34" s="92" customFormat="1" ht="15" customHeight="1" x14ac:dyDescent="0.25">
      <c r="A40" s="135" t="s">
        <v>136</v>
      </c>
      <c r="B40" s="132">
        <v>9048.2272472797231</v>
      </c>
      <c r="C40" s="133">
        <v>9048.2272472797231</v>
      </c>
      <c r="D40" s="134">
        <v>8992.8186677273261</v>
      </c>
      <c r="E40" s="134">
        <v>9208.5503030968266</v>
      </c>
      <c r="F40" s="134">
        <v>9194.4624051406736</v>
      </c>
      <c r="G40" s="134">
        <v>9349.9280718364225</v>
      </c>
      <c r="H40" s="134">
        <v>9231.0335563757253</v>
      </c>
      <c r="I40" s="134">
        <v>9172.1892537107233</v>
      </c>
      <c r="J40" s="134">
        <v>9163.2026255125238</v>
      </c>
      <c r="K40" s="134">
        <v>9342.2323043935739</v>
      </c>
      <c r="L40" s="134">
        <v>9417.8581896544238</v>
      </c>
      <c r="M40" s="134">
        <v>9448.6810831770254</v>
      </c>
      <c r="N40" s="134">
        <v>9940.4702367766258</v>
      </c>
      <c r="O40" s="134">
        <v>9699.7562547451253</v>
      </c>
      <c r="P40" s="134">
        <v>9735.1805409226235</v>
      </c>
      <c r="Q40" s="134">
        <v>9789.7557119816247</v>
      </c>
      <c r="R40" s="134">
        <v>9805.2810343276269</v>
      </c>
      <c r="S40" s="134">
        <v>9523.2550392376252</v>
      </c>
      <c r="T40" s="134">
        <v>9603.9440454386258</v>
      </c>
      <c r="U40" s="134">
        <v>9452.1737987166234</v>
      </c>
      <c r="V40" s="134">
        <v>9457.1539418176253</v>
      </c>
      <c r="W40" s="134">
        <v>9279.4606792481245</v>
      </c>
      <c r="X40" s="134">
        <v>9178.6817450181261</v>
      </c>
      <c r="Y40" s="134">
        <v>9227.1518648381243</v>
      </c>
      <c r="Z40" s="134">
        <v>9214.1201677591253</v>
      </c>
      <c r="AA40" s="134">
        <v>9175.5140882971264</v>
      </c>
      <c r="AB40" s="134">
        <v>9338.5960359651235</v>
      </c>
      <c r="AC40" s="134">
        <v>9536.2752713876234</v>
      </c>
      <c r="AD40" s="134">
        <v>9553.693019800121</v>
      </c>
      <c r="AE40" s="134">
        <v>9608.4977519646254</v>
      </c>
      <c r="AF40" s="134">
        <v>9713.3148376936242</v>
      </c>
      <c r="AG40" s="134">
        <v>9845.9196477761234</v>
      </c>
      <c r="AH40" s="134">
        <v>10250.822981941625</v>
      </c>
    </row>
    <row r="41" spans="1:34" s="92" customFormat="1" ht="15" customHeight="1" x14ac:dyDescent="0.25">
      <c r="A41" s="135" t="s">
        <v>137</v>
      </c>
      <c r="B41" s="132">
        <v>1392.9494800930004</v>
      </c>
      <c r="C41" s="133">
        <v>1392.9494800930004</v>
      </c>
      <c r="D41" s="134">
        <v>1385.6791263740001</v>
      </c>
      <c r="E41" s="134">
        <v>1380.9837807989995</v>
      </c>
      <c r="F41" s="134">
        <v>1399.3476928849998</v>
      </c>
      <c r="G41" s="134">
        <v>1392.6515032550003</v>
      </c>
      <c r="H41" s="134">
        <v>1392.5477562369997</v>
      </c>
      <c r="I41" s="134">
        <v>1401.8648316980002</v>
      </c>
      <c r="J41" s="134">
        <v>1399.365870012</v>
      </c>
      <c r="K41" s="134">
        <v>1388.3002019400005</v>
      </c>
      <c r="L41" s="134">
        <v>1384.7106904670002</v>
      </c>
      <c r="M41" s="134">
        <v>1371.8308285539999</v>
      </c>
      <c r="N41" s="134">
        <v>5269.0326076949978</v>
      </c>
      <c r="O41" s="134">
        <v>5068.4677788499994</v>
      </c>
      <c r="P41" s="134">
        <v>4468.6250056980007</v>
      </c>
      <c r="Q41" s="134">
        <v>4354.7202404680002</v>
      </c>
      <c r="R41" s="134">
        <v>3834.1454766469983</v>
      </c>
      <c r="S41" s="134">
        <v>1827.6600949679998</v>
      </c>
      <c r="T41" s="134">
        <v>1407.4304220030008</v>
      </c>
      <c r="U41" s="134">
        <v>1034.2691319559999</v>
      </c>
      <c r="V41" s="134">
        <v>578.62143981099916</v>
      </c>
      <c r="W41" s="134">
        <v>29.354674412000122</v>
      </c>
      <c r="X41" s="134">
        <v>-539.89037266799971</v>
      </c>
      <c r="Y41" s="134">
        <v>-951.37081441399914</v>
      </c>
      <c r="Z41" s="134">
        <v>-682.23101862299939</v>
      </c>
      <c r="AA41" s="134">
        <v>-320.79387950400076</v>
      </c>
      <c r="AB41" s="134">
        <v>-186.14464448899938</v>
      </c>
      <c r="AC41" s="134">
        <v>-126.24200090100112</v>
      </c>
      <c r="AD41" s="134">
        <v>247.92652859799998</v>
      </c>
      <c r="AE41" s="134">
        <v>882.01989842000023</v>
      </c>
      <c r="AF41" s="134">
        <v>479.23748880600044</v>
      </c>
      <c r="AG41" s="134">
        <v>598.13775714999906</v>
      </c>
      <c r="AH41" s="134">
        <v>1757.0670163109987</v>
      </c>
    </row>
    <row r="42" spans="1:34" s="92" customFormat="1" ht="15" customHeight="1" thickBot="1" x14ac:dyDescent="0.3">
      <c r="A42" s="135" t="s">
        <v>138</v>
      </c>
      <c r="B42" s="132">
        <v>-1330.3504795563003</v>
      </c>
      <c r="C42" s="133">
        <v>-1330.3504795563003</v>
      </c>
      <c r="D42" s="134">
        <v>1351.9372592752002</v>
      </c>
      <c r="E42" s="134">
        <v>560.13774303980006</v>
      </c>
      <c r="F42" s="134">
        <v>826.64135562459978</v>
      </c>
      <c r="G42" s="134">
        <v>-2366.1677638858</v>
      </c>
      <c r="H42" s="134">
        <v>-2728.1475265484</v>
      </c>
      <c r="I42" s="134">
        <v>-2714.6638663845001</v>
      </c>
      <c r="J42" s="134">
        <v>-3796.4035723945049</v>
      </c>
      <c r="K42" s="134">
        <v>-4200.1572158514073</v>
      </c>
      <c r="L42" s="134">
        <v>-5481.6864717606004</v>
      </c>
      <c r="M42" s="134">
        <v>-7177.3588542753005</v>
      </c>
      <c r="N42" s="134">
        <v>-5321.1970473215006</v>
      </c>
      <c r="O42" s="134">
        <v>-7120.5905458177003</v>
      </c>
      <c r="P42" s="134">
        <v>-8772.3254756107999</v>
      </c>
      <c r="Q42" s="134">
        <v>-12213.541336906101</v>
      </c>
      <c r="R42" s="134">
        <v>-15012.536985309202</v>
      </c>
      <c r="S42" s="134">
        <v>-16279.138687849099</v>
      </c>
      <c r="T42" s="134">
        <v>-16447.639701417298</v>
      </c>
      <c r="U42" s="134">
        <v>-5674.5943782530994</v>
      </c>
      <c r="V42" s="134">
        <v>-6420.1753980989006</v>
      </c>
      <c r="W42" s="134">
        <v>-5099.5458339372999</v>
      </c>
      <c r="X42" s="134">
        <v>-4973.9242932004017</v>
      </c>
      <c r="Y42" s="134">
        <v>-3987.2342414871</v>
      </c>
      <c r="Z42" s="134">
        <v>-2711.9025184999005</v>
      </c>
      <c r="AA42" s="134">
        <v>-3288.8071267364999</v>
      </c>
      <c r="AB42" s="134">
        <v>-2229.4628011085993</v>
      </c>
      <c r="AC42" s="134">
        <v>-2302.9229701250001</v>
      </c>
      <c r="AD42" s="134">
        <v>-3137.9173217561006</v>
      </c>
      <c r="AE42" s="134">
        <v>-8651.2790889039989</v>
      </c>
      <c r="AF42" s="134">
        <v>-6066.9361222455991</v>
      </c>
      <c r="AG42" s="134">
        <v>-8651.2790889039989</v>
      </c>
      <c r="AH42" s="134">
        <v>-8651.2790889039989</v>
      </c>
    </row>
    <row r="43" spans="1:34" s="92" customFormat="1" ht="15" customHeight="1" x14ac:dyDescent="0.25">
      <c r="A43" s="138" t="s">
        <v>139</v>
      </c>
      <c r="B43" s="125">
        <v>41208.891374826992</v>
      </c>
      <c r="C43" s="126">
        <v>41208.891374826992</v>
      </c>
      <c r="D43" s="126">
        <v>42608.213558871001</v>
      </c>
      <c r="E43" s="126">
        <v>43072.002693926886</v>
      </c>
      <c r="F43" s="126">
        <v>42650.102233899932</v>
      </c>
      <c r="G43" s="126">
        <v>41491.835456927161</v>
      </c>
      <c r="H43" s="126">
        <v>40135.977340023877</v>
      </c>
      <c r="I43" s="126">
        <v>38261.993832476117</v>
      </c>
      <c r="J43" s="126">
        <v>34832.352216245316</v>
      </c>
      <c r="K43" s="126">
        <v>32230.180063358926</v>
      </c>
      <c r="L43" s="126">
        <v>30177.978352510159</v>
      </c>
      <c r="M43" s="126">
        <v>28249.563894666317</v>
      </c>
      <c r="N43" s="126">
        <v>26207.974692807322</v>
      </c>
      <c r="O43" s="126">
        <v>24490.612994145966</v>
      </c>
      <c r="P43" s="126">
        <v>22699.140236249401</v>
      </c>
      <c r="Q43" s="126">
        <v>20118.018914445485</v>
      </c>
      <c r="R43" s="126">
        <v>18453.67150889754</v>
      </c>
      <c r="S43" s="126">
        <v>16383.414104228865</v>
      </c>
      <c r="T43" s="126">
        <v>14868.193774533303</v>
      </c>
      <c r="U43" s="126">
        <v>13478.051136572472</v>
      </c>
      <c r="V43" s="126">
        <v>12098.710307760812</v>
      </c>
      <c r="W43" s="126">
        <v>10853.394829594503</v>
      </c>
      <c r="X43" s="126">
        <v>9987.1648443495997</v>
      </c>
      <c r="Y43" s="126">
        <v>9167.3538117251392</v>
      </c>
      <c r="Z43" s="126">
        <v>8380.6363587384785</v>
      </c>
      <c r="AA43" s="126">
        <v>7779.8940213545129</v>
      </c>
      <c r="AB43" s="126">
        <v>7175.1394751604521</v>
      </c>
      <c r="AC43" s="126">
        <v>6655.1615378582765</v>
      </c>
      <c r="AD43" s="126">
        <v>6281.3255692099556</v>
      </c>
      <c r="AE43" s="126">
        <v>5897.2677548549009</v>
      </c>
      <c r="AF43" s="126">
        <v>5376.5933808824448</v>
      </c>
      <c r="AG43" s="126">
        <v>4901.0282317241745</v>
      </c>
      <c r="AH43" s="126">
        <v>4494.047544056375</v>
      </c>
    </row>
    <row r="44" spans="1:34" s="92" customFormat="1" ht="15" customHeight="1" x14ac:dyDescent="0.25">
      <c r="A44" s="135" t="s">
        <v>140</v>
      </c>
      <c r="B44" s="129">
        <v>37191.252</v>
      </c>
      <c r="C44" s="130">
        <v>37191.252</v>
      </c>
      <c r="D44" s="130">
        <v>39322.5</v>
      </c>
      <c r="E44" s="130">
        <v>40268.115999999995</v>
      </c>
      <c r="F44" s="130">
        <v>40154.239999999998</v>
      </c>
      <c r="G44" s="130">
        <v>39212.824000000001</v>
      </c>
      <c r="H44" s="130">
        <v>37857.175999999999</v>
      </c>
      <c r="I44" s="130">
        <v>36060.023999999998</v>
      </c>
      <c r="J44" s="130">
        <v>32792.06</v>
      </c>
      <c r="K44" s="130">
        <v>30293.143999999997</v>
      </c>
      <c r="L44" s="130">
        <v>28232.763999999999</v>
      </c>
      <c r="M44" s="130">
        <v>26271.559999999998</v>
      </c>
      <c r="N44" s="130">
        <v>24258.472000000002</v>
      </c>
      <c r="O44" s="130">
        <v>22439.396000000001</v>
      </c>
      <c r="P44" s="130">
        <v>20668.2</v>
      </c>
      <c r="Q44" s="130">
        <v>18093.684000000001</v>
      </c>
      <c r="R44" s="130">
        <v>16360.596000000001</v>
      </c>
      <c r="S44" s="130">
        <v>14511.195999999998</v>
      </c>
      <c r="T44" s="130">
        <v>12969.46</v>
      </c>
      <c r="U44" s="130">
        <v>11613.616</v>
      </c>
      <c r="V44" s="130">
        <v>10232.348</v>
      </c>
      <c r="W44" s="130">
        <v>9015.1880000000001</v>
      </c>
      <c r="X44" s="130">
        <v>8067.5279999999993</v>
      </c>
      <c r="Y44" s="130">
        <v>7233.24</v>
      </c>
      <c r="Z44" s="130">
        <v>6471.2480000000005</v>
      </c>
      <c r="AA44" s="130">
        <v>5796.616</v>
      </c>
      <c r="AB44" s="130">
        <v>5191.8440000000001</v>
      </c>
      <c r="AC44" s="130">
        <v>4657.1840000000002</v>
      </c>
      <c r="AD44" s="130">
        <v>4284.1399999999994</v>
      </c>
      <c r="AE44" s="130">
        <v>3944.5839999999998</v>
      </c>
      <c r="AF44" s="130">
        <v>3426.7239999999997</v>
      </c>
      <c r="AG44" s="130">
        <v>2973.096</v>
      </c>
      <c r="AH44" s="130">
        <v>2574.152</v>
      </c>
    </row>
    <row r="45" spans="1:34" s="92" customFormat="1" ht="15" customHeight="1" x14ac:dyDescent="0.25">
      <c r="A45" s="135" t="s">
        <v>141</v>
      </c>
      <c r="B45" s="129">
        <v>79.06027499999999</v>
      </c>
      <c r="C45" s="130">
        <v>79.06027499999999</v>
      </c>
      <c r="D45" s="130">
        <v>94.402664999999999</v>
      </c>
      <c r="E45" s="130">
        <v>109.74505500000001</v>
      </c>
      <c r="F45" s="130">
        <v>125.087445</v>
      </c>
      <c r="G45" s="130">
        <v>197.40019949999996</v>
      </c>
      <c r="H45" s="130">
        <v>269.70773550000001</v>
      </c>
      <c r="I45" s="130">
        <v>342.02049</v>
      </c>
      <c r="J45" s="130">
        <v>376.46258999999998</v>
      </c>
      <c r="K45" s="130">
        <v>414.8467005</v>
      </c>
      <c r="L45" s="130">
        <v>481.31677799999994</v>
      </c>
      <c r="M45" s="130">
        <v>553.92027849999999</v>
      </c>
      <c r="N45" s="130">
        <v>566.30693999999994</v>
      </c>
      <c r="O45" s="130">
        <v>677.13262199999997</v>
      </c>
      <c r="P45" s="130">
        <v>683.69073600000002</v>
      </c>
      <c r="Q45" s="130">
        <v>698.66421850000006</v>
      </c>
      <c r="R45" s="130">
        <v>691.40054699999996</v>
      </c>
      <c r="S45" s="130">
        <v>704.70397799999989</v>
      </c>
      <c r="T45" s="130">
        <v>754.06699500000002</v>
      </c>
      <c r="U45" s="130">
        <v>743.12583549999999</v>
      </c>
      <c r="V45" s="130">
        <v>762.69551200000001</v>
      </c>
      <c r="W45" s="130">
        <v>757.8712835</v>
      </c>
      <c r="X45" s="130">
        <v>848.87039949999985</v>
      </c>
      <c r="Y45" s="130">
        <v>885.14385799999991</v>
      </c>
      <c r="Z45" s="130">
        <v>878.96336800000006</v>
      </c>
      <c r="AA45" s="130">
        <v>950.98652649999985</v>
      </c>
      <c r="AB45" s="130">
        <v>952.8339125</v>
      </c>
      <c r="AC45" s="130">
        <v>977.31706199999985</v>
      </c>
      <c r="AD45" s="130">
        <v>992.79035799999997</v>
      </c>
      <c r="AE45" s="130">
        <v>963.34625699999992</v>
      </c>
      <c r="AF45" s="130">
        <v>981.43663149999998</v>
      </c>
      <c r="AG45" s="130">
        <v>979.74194749999992</v>
      </c>
      <c r="AH45" s="130">
        <v>975.38772699999993</v>
      </c>
    </row>
    <row r="46" spans="1:34" s="92" customFormat="1" ht="15" customHeight="1" x14ac:dyDescent="0.25">
      <c r="A46" s="135" t="s">
        <v>142</v>
      </c>
      <c r="B46" s="129">
        <v>3938.5790998269849</v>
      </c>
      <c r="C46" s="130">
        <v>3938.5790998269849</v>
      </c>
      <c r="D46" s="130">
        <v>3191.3108938710002</v>
      </c>
      <c r="E46" s="130">
        <v>2694.1416389268888</v>
      </c>
      <c r="F46" s="130">
        <v>2370.7747888999384</v>
      </c>
      <c r="G46" s="130">
        <v>2081.611257427161</v>
      </c>
      <c r="H46" s="130">
        <v>1998.6472795238815</v>
      </c>
      <c r="I46" s="130">
        <v>1838.2519284716188</v>
      </c>
      <c r="J46" s="130">
        <v>1630.0766408804418</v>
      </c>
      <c r="K46" s="130">
        <v>1475.5758543634313</v>
      </c>
      <c r="L46" s="130">
        <v>1403.6187788795348</v>
      </c>
      <c r="M46" s="130">
        <v>1343.0311292505335</v>
      </c>
      <c r="N46" s="130">
        <v>1292.9576503251965</v>
      </c>
      <c r="O46" s="130">
        <v>1266.423588395963</v>
      </c>
      <c r="P46" s="130">
        <v>1229.8325743118996</v>
      </c>
      <c r="Q46" s="130">
        <v>1192.4600465704821</v>
      </c>
      <c r="R46" s="130">
        <v>1162.2859868975352</v>
      </c>
      <c r="S46" s="130">
        <v>1135.0431982488669</v>
      </c>
      <c r="T46" s="130">
        <v>1111.832299103306</v>
      </c>
      <c r="U46" s="130">
        <v>1086.6377857324721</v>
      </c>
      <c r="V46" s="130">
        <v>1068.2515309508103</v>
      </c>
      <c r="W46" s="130">
        <v>1043.9470119545024</v>
      </c>
      <c r="X46" s="130">
        <v>1031.5719866196002</v>
      </c>
      <c r="Y46" s="130">
        <v>1011.606398195139</v>
      </c>
      <c r="Z46" s="130">
        <v>993.92432475847863</v>
      </c>
      <c r="AA46" s="130">
        <v>995.43428466451348</v>
      </c>
      <c r="AB46" s="130">
        <v>994.56360532045187</v>
      </c>
      <c r="AC46" s="130">
        <v>986.07568748827657</v>
      </c>
      <c r="AD46" s="130">
        <v>970.90458430995614</v>
      </c>
      <c r="AE46" s="130">
        <v>956.30415861490133</v>
      </c>
      <c r="AF46" s="130">
        <v>935.6306820624452</v>
      </c>
      <c r="AG46" s="130">
        <v>915.95676037417411</v>
      </c>
      <c r="AH46" s="130">
        <v>912.84283667637533</v>
      </c>
    </row>
    <row r="47" spans="1:34" s="92" customFormat="1" ht="15" customHeight="1" thickBot="1" x14ac:dyDescent="0.3">
      <c r="A47" s="144" t="s">
        <v>143</v>
      </c>
      <c r="B47" s="145">
        <v>0</v>
      </c>
      <c r="C47" s="146">
        <v>0</v>
      </c>
      <c r="D47" s="146">
        <v>0</v>
      </c>
      <c r="E47" s="146">
        <v>0</v>
      </c>
      <c r="F47" s="146">
        <v>0</v>
      </c>
      <c r="G47" s="146">
        <v>0</v>
      </c>
      <c r="H47" s="146">
        <v>10.446325</v>
      </c>
      <c r="I47" s="146">
        <v>21.697414004499997</v>
      </c>
      <c r="J47" s="146">
        <v>33.752985364875002</v>
      </c>
      <c r="K47" s="146">
        <v>46.613508495499993</v>
      </c>
      <c r="L47" s="146">
        <v>60.278795630624998</v>
      </c>
      <c r="M47" s="146">
        <v>81.052486915784996</v>
      </c>
      <c r="N47" s="146">
        <v>90.238102482127502</v>
      </c>
      <c r="O47" s="146">
        <v>107.66078375000001</v>
      </c>
      <c r="P47" s="146">
        <v>117.4169259375</v>
      </c>
      <c r="Q47" s="146">
        <v>133.210649375</v>
      </c>
      <c r="R47" s="146">
        <v>239.38897500000004</v>
      </c>
      <c r="S47" s="146">
        <v>32.470927979999999</v>
      </c>
      <c r="T47" s="146">
        <v>32.834480429999999</v>
      </c>
      <c r="U47" s="146">
        <v>34.671515339999999</v>
      </c>
      <c r="V47" s="146">
        <v>35.415264809999996</v>
      </c>
      <c r="W47" s="146">
        <v>36.388534139999997</v>
      </c>
      <c r="X47" s="146">
        <v>39.194458230000002</v>
      </c>
      <c r="Y47" s="146">
        <v>37.363555529999992</v>
      </c>
      <c r="Z47" s="146">
        <v>36.500665979999994</v>
      </c>
      <c r="AA47" s="146">
        <v>36.857210189999996</v>
      </c>
      <c r="AB47" s="146">
        <v>35.897957339999998</v>
      </c>
      <c r="AC47" s="146">
        <v>34.584788369999998</v>
      </c>
      <c r="AD47" s="146">
        <v>33.490626900000002</v>
      </c>
      <c r="AE47" s="146">
        <v>33.033339239999997</v>
      </c>
      <c r="AF47" s="146">
        <v>32.802067319999999</v>
      </c>
      <c r="AG47" s="146">
        <v>32.233523849999997</v>
      </c>
      <c r="AH47" s="146">
        <v>31.664980380000003</v>
      </c>
    </row>
    <row r="48" spans="1:34" s="92" customFormat="1" ht="15" customHeight="1" x14ac:dyDescent="0.2">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row>
    <row r="49" spans="1:34" s="92" customFormat="1" ht="15" customHeight="1" thickBot="1" x14ac:dyDescent="0.25">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row>
    <row r="50" spans="1:34" s="92" customFormat="1" ht="15" customHeight="1" x14ac:dyDescent="0.25">
      <c r="A50" s="148" t="s">
        <v>144</v>
      </c>
      <c r="B50" s="149">
        <v>63016.624388956028</v>
      </c>
      <c r="C50" s="150">
        <v>63016.624388956028</v>
      </c>
      <c r="D50" s="150">
        <v>1968.9184848405203</v>
      </c>
      <c r="E50" s="150">
        <v>-4031.8641158434912</v>
      </c>
      <c r="F50" s="150">
        <v>-691.19456847585388</v>
      </c>
      <c r="G50" s="150">
        <v>5328.9387710887167</v>
      </c>
      <c r="H50" s="150">
        <v>11532.656286058587</v>
      </c>
      <c r="I50" s="150">
        <v>9531.9925935032588</v>
      </c>
      <c r="J50" s="150">
        <v>18776.014042738811</v>
      </c>
      <c r="K50" s="150">
        <v>21687.347045633964</v>
      </c>
      <c r="L50" s="150">
        <v>21612.249808974702</v>
      </c>
      <c r="M50" s="150">
        <v>45287.026296001459</v>
      </c>
      <c r="N50" s="150">
        <v>34623.823677397886</v>
      </c>
      <c r="O50" s="150">
        <v>70172.310427052216</v>
      </c>
      <c r="P50" s="150">
        <v>75465.271857930347</v>
      </c>
      <c r="Q50" s="150">
        <v>79735.791521646737</v>
      </c>
      <c r="R50" s="150">
        <v>86604.12161193011</v>
      </c>
      <c r="S50" s="150">
        <v>95942.226115234633</v>
      </c>
      <c r="T50" s="150">
        <v>111364.77862418043</v>
      </c>
      <c r="U50" s="150">
        <v>108678.52942782102</v>
      </c>
      <c r="V50" s="150">
        <v>100972.66388268843</v>
      </c>
      <c r="W50" s="150">
        <v>117803.82724839993</v>
      </c>
      <c r="X50" s="150">
        <v>115767.14997692208</v>
      </c>
      <c r="Y50" s="150">
        <v>118984.14508790366</v>
      </c>
      <c r="Z50" s="150">
        <v>119661.13727988722</v>
      </c>
      <c r="AA50" s="150">
        <v>113686.26217599928</v>
      </c>
      <c r="AB50" s="150">
        <v>117664.37751046702</v>
      </c>
      <c r="AC50" s="150">
        <v>116963.15158069083</v>
      </c>
      <c r="AD50" s="150">
        <v>116949.11821457358</v>
      </c>
      <c r="AE50" s="150">
        <v>116923.80963687079</v>
      </c>
      <c r="AF50" s="150">
        <v>121271.7582154535</v>
      </c>
      <c r="AG50" s="150">
        <v>108117.74100910859</v>
      </c>
      <c r="AH50" s="150">
        <v>133901.26660857227</v>
      </c>
    </row>
    <row r="51" spans="1:34" s="92" customFormat="1" ht="15" customHeight="1" x14ac:dyDescent="0.25">
      <c r="A51" s="151" t="s">
        <v>145</v>
      </c>
      <c r="B51" s="152">
        <v>19191.953348835748</v>
      </c>
      <c r="C51" s="153">
        <v>19191.953348835748</v>
      </c>
      <c r="D51" s="154">
        <v>17884.402985999517</v>
      </c>
      <c r="E51" s="154">
        <v>17843.123158423303</v>
      </c>
      <c r="F51" s="154">
        <v>20271.981835998158</v>
      </c>
      <c r="G51" s="154">
        <v>20374.130645097659</v>
      </c>
      <c r="H51" s="154">
        <v>20916.998598291724</v>
      </c>
      <c r="I51" s="154">
        <v>21793.375436523638</v>
      </c>
      <c r="J51" s="154">
        <v>22826.280587689951</v>
      </c>
      <c r="K51" s="155">
        <v>22862.258492935991</v>
      </c>
      <c r="L51" s="155">
        <v>24397.331645432681</v>
      </c>
      <c r="M51" s="154">
        <v>25896.253783113156</v>
      </c>
      <c r="N51" s="154">
        <v>25449.832098179857</v>
      </c>
      <c r="O51" s="154">
        <v>25841.28195348609</v>
      </c>
      <c r="P51" s="154">
        <v>26945.969278892149</v>
      </c>
      <c r="Q51" s="154">
        <v>27894.6476086927</v>
      </c>
      <c r="R51" s="154">
        <v>30608.9126832654</v>
      </c>
      <c r="S51" s="154">
        <v>32120.475495753672</v>
      </c>
      <c r="T51" s="154">
        <v>34282.555810547754</v>
      </c>
      <c r="U51" s="154">
        <v>34153.408724755762</v>
      </c>
      <c r="V51" s="154">
        <v>33068.062294773001</v>
      </c>
      <c r="W51" s="154">
        <v>32894.677712284269</v>
      </c>
      <c r="X51" s="154">
        <v>31580.054204061998</v>
      </c>
      <c r="Y51" s="154">
        <v>32873.066941377605</v>
      </c>
      <c r="Z51" s="154">
        <v>32568.755096586676</v>
      </c>
      <c r="AA51" s="154">
        <v>31552.491806979931</v>
      </c>
      <c r="AB51" s="154">
        <v>31730.627678429355</v>
      </c>
      <c r="AC51" s="154">
        <v>35026.474684997433</v>
      </c>
      <c r="AD51" s="154">
        <v>36095.803953053008</v>
      </c>
      <c r="AE51" s="154">
        <v>35002.407413101791</v>
      </c>
      <c r="AF51" s="154">
        <v>33600.725372751651</v>
      </c>
      <c r="AG51" s="154">
        <v>17376.160925712469</v>
      </c>
      <c r="AH51" s="154">
        <v>22103.708553095701</v>
      </c>
    </row>
    <row r="52" spans="1:34" s="92" customFormat="1" ht="15" customHeight="1" x14ac:dyDescent="0.25">
      <c r="A52" s="156" t="s">
        <v>146</v>
      </c>
      <c r="B52" s="141">
        <v>12180.589956770076</v>
      </c>
      <c r="C52" s="142">
        <v>12180.589956770076</v>
      </c>
      <c r="D52" s="142">
        <v>11989.146557103126</v>
      </c>
      <c r="E52" s="142">
        <v>12985.643256927297</v>
      </c>
      <c r="F52" s="142">
        <v>13931.602216795831</v>
      </c>
      <c r="G52" s="142">
        <v>14581.443400087317</v>
      </c>
      <c r="H52" s="142">
        <v>15075.175572352924</v>
      </c>
      <c r="I52" s="142">
        <v>15969.366746995054</v>
      </c>
      <c r="J52" s="142">
        <v>16555.966898452582</v>
      </c>
      <c r="K52" s="142">
        <v>17079.428425678605</v>
      </c>
      <c r="L52" s="142">
        <v>18472.043674665681</v>
      </c>
      <c r="M52" s="142">
        <v>19615.907952901143</v>
      </c>
      <c r="N52" s="142">
        <v>19111.090613597229</v>
      </c>
      <c r="O52" s="142">
        <v>19030.72944690334</v>
      </c>
      <c r="P52" s="142">
        <v>19366.455406538571</v>
      </c>
      <c r="Q52" s="142">
        <v>20022.514752162504</v>
      </c>
      <c r="R52" s="142">
        <v>23206.407401293785</v>
      </c>
      <c r="S52" s="142">
        <v>24436.856629594837</v>
      </c>
      <c r="T52" s="142">
        <v>25339.118970593812</v>
      </c>
      <c r="U52" s="142">
        <v>25603.750438134684</v>
      </c>
      <c r="V52" s="142">
        <v>24921.915816847202</v>
      </c>
      <c r="W52" s="142">
        <v>24525.217435730858</v>
      </c>
      <c r="X52" s="142">
        <v>23345.923613605701</v>
      </c>
      <c r="Y52" s="142">
        <v>25258.311762427958</v>
      </c>
      <c r="Z52" s="142">
        <v>25765.47081499645</v>
      </c>
      <c r="AA52" s="142">
        <v>24796.646639258863</v>
      </c>
      <c r="AB52" s="142">
        <v>24703.142814907511</v>
      </c>
      <c r="AC52" s="142">
        <v>26709.40375465091</v>
      </c>
      <c r="AD52" s="142">
        <v>29441.000848862899</v>
      </c>
      <c r="AE52" s="142">
        <v>30315.041383167321</v>
      </c>
      <c r="AF52" s="142">
        <v>30003.574481513686</v>
      </c>
      <c r="AG52" s="142">
        <v>13809.317186734914</v>
      </c>
      <c r="AH52" s="142">
        <v>18300.038581054367</v>
      </c>
    </row>
    <row r="53" spans="1:34" s="92" customFormat="1" ht="15" customHeight="1" x14ac:dyDescent="0.25">
      <c r="A53" s="156" t="s">
        <v>147</v>
      </c>
      <c r="B53" s="141">
        <v>7011.3633920656703</v>
      </c>
      <c r="C53" s="142">
        <v>7011.3633920656703</v>
      </c>
      <c r="D53" s="142">
        <v>5895.2564288963922</v>
      </c>
      <c r="E53" s="142">
        <v>4857.4799014960054</v>
      </c>
      <c r="F53" s="142">
        <v>6340.3796192023265</v>
      </c>
      <c r="G53" s="142">
        <v>5792.687245010341</v>
      </c>
      <c r="H53" s="142">
        <v>5841.8230259387992</v>
      </c>
      <c r="I53" s="142">
        <v>5824.0086895285858</v>
      </c>
      <c r="J53" s="142">
        <v>6270.3136892373714</v>
      </c>
      <c r="K53" s="142">
        <v>5782.8300672573869</v>
      </c>
      <c r="L53" s="142">
        <v>5925.287970766999</v>
      </c>
      <c r="M53" s="142">
        <v>6280.3458302120134</v>
      </c>
      <c r="N53" s="142">
        <v>6338.741484582627</v>
      </c>
      <c r="O53" s="142">
        <v>6810.5525065827487</v>
      </c>
      <c r="P53" s="142">
        <v>7579.5138723535792</v>
      </c>
      <c r="Q53" s="142">
        <v>7872.1328565301965</v>
      </c>
      <c r="R53" s="142">
        <v>7402.5052819716129</v>
      </c>
      <c r="S53" s="142">
        <v>7683.618866158834</v>
      </c>
      <c r="T53" s="142">
        <v>8943.436839953938</v>
      </c>
      <c r="U53" s="142">
        <v>8549.6582866210774</v>
      </c>
      <c r="V53" s="142">
        <v>8146.1464779258004</v>
      </c>
      <c r="W53" s="142">
        <v>8369.4602765534091</v>
      </c>
      <c r="X53" s="142">
        <v>8234.1305904562996</v>
      </c>
      <c r="Y53" s="142">
        <v>7614.7551789496465</v>
      </c>
      <c r="Z53" s="142">
        <v>6803.2842815902241</v>
      </c>
      <c r="AA53" s="142">
        <v>6755.8451677210678</v>
      </c>
      <c r="AB53" s="142">
        <v>7027.4848635218441</v>
      </c>
      <c r="AC53" s="142">
        <v>8317.070930346521</v>
      </c>
      <c r="AD53" s="142">
        <v>6654.8031041901095</v>
      </c>
      <c r="AE53" s="142">
        <v>4687.366029934472</v>
      </c>
      <c r="AF53" s="142">
        <v>3597.1508912379654</v>
      </c>
      <c r="AG53" s="142">
        <v>3566.8437389775545</v>
      </c>
      <c r="AH53" s="142">
        <v>3803.6699720413335</v>
      </c>
    </row>
    <row r="54" spans="1:34" s="92" customFormat="1" ht="15" customHeight="1" x14ac:dyDescent="0.25">
      <c r="A54" s="157" t="s">
        <v>148</v>
      </c>
      <c r="B54" s="158">
        <v>22898.718412905371</v>
      </c>
      <c r="C54" s="159">
        <v>22898.718412905371</v>
      </c>
      <c r="D54" s="159">
        <v>22646.472365252994</v>
      </c>
      <c r="E54" s="159">
        <v>22889.037625888195</v>
      </c>
      <c r="F54" s="159">
        <v>23207.758287802189</v>
      </c>
      <c r="G54" s="159">
        <v>23352.869675836962</v>
      </c>
      <c r="H54" s="159">
        <v>22572.470589789769</v>
      </c>
      <c r="I54" s="159">
        <v>23136.745071031422</v>
      </c>
      <c r="J54" s="159">
        <v>30575.650598605745</v>
      </c>
      <c r="K54" s="159">
        <v>32719.119174446714</v>
      </c>
      <c r="L54" s="159">
        <v>34463.077900883392</v>
      </c>
      <c r="M54" s="159">
        <v>35820.742237166865</v>
      </c>
      <c r="N54" s="159">
        <v>38222.338736497841</v>
      </c>
      <c r="O54" s="159">
        <v>38926.683256245589</v>
      </c>
      <c r="P54" s="159">
        <v>46498.37851933745</v>
      </c>
      <c r="Q54" s="159">
        <v>52568.474314641899</v>
      </c>
      <c r="R54" s="159">
        <v>59253.745682905304</v>
      </c>
      <c r="S54" s="159">
        <v>71745.759924168044</v>
      </c>
      <c r="T54" s="159">
        <v>81075.994399059273</v>
      </c>
      <c r="U54" s="159">
        <v>89059.533778128622</v>
      </c>
      <c r="V54" s="159">
        <v>89641.055646730456</v>
      </c>
      <c r="W54" s="159">
        <v>100320.76525296313</v>
      </c>
      <c r="X54" s="159">
        <v>99589.883017137763</v>
      </c>
      <c r="Y54" s="159">
        <v>110518.86584091777</v>
      </c>
      <c r="Z54" s="159">
        <v>111164.13767557309</v>
      </c>
      <c r="AA54" s="159">
        <v>106058.34850003126</v>
      </c>
      <c r="AB54" s="159">
        <v>108368.67984916552</v>
      </c>
      <c r="AC54" s="159">
        <v>106872.42436463773</v>
      </c>
      <c r="AD54" s="159">
        <v>106175.27816627148</v>
      </c>
      <c r="AE54" s="159">
        <v>106547.82093629011</v>
      </c>
      <c r="AF54" s="159">
        <v>107165.77085051747</v>
      </c>
      <c r="AG54" s="159">
        <v>107255.16790282509</v>
      </c>
      <c r="AH54" s="159">
        <v>111797.55805547656</v>
      </c>
    </row>
    <row r="55" spans="1:34" s="137" customFormat="1" ht="15" customHeight="1" thickBot="1" x14ac:dyDescent="0.3">
      <c r="A55" s="160" t="s">
        <v>149</v>
      </c>
      <c r="B55" s="161">
        <v>20925.952627214905</v>
      </c>
      <c r="C55" s="162">
        <v>20925.952627214905</v>
      </c>
      <c r="D55" s="162">
        <v>-38561.956866411994</v>
      </c>
      <c r="E55" s="162">
        <v>-44764.024900154989</v>
      </c>
      <c r="F55" s="162">
        <v>-44170.934692276205</v>
      </c>
      <c r="G55" s="162">
        <v>-38398.061549845901</v>
      </c>
      <c r="H55" s="162">
        <v>-31956.812902022906</v>
      </c>
      <c r="I55" s="162">
        <v>-35398.127914051802</v>
      </c>
      <c r="J55" s="162">
        <v>-34625.917143556886</v>
      </c>
      <c r="K55" s="162">
        <v>-33894.030621748745</v>
      </c>
      <c r="L55" s="162">
        <v>-37248.159737341375</v>
      </c>
      <c r="M55" s="162">
        <v>-16429.969724278562</v>
      </c>
      <c r="N55" s="162">
        <v>-29048.347157279812</v>
      </c>
      <c r="O55" s="162">
        <v>5404.3452173205396</v>
      </c>
      <c r="P55" s="162">
        <v>2020.9240597007374</v>
      </c>
      <c r="Q55" s="162">
        <v>-727.33040168786727</v>
      </c>
      <c r="R55" s="162">
        <v>-3258.5367542406066</v>
      </c>
      <c r="S55" s="162">
        <v>-7924.0093046870898</v>
      </c>
      <c r="T55" s="162">
        <v>-3993.7715854265953</v>
      </c>
      <c r="U55" s="162">
        <v>-14534.413075063361</v>
      </c>
      <c r="V55" s="162">
        <v>-21736.454058815027</v>
      </c>
      <c r="W55" s="162">
        <v>-15411.615716847467</v>
      </c>
      <c r="X55" s="162">
        <v>-15402.787244277693</v>
      </c>
      <c r="Y55" s="162">
        <v>-24407.787694391744</v>
      </c>
      <c r="Z55" s="162">
        <v>-24071.755492272554</v>
      </c>
      <c r="AA55" s="162">
        <v>-23924.578131011938</v>
      </c>
      <c r="AB55" s="162">
        <v>-22434.930017127852</v>
      </c>
      <c r="AC55" s="162">
        <v>-24935.747468944337</v>
      </c>
      <c r="AD55" s="162">
        <v>-25321.963904750897</v>
      </c>
      <c r="AE55" s="162">
        <v>-24626.418712521099</v>
      </c>
      <c r="AF55" s="162">
        <v>-19494.738007815613</v>
      </c>
      <c r="AG55" s="162">
        <v>-16513.587819428973</v>
      </c>
      <c r="AH55" s="162">
        <v>0</v>
      </c>
    </row>
  </sheetData>
  <dataValidations count="1">
    <dataValidation allowBlank="1" showInputMessage="1" showErrorMessage="1" sqref="A37:A42" xr:uid="{6B9CF112-2A7D-4CD5-998A-864AF6833612}"/>
  </dataValidations>
  <pageMargins left="0.59055118110236227" right="0.59055118110236227" top="0.78740157480314965" bottom="0.78740157480314965" header="0.70866141732283472" footer="0.70866141732283472"/>
  <pageSetup paperSize="9" scale="61" pageOrder="overThenDown" orientation="landscape" r:id="rId1"/>
  <headerFooter alignWithMargins="0">
    <oddFooter>Seite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63877-2B2D-444C-9064-70F3B49616A2}">
  <sheetPr>
    <tabColor theme="7" tint="0.59999389629810485"/>
    <pageSetUpPr fitToPage="1"/>
  </sheetPr>
  <dimension ref="A1:AH55"/>
  <sheetViews>
    <sheetView zoomScale="90" zoomScaleNormal="90" zoomScaleSheetLayoutView="75" workbookViewId="0">
      <pane xSplit="2" ySplit="5" topLeftCell="U31" activePane="bottomRight" state="frozen"/>
      <selection activeCell="D31" sqref="D31"/>
      <selection pane="topRight" activeCell="D31" sqref="D31"/>
      <selection pane="bottomLeft" activeCell="D31" sqref="D31"/>
      <selection pane="bottomRight" activeCell="D31" sqref="D31"/>
    </sheetView>
  </sheetViews>
  <sheetFormatPr baseColWidth="10" defaultColWidth="8" defaultRowHeight="12" outlineLevelCol="1" x14ac:dyDescent="0.25"/>
  <cols>
    <col min="1" max="1" width="49.42578125" style="163" customWidth="1"/>
    <col min="2" max="2" width="21.42578125" style="483" hidden="1" customWidth="1"/>
    <col min="3" max="3" width="12.85546875" style="163" customWidth="1"/>
    <col min="4" max="7" width="12.85546875" style="163" customWidth="1" outlineLevel="1"/>
    <col min="8" max="8" width="12.85546875" style="163" customWidth="1"/>
    <col min="9" max="12" width="12.85546875" style="163" customWidth="1" outlineLevel="1"/>
    <col min="13" max="13" width="12.85546875" style="163" customWidth="1"/>
    <col min="14" max="17" width="12.85546875" style="163" customWidth="1" outlineLevel="1"/>
    <col min="18" max="18" width="12.85546875" style="163" customWidth="1"/>
    <col min="19" max="22" width="12.85546875" style="163" customWidth="1" outlineLevel="1"/>
    <col min="23" max="34" width="12.85546875" style="163" customWidth="1"/>
    <col min="35" max="16384" width="8" style="163"/>
  </cols>
  <sheetData>
    <row r="1" spans="1:34" s="83" customFormat="1" ht="29.25" x14ac:dyDescent="0.5">
      <c r="A1" s="429" t="s">
        <v>329</v>
      </c>
      <c r="B1" s="430"/>
      <c r="C1" s="82"/>
      <c r="E1" s="82"/>
      <c r="F1" s="82"/>
      <c r="G1" s="82"/>
      <c r="H1" s="82"/>
      <c r="I1" s="82"/>
    </row>
    <row r="2" spans="1:34" s="83" customFormat="1" ht="15" customHeight="1" thickBot="1" x14ac:dyDescent="0.25">
      <c r="A2" s="84"/>
      <c r="B2" s="435"/>
      <c r="C2" s="85"/>
      <c r="D2" s="86"/>
      <c r="E2" s="85"/>
      <c r="F2" s="85"/>
      <c r="G2" s="85"/>
      <c r="H2" s="85"/>
      <c r="I2" s="85"/>
      <c r="J2" s="86"/>
      <c r="K2" s="86"/>
      <c r="L2" s="86"/>
      <c r="M2" s="86"/>
      <c r="N2" s="86"/>
      <c r="O2" s="86"/>
    </row>
    <row r="3" spans="1:34" s="92" customFormat="1" ht="15" customHeight="1" x14ac:dyDescent="0.25">
      <c r="A3" s="87" t="s">
        <v>98</v>
      </c>
      <c r="B3" s="439" t="s">
        <v>330</v>
      </c>
      <c r="C3" s="89">
        <v>33238</v>
      </c>
      <c r="D3" s="90">
        <v>33603</v>
      </c>
      <c r="E3" s="90">
        <v>33969</v>
      </c>
      <c r="F3" s="90">
        <v>34334</v>
      </c>
      <c r="G3" s="90">
        <v>34699</v>
      </c>
      <c r="H3" s="91">
        <v>35064</v>
      </c>
      <c r="I3" s="90">
        <v>35430</v>
      </c>
      <c r="J3" s="90">
        <v>35795</v>
      </c>
      <c r="K3" s="90">
        <v>36160</v>
      </c>
      <c r="L3" s="90">
        <v>36525</v>
      </c>
      <c r="M3" s="91">
        <v>36891</v>
      </c>
      <c r="N3" s="90">
        <v>37256</v>
      </c>
      <c r="O3" s="90">
        <v>37621</v>
      </c>
      <c r="P3" s="90">
        <v>37986</v>
      </c>
      <c r="Q3" s="90">
        <v>38352</v>
      </c>
      <c r="R3" s="91">
        <v>38717</v>
      </c>
      <c r="S3" s="90">
        <v>39082</v>
      </c>
      <c r="T3" s="90">
        <v>39447</v>
      </c>
      <c r="U3" s="90">
        <v>39813</v>
      </c>
      <c r="V3" s="90">
        <v>40178</v>
      </c>
      <c r="W3" s="91">
        <v>40543</v>
      </c>
      <c r="X3" s="90">
        <v>40908</v>
      </c>
      <c r="Y3" s="90">
        <v>41274</v>
      </c>
      <c r="Z3" s="90">
        <v>41639</v>
      </c>
      <c r="AA3" s="90">
        <v>42004</v>
      </c>
      <c r="AB3" s="91">
        <v>42005</v>
      </c>
      <c r="AC3" s="90">
        <v>42370</v>
      </c>
      <c r="AD3" s="90">
        <v>42736</v>
      </c>
      <c r="AE3" s="90">
        <v>43101</v>
      </c>
      <c r="AF3" s="90">
        <v>43466</v>
      </c>
      <c r="AG3" s="91">
        <v>43831</v>
      </c>
      <c r="AH3" s="90">
        <v>44197</v>
      </c>
    </row>
    <row r="4" spans="1:34" s="92" customFormat="1" ht="15" customHeight="1" x14ac:dyDescent="0.25">
      <c r="A4" s="93" t="s">
        <v>100</v>
      </c>
      <c r="B4" s="442"/>
      <c r="C4" s="95">
        <v>1054740.6436308678</v>
      </c>
      <c r="D4" s="95">
        <v>1016870.2914381886</v>
      </c>
      <c r="E4" s="95">
        <v>969474.18310529192</v>
      </c>
      <c r="F4" s="95">
        <v>959367.19786250684</v>
      </c>
      <c r="G4" s="95">
        <v>943184.83650401747</v>
      </c>
      <c r="H4" s="95">
        <v>939897.14520075859</v>
      </c>
      <c r="I4" s="95">
        <v>959653.34790146654</v>
      </c>
      <c r="J4" s="95">
        <v>931486.94555176632</v>
      </c>
      <c r="K4" s="95">
        <v>923466.99254718516</v>
      </c>
      <c r="L4" s="95">
        <v>895402.12791444769</v>
      </c>
      <c r="M4" s="95">
        <v>898938.03601457109</v>
      </c>
      <c r="N4" s="95">
        <v>915242.15188338305</v>
      </c>
      <c r="O4" s="95">
        <v>898834.50861562463</v>
      </c>
      <c r="P4" s="95">
        <v>899858.37512171583</v>
      </c>
      <c r="Q4" s="95">
        <v>885632.52776845382</v>
      </c>
      <c r="R4" s="95">
        <v>865470.70709178131</v>
      </c>
      <c r="S4" s="95">
        <v>877497.6645336271</v>
      </c>
      <c r="T4" s="95">
        <v>850229.80437451997</v>
      </c>
      <c r="U4" s="95">
        <v>852857.86259081995</v>
      </c>
      <c r="V4" s="95">
        <v>788285.81981217198</v>
      </c>
      <c r="W4" s="95">
        <v>831129.58434742235</v>
      </c>
      <c r="X4" s="95">
        <v>807613.93182079401</v>
      </c>
      <c r="Y4" s="95">
        <v>812815.529922758</v>
      </c>
      <c r="Z4" s="95">
        <v>833804.3671131864</v>
      </c>
      <c r="AA4" s="95">
        <v>794738.54564186477</v>
      </c>
      <c r="AB4" s="95">
        <v>798084.70236038265</v>
      </c>
      <c r="AC4" s="95">
        <v>801744.54745022045</v>
      </c>
      <c r="AD4" s="95">
        <v>785985.85096547077</v>
      </c>
      <c r="AE4" s="95">
        <v>754811.13809571648</v>
      </c>
      <c r="AF4" s="95">
        <v>707491.36498979176</v>
      </c>
      <c r="AG4" s="95">
        <v>647252.33289032406</v>
      </c>
      <c r="AH4" s="95">
        <v>678798.87218768848</v>
      </c>
    </row>
    <row r="5" spans="1:34" s="92" customFormat="1" ht="15" customHeight="1" thickBot="1" x14ac:dyDescent="0.3">
      <c r="A5" s="96" t="s">
        <v>101</v>
      </c>
      <c r="B5" s="445"/>
      <c r="C5" s="98">
        <v>1083500.8834488776</v>
      </c>
      <c r="D5" s="98">
        <v>984708.3028462088</v>
      </c>
      <c r="E5" s="98">
        <v>928856.88009676372</v>
      </c>
      <c r="F5" s="98">
        <v>917821.80722745345</v>
      </c>
      <c r="G5" s="98">
        <v>906668.29819739668</v>
      </c>
      <c r="H5" s="98">
        <v>909585.06016697723</v>
      </c>
      <c r="I5" s="98">
        <v>935736.68676524307</v>
      </c>
      <c r="J5" s="98">
        <v>908328.50241382187</v>
      </c>
      <c r="K5" s="98">
        <v>900181.43259500281</v>
      </c>
      <c r="L5" s="98">
        <v>868153.88486327906</v>
      </c>
      <c r="M5" s="98">
        <v>891603.48364089674</v>
      </c>
      <c r="N5" s="98">
        <v>898206.21770787856</v>
      </c>
      <c r="O5" s="98">
        <v>913892.67194597295</v>
      </c>
      <c r="P5" s="98">
        <v>909739.617833953</v>
      </c>
      <c r="Q5" s="98">
        <v>890217.10636565473</v>
      </c>
      <c r="R5" s="98">
        <v>865778.16706772707</v>
      </c>
      <c r="S5" s="98">
        <v>870903.10413692496</v>
      </c>
      <c r="T5" s="98">
        <v>846709.9959563677</v>
      </c>
      <c r="U5" s="98">
        <v>843916.33537482296</v>
      </c>
      <c r="V5" s="98">
        <v>770499.70917557611</v>
      </c>
      <c r="W5" s="98">
        <v>820839.12447370403</v>
      </c>
      <c r="X5" s="98">
        <v>791170.41622639156</v>
      </c>
      <c r="Y5" s="98">
        <v>787704.49650934583</v>
      </c>
      <c r="Z5" s="98">
        <v>809945.85573701153</v>
      </c>
      <c r="AA5" s="98">
        <v>778061.98521732423</v>
      </c>
      <c r="AB5" s="98">
        <v>779212.83463323209</v>
      </c>
      <c r="AC5" s="98">
        <v>780349.68728363537</v>
      </c>
      <c r="AD5" s="98">
        <v>767605.56559127965</v>
      </c>
      <c r="AE5" s="98">
        <v>739346.38075718842</v>
      </c>
      <c r="AF5" s="98">
        <v>692962.59267400322</v>
      </c>
      <c r="AG5" s="98">
        <v>643741.658501887</v>
      </c>
      <c r="AH5" s="98">
        <v>675066.14925439446</v>
      </c>
    </row>
    <row r="6" spans="1:34" s="103" customFormat="1" ht="15" customHeight="1" x14ac:dyDescent="0.25">
      <c r="A6" s="99" t="s">
        <v>102</v>
      </c>
      <c r="B6" s="447"/>
      <c r="C6" s="101">
        <v>991906.28580196318</v>
      </c>
      <c r="D6" s="101">
        <v>958143.22753828089</v>
      </c>
      <c r="E6" s="101">
        <v>913683.04351799237</v>
      </c>
      <c r="F6" s="101">
        <v>903471.54976176785</v>
      </c>
      <c r="G6" s="101">
        <v>884808.13929426402</v>
      </c>
      <c r="H6" s="101">
        <v>882022.43087481777</v>
      </c>
      <c r="I6" s="101">
        <v>903806.87719603581</v>
      </c>
      <c r="J6" s="101">
        <v>872832.04157225951</v>
      </c>
      <c r="K6" s="101">
        <v>866208.92517046677</v>
      </c>
      <c r="L6" s="101">
        <v>840280.14775026124</v>
      </c>
      <c r="M6" s="101">
        <v>838824.47928230721</v>
      </c>
      <c r="N6" s="101">
        <v>861085.80402149633</v>
      </c>
      <c r="O6" s="101">
        <v>846691.15890157328</v>
      </c>
      <c r="P6" s="101">
        <v>843333.81742143445</v>
      </c>
      <c r="Q6" s="101">
        <v>829047.08449985879</v>
      </c>
      <c r="R6" s="101">
        <v>810884.1574745574</v>
      </c>
      <c r="S6" s="101">
        <v>822516.94837315578</v>
      </c>
      <c r="T6" s="101">
        <v>796633.5687888047</v>
      </c>
      <c r="U6" s="101">
        <v>801552.03629325598</v>
      </c>
      <c r="V6" s="101">
        <v>745227.16116175882</v>
      </c>
      <c r="W6" s="101">
        <v>782694.02905894828</v>
      </c>
      <c r="X6" s="101">
        <v>759044.07399374561</v>
      </c>
      <c r="Y6" s="101">
        <v>764921.91920918226</v>
      </c>
      <c r="Z6" s="101">
        <v>786031.49171092873</v>
      </c>
      <c r="AA6" s="101">
        <v>746812.24373801507</v>
      </c>
      <c r="AB6" s="101">
        <v>751574.55945171975</v>
      </c>
      <c r="AC6" s="101">
        <v>753482.68387095421</v>
      </c>
      <c r="AD6" s="101">
        <v>733913.34596907871</v>
      </c>
      <c r="AE6" s="101">
        <v>704779.95628043078</v>
      </c>
      <c r="AF6" s="101">
        <v>659812.611427436</v>
      </c>
      <c r="AG6" s="101">
        <v>602585.73817016475</v>
      </c>
      <c r="AH6" s="101">
        <v>631471.25812249852</v>
      </c>
    </row>
    <row r="7" spans="1:34" s="92" customFormat="1" ht="15" customHeight="1" x14ac:dyDescent="0.25">
      <c r="A7" s="104" t="s">
        <v>103</v>
      </c>
      <c r="B7" s="449"/>
      <c r="C7" s="106">
        <v>988065.6374383627</v>
      </c>
      <c r="D7" s="107">
        <v>954523.86644137255</v>
      </c>
      <c r="E7" s="107">
        <v>910142.79988248658</v>
      </c>
      <c r="F7" s="107">
        <v>900153.74073961086</v>
      </c>
      <c r="G7" s="107">
        <v>881587.83210321493</v>
      </c>
      <c r="H7" s="107">
        <v>878962.36420111812</v>
      </c>
      <c r="I7" s="107">
        <v>900593.58275145316</v>
      </c>
      <c r="J7" s="107">
        <v>869592.59344762727</v>
      </c>
      <c r="K7" s="107">
        <v>863040.66982478788</v>
      </c>
      <c r="L7" s="107">
        <v>837166.98344766407</v>
      </c>
      <c r="M7" s="107">
        <v>835831.99230506178</v>
      </c>
      <c r="N7" s="107">
        <v>858116.25324794219</v>
      </c>
      <c r="O7" s="107">
        <v>843725.24679330084</v>
      </c>
      <c r="P7" s="107">
        <v>840330.80497829476</v>
      </c>
      <c r="Q7" s="107">
        <v>826118.84378730494</v>
      </c>
      <c r="R7" s="107">
        <v>807930.29885818204</v>
      </c>
      <c r="S7" s="107">
        <v>819447.8301161814</v>
      </c>
      <c r="T7" s="107">
        <v>793644.83333337808</v>
      </c>
      <c r="U7" s="107">
        <v>798607.26116157405</v>
      </c>
      <c r="V7" s="107">
        <v>742651.82696299907</v>
      </c>
      <c r="W7" s="107">
        <v>780112.3032935037</v>
      </c>
      <c r="X7" s="107">
        <v>756371.16625701182</v>
      </c>
      <c r="Y7" s="107">
        <v>762264.66439627821</v>
      </c>
      <c r="Z7" s="107">
        <v>783342.58175297303</v>
      </c>
      <c r="AA7" s="107">
        <v>744333.97269048519</v>
      </c>
      <c r="AB7" s="107">
        <v>749200.93441906502</v>
      </c>
      <c r="AC7" s="107">
        <v>751142.49370615196</v>
      </c>
      <c r="AD7" s="107">
        <v>731653.13510824146</v>
      </c>
      <c r="AE7" s="107">
        <v>702781.84662506275</v>
      </c>
      <c r="AF7" s="107">
        <v>657793.16518466314</v>
      </c>
      <c r="AG7" s="107">
        <v>600779.45987696492</v>
      </c>
      <c r="AH7" s="107">
        <v>629640.2377628414</v>
      </c>
    </row>
    <row r="8" spans="1:34" s="92" customFormat="1" ht="15" customHeight="1" x14ac:dyDescent="0.25">
      <c r="A8" s="108" t="s">
        <v>104</v>
      </c>
      <c r="B8" s="450" t="s">
        <v>285</v>
      </c>
      <c r="C8" s="110">
        <v>427842.81536305114</v>
      </c>
      <c r="D8" s="110">
        <v>414135.2050618825</v>
      </c>
      <c r="E8" s="110">
        <v>392571.46307972696</v>
      </c>
      <c r="F8" s="110">
        <v>381565.08594343986</v>
      </c>
      <c r="G8" s="110">
        <v>379109.49598247412</v>
      </c>
      <c r="H8" s="110">
        <v>367358.1751800233</v>
      </c>
      <c r="I8" s="110">
        <v>374200.06914111227</v>
      </c>
      <c r="J8" s="110">
        <v>353211.83296124713</v>
      </c>
      <c r="K8" s="110">
        <v>356108.43844624737</v>
      </c>
      <c r="L8" s="110">
        <v>344056.15320426342</v>
      </c>
      <c r="M8" s="110">
        <v>356993.73398618767</v>
      </c>
      <c r="N8" s="110">
        <v>369530.90792986337</v>
      </c>
      <c r="O8" s="110">
        <v>370907.67378015886</v>
      </c>
      <c r="P8" s="110">
        <v>384605.69457963196</v>
      </c>
      <c r="Q8" s="110">
        <v>382316.31029917649</v>
      </c>
      <c r="R8" s="110">
        <v>377426.83636671881</v>
      </c>
      <c r="S8" s="110">
        <v>379515.52347867552</v>
      </c>
      <c r="T8" s="110">
        <v>385841.74538040208</v>
      </c>
      <c r="U8" s="110">
        <v>365073.33260676608</v>
      </c>
      <c r="V8" s="110">
        <v>340034.01330241136</v>
      </c>
      <c r="W8" s="110">
        <v>351707.35028337262</v>
      </c>
      <c r="X8" s="110">
        <v>349116.04709512857</v>
      </c>
      <c r="Y8" s="110">
        <v>358887.88883525087</v>
      </c>
      <c r="Z8" s="110">
        <v>365348.061149052</v>
      </c>
      <c r="AA8" s="110">
        <v>345816.59958701441</v>
      </c>
      <c r="AB8" s="110">
        <v>333823.58209669951</v>
      </c>
      <c r="AC8" s="110">
        <v>329936.5882333754</v>
      </c>
      <c r="AD8" s="110">
        <v>308583.60823465936</v>
      </c>
      <c r="AE8" s="110">
        <v>296659.25555258023</v>
      </c>
      <c r="AF8" s="110">
        <v>247363.99442120598</v>
      </c>
      <c r="AG8" s="110">
        <v>208824.60743604304</v>
      </c>
      <c r="AH8" s="110">
        <v>235974.23571432551</v>
      </c>
    </row>
    <row r="9" spans="1:34" s="92" customFormat="1" ht="15" customHeight="1" x14ac:dyDescent="0.25">
      <c r="A9" s="108" t="s">
        <v>105</v>
      </c>
      <c r="B9" s="450" t="s">
        <v>288</v>
      </c>
      <c r="C9" s="110">
        <v>184187.46345161635</v>
      </c>
      <c r="D9" s="110">
        <v>162860.52959865073</v>
      </c>
      <c r="E9" s="110">
        <v>152332.19611168507</v>
      </c>
      <c r="F9" s="110">
        <v>141458.81981200719</v>
      </c>
      <c r="G9" s="110">
        <v>139740.61377666792</v>
      </c>
      <c r="H9" s="110">
        <v>143020.12285328453</v>
      </c>
      <c r="I9" s="110">
        <v>133811.84371936266</v>
      </c>
      <c r="J9" s="110">
        <v>137769.92895881733</v>
      </c>
      <c r="K9" s="110">
        <v>133286.8677665111</v>
      </c>
      <c r="L9" s="110">
        <v>130853.63887076096</v>
      </c>
      <c r="M9" s="110">
        <v>127249.35311406266</v>
      </c>
      <c r="N9" s="110">
        <v>120227.24059331439</v>
      </c>
      <c r="O9" s="110">
        <v>119545.99340905809</v>
      </c>
      <c r="P9" s="110">
        <v>116316.95425741156</v>
      </c>
      <c r="Q9" s="110">
        <v>115392.86616662749</v>
      </c>
      <c r="R9" s="110">
        <v>112500.13122887191</v>
      </c>
      <c r="S9" s="110">
        <v>117283.83945707035</v>
      </c>
      <c r="T9" s="110">
        <v>125067.98866059646</v>
      </c>
      <c r="U9" s="110">
        <v>125192.66348844438</v>
      </c>
      <c r="V9" s="110">
        <v>107759.56587476644</v>
      </c>
      <c r="W9" s="110">
        <v>123316.96000156808</v>
      </c>
      <c r="X9" s="110">
        <v>120399.43142010481</v>
      </c>
      <c r="Y9" s="110">
        <v>115881.48699823949</v>
      </c>
      <c r="Z9" s="110">
        <v>116595.91531440805</v>
      </c>
      <c r="AA9" s="110">
        <v>116828.70554882257</v>
      </c>
      <c r="AB9" s="110">
        <v>125161.5914031674</v>
      </c>
      <c r="AC9" s="110">
        <v>127330.66641000519</v>
      </c>
      <c r="AD9" s="110">
        <v>128942.46513453523</v>
      </c>
      <c r="AE9" s="110">
        <v>124001.40527888577</v>
      </c>
      <c r="AF9" s="110">
        <v>121411.40913583332</v>
      </c>
      <c r="AG9" s="110">
        <v>119509.42979802295</v>
      </c>
      <c r="AH9" s="110">
        <v>124987.07422383995</v>
      </c>
    </row>
    <row r="10" spans="1:34" s="92" customFormat="1" ht="15" customHeight="1" x14ac:dyDescent="0.25">
      <c r="A10" s="108" t="s">
        <v>106</v>
      </c>
      <c r="B10" s="450" t="s">
        <v>331</v>
      </c>
      <c r="C10" s="110">
        <v>161352.09999386821</v>
      </c>
      <c r="D10" s="110">
        <v>164583.08094456847</v>
      </c>
      <c r="E10" s="110">
        <v>170521.08743927395</v>
      </c>
      <c r="F10" s="110">
        <v>174970.61474197352</v>
      </c>
      <c r="G10" s="110">
        <v>171124.4641533141</v>
      </c>
      <c r="H10" s="110">
        <v>174889.88578863503</v>
      </c>
      <c r="I10" s="110">
        <v>174699.02290183768</v>
      </c>
      <c r="J10" s="110">
        <v>175146.18128388643</v>
      </c>
      <c r="K10" s="110">
        <v>178509.30058648312</v>
      </c>
      <c r="L10" s="110">
        <v>183690.09194632832</v>
      </c>
      <c r="M10" s="110">
        <v>179915.52485173941</v>
      </c>
      <c r="N10" s="110">
        <v>176234.42209607674</v>
      </c>
      <c r="O10" s="110">
        <v>174300.54968981029</v>
      </c>
      <c r="P10" s="110">
        <v>167987.82896344576</v>
      </c>
      <c r="Q10" s="110">
        <v>167638.8682754745</v>
      </c>
      <c r="R10" s="110">
        <v>159705.69884530595</v>
      </c>
      <c r="S10" s="110">
        <v>155980.21705371302</v>
      </c>
      <c r="T10" s="110">
        <v>152808.19281112499</v>
      </c>
      <c r="U10" s="110">
        <v>152507.548883557</v>
      </c>
      <c r="V10" s="110">
        <v>151789.41028129924</v>
      </c>
      <c r="W10" s="110">
        <v>152659.99604339845</v>
      </c>
      <c r="X10" s="110">
        <v>154736.62389458047</v>
      </c>
      <c r="Y10" s="110">
        <v>153212.11362244582</v>
      </c>
      <c r="Z10" s="110">
        <v>157517.75381919826</v>
      </c>
      <c r="AA10" s="110">
        <v>158383.89907948131</v>
      </c>
      <c r="AB10" s="110">
        <v>161268.80495894307</v>
      </c>
      <c r="AC10" s="110">
        <v>164100.56410325808</v>
      </c>
      <c r="AD10" s="110">
        <v>167028.32924055046</v>
      </c>
      <c r="AE10" s="110">
        <v>161509.41837081991</v>
      </c>
      <c r="AF10" s="110">
        <v>163150.61929851241</v>
      </c>
      <c r="AG10" s="110">
        <v>144567.76615925215</v>
      </c>
      <c r="AH10" s="110">
        <v>146012.54512094587</v>
      </c>
    </row>
    <row r="11" spans="1:34" s="115" customFormat="1" ht="15" customHeight="1" x14ac:dyDescent="0.25">
      <c r="A11" s="111" t="s">
        <v>107</v>
      </c>
      <c r="B11" s="452" t="s">
        <v>297</v>
      </c>
      <c r="C11" s="113">
        <v>151889.81103857246</v>
      </c>
      <c r="D11" s="114">
        <v>155595.1435530876</v>
      </c>
      <c r="E11" s="114">
        <v>161489.78106724672</v>
      </c>
      <c r="F11" s="114">
        <v>165982.57049521658</v>
      </c>
      <c r="G11" s="114">
        <v>162377.13734679259</v>
      </c>
      <c r="H11" s="114">
        <v>166451.9656919541</v>
      </c>
      <c r="I11" s="114">
        <v>166484.90365613604</v>
      </c>
      <c r="J11" s="114">
        <v>167393.04678934687</v>
      </c>
      <c r="K11" s="114">
        <v>170835.30049027488</v>
      </c>
      <c r="L11" s="114">
        <v>176348.41200054516</v>
      </c>
      <c r="M11" s="114">
        <v>172541.32867823174</v>
      </c>
      <c r="N11" s="114">
        <v>169013.72156259959</v>
      </c>
      <c r="O11" s="114">
        <v>167277.59106198585</v>
      </c>
      <c r="P11" s="114">
        <v>161054.64594777563</v>
      </c>
      <c r="Q11" s="114">
        <v>160938.55942226379</v>
      </c>
      <c r="R11" s="114">
        <v>153040.22024286803</v>
      </c>
      <c r="S11" s="114">
        <v>149276.83078742004</v>
      </c>
      <c r="T11" s="114">
        <v>146331.91774323335</v>
      </c>
      <c r="U11" s="114">
        <v>145996.35079553723</v>
      </c>
      <c r="V11" s="114">
        <v>145665.38230155938</v>
      </c>
      <c r="W11" s="114">
        <v>146752.09486086667</v>
      </c>
      <c r="X11" s="114">
        <v>148677.49565087687</v>
      </c>
      <c r="Y11" s="114">
        <v>147354.9530814164</v>
      </c>
      <c r="Z11" s="114">
        <v>151573.37371145713</v>
      </c>
      <c r="AA11" s="114">
        <v>152724.04373648026</v>
      </c>
      <c r="AB11" s="114">
        <v>155314.52970165596</v>
      </c>
      <c r="AC11" s="114">
        <v>158429.5902018059</v>
      </c>
      <c r="AD11" s="114">
        <v>161492.0064771687</v>
      </c>
      <c r="AE11" s="114">
        <v>155929.53002830473</v>
      </c>
      <c r="AF11" s="114">
        <v>157444.36417685563</v>
      </c>
      <c r="AG11" s="114">
        <v>140593.00405307155</v>
      </c>
      <c r="AH11" s="114">
        <v>142140.83876251578</v>
      </c>
    </row>
    <row r="12" spans="1:34" s="92" customFormat="1" ht="15" customHeight="1" x14ac:dyDescent="0.25">
      <c r="A12" s="108" t="s">
        <v>108</v>
      </c>
      <c r="B12" s="450" t="s">
        <v>332</v>
      </c>
      <c r="C12" s="110">
        <v>202918.63772830836</v>
      </c>
      <c r="D12" s="116">
        <v>204532.28687192666</v>
      </c>
      <c r="E12" s="116">
        <v>188317.35830013294</v>
      </c>
      <c r="F12" s="116">
        <v>197020.9512833629</v>
      </c>
      <c r="G12" s="116">
        <v>186852.32136278064</v>
      </c>
      <c r="H12" s="116">
        <v>189711.3084599257</v>
      </c>
      <c r="I12" s="116">
        <v>214762.95169287483</v>
      </c>
      <c r="J12" s="116">
        <v>200451.61166587466</v>
      </c>
      <c r="K12" s="116">
        <v>192111.97553959917</v>
      </c>
      <c r="L12" s="116">
        <v>175984.64173123505</v>
      </c>
      <c r="M12" s="116">
        <v>169359.81335941635</v>
      </c>
      <c r="N12" s="116">
        <v>190227.59444953949</v>
      </c>
      <c r="O12" s="116">
        <v>177037.05806806101</v>
      </c>
      <c r="P12" s="116">
        <v>169465.25492086698</v>
      </c>
      <c r="Q12" s="116">
        <v>159097.3740267127</v>
      </c>
      <c r="R12" s="116">
        <v>156593.02649049764</v>
      </c>
      <c r="S12" s="116">
        <v>165119.87885465805</v>
      </c>
      <c r="T12" s="116">
        <v>128640.19004652789</v>
      </c>
      <c r="U12" s="116">
        <v>154521.80274642177</v>
      </c>
      <c r="V12" s="116">
        <v>141729.33168449317</v>
      </c>
      <c r="W12" s="116">
        <v>151134.04431813231</v>
      </c>
      <c r="X12" s="116">
        <v>130919.46954024646</v>
      </c>
      <c r="Y12" s="116">
        <v>133294.72913767965</v>
      </c>
      <c r="Z12" s="116">
        <v>142854.83702190866</v>
      </c>
      <c r="AA12" s="116">
        <v>122338.47028129915</v>
      </c>
      <c r="AB12" s="116">
        <v>127981.35925464779</v>
      </c>
      <c r="AC12" s="116">
        <v>128777.69135320332</v>
      </c>
      <c r="AD12" s="116">
        <v>126285.52582247749</v>
      </c>
      <c r="AE12" s="116">
        <v>119888.0379592243</v>
      </c>
      <c r="AF12" s="116">
        <v>124979.21422379919</v>
      </c>
      <c r="AG12" s="116">
        <v>127134.89628859887</v>
      </c>
      <c r="AH12" s="116">
        <v>121686.11348498006</v>
      </c>
    </row>
    <row r="13" spans="1:34" s="115" customFormat="1" ht="15" customHeight="1" x14ac:dyDescent="0.25">
      <c r="A13" s="111" t="s">
        <v>109</v>
      </c>
      <c r="B13" s="452" t="s">
        <v>293</v>
      </c>
      <c r="C13" s="113">
        <v>64110.775167640968</v>
      </c>
      <c r="D13" s="114">
        <v>64799.687094273184</v>
      </c>
      <c r="E13" s="114">
        <v>57920.540209146908</v>
      </c>
      <c r="F13" s="114">
        <v>55671.611669239057</v>
      </c>
      <c r="G13" s="114">
        <v>51288.138464901545</v>
      </c>
      <c r="H13" s="114">
        <v>53107.628841871148</v>
      </c>
      <c r="I13" s="114">
        <v>63916.410770608301</v>
      </c>
      <c r="J13" s="114">
        <v>54809.04337077844</v>
      </c>
      <c r="K13" s="114">
        <v>53302.544382269683</v>
      </c>
      <c r="L13" s="114">
        <v>49220.92967152888</v>
      </c>
      <c r="M13" s="114">
        <v>45511.79584217212</v>
      </c>
      <c r="N13" s="114">
        <v>52733.276164838295</v>
      </c>
      <c r="O13" s="114">
        <v>49811.080466670217</v>
      </c>
      <c r="P13" s="114">
        <v>41897.483252197184</v>
      </c>
      <c r="Q13" s="114">
        <v>40502.305389507739</v>
      </c>
      <c r="R13" s="114">
        <v>40040.87933480947</v>
      </c>
      <c r="S13" s="114">
        <v>45989.999013723784</v>
      </c>
      <c r="T13" s="114">
        <v>35210.703134977695</v>
      </c>
      <c r="U13" s="114">
        <v>41939.083640452176</v>
      </c>
      <c r="V13" s="114">
        <v>37601.280798356798</v>
      </c>
      <c r="W13" s="114">
        <v>39663.318957725882</v>
      </c>
      <c r="X13" s="114">
        <v>34797.892357798512</v>
      </c>
      <c r="Y13" s="114">
        <v>33826.366843040698</v>
      </c>
      <c r="Z13" s="114">
        <v>37306.457804298661</v>
      </c>
      <c r="AA13" s="114">
        <v>33486.239388974267</v>
      </c>
      <c r="AB13" s="114">
        <v>34886.438320049674</v>
      </c>
      <c r="AC13" s="114">
        <v>33962.458535605954</v>
      </c>
      <c r="AD13" s="114">
        <v>33563.34768975286</v>
      </c>
      <c r="AE13" s="114">
        <v>29444.417795644546</v>
      </c>
      <c r="AF13" s="114">
        <v>29710.593848325618</v>
      </c>
      <c r="AG13" s="114">
        <v>32513.633106401521</v>
      </c>
      <c r="AH13" s="114">
        <v>33306.719485306188</v>
      </c>
    </row>
    <row r="14" spans="1:34" s="115" customFormat="1" ht="15" customHeight="1" x14ac:dyDescent="0.25">
      <c r="A14" s="111" t="s">
        <v>110</v>
      </c>
      <c r="B14" s="452" t="s">
        <v>294</v>
      </c>
      <c r="C14" s="113">
        <v>128635.75238568426</v>
      </c>
      <c r="D14" s="114">
        <v>131347.14662316561</v>
      </c>
      <c r="E14" s="114">
        <v>123327.0079786252</v>
      </c>
      <c r="F14" s="114">
        <v>133859.61345237758</v>
      </c>
      <c r="G14" s="114">
        <v>128334.83189002775</v>
      </c>
      <c r="H14" s="114">
        <v>128972.93298176376</v>
      </c>
      <c r="I14" s="114">
        <v>142277.08215599696</v>
      </c>
      <c r="J14" s="114">
        <v>138272.16919071227</v>
      </c>
      <c r="K14" s="114">
        <v>131921.53854877528</v>
      </c>
      <c r="L14" s="114">
        <v>119789.68108489805</v>
      </c>
      <c r="M14" s="114">
        <v>117779.73381242254</v>
      </c>
      <c r="N14" s="114">
        <v>131145.06817133026</v>
      </c>
      <c r="O14" s="114">
        <v>121124.71687363318</v>
      </c>
      <c r="P14" s="114">
        <v>121773.37396959362</v>
      </c>
      <c r="Q14" s="114">
        <v>112946.34396406499</v>
      </c>
      <c r="R14" s="114">
        <v>110967.4437870535</v>
      </c>
      <c r="S14" s="114">
        <v>113309.12226579625</v>
      </c>
      <c r="T14" s="114">
        <v>88173.474403914472</v>
      </c>
      <c r="U14" s="114">
        <v>106849.0193359207</v>
      </c>
      <c r="V14" s="114">
        <v>98616.847472086854</v>
      </c>
      <c r="W14" s="114">
        <v>105501.98871100294</v>
      </c>
      <c r="X14" s="114">
        <v>89553.223011148337</v>
      </c>
      <c r="Y14" s="114">
        <v>93712.364816481728</v>
      </c>
      <c r="Z14" s="114">
        <v>99733.365022825325</v>
      </c>
      <c r="AA14" s="114">
        <v>82469.699258307592</v>
      </c>
      <c r="AB14" s="114">
        <v>86733.469368866834</v>
      </c>
      <c r="AC14" s="114">
        <v>88248.344107932659</v>
      </c>
      <c r="AD14" s="114">
        <v>86618.506959777485</v>
      </c>
      <c r="AE14" s="114">
        <v>84578.431310092405</v>
      </c>
      <c r="AF14" s="114">
        <v>89449.108141539997</v>
      </c>
      <c r="AG14" s="114">
        <v>88624.847777159637</v>
      </c>
      <c r="AH14" s="114">
        <v>82296.46623320764</v>
      </c>
    </row>
    <row r="15" spans="1:34" s="92" customFormat="1" ht="15" customHeight="1" x14ac:dyDescent="0.25">
      <c r="A15" s="108" t="s">
        <v>111</v>
      </c>
      <c r="B15" s="450" t="s">
        <v>295</v>
      </c>
      <c r="C15" s="110">
        <v>11764.620901518678</v>
      </c>
      <c r="D15" s="116">
        <v>8412.7639643441817</v>
      </c>
      <c r="E15" s="116">
        <v>6400.694951667655</v>
      </c>
      <c r="F15" s="116">
        <v>5138.2689588273715</v>
      </c>
      <c r="G15" s="116">
        <v>4760.9368279781047</v>
      </c>
      <c r="H15" s="116">
        <v>3982.8719192494927</v>
      </c>
      <c r="I15" s="116">
        <v>3119.6952962656155</v>
      </c>
      <c r="J15" s="116">
        <v>3013.0385778017303</v>
      </c>
      <c r="K15" s="116">
        <v>3024.0874859470123</v>
      </c>
      <c r="L15" s="116">
        <v>2582.4576950761912</v>
      </c>
      <c r="M15" s="116">
        <v>2313.5669936557833</v>
      </c>
      <c r="N15" s="116">
        <v>1896.0881791481777</v>
      </c>
      <c r="O15" s="116">
        <v>1933.9718462126743</v>
      </c>
      <c r="P15" s="116">
        <v>1955.0722569385136</v>
      </c>
      <c r="Q15" s="116">
        <v>1673.4250193136468</v>
      </c>
      <c r="R15" s="116">
        <v>1704.6059267877076</v>
      </c>
      <c r="S15" s="116">
        <v>1548.3712720644996</v>
      </c>
      <c r="T15" s="116">
        <v>1286.7164347266821</v>
      </c>
      <c r="U15" s="116">
        <v>1311.9134363848402</v>
      </c>
      <c r="V15" s="116">
        <v>1339.5058200289052</v>
      </c>
      <c r="W15" s="116">
        <v>1293.9526470321839</v>
      </c>
      <c r="X15" s="116">
        <v>1199.5943069515984</v>
      </c>
      <c r="Y15" s="116">
        <v>988.44580266246101</v>
      </c>
      <c r="Z15" s="116">
        <v>1026.0144484060324</v>
      </c>
      <c r="AA15" s="116">
        <v>966.29819386777933</v>
      </c>
      <c r="AB15" s="116">
        <v>965.59670560724567</v>
      </c>
      <c r="AC15" s="116">
        <v>996.98360631000503</v>
      </c>
      <c r="AD15" s="116">
        <v>813.20667601885941</v>
      </c>
      <c r="AE15" s="116">
        <v>723.72946355264048</v>
      </c>
      <c r="AF15" s="116">
        <v>887.92810531229202</v>
      </c>
      <c r="AG15" s="116">
        <v>742.76019504795363</v>
      </c>
      <c r="AH15" s="116">
        <v>980.26921874995719</v>
      </c>
    </row>
    <row r="16" spans="1:34" s="92" customFormat="1" ht="15" customHeight="1" x14ac:dyDescent="0.25">
      <c r="A16" s="104" t="s">
        <v>112</v>
      </c>
      <c r="B16" s="449"/>
      <c r="C16" s="118">
        <v>3840.6483636005296</v>
      </c>
      <c r="D16" s="119">
        <v>3619.3610969083265</v>
      </c>
      <c r="E16" s="119">
        <v>3540.2436355057894</v>
      </c>
      <c r="F16" s="119">
        <v>3317.8090221569773</v>
      </c>
      <c r="G16" s="119">
        <v>3220.3071910490612</v>
      </c>
      <c r="H16" s="119">
        <v>3060.0666736996495</v>
      </c>
      <c r="I16" s="119">
        <v>3213.2944445826315</v>
      </c>
      <c r="J16" s="119">
        <v>3239.4481246322039</v>
      </c>
      <c r="K16" s="119">
        <v>3168.255345678836</v>
      </c>
      <c r="L16" s="119">
        <v>3113.1643025971471</v>
      </c>
      <c r="M16" s="119">
        <v>2992.4869772454176</v>
      </c>
      <c r="N16" s="119">
        <v>2969.550773554085</v>
      </c>
      <c r="O16" s="119">
        <v>2965.9121082723959</v>
      </c>
      <c r="P16" s="119">
        <v>3003.0124431396398</v>
      </c>
      <c r="Q16" s="119">
        <v>2928.2407125538648</v>
      </c>
      <c r="R16" s="119">
        <v>2953.8586163753616</v>
      </c>
      <c r="S16" s="119">
        <v>3069.1182569743441</v>
      </c>
      <c r="T16" s="119">
        <v>2988.7354554265648</v>
      </c>
      <c r="U16" s="119">
        <v>2944.7751316818922</v>
      </c>
      <c r="V16" s="119">
        <v>2575.3341987597082</v>
      </c>
      <c r="W16" s="119">
        <v>2581.7257654446048</v>
      </c>
      <c r="X16" s="119">
        <v>2672.9077367337613</v>
      </c>
      <c r="Y16" s="119">
        <v>2657.2548129040779</v>
      </c>
      <c r="Z16" s="119">
        <v>2688.9099579556669</v>
      </c>
      <c r="AA16" s="119">
        <v>2478.2710475298713</v>
      </c>
      <c r="AB16" s="119">
        <v>2373.6250326547333</v>
      </c>
      <c r="AC16" s="119">
        <v>2340.1901648022804</v>
      </c>
      <c r="AD16" s="119">
        <v>2260.2108608372209</v>
      </c>
      <c r="AE16" s="119">
        <v>1998.1096553679729</v>
      </c>
      <c r="AF16" s="119">
        <v>2019.4462427728874</v>
      </c>
      <c r="AG16" s="119">
        <v>1806.2782931998875</v>
      </c>
      <c r="AH16" s="119">
        <v>1831.0203596570836</v>
      </c>
    </row>
    <row r="17" spans="1:34" s="92" customFormat="1" ht="15" customHeight="1" x14ac:dyDescent="0.25">
      <c r="A17" s="120" t="s">
        <v>113</v>
      </c>
      <c r="B17" s="459" t="s">
        <v>333</v>
      </c>
      <c r="C17" s="110">
        <v>1832.8031634895797</v>
      </c>
      <c r="D17" s="110">
        <v>1506.0795665704788</v>
      </c>
      <c r="E17" s="110">
        <v>1417.3550792571682</v>
      </c>
      <c r="F17" s="110">
        <v>1179.1723857463949</v>
      </c>
      <c r="G17" s="110">
        <v>980.37029260387999</v>
      </c>
      <c r="H17" s="110">
        <v>933.05859076247907</v>
      </c>
      <c r="I17" s="110">
        <v>883.30760421903096</v>
      </c>
      <c r="J17" s="110">
        <v>907.57075524424204</v>
      </c>
      <c r="K17" s="110">
        <v>847.01323676341599</v>
      </c>
      <c r="L17" s="110">
        <v>755.03511906391191</v>
      </c>
      <c r="M17" s="110">
        <v>778.64011913948002</v>
      </c>
      <c r="N17" s="110">
        <v>740.18522986351797</v>
      </c>
      <c r="O17" s="110">
        <v>756.04274150295601</v>
      </c>
      <c r="P17" s="110">
        <v>705.66166643873498</v>
      </c>
      <c r="Q17" s="110">
        <v>729.67635523797003</v>
      </c>
      <c r="R17" s="110">
        <v>741.01048566342502</v>
      </c>
      <c r="S17" s="110">
        <v>821.30753122639987</v>
      </c>
      <c r="T17" s="110">
        <v>813.34129757718995</v>
      </c>
      <c r="U17" s="110">
        <v>811.06042777527796</v>
      </c>
      <c r="V17" s="110">
        <v>577.86908343932998</v>
      </c>
      <c r="W17" s="110">
        <v>683.60024176576792</v>
      </c>
      <c r="X17" s="110">
        <v>682.86380552468006</v>
      </c>
      <c r="Y17" s="110">
        <v>688.00639153949987</v>
      </c>
      <c r="Z17" s="110">
        <v>706.96653082385001</v>
      </c>
      <c r="AA17" s="110">
        <v>766.47740024920006</v>
      </c>
      <c r="AB17" s="110">
        <v>701.50801663799996</v>
      </c>
      <c r="AC17" s="110">
        <v>706.54737995817004</v>
      </c>
      <c r="AD17" s="110">
        <v>694.52003926468069</v>
      </c>
      <c r="AE17" s="110">
        <v>665.01263710697799</v>
      </c>
      <c r="AF17" s="110">
        <v>649.91945107063748</v>
      </c>
      <c r="AG17" s="110">
        <v>631.76848317194845</v>
      </c>
      <c r="AH17" s="110">
        <v>634.18122787817208</v>
      </c>
    </row>
    <row r="18" spans="1:34" s="92" customFormat="1" ht="15" customHeight="1" thickBot="1" x14ac:dyDescent="0.3">
      <c r="A18" s="121" t="s">
        <v>114</v>
      </c>
      <c r="B18" s="460" t="s">
        <v>334</v>
      </c>
      <c r="C18" s="123">
        <v>2007.8452001109497</v>
      </c>
      <c r="D18" s="124">
        <v>2113.2815303378479</v>
      </c>
      <c r="E18" s="124">
        <v>2122.8885562486212</v>
      </c>
      <c r="F18" s="124">
        <v>2138.6366364105825</v>
      </c>
      <c r="G18" s="124">
        <v>2239.9368984451812</v>
      </c>
      <c r="H18" s="124">
        <v>2127.0080829371705</v>
      </c>
      <c r="I18" s="124">
        <v>2329.9868403636005</v>
      </c>
      <c r="J18" s="124">
        <v>2331.8773693879621</v>
      </c>
      <c r="K18" s="124">
        <v>2321.24210891542</v>
      </c>
      <c r="L18" s="124">
        <v>2358.1291835332349</v>
      </c>
      <c r="M18" s="124">
        <v>2213.8468581059374</v>
      </c>
      <c r="N18" s="124">
        <v>2229.3655436905669</v>
      </c>
      <c r="O18" s="124">
        <v>2209.8693667694397</v>
      </c>
      <c r="P18" s="124">
        <v>2297.3507767009046</v>
      </c>
      <c r="Q18" s="124">
        <v>2198.564357315895</v>
      </c>
      <c r="R18" s="124">
        <v>2212.8481307119364</v>
      </c>
      <c r="S18" s="124">
        <v>2247.8107257479442</v>
      </c>
      <c r="T18" s="124">
        <v>2175.394157849375</v>
      </c>
      <c r="U18" s="124">
        <v>2133.714703906614</v>
      </c>
      <c r="V18" s="124">
        <v>1997.4651153203783</v>
      </c>
      <c r="W18" s="124">
        <v>1898.125523678837</v>
      </c>
      <c r="X18" s="124">
        <v>1990.0439312090812</v>
      </c>
      <c r="Y18" s="124">
        <v>1969.2484213645782</v>
      </c>
      <c r="Z18" s="124">
        <v>1981.9434271318171</v>
      </c>
      <c r="AA18" s="124">
        <v>1711.7936472806714</v>
      </c>
      <c r="AB18" s="124">
        <v>1672.1170160167335</v>
      </c>
      <c r="AC18" s="124">
        <v>1633.6427848441103</v>
      </c>
      <c r="AD18" s="124">
        <v>1565.6908215725402</v>
      </c>
      <c r="AE18" s="124">
        <v>1333.0970182609949</v>
      </c>
      <c r="AF18" s="124">
        <v>1369.52679170225</v>
      </c>
      <c r="AG18" s="124">
        <v>1174.509810027939</v>
      </c>
      <c r="AH18" s="124">
        <v>1196.8391317789115</v>
      </c>
    </row>
    <row r="19" spans="1:34" s="103" customFormat="1" ht="15" customHeight="1" x14ac:dyDescent="0.25">
      <c r="A19" s="99" t="s">
        <v>115</v>
      </c>
      <c r="B19" s="447"/>
      <c r="C19" s="101">
        <v>59642.328804329489</v>
      </c>
      <c r="D19" s="101">
        <v>55829.592811233808</v>
      </c>
      <c r="E19" s="101">
        <v>53095.803261872861</v>
      </c>
      <c r="F19" s="101">
        <v>53556.785678670269</v>
      </c>
      <c r="G19" s="101">
        <v>56200.095312267629</v>
      </c>
      <c r="H19" s="101">
        <v>55746.622774545831</v>
      </c>
      <c r="I19" s="101">
        <v>53589.825416806409</v>
      </c>
      <c r="J19" s="101">
        <v>56298.014222663885</v>
      </c>
      <c r="K19" s="101">
        <v>54774.136360219178</v>
      </c>
      <c r="L19" s="101">
        <v>52477.027774955415</v>
      </c>
      <c r="M19" s="101">
        <v>57458.047525544258</v>
      </c>
      <c r="N19" s="101">
        <v>51489.076597749183</v>
      </c>
      <c r="O19" s="101">
        <v>49590.10565003907</v>
      </c>
      <c r="P19" s="101">
        <v>53992.813315373161</v>
      </c>
      <c r="Q19" s="101">
        <v>54156.462267552772</v>
      </c>
      <c r="R19" s="101">
        <v>52209.015139398558</v>
      </c>
      <c r="S19" s="101">
        <v>52624.986844379608</v>
      </c>
      <c r="T19" s="101">
        <v>51188.308917136746</v>
      </c>
      <c r="U19" s="101">
        <v>48805.332998036611</v>
      </c>
      <c r="V19" s="101">
        <v>40592.66702545013</v>
      </c>
      <c r="W19" s="101">
        <v>45918.564298597536</v>
      </c>
      <c r="X19" s="101">
        <v>46058.462173997345</v>
      </c>
      <c r="Y19" s="101">
        <v>45257.706038641096</v>
      </c>
      <c r="Z19" s="101">
        <v>45035.506930017895</v>
      </c>
      <c r="AA19" s="101">
        <v>45023.118158403566</v>
      </c>
      <c r="AB19" s="101">
        <v>43582.186291209648</v>
      </c>
      <c r="AC19" s="101">
        <v>45339.234604423218</v>
      </c>
      <c r="AD19" s="101">
        <v>49202.270797224504</v>
      </c>
      <c r="AE19" s="101">
        <v>47175.783982171088</v>
      </c>
      <c r="AF19" s="101">
        <v>44947.949984944746</v>
      </c>
      <c r="AG19" s="101">
        <v>42038.093536402688</v>
      </c>
      <c r="AH19" s="101">
        <v>44739.603137080529</v>
      </c>
    </row>
    <row r="20" spans="1:34" s="92" customFormat="1" ht="15" customHeight="1" x14ac:dyDescent="0.25">
      <c r="A20" s="128" t="s">
        <v>116</v>
      </c>
      <c r="B20" s="462" t="s">
        <v>289</v>
      </c>
      <c r="C20" s="110">
        <v>23522.377003359587</v>
      </c>
      <c r="D20" s="110">
        <v>21349.780691256259</v>
      </c>
      <c r="E20" s="110">
        <v>22135.054345486104</v>
      </c>
      <c r="F20" s="110">
        <v>22530.875775271146</v>
      </c>
      <c r="G20" s="110">
        <v>24133.103080547364</v>
      </c>
      <c r="H20" s="110">
        <v>24487.421341301233</v>
      </c>
      <c r="I20" s="110">
        <v>23079.988502054999</v>
      </c>
      <c r="J20" s="110">
        <v>23600.760284535903</v>
      </c>
      <c r="K20" s="110">
        <v>23600.618765187221</v>
      </c>
      <c r="L20" s="110">
        <v>23710.80254740395</v>
      </c>
      <c r="M20" s="110">
        <v>23265.792589337645</v>
      </c>
      <c r="N20" s="110">
        <v>21051.263216725922</v>
      </c>
      <c r="O20" s="110">
        <v>20147.498665345222</v>
      </c>
      <c r="P20" s="110">
        <v>20878.760771206616</v>
      </c>
      <c r="Q20" s="110">
        <v>21406.357267773954</v>
      </c>
      <c r="R20" s="110">
        <v>20125.529017977475</v>
      </c>
      <c r="S20" s="110">
        <v>20599.789467911349</v>
      </c>
      <c r="T20" s="110">
        <v>21876.823792411458</v>
      </c>
      <c r="U20" s="110">
        <v>20850.421224855618</v>
      </c>
      <c r="V20" s="110">
        <v>18468.455450410311</v>
      </c>
      <c r="W20" s="110">
        <v>18952.411817376305</v>
      </c>
      <c r="X20" s="110">
        <v>20151.155477001237</v>
      </c>
      <c r="Y20" s="110">
        <v>19665.716849405289</v>
      </c>
      <c r="Z20" s="110">
        <v>19072.968412832066</v>
      </c>
      <c r="AA20" s="110">
        <v>19636.053518541892</v>
      </c>
      <c r="AB20" s="110">
        <v>19245.8340529491</v>
      </c>
      <c r="AC20" s="110">
        <v>19253.658790116508</v>
      </c>
      <c r="AD20" s="110">
        <v>19933.078587479937</v>
      </c>
      <c r="AE20" s="110">
        <v>19807.095024354647</v>
      </c>
      <c r="AF20" s="110">
        <v>19569.242430160608</v>
      </c>
      <c r="AG20" s="110">
        <v>19201.69696095918</v>
      </c>
      <c r="AH20" s="110">
        <v>19898.435557674547</v>
      </c>
    </row>
    <row r="21" spans="1:34" s="92" customFormat="1" ht="15" customHeight="1" x14ac:dyDescent="0.25">
      <c r="A21" s="128" t="s">
        <v>117</v>
      </c>
      <c r="B21" s="463" t="s">
        <v>290</v>
      </c>
      <c r="C21" s="110">
        <v>8057.6315382080002</v>
      </c>
      <c r="D21" s="110">
        <v>7069.4771887959996</v>
      </c>
      <c r="E21" s="110">
        <v>7049.1707268109994</v>
      </c>
      <c r="F21" s="110">
        <v>6635.6311282999995</v>
      </c>
      <c r="G21" s="110">
        <v>6665.4188655000007</v>
      </c>
      <c r="H21" s="110">
        <v>7924.1792306999996</v>
      </c>
      <c r="I21" s="110">
        <v>7889.196941799999</v>
      </c>
      <c r="J21" s="110">
        <v>7992.7679094015684</v>
      </c>
      <c r="K21" s="110">
        <v>8171.5525691072935</v>
      </c>
      <c r="L21" s="110">
        <v>7888.2071843964159</v>
      </c>
      <c r="M21" s="110">
        <v>8403.734746596665</v>
      </c>
      <c r="N21" s="110">
        <v>7758.9848153053063</v>
      </c>
      <c r="O21" s="110">
        <v>8371.1302776049761</v>
      </c>
      <c r="P21" s="110">
        <v>8432.4205721029193</v>
      </c>
      <c r="Q21" s="110">
        <v>7942.8319610998415</v>
      </c>
      <c r="R21" s="110">
        <v>8707.5394144940983</v>
      </c>
      <c r="S21" s="110">
        <v>8275.50426060264</v>
      </c>
      <c r="T21" s="110">
        <v>8576.8932334952606</v>
      </c>
      <c r="U21" s="110">
        <v>8194.10300110143</v>
      </c>
      <c r="V21" s="110">
        <v>7271.8592395975847</v>
      </c>
      <c r="W21" s="110">
        <v>8259.1768385047908</v>
      </c>
      <c r="X21" s="110">
        <v>8035.1088442965111</v>
      </c>
      <c r="Y21" s="110">
        <v>8185.8987039000822</v>
      </c>
      <c r="Z21" s="110">
        <v>8107.3504347001608</v>
      </c>
      <c r="AA21" s="110">
        <v>6236.5878646981746</v>
      </c>
      <c r="AB21" s="110">
        <v>5564.1312491045246</v>
      </c>
      <c r="AC21" s="110">
        <v>5640.6372414054586</v>
      </c>
      <c r="AD21" s="110">
        <v>5613.3658539309163</v>
      </c>
      <c r="AE21" s="110">
        <v>5535.6644376522945</v>
      </c>
      <c r="AF21" s="110">
        <v>5403.328234729649</v>
      </c>
      <c r="AG21" s="110">
        <v>5380.5898900000011</v>
      </c>
      <c r="AH21" s="110">
        <v>5337.2578429464884</v>
      </c>
    </row>
    <row r="22" spans="1:34" s="92" customFormat="1" ht="15" customHeight="1" x14ac:dyDescent="0.25">
      <c r="A22" s="128" t="s">
        <v>118</v>
      </c>
      <c r="B22" s="463" t="s">
        <v>291</v>
      </c>
      <c r="C22" s="110">
        <v>25079.882419730009</v>
      </c>
      <c r="D22" s="110">
        <v>24467.714117</v>
      </c>
      <c r="E22" s="110">
        <v>21048.178816500003</v>
      </c>
      <c r="F22" s="110">
        <v>21507.14002726</v>
      </c>
      <c r="G22" s="110">
        <v>22942.482932614832</v>
      </c>
      <c r="H22" s="110">
        <v>20794.015659581197</v>
      </c>
      <c r="I22" s="110">
        <v>20065.060440622372</v>
      </c>
      <c r="J22" s="110">
        <v>22094.757231848696</v>
      </c>
      <c r="K22" s="110">
        <v>20309.516061498969</v>
      </c>
      <c r="L22" s="110">
        <v>18258.561326405117</v>
      </c>
      <c r="M22" s="110">
        <v>23460.455821329186</v>
      </c>
      <c r="N22" s="110">
        <v>20494.10616295617</v>
      </c>
      <c r="O22" s="110">
        <v>18917.366664383091</v>
      </c>
      <c r="P22" s="110">
        <v>22514.737203261935</v>
      </c>
      <c r="Q22" s="110">
        <v>22511.53246225616</v>
      </c>
      <c r="R22" s="110">
        <v>21138.276476191117</v>
      </c>
      <c r="S22" s="110">
        <v>21492.497928489218</v>
      </c>
      <c r="T22" s="110">
        <v>18487.489782192155</v>
      </c>
      <c r="U22" s="110">
        <v>17595.898316376104</v>
      </c>
      <c r="V22" s="110">
        <v>12820.965450205222</v>
      </c>
      <c r="W22" s="110">
        <v>16399.046438774254</v>
      </c>
      <c r="X22" s="110">
        <v>15693.399470989401</v>
      </c>
      <c r="Y22" s="110">
        <v>15239.831643057212</v>
      </c>
      <c r="Z22" s="110">
        <v>15733.680555720686</v>
      </c>
      <c r="AA22" s="110">
        <v>17092.262267143185</v>
      </c>
      <c r="AB22" s="110">
        <v>16775.204469075059</v>
      </c>
      <c r="AC22" s="110">
        <v>18417.280886288761</v>
      </c>
      <c r="AD22" s="110">
        <v>21584.529520760098</v>
      </c>
      <c r="AE22" s="110">
        <v>19827.846105122451</v>
      </c>
      <c r="AF22" s="110">
        <v>18023.861354127686</v>
      </c>
      <c r="AG22" s="110">
        <v>15528.686087209308</v>
      </c>
      <c r="AH22" s="110">
        <v>17474.515915782897</v>
      </c>
    </row>
    <row r="23" spans="1:34" s="92" customFormat="1" ht="15" customHeight="1" x14ac:dyDescent="0.25">
      <c r="A23" s="128" t="s">
        <v>119</v>
      </c>
      <c r="B23" s="463" t="s">
        <v>292</v>
      </c>
      <c r="C23" s="110">
        <v>2982.4378430318907</v>
      </c>
      <c r="D23" s="110">
        <v>2942.6208141815537</v>
      </c>
      <c r="E23" s="110">
        <v>2863.3993730757466</v>
      </c>
      <c r="F23" s="110">
        <v>2883.1387478391175</v>
      </c>
      <c r="G23" s="110">
        <v>2459.0904336054341</v>
      </c>
      <c r="H23" s="110">
        <v>2541.0065429633942</v>
      </c>
      <c r="I23" s="110">
        <v>2555.5795323290358</v>
      </c>
      <c r="J23" s="110">
        <v>2609.7287968777136</v>
      </c>
      <c r="K23" s="110">
        <v>2692.4489644256923</v>
      </c>
      <c r="L23" s="110">
        <v>2619.4567167499313</v>
      </c>
      <c r="M23" s="110">
        <v>2328.0643682807563</v>
      </c>
      <c r="N23" s="110">
        <v>2184.722402761784</v>
      </c>
      <c r="O23" s="110">
        <v>2154.1100427057822</v>
      </c>
      <c r="P23" s="110">
        <v>2166.8947688016892</v>
      </c>
      <c r="Q23" s="110">
        <v>2295.7405764228156</v>
      </c>
      <c r="R23" s="110">
        <v>2237.6702307358619</v>
      </c>
      <c r="S23" s="110">
        <v>2257.1951873763969</v>
      </c>
      <c r="T23" s="110">
        <v>2247.1021090378699</v>
      </c>
      <c r="U23" s="110">
        <v>2164.9104557034616</v>
      </c>
      <c r="V23" s="110">
        <v>2031.3868852370144</v>
      </c>
      <c r="W23" s="110">
        <v>2307.9292039421825</v>
      </c>
      <c r="X23" s="110">
        <v>2178.7983817101899</v>
      </c>
      <c r="Y23" s="110">
        <v>2166.2588422785147</v>
      </c>
      <c r="Z23" s="110">
        <v>2121.5075267649786</v>
      </c>
      <c r="AA23" s="110">
        <v>2058.2145080203209</v>
      </c>
      <c r="AB23" s="110">
        <v>1997.0165200809613</v>
      </c>
      <c r="AC23" s="110">
        <v>2027.6576866124906</v>
      </c>
      <c r="AD23" s="110">
        <v>2071.2968350535612</v>
      </c>
      <c r="AE23" s="110">
        <v>2005.1784150416945</v>
      </c>
      <c r="AF23" s="110">
        <v>1951.5179659268047</v>
      </c>
      <c r="AG23" s="110">
        <v>1927.1205982341994</v>
      </c>
      <c r="AH23" s="110">
        <v>2029.3938206765959</v>
      </c>
    </row>
    <row r="24" spans="1:34" s="92" customFormat="1" ht="15" customHeight="1" x14ac:dyDescent="0.25">
      <c r="A24" s="135" t="s">
        <v>120</v>
      </c>
      <c r="B24" s="465"/>
      <c r="C24" s="466"/>
      <c r="D24" s="467"/>
      <c r="E24" s="467"/>
      <c r="F24" s="467"/>
      <c r="G24" s="467"/>
      <c r="H24" s="467"/>
      <c r="I24" s="467"/>
      <c r="J24" s="467"/>
      <c r="K24" s="467"/>
      <c r="L24" s="467"/>
      <c r="M24" s="467"/>
      <c r="N24" s="468"/>
      <c r="O24" s="469"/>
      <c r="P24" s="469"/>
      <c r="Q24" s="469"/>
      <c r="R24" s="469"/>
      <c r="S24" s="469"/>
      <c r="T24" s="469"/>
      <c r="U24" s="469"/>
      <c r="V24" s="469"/>
      <c r="W24" s="469"/>
      <c r="X24" s="469"/>
      <c r="Y24" s="469"/>
      <c r="Z24" s="469"/>
      <c r="AA24" s="469"/>
      <c r="AB24" s="469"/>
      <c r="AC24" s="469"/>
      <c r="AD24" s="469"/>
      <c r="AE24" s="469"/>
      <c r="AF24" s="469"/>
      <c r="AG24" s="469"/>
      <c r="AH24" s="469"/>
    </row>
    <row r="25" spans="1:34" s="92" customFormat="1" ht="15" customHeight="1" x14ac:dyDescent="0.25">
      <c r="A25" s="135" t="s">
        <v>121</v>
      </c>
      <c r="B25" s="465"/>
      <c r="C25" s="466"/>
      <c r="D25" s="467"/>
      <c r="E25" s="467"/>
      <c r="F25" s="467"/>
      <c r="G25" s="467"/>
      <c r="H25" s="467"/>
      <c r="I25" s="467"/>
      <c r="J25" s="467"/>
      <c r="K25" s="467"/>
      <c r="L25" s="467"/>
      <c r="M25" s="467"/>
      <c r="N25" s="468"/>
      <c r="O25" s="469"/>
      <c r="P25" s="469"/>
      <c r="Q25" s="469"/>
      <c r="R25" s="469"/>
      <c r="S25" s="469"/>
      <c r="T25" s="469"/>
      <c r="U25" s="469"/>
      <c r="V25" s="469"/>
      <c r="W25" s="469"/>
      <c r="X25" s="469"/>
      <c r="Y25" s="469"/>
      <c r="Z25" s="469"/>
      <c r="AA25" s="469"/>
      <c r="AB25" s="469"/>
      <c r="AC25" s="469"/>
      <c r="AD25" s="469"/>
      <c r="AE25" s="469"/>
      <c r="AF25" s="469"/>
      <c r="AG25" s="469"/>
      <c r="AH25" s="469"/>
    </row>
    <row r="26" spans="1:34" s="92" customFormat="1" ht="15" customHeight="1" x14ac:dyDescent="0.25">
      <c r="A26" s="135" t="s">
        <v>122</v>
      </c>
      <c r="B26" s="465"/>
      <c r="C26" s="466"/>
      <c r="D26" s="467"/>
      <c r="E26" s="467"/>
      <c r="F26" s="467"/>
      <c r="G26" s="467"/>
      <c r="H26" s="467"/>
      <c r="I26" s="467"/>
      <c r="J26" s="467"/>
      <c r="K26" s="467"/>
      <c r="L26" s="467"/>
      <c r="M26" s="467"/>
      <c r="N26" s="468"/>
      <c r="O26" s="469"/>
      <c r="P26" s="469"/>
      <c r="Q26" s="469"/>
      <c r="R26" s="469"/>
      <c r="S26" s="469"/>
      <c r="T26" s="469"/>
      <c r="U26" s="469"/>
      <c r="V26" s="469"/>
      <c r="W26" s="469"/>
      <c r="X26" s="469"/>
      <c r="Y26" s="469"/>
      <c r="Z26" s="469"/>
      <c r="AA26" s="469"/>
      <c r="AB26" s="469"/>
      <c r="AC26" s="469"/>
      <c r="AD26" s="469"/>
      <c r="AE26" s="469"/>
      <c r="AF26" s="469"/>
      <c r="AG26" s="469"/>
      <c r="AH26" s="469"/>
    </row>
    <row r="27" spans="1:34" s="137" customFormat="1" ht="15" customHeight="1" thickBot="1" x14ac:dyDescent="0.3">
      <c r="A27" s="135" t="s">
        <v>123</v>
      </c>
      <c r="B27" s="465"/>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470"/>
      <c r="AB27" s="470"/>
      <c r="AC27" s="470"/>
      <c r="AD27" s="470"/>
      <c r="AE27" s="470"/>
      <c r="AF27" s="470"/>
      <c r="AG27" s="470"/>
      <c r="AH27" s="470"/>
    </row>
    <row r="28" spans="1:34" s="92" customFormat="1" ht="15" customHeight="1" x14ac:dyDescent="0.25">
      <c r="A28" s="138" t="s">
        <v>124</v>
      </c>
      <c r="B28" s="475"/>
      <c r="C28" s="140">
        <v>3192.029024575244</v>
      </c>
      <c r="D28" s="140">
        <v>2897.4710886739508</v>
      </c>
      <c r="E28" s="140">
        <v>2695.3363254267447</v>
      </c>
      <c r="F28" s="140">
        <v>2338.8624220687161</v>
      </c>
      <c r="G28" s="140">
        <v>2176.6018974858107</v>
      </c>
      <c r="H28" s="140">
        <v>2128.0915513950617</v>
      </c>
      <c r="I28" s="140">
        <v>2256.6452886243383</v>
      </c>
      <c r="J28" s="140">
        <v>2356.8897568430334</v>
      </c>
      <c r="K28" s="140">
        <v>2483.9310164991202</v>
      </c>
      <c r="L28" s="140">
        <v>2644.9523892310381</v>
      </c>
      <c r="M28" s="140">
        <v>2655.5092067195774</v>
      </c>
      <c r="N28" s="140">
        <v>2667.2712641375638</v>
      </c>
      <c r="O28" s="140">
        <v>2553.244064012345</v>
      </c>
      <c r="P28" s="140">
        <v>2531.7443849082879</v>
      </c>
      <c r="Q28" s="140">
        <v>2428.9810010423262</v>
      </c>
      <c r="R28" s="140">
        <v>2377.5344778253957</v>
      </c>
      <c r="S28" s="140">
        <v>2355.7293160917079</v>
      </c>
      <c r="T28" s="140">
        <v>2407.926668578481</v>
      </c>
      <c r="U28" s="140">
        <v>2500.4932995273348</v>
      </c>
      <c r="V28" s="140">
        <v>2465.9916249629623</v>
      </c>
      <c r="W28" s="140">
        <v>2516.99098987654</v>
      </c>
      <c r="X28" s="140">
        <v>2511.3956530511446</v>
      </c>
      <c r="Y28" s="140">
        <v>2635.9046749347453</v>
      </c>
      <c r="Z28" s="140">
        <v>2737.3684722398598</v>
      </c>
      <c r="AA28" s="140">
        <v>2903.1837454462052</v>
      </c>
      <c r="AB28" s="140">
        <v>2927.9566174532652</v>
      </c>
      <c r="AC28" s="140">
        <v>2922.6289748430313</v>
      </c>
      <c r="AD28" s="140">
        <v>2870.2341991675489</v>
      </c>
      <c r="AE28" s="140">
        <v>2855.3978331146377</v>
      </c>
      <c r="AF28" s="140">
        <v>2730.8035774109335</v>
      </c>
      <c r="AG28" s="140">
        <v>2628.5011837566162</v>
      </c>
      <c r="AH28" s="140">
        <v>2588.0109281093469</v>
      </c>
    </row>
    <row r="29" spans="1:34" s="92" customFormat="1" ht="15" customHeight="1" x14ac:dyDescent="0.25">
      <c r="A29" s="135" t="s">
        <v>125</v>
      </c>
      <c r="B29" s="465"/>
      <c r="C29" s="466"/>
      <c r="D29" s="467"/>
      <c r="E29" s="467"/>
      <c r="F29" s="467"/>
      <c r="G29" s="467"/>
      <c r="H29" s="467"/>
      <c r="I29" s="467"/>
      <c r="J29" s="467"/>
      <c r="K29" s="467"/>
      <c r="L29" s="467"/>
      <c r="M29" s="467"/>
      <c r="N29" s="468"/>
      <c r="O29" s="469"/>
      <c r="P29" s="469"/>
      <c r="Q29" s="469"/>
      <c r="R29" s="469"/>
      <c r="S29" s="469"/>
      <c r="T29" s="469"/>
      <c r="U29" s="469"/>
      <c r="V29" s="469"/>
      <c r="W29" s="469"/>
      <c r="X29" s="469"/>
      <c r="Y29" s="469"/>
      <c r="Z29" s="469"/>
      <c r="AA29" s="469"/>
      <c r="AB29" s="469"/>
      <c r="AC29" s="469"/>
      <c r="AD29" s="469"/>
      <c r="AE29" s="469"/>
      <c r="AF29" s="469"/>
      <c r="AG29" s="469"/>
      <c r="AH29" s="469"/>
    </row>
    <row r="30" spans="1:34" s="92" customFormat="1" ht="15" customHeight="1" x14ac:dyDescent="0.25">
      <c r="A30" s="135" t="s">
        <v>126</v>
      </c>
      <c r="B30" s="465"/>
      <c r="C30" s="466"/>
      <c r="D30" s="467"/>
      <c r="E30" s="467"/>
      <c r="F30" s="467"/>
      <c r="G30" s="467"/>
      <c r="H30" s="467"/>
      <c r="I30" s="467"/>
      <c r="J30" s="467"/>
      <c r="K30" s="467"/>
      <c r="L30" s="467"/>
      <c r="M30" s="467"/>
      <c r="N30" s="468"/>
      <c r="O30" s="469"/>
      <c r="P30" s="469"/>
      <c r="Q30" s="469"/>
      <c r="R30" s="469"/>
      <c r="S30" s="469"/>
      <c r="T30" s="469"/>
      <c r="U30" s="469"/>
      <c r="V30" s="469"/>
      <c r="W30" s="469"/>
      <c r="X30" s="469"/>
      <c r="Y30" s="469"/>
      <c r="Z30" s="469"/>
      <c r="AA30" s="469"/>
      <c r="AB30" s="469"/>
      <c r="AC30" s="469"/>
      <c r="AD30" s="469"/>
      <c r="AE30" s="469"/>
      <c r="AF30" s="469"/>
      <c r="AG30" s="469"/>
      <c r="AH30" s="469"/>
    </row>
    <row r="31" spans="1:34" s="92" customFormat="1" ht="15" customHeight="1" x14ac:dyDescent="0.25">
      <c r="A31" s="135" t="s">
        <v>127</v>
      </c>
      <c r="B31" s="477"/>
      <c r="C31" s="478"/>
      <c r="D31" s="469"/>
      <c r="E31" s="469"/>
      <c r="F31" s="469"/>
      <c r="G31" s="469"/>
      <c r="H31" s="469"/>
      <c r="I31" s="469"/>
      <c r="J31" s="469"/>
      <c r="K31" s="469"/>
      <c r="L31" s="469"/>
      <c r="M31" s="469"/>
      <c r="N31" s="468"/>
      <c r="O31" s="469"/>
      <c r="P31" s="469"/>
      <c r="Q31" s="469"/>
      <c r="R31" s="469"/>
      <c r="S31" s="469"/>
      <c r="T31" s="469"/>
      <c r="U31" s="469"/>
      <c r="V31" s="469"/>
      <c r="W31" s="469"/>
      <c r="X31" s="469"/>
      <c r="Y31" s="469"/>
      <c r="Z31" s="469"/>
      <c r="AA31" s="469"/>
      <c r="AB31" s="469"/>
      <c r="AC31" s="469"/>
      <c r="AD31" s="469"/>
      <c r="AE31" s="469"/>
      <c r="AF31" s="469"/>
      <c r="AG31" s="469"/>
      <c r="AH31" s="469"/>
    </row>
    <row r="32" spans="1:34" s="92" customFormat="1" ht="15" customHeight="1" x14ac:dyDescent="0.25">
      <c r="A32" s="135" t="s">
        <v>128</v>
      </c>
      <c r="B32" s="463" t="s">
        <v>304</v>
      </c>
      <c r="C32" s="110">
        <v>2200.5341227769231</v>
      </c>
      <c r="D32" s="110">
        <v>1986.7377644519495</v>
      </c>
      <c r="E32" s="110">
        <v>1749.146632047333</v>
      </c>
      <c r="F32" s="110">
        <v>1465.4822987379484</v>
      </c>
      <c r="G32" s="110">
        <v>1325.9392691031285</v>
      </c>
      <c r="H32" s="110">
        <v>1280.0598344285727</v>
      </c>
      <c r="I32" s="110">
        <v>1381.2322239047626</v>
      </c>
      <c r="J32" s="110">
        <v>1480.4991132380958</v>
      </c>
      <c r="K32" s="110">
        <v>1588.5194448095267</v>
      </c>
      <c r="L32" s="110">
        <v>1715.6073701904743</v>
      </c>
      <c r="M32" s="110">
        <v>1695.7464804761917</v>
      </c>
      <c r="N32" s="110">
        <v>1696.0939966666654</v>
      </c>
      <c r="O32" s="110">
        <v>1593.2983204285724</v>
      </c>
      <c r="P32" s="110">
        <v>1569.4695295714284</v>
      </c>
      <c r="Q32" s="110">
        <v>1484.8940600476178</v>
      </c>
      <c r="R32" s="110">
        <v>1428.9084998571416</v>
      </c>
      <c r="S32" s="110">
        <v>1439.0350857142832</v>
      </c>
      <c r="T32" s="110">
        <v>1477.4540481904751</v>
      </c>
      <c r="U32" s="110">
        <v>1545.1370670476172</v>
      </c>
      <c r="V32" s="110">
        <v>1521.9677555238104</v>
      </c>
      <c r="W32" s="110">
        <v>1549.0008411428557</v>
      </c>
      <c r="X32" s="110">
        <v>1593.26391295238</v>
      </c>
      <c r="Y32" s="110">
        <v>1692.084612952382</v>
      </c>
      <c r="Z32" s="110">
        <v>1824.5301506666683</v>
      </c>
      <c r="AA32" s="110">
        <v>1917.2560062857117</v>
      </c>
      <c r="AB32" s="110">
        <v>1905.7889651428591</v>
      </c>
      <c r="AC32" s="110">
        <v>1881.7710979047599</v>
      </c>
      <c r="AD32" s="110">
        <v>1937.6313817142864</v>
      </c>
      <c r="AE32" s="110">
        <v>2047.438471047619</v>
      </c>
      <c r="AF32" s="110">
        <v>2038.8381472380941</v>
      </c>
      <c r="AG32" s="110">
        <v>2009.7765736190502</v>
      </c>
      <c r="AH32" s="110">
        <v>2006.3700139999999</v>
      </c>
    </row>
    <row r="33" spans="1:34" s="92" customFormat="1" ht="15" customHeight="1" x14ac:dyDescent="0.25">
      <c r="A33" s="135" t="s">
        <v>129</v>
      </c>
      <c r="B33" s="463" t="s">
        <v>305</v>
      </c>
      <c r="C33" s="110">
        <v>481.04832338513842</v>
      </c>
      <c r="D33" s="110">
        <v>437.08767832455567</v>
      </c>
      <c r="E33" s="110">
        <v>497.36494355212034</v>
      </c>
      <c r="F33" s="110">
        <v>458.1800849350638</v>
      </c>
      <c r="G33" s="110">
        <v>448.57668984672915</v>
      </c>
      <c r="H33" s="110">
        <v>458.53709523809414</v>
      </c>
      <c r="I33" s="110">
        <v>484.79042857142747</v>
      </c>
      <c r="J33" s="110">
        <v>498.94716666666636</v>
      </c>
      <c r="K33" s="110">
        <v>524.80895238095172</v>
      </c>
      <c r="L33" s="110">
        <v>551.76209523809473</v>
      </c>
      <c r="M33" s="110">
        <v>593.13440476190442</v>
      </c>
      <c r="N33" s="110">
        <v>622.16104761904694</v>
      </c>
      <c r="O33" s="110">
        <v>640.14892857142729</v>
      </c>
      <c r="P33" s="110">
        <v>650.10942857142732</v>
      </c>
      <c r="Q33" s="110">
        <v>634.31002380952327</v>
      </c>
      <c r="R33" s="110">
        <v>641.09414285714263</v>
      </c>
      <c r="S33" s="110">
        <v>630.93302380952332</v>
      </c>
      <c r="T33" s="110">
        <v>647.56030952380866</v>
      </c>
      <c r="U33" s="110">
        <v>694.62878571428496</v>
      </c>
      <c r="V33" s="110">
        <v>676.7553571428557</v>
      </c>
      <c r="W33" s="110">
        <v>710.75347619047443</v>
      </c>
      <c r="X33" s="110">
        <v>654.02883333333295</v>
      </c>
      <c r="Y33" s="110">
        <v>689.90585714285726</v>
      </c>
      <c r="Z33" s="110">
        <v>672.55047619047537</v>
      </c>
      <c r="AA33" s="110">
        <v>749.70499999999959</v>
      </c>
      <c r="AB33" s="110">
        <v>791.49504761904825</v>
      </c>
      <c r="AC33" s="110">
        <v>815.14216666666618</v>
      </c>
      <c r="AD33" s="110">
        <v>719.56657142857114</v>
      </c>
      <c r="AE33" s="110">
        <v>605.250642857142</v>
      </c>
      <c r="AF33" s="110">
        <v>497.74816666666635</v>
      </c>
      <c r="AG33" s="110">
        <v>433.26538095238107</v>
      </c>
      <c r="AH33" s="110">
        <v>399.4767857142852</v>
      </c>
    </row>
    <row r="34" spans="1:34" s="92" customFormat="1" ht="15" customHeight="1" x14ac:dyDescent="0.25">
      <c r="A34" s="135" t="s">
        <v>130</v>
      </c>
      <c r="B34" s="463" t="s">
        <v>306</v>
      </c>
      <c r="C34" s="110">
        <v>510.44657841318241</v>
      </c>
      <c r="D34" s="110">
        <v>473.64564589744595</v>
      </c>
      <c r="E34" s="110">
        <v>448.82474982729116</v>
      </c>
      <c r="F34" s="110">
        <v>415.20003839570381</v>
      </c>
      <c r="G34" s="110">
        <v>402.08593853595335</v>
      </c>
      <c r="H34" s="110">
        <v>389.49462172839503</v>
      </c>
      <c r="I34" s="110">
        <v>390.62263614814793</v>
      </c>
      <c r="J34" s="110">
        <v>377.44347693827143</v>
      </c>
      <c r="K34" s="110">
        <v>370.60261930864169</v>
      </c>
      <c r="L34" s="110">
        <v>377.582923802469</v>
      </c>
      <c r="M34" s="110">
        <v>366.62832148148141</v>
      </c>
      <c r="N34" s="110">
        <v>349.01621985185164</v>
      </c>
      <c r="O34" s="110">
        <v>319.79681501234541</v>
      </c>
      <c r="P34" s="110">
        <v>312.16542676543224</v>
      </c>
      <c r="Q34" s="110">
        <v>309.77691718518508</v>
      </c>
      <c r="R34" s="110">
        <v>307.53183511111115</v>
      </c>
      <c r="S34" s="110">
        <v>285.76120656790124</v>
      </c>
      <c r="T34" s="110">
        <v>282.91231086419754</v>
      </c>
      <c r="U34" s="110">
        <v>260.72744676543226</v>
      </c>
      <c r="V34" s="110">
        <v>267.26851229629631</v>
      </c>
      <c r="W34" s="110">
        <v>257.23667254320992</v>
      </c>
      <c r="X34" s="110">
        <v>264.10290676543184</v>
      </c>
      <c r="Y34" s="110">
        <v>253.9142048395062</v>
      </c>
      <c r="Z34" s="110">
        <v>240.28784538271614</v>
      </c>
      <c r="AA34" s="110">
        <v>236.22273916049377</v>
      </c>
      <c r="AB34" s="110">
        <v>230.6726046913578</v>
      </c>
      <c r="AC34" s="110">
        <v>225.71571027160493</v>
      </c>
      <c r="AD34" s="110">
        <v>213.03624602469134</v>
      </c>
      <c r="AE34" s="110">
        <v>202.70871920987645</v>
      </c>
      <c r="AF34" s="110">
        <v>194.21726350617271</v>
      </c>
      <c r="AG34" s="110">
        <v>185.45922918518511</v>
      </c>
      <c r="AH34" s="110">
        <v>182.16412839506154</v>
      </c>
    </row>
    <row r="35" spans="1:34" s="92" customFormat="1" ht="15" customHeight="1" thickBot="1" x14ac:dyDescent="0.3">
      <c r="A35" s="144" t="s">
        <v>131</v>
      </c>
      <c r="B35" s="465"/>
      <c r="C35" s="466"/>
      <c r="D35" s="467"/>
      <c r="E35" s="467"/>
      <c r="F35" s="467"/>
      <c r="G35" s="467"/>
      <c r="H35" s="467"/>
      <c r="I35" s="467"/>
      <c r="J35" s="467"/>
      <c r="K35" s="467"/>
      <c r="L35" s="467"/>
      <c r="M35" s="467"/>
      <c r="N35" s="468"/>
      <c r="O35" s="469"/>
      <c r="P35" s="469"/>
      <c r="Q35" s="469"/>
      <c r="R35" s="469"/>
      <c r="S35" s="469"/>
      <c r="T35" s="469"/>
      <c r="U35" s="469"/>
      <c r="V35" s="469"/>
      <c r="W35" s="469"/>
      <c r="X35" s="469"/>
      <c r="Y35" s="469"/>
      <c r="Z35" s="469"/>
      <c r="AA35" s="469"/>
      <c r="AB35" s="469"/>
      <c r="AC35" s="469"/>
      <c r="AD35" s="469"/>
      <c r="AE35" s="469"/>
      <c r="AF35" s="469"/>
      <c r="AG35" s="469"/>
      <c r="AH35" s="469"/>
    </row>
    <row r="36" spans="1:34" s="92" customFormat="1" ht="15" customHeight="1" x14ac:dyDescent="0.25">
      <c r="A36" s="138" t="s">
        <v>132</v>
      </c>
      <c r="B36" s="475"/>
      <c r="C36" s="140">
        <v>28760.239818009701</v>
      </c>
      <c r="D36" s="140">
        <v>-32161.988591979785</v>
      </c>
      <c r="E36" s="140">
        <v>-40617.303008528201</v>
      </c>
      <c r="F36" s="140">
        <v>-41545.390635053438</v>
      </c>
      <c r="G36" s="140">
        <v>-36516.538306620787</v>
      </c>
      <c r="H36" s="140">
        <v>-30312.085033781401</v>
      </c>
      <c r="I36" s="140">
        <v>-23916.661136223483</v>
      </c>
      <c r="J36" s="140">
        <v>-23158.443137944501</v>
      </c>
      <c r="K36" s="140">
        <v>-23285.559952182379</v>
      </c>
      <c r="L36" s="140">
        <v>-27248.243051168585</v>
      </c>
      <c r="M36" s="140">
        <v>-7334.5523736743262</v>
      </c>
      <c r="N36" s="140">
        <v>-17035.934175504502</v>
      </c>
      <c r="O36" s="140">
        <v>15058.163330348285</v>
      </c>
      <c r="P36" s="140">
        <v>9881.2427122371992</v>
      </c>
      <c r="Q36" s="140">
        <v>4584.578597200898</v>
      </c>
      <c r="R36" s="140">
        <v>307.45997594578694</v>
      </c>
      <c r="S36" s="140">
        <v>-6594.5603967020907</v>
      </c>
      <c r="T36" s="140">
        <v>-3519.8084181523081</v>
      </c>
      <c r="U36" s="140">
        <v>-8941.5272159970409</v>
      </c>
      <c r="V36" s="140">
        <v>-17786.110636595913</v>
      </c>
      <c r="W36" s="140">
        <v>-10290.459873718315</v>
      </c>
      <c r="X36" s="140">
        <v>-16443.515594402408</v>
      </c>
      <c r="Y36" s="140">
        <v>-25111.033413412137</v>
      </c>
      <c r="Z36" s="140">
        <v>-23858.511376174909</v>
      </c>
      <c r="AA36" s="140">
        <v>-16676.560424540523</v>
      </c>
      <c r="AB36" s="140">
        <v>-18871.86772715058</v>
      </c>
      <c r="AC36" s="140">
        <v>-21394.860166585015</v>
      </c>
      <c r="AD36" s="140">
        <v>-18380.285374191113</v>
      </c>
      <c r="AE36" s="140">
        <v>-15464.75733852803</v>
      </c>
      <c r="AF36" s="140">
        <v>-14528.772315788607</v>
      </c>
      <c r="AG36" s="140">
        <v>-3510.674388437008</v>
      </c>
      <c r="AH36" s="140">
        <v>-3732.7229332939869</v>
      </c>
    </row>
    <row r="37" spans="1:34" s="92" customFormat="1" ht="15" customHeight="1" x14ac:dyDescent="0.25">
      <c r="A37" s="135" t="s">
        <v>133</v>
      </c>
      <c r="B37" s="463" t="s">
        <v>314</v>
      </c>
      <c r="C37" s="110">
        <v>-18696.504813321</v>
      </c>
      <c r="D37" s="110">
        <v>-80333.276232223987</v>
      </c>
      <c r="E37" s="110">
        <v>-85776.78217081599</v>
      </c>
      <c r="F37" s="110">
        <v>-85478.70139656603</v>
      </c>
      <c r="G37" s="110">
        <v>-76750.067580571995</v>
      </c>
      <c r="H37" s="110">
        <v>-70131.145946847013</v>
      </c>
      <c r="I37" s="110">
        <v>-73564.373012427983</v>
      </c>
      <c r="J37" s="110">
        <v>-71812.120543603989</v>
      </c>
      <c r="K37" s="110">
        <v>-70758.694602424977</v>
      </c>
      <c r="L37" s="110">
        <v>-72821.648948095986</v>
      </c>
      <c r="M37" s="110">
        <v>-50666.087234935017</v>
      </c>
      <c r="N37" s="110">
        <v>-70400.667495435991</v>
      </c>
      <c r="O37" s="110">
        <v>-34217.364260145994</v>
      </c>
      <c r="P37" s="110">
        <v>-35496.828576499</v>
      </c>
      <c r="Q37" s="110">
        <v>-34493.093347056012</v>
      </c>
      <c r="R37" s="110">
        <v>-33742.360887138006</v>
      </c>
      <c r="S37" s="110">
        <v>-32295.283781484995</v>
      </c>
      <c r="T37" s="110">
        <v>-27947.561445698</v>
      </c>
      <c r="U37" s="110">
        <v>-49065.231260730965</v>
      </c>
      <c r="V37" s="110">
        <v>-55819.846469885015</v>
      </c>
      <c r="W37" s="110">
        <v>-47601.169072461002</v>
      </c>
      <c r="X37" s="110">
        <v>-51493.879251799983</v>
      </c>
      <c r="Y37" s="110">
        <v>-59750.311294713028</v>
      </c>
      <c r="Z37" s="110">
        <v>-64402.779734264004</v>
      </c>
      <c r="AA37" s="110">
        <v>-56121.512407932009</v>
      </c>
      <c r="AB37" s="110">
        <v>-58639.371709404972</v>
      </c>
      <c r="AC37" s="110">
        <v>-60638.789928052</v>
      </c>
      <c r="AD37" s="110">
        <v>-56355.491751411006</v>
      </c>
      <c r="AE37" s="110">
        <v>-48420.840814207018</v>
      </c>
      <c r="AF37" s="110">
        <v>-49514.437726929005</v>
      </c>
      <c r="AG37" s="110">
        <v>-39243.830648233001</v>
      </c>
      <c r="AH37" s="110">
        <v>-41870.914577904987</v>
      </c>
    </row>
    <row r="38" spans="1:34" s="92" customFormat="1" ht="15" customHeight="1" x14ac:dyDescent="0.25">
      <c r="A38" s="135" t="s">
        <v>134</v>
      </c>
      <c r="B38" s="463" t="s">
        <v>316</v>
      </c>
      <c r="C38" s="110">
        <v>14722.319667462994</v>
      </c>
      <c r="D38" s="110">
        <v>14359.102509552005</v>
      </c>
      <c r="E38" s="110">
        <v>14654.533371887999</v>
      </c>
      <c r="F38" s="110">
        <v>14590.199294677001</v>
      </c>
      <c r="G38" s="110">
        <v>14590.733027724003</v>
      </c>
      <c r="H38" s="110">
        <v>14564.998559602</v>
      </c>
      <c r="I38" s="110">
        <v>14507.629806536002</v>
      </c>
      <c r="J38" s="110">
        <v>14417.493088131001</v>
      </c>
      <c r="K38" s="110">
        <v>14303.94015267</v>
      </c>
      <c r="L38" s="110">
        <v>14241.764663995005</v>
      </c>
      <c r="M38" s="110">
        <v>14208.583064044999</v>
      </c>
      <c r="N38" s="110">
        <v>14781.155481899998</v>
      </c>
      <c r="O38" s="110">
        <v>15122.373840876993</v>
      </c>
      <c r="P38" s="110">
        <v>14957.119320124</v>
      </c>
      <c r="Q38" s="110">
        <v>15115.827144789</v>
      </c>
      <c r="R38" s="110">
        <v>15571.778012926003</v>
      </c>
      <c r="S38" s="110">
        <v>14629.223256706005</v>
      </c>
      <c r="T38" s="110">
        <v>14717.079651025002</v>
      </c>
      <c r="U38" s="110">
        <v>14611.831655531007</v>
      </c>
      <c r="V38" s="110">
        <v>14606.174578176004</v>
      </c>
      <c r="W38" s="110">
        <v>14743.629066420002</v>
      </c>
      <c r="X38" s="110">
        <v>14688.497799650986</v>
      </c>
      <c r="Y38" s="110">
        <v>15115.276682820004</v>
      </c>
      <c r="Z38" s="110">
        <v>15223.065770011997</v>
      </c>
      <c r="AA38" s="110">
        <v>15081.874736944992</v>
      </c>
      <c r="AB38" s="110">
        <v>15242.923716180998</v>
      </c>
      <c r="AC38" s="110">
        <v>15609.209178176998</v>
      </c>
      <c r="AD38" s="110">
        <v>15453.791318623005</v>
      </c>
      <c r="AE38" s="110">
        <v>15384.231815548004</v>
      </c>
      <c r="AF38" s="110">
        <v>15388.165543308003</v>
      </c>
      <c r="AG38" s="110">
        <v>15238.271794217993</v>
      </c>
      <c r="AH38" s="110">
        <v>15556.885514695998</v>
      </c>
    </row>
    <row r="39" spans="1:34" s="92" customFormat="1" ht="15" customHeight="1" x14ac:dyDescent="0.25">
      <c r="A39" s="135" t="s">
        <v>135</v>
      </c>
      <c r="B39" s="463" t="s">
        <v>318</v>
      </c>
      <c r="C39" s="110">
        <v>29121.20860535801</v>
      </c>
      <c r="D39" s="110">
        <v>27579.224054351002</v>
      </c>
      <c r="E39" s="110">
        <v>24852.496534005993</v>
      </c>
      <c r="F39" s="110">
        <v>23419.811475230992</v>
      </c>
      <c r="G39" s="110">
        <v>22763.308922740005</v>
      </c>
      <c r="H39" s="110">
        <v>22855.371880606013</v>
      </c>
      <c r="I39" s="110">
        <v>32777.377753921995</v>
      </c>
      <c r="J39" s="110">
        <v>32966.513612329996</v>
      </c>
      <c r="K39" s="110">
        <v>32135.151346930001</v>
      </c>
      <c r="L39" s="110">
        <v>31506.931273344999</v>
      </c>
      <c r="M39" s="110">
        <v>30975.802363279992</v>
      </c>
      <c r="N39" s="110">
        <v>34380.622511573994</v>
      </c>
      <c r="O39" s="110">
        <v>32199.367437640984</v>
      </c>
      <c r="P39" s="110">
        <v>30697.605720532996</v>
      </c>
      <c r="Q39" s="110">
        <v>27758.611010075008</v>
      </c>
      <c r="R39" s="110">
        <v>25604.154492398993</v>
      </c>
      <c r="S39" s="110">
        <v>21690.859872046</v>
      </c>
      <c r="T39" s="110">
        <v>20844.161335530986</v>
      </c>
      <c r="U39" s="110">
        <v>26406.258561897015</v>
      </c>
      <c r="V39" s="110">
        <v>25529.180655922999</v>
      </c>
      <c r="W39" s="110">
        <v>24087.891275304988</v>
      </c>
      <c r="X39" s="110">
        <v>22433.141372926988</v>
      </c>
      <c r="Y39" s="110">
        <v>20976.124714830992</v>
      </c>
      <c r="Z39" s="110">
        <v>25248.225031488997</v>
      </c>
      <c r="AA39" s="110">
        <v>24551.214940238991</v>
      </c>
      <c r="AB39" s="110">
        <v>23363.085696794995</v>
      </c>
      <c r="AC39" s="110">
        <v>22258.622351519989</v>
      </c>
      <c r="AD39" s="110">
        <v>21595.194016622987</v>
      </c>
      <c r="AE39" s="110">
        <v>21582.200166185983</v>
      </c>
      <c r="AF39" s="110">
        <v>21228.792745984996</v>
      </c>
      <c r="AG39" s="110">
        <v>24470.650273194999</v>
      </c>
      <c r="AH39" s="110">
        <v>25045.885220012002</v>
      </c>
    </row>
    <row r="40" spans="1:34" s="92" customFormat="1" ht="15" customHeight="1" x14ac:dyDescent="0.25">
      <c r="A40" s="135" t="s">
        <v>136</v>
      </c>
      <c r="B40" s="462" t="s">
        <v>320</v>
      </c>
      <c r="C40" s="110">
        <v>3692.171999313</v>
      </c>
      <c r="D40" s="110">
        <v>3636.5426253699998</v>
      </c>
      <c r="E40" s="110">
        <v>3852.0658542470001</v>
      </c>
      <c r="F40" s="110">
        <v>3837.7857526900002</v>
      </c>
      <c r="G40" s="110">
        <v>3993.0662686739997</v>
      </c>
      <c r="H40" s="110">
        <v>3873.9939593810004</v>
      </c>
      <c r="I40" s="110">
        <v>3814.9347437909996</v>
      </c>
      <c r="J40" s="110">
        <v>3805.7819788930005</v>
      </c>
      <c r="K40" s="110">
        <v>3984.6438149379997</v>
      </c>
      <c r="L40" s="110">
        <v>4060.115116945</v>
      </c>
      <c r="M40" s="110">
        <v>4090.7700070539991</v>
      </c>
      <c r="N40" s="110">
        <v>4585.0082189059995</v>
      </c>
      <c r="O40" s="110">
        <v>4337.9931573550011</v>
      </c>
      <c r="P40" s="110">
        <v>4358.7518900970008</v>
      </c>
      <c r="Q40" s="110">
        <v>4390.2766285640009</v>
      </c>
      <c r="R40" s="110">
        <v>4374.8036887830003</v>
      </c>
      <c r="S40" s="110">
        <v>4091.8319509460002</v>
      </c>
      <c r="T40" s="110">
        <v>4167.9916954240007</v>
      </c>
      <c r="U40" s="110">
        <v>4007.5883989839999</v>
      </c>
      <c r="V40" s="110">
        <v>4000.6864845080013</v>
      </c>
      <c r="W40" s="110">
        <v>3807.7494597599994</v>
      </c>
      <c r="X40" s="110">
        <v>3706.4295687410013</v>
      </c>
      <c r="Y40" s="110">
        <v>3753.3519723479999</v>
      </c>
      <c r="Z40" s="110">
        <v>3737.1778337440001</v>
      </c>
      <c r="AA40" s="110">
        <v>3694.5135646410013</v>
      </c>
      <c r="AB40" s="110">
        <v>3853.0262906980006</v>
      </c>
      <c r="AC40" s="110">
        <v>4049.7156628769994</v>
      </c>
      <c r="AD40" s="110">
        <v>4063.4989955349984</v>
      </c>
      <c r="AE40" s="110">
        <v>4111.7940174930009</v>
      </c>
      <c r="AF40" s="110">
        <v>4207.5029187189994</v>
      </c>
      <c r="AG40" s="110">
        <v>4329.2904486409989</v>
      </c>
      <c r="AH40" s="110">
        <v>4713.8132156010006</v>
      </c>
    </row>
    <row r="41" spans="1:34" s="92" customFormat="1" ht="15" customHeight="1" x14ac:dyDescent="0.25">
      <c r="A41" s="135" t="s">
        <v>137</v>
      </c>
      <c r="B41" s="462" t="s">
        <v>322</v>
      </c>
      <c r="C41" s="110">
        <v>1251.3948387530004</v>
      </c>
      <c r="D41" s="110">
        <v>1244.481191696</v>
      </c>
      <c r="E41" s="110">
        <v>1240.2456591069997</v>
      </c>
      <c r="F41" s="110">
        <v>1258.8728832899999</v>
      </c>
      <c r="G41" s="110">
        <v>1252.5888186990003</v>
      </c>
      <c r="H41" s="110">
        <v>1252.8440400249997</v>
      </c>
      <c r="I41" s="110">
        <v>1262.4334383400003</v>
      </c>
      <c r="J41" s="110">
        <v>1260.2922986999999</v>
      </c>
      <c r="K41" s="110">
        <v>1249.5565515560006</v>
      </c>
      <c r="L41" s="110">
        <v>1246.2813144030001</v>
      </c>
      <c r="M41" s="110">
        <v>1233.7382811570001</v>
      </c>
      <c r="N41" s="110">
        <v>4939.1441548729981</v>
      </c>
      <c r="O41" s="110">
        <v>4736.3837004389998</v>
      </c>
      <c r="P41" s="110">
        <v>4136.9198335930005</v>
      </c>
      <c r="Q41" s="110">
        <v>4026.4984977350005</v>
      </c>
      <c r="R41" s="110">
        <v>3511.6216542849984</v>
      </c>
      <c r="S41" s="110">
        <v>1567.9469929339998</v>
      </c>
      <c r="T41" s="110">
        <v>1146.1600469830009</v>
      </c>
      <c r="U41" s="110">
        <v>772.61980657499998</v>
      </c>
      <c r="V41" s="110">
        <v>317.86951278099906</v>
      </c>
      <c r="W41" s="110">
        <v>-229.01476880499982</v>
      </c>
      <c r="X41" s="110">
        <v>-803.78079072099968</v>
      </c>
      <c r="Y41" s="110">
        <v>-1218.2412472109991</v>
      </c>
      <c r="Z41" s="110">
        <v>-952.29775865599947</v>
      </c>
      <c r="AA41" s="110">
        <v>-593.84413169700076</v>
      </c>
      <c r="AB41" s="110">
        <v>-462.06892031099943</v>
      </c>
      <c r="AC41" s="110">
        <v>-370.69446098200109</v>
      </c>
      <c r="AD41" s="110">
        <v>0.63936819499988151</v>
      </c>
      <c r="AE41" s="110">
        <v>529.13656535600023</v>
      </c>
      <c r="AF41" s="110">
        <v>228.14032537400038</v>
      </c>
      <c r="AG41" s="110">
        <v>346.22283264599918</v>
      </c>
      <c r="AH41" s="110">
        <v>1472.8867832059989</v>
      </c>
    </row>
    <row r="42" spans="1:34" s="92" customFormat="1" ht="15" customHeight="1" thickBot="1" x14ac:dyDescent="0.3">
      <c r="A42" s="144" t="s">
        <v>138</v>
      </c>
      <c r="B42" s="462" t="s">
        <v>324</v>
      </c>
      <c r="C42" s="110">
        <v>-1330.3504795563003</v>
      </c>
      <c r="D42" s="110">
        <v>1351.9372592752002</v>
      </c>
      <c r="E42" s="110">
        <v>560.13774303980006</v>
      </c>
      <c r="F42" s="110">
        <v>826.64135562459978</v>
      </c>
      <c r="G42" s="110">
        <v>-2366.1677638858</v>
      </c>
      <c r="H42" s="110">
        <v>-2728.1475265484</v>
      </c>
      <c r="I42" s="110">
        <v>-2714.6638663845001</v>
      </c>
      <c r="J42" s="110">
        <v>-3796.4035723945049</v>
      </c>
      <c r="K42" s="110">
        <v>-4200.1572158514073</v>
      </c>
      <c r="L42" s="110">
        <v>-5481.6864717606004</v>
      </c>
      <c r="M42" s="110">
        <v>-7177.3588542753005</v>
      </c>
      <c r="N42" s="110">
        <v>-5321.1970473215006</v>
      </c>
      <c r="O42" s="110">
        <v>-7120.5905458177003</v>
      </c>
      <c r="P42" s="110">
        <v>-8772.3254756107999</v>
      </c>
      <c r="Q42" s="110">
        <v>-12213.541336906101</v>
      </c>
      <c r="R42" s="110">
        <v>-15012.536985309202</v>
      </c>
      <c r="S42" s="110">
        <v>-16279.138687849099</v>
      </c>
      <c r="T42" s="110">
        <v>-16447.639701417298</v>
      </c>
      <c r="U42" s="110">
        <v>-5674.5943782530994</v>
      </c>
      <c r="V42" s="110">
        <v>-6420.1753980989006</v>
      </c>
      <c r="W42" s="110">
        <v>-5099.5458339372999</v>
      </c>
      <c r="X42" s="110">
        <v>-4973.9242932004017</v>
      </c>
      <c r="Y42" s="110">
        <v>-3987.2342414871</v>
      </c>
      <c r="Z42" s="110">
        <v>-2711.9025184999005</v>
      </c>
      <c r="AA42" s="110">
        <v>-3288.8071267364999</v>
      </c>
      <c r="AB42" s="110">
        <v>-2229.4628011085993</v>
      </c>
      <c r="AC42" s="110">
        <v>-2302.9229701250001</v>
      </c>
      <c r="AD42" s="110">
        <v>-3137.9173217561006</v>
      </c>
      <c r="AE42" s="110">
        <v>-8651.2790889039989</v>
      </c>
      <c r="AF42" s="110">
        <v>-6066.9361222455991</v>
      </c>
      <c r="AG42" s="110">
        <v>-8651.2790889039989</v>
      </c>
      <c r="AH42" s="110">
        <v>-8651.2790889039989</v>
      </c>
    </row>
    <row r="43" spans="1:34" s="92" customFormat="1" ht="15" customHeight="1" x14ac:dyDescent="0.25">
      <c r="A43" s="479" t="s">
        <v>139</v>
      </c>
      <c r="B43" s="480"/>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row>
    <row r="44" spans="1:34" s="92" customFormat="1" ht="15" customHeight="1" x14ac:dyDescent="0.25">
      <c r="A44" s="135" t="s">
        <v>140</v>
      </c>
      <c r="B44" s="465"/>
      <c r="C44" s="466"/>
      <c r="D44" s="467"/>
      <c r="E44" s="467"/>
      <c r="F44" s="467"/>
      <c r="G44" s="467"/>
      <c r="H44" s="467"/>
      <c r="I44" s="467"/>
      <c r="J44" s="467"/>
      <c r="K44" s="467"/>
      <c r="L44" s="467"/>
      <c r="M44" s="467"/>
      <c r="N44" s="468"/>
      <c r="O44" s="469"/>
      <c r="P44" s="469"/>
      <c r="Q44" s="469"/>
      <c r="R44" s="469"/>
      <c r="S44" s="469"/>
      <c r="T44" s="469"/>
      <c r="U44" s="469"/>
      <c r="V44" s="469"/>
      <c r="W44" s="469"/>
      <c r="X44" s="469"/>
      <c r="Y44" s="469"/>
      <c r="Z44" s="469"/>
      <c r="AA44" s="469"/>
      <c r="AB44" s="469"/>
      <c r="AC44" s="469"/>
      <c r="AD44" s="469"/>
      <c r="AE44" s="469"/>
      <c r="AF44" s="469"/>
      <c r="AG44" s="469"/>
      <c r="AH44" s="469"/>
    </row>
    <row r="45" spans="1:34" s="92" customFormat="1" ht="15" customHeight="1" x14ac:dyDescent="0.25">
      <c r="A45" s="135" t="s">
        <v>141</v>
      </c>
      <c r="B45" s="465"/>
      <c r="C45" s="466"/>
      <c r="D45" s="467"/>
      <c r="E45" s="467"/>
      <c r="F45" s="467"/>
      <c r="G45" s="467"/>
      <c r="H45" s="467"/>
      <c r="I45" s="467"/>
      <c r="J45" s="467"/>
      <c r="K45" s="467"/>
      <c r="L45" s="467"/>
      <c r="M45" s="467"/>
      <c r="N45" s="468"/>
      <c r="O45" s="469"/>
      <c r="P45" s="469"/>
      <c r="Q45" s="469"/>
      <c r="R45" s="469"/>
      <c r="S45" s="469"/>
      <c r="T45" s="469"/>
      <c r="U45" s="469"/>
      <c r="V45" s="469"/>
      <c r="W45" s="469"/>
      <c r="X45" s="469"/>
      <c r="Y45" s="469"/>
      <c r="Z45" s="469"/>
      <c r="AA45" s="469"/>
      <c r="AB45" s="469"/>
      <c r="AC45" s="469"/>
      <c r="AD45" s="469"/>
      <c r="AE45" s="469"/>
      <c r="AF45" s="469"/>
      <c r="AG45" s="469"/>
      <c r="AH45" s="469"/>
    </row>
    <row r="46" spans="1:34" s="92" customFormat="1" ht="15" customHeight="1" x14ac:dyDescent="0.25">
      <c r="A46" s="135" t="s">
        <v>142</v>
      </c>
      <c r="B46" s="465"/>
      <c r="C46" s="466"/>
      <c r="D46" s="467"/>
      <c r="E46" s="467"/>
      <c r="F46" s="467"/>
      <c r="G46" s="467"/>
      <c r="H46" s="467"/>
      <c r="I46" s="467"/>
      <c r="J46" s="467"/>
      <c r="K46" s="467"/>
      <c r="L46" s="467"/>
      <c r="M46" s="467"/>
      <c r="N46" s="468"/>
      <c r="O46" s="469"/>
      <c r="P46" s="469"/>
      <c r="Q46" s="469"/>
      <c r="R46" s="469"/>
      <c r="S46" s="469"/>
      <c r="T46" s="469"/>
      <c r="U46" s="469"/>
      <c r="V46" s="469"/>
      <c r="W46" s="469"/>
      <c r="X46" s="469"/>
      <c r="Y46" s="469"/>
      <c r="Z46" s="469"/>
      <c r="AA46" s="469"/>
      <c r="AB46" s="469"/>
      <c r="AC46" s="469"/>
      <c r="AD46" s="469"/>
      <c r="AE46" s="469"/>
      <c r="AF46" s="469"/>
      <c r="AG46" s="469"/>
      <c r="AH46" s="469"/>
    </row>
    <row r="47" spans="1:34" s="92" customFormat="1" ht="15" customHeight="1" thickBot="1" x14ac:dyDescent="0.3">
      <c r="A47" s="144" t="s">
        <v>143</v>
      </c>
      <c r="B47" s="465"/>
      <c r="C47" s="481"/>
      <c r="D47" s="482"/>
      <c r="E47" s="482"/>
      <c r="F47" s="482"/>
      <c r="G47" s="482"/>
      <c r="H47" s="482"/>
      <c r="I47" s="482"/>
      <c r="J47" s="482"/>
      <c r="K47" s="482"/>
      <c r="L47" s="482"/>
      <c r="M47" s="482"/>
      <c r="N47" s="482"/>
      <c r="O47" s="482"/>
      <c r="P47" s="482"/>
      <c r="Q47" s="482"/>
      <c r="R47" s="482"/>
      <c r="S47" s="482"/>
      <c r="T47" s="482"/>
      <c r="U47" s="482"/>
      <c r="V47" s="482"/>
      <c r="W47" s="482"/>
      <c r="X47" s="482"/>
      <c r="Y47" s="482"/>
      <c r="Z47" s="482"/>
      <c r="AA47" s="482"/>
      <c r="AB47" s="482"/>
      <c r="AC47" s="482"/>
      <c r="AD47" s="482"/>
      <c r="AE47" s="482"/>
      <c r="AF47" s="482"/>
      <c r="AG47" s="482"/>
      <c r="AH47" s="482"/>
    </row>
    <row r="48" spans="1:34" s="147" customFormat="1" ht="15" customHeight="1" x14ac:dyDescent="0.2"/>
    <row r="49" spans="1:34" s="92" customFormat="1" ht="15" customHeight="1" thickBot="1" x14ac:dyDescent="0.3">
      <c r="A49" s="163"/>
      <c r="B49" s="483"/>
      <c r="C49" s="484"/>
      <c r="D49" s="484"/>
      <c r="E49" s="484"/>
      <c r="F49" s="484"/>
      <c r="G49" s="484"/>
      <c r="H49" s="484"/>
      <c r="I49" s="484"/>
      <c r="J49" s="484"/>
      <c r="K49" s="484"/>
      <c r="L49" s="484"/>
      <c r="M49" s="484"/>
      <c r="N49" s="484"/>
      <c r="O49" s="484"/>
      <c r="P49" s="484"/>
      <c r="Q49" s="484"/>
      <c r="R49" s="484"/>
      <c r="S49" s="484"/>
      <c r="T49" s="484"/>
      <c r="U49" s="484"/>
      <c r="V49" s="484"/>
      <c r="W49" s="484"/>
      <c r="X49" s="484"/>
      <c r="Y49" s="484"/>
      <c r="Z49" s="484"/>
      <c r="AA49" s="484"/>
      <c r="AB49" s="484"/>
      <c r="AC49" s="484"/>
      <c r="AD49" s="484"/>
      <c r="AE49" s="484"/>
      <c r="AF49" s="484"/>
      <c r="AG49" s="484"/>
      <c r="AH49" s="484"/>
    </row>
    <row r="50" spans="1:34" s="92" customFormat="1" ht="15" customHeight="1" x14ac:dyDescent="0.25">
      <c r="A50" s="148" t="s">
        <v>144</v>
      </c>
      <c r="B50" s="485"/>
      <c r="C50" s="150">
        <v>61120.92775431004</v>
      </c>
      <c r="D50" s="150">
        <v>91.707890217534441</v>
      </c>
      <c r="E50" s="150">
        <v>-5945.5338211472263</v>
      </c>
      <c r="F50" s="150">
        <v>-2600.2071120053297</v>
      </c>
      <c r="G50" s="150">
        <v>3421.4240550494214</v>
      </c>
      <c r="H50" s="150">
        <v>9623.3136034785421</v>
      </c>
      <c r="I50" s="150">
        <v>7605.3024932695116</v>
      </c>
      <c r="J50" s="150">
        <v>16843.624853515881</v>
      </c>
      <c r="K50" s="150">
        <v>19755.421799552547</v>
      </c>
      <c r="L50" s="150">
        <v>19663.5627891943</v>
      </c>
      <c r="M50" s="150">
        <v>43320.221761671972</v>
      </c>
      <c r="N50" s="150">
        <v>32610.259156747157</v>
      </c>
      <c r="O50" s="150">
        <v>68110.168988234131</v>
      </c>
      <c r="P50" s="150">
        <v>73337.570108041458</v>
      </c>
      <c r="Q50" s="150">
        <v>77564.790872160404</v>
      </c>
      <c r="R50" s="150">
        <v>84370.073839640056</v>
      </c>
      <c r="S50" s="150">
        <v>93675.131248048056</v>
      </c>
      <c r="T50" s="150">
        <v>109061.5484738597</v>
      </c>
      <c r="U50" s="150">
        <v>106355.1242128981</v>
      </c>
      <c r="V50" s="150">
        <v>98639.684497333088</v>
      </c>
      <c r="W50" s="150">
        <v>115456.4869732896</v>
      </c>
      <c r="X50" s="150">
        <v>113405.88137852938</v>
      </c>
      <c r="Y50" s="150">
        <v>116581.92836142317</v>
      </c>
      <c r="Z50" s="150">
        <v>117046.20582806892</v>
      </c>
      <c r="AA50" s="150">
        <v>111030.76767516932</v>
      </c>
      <c r="AB50" s="150">
        <v>114950.3498756543</v>
      </c>
      <c r="AC50" s="150">
        <v>114237.93297925674</v>
      </c>
      <c r="AD50" s="150">
        <v>114187.86778826542</v>
      </c>
      <c r="AE50" s="150">
        <v>114126.35347526721</v>
      </c>
      <c r="AF50" s="150">
        <v>118452.83890865809</v>
      </c>
      <c r="AG50" s="150">
        <v>105426.25790191579</v>
      </c>
      <c r="AH50" s="150">
        <v>133700.47449986255</v>
      </c>
    </row>
    <row r="51" spans="1:34" s="92" customFormat="1" ht="15" customHeight="1" x14ac:dyDescent="0.25">
      <c r="A51" s="151" t="s">
        <v>145</v>
      </c>
      <c r="B51" s="486"/>
      <c r="C51" s="153">
        <v>19001.15877372551</v>
      </c>
      <c r="D51" s="154">
        <v>17709.109803555544</v>
      </c>
      <c r="E51" s="154">
        <v>17671.734382638817</v>
      </c>
      <c r="F51" s="154">
        <v>20076.156052035181</v>
      </c>
      <c r="G51" s="154">
        <v>20179.166682762625</v>
      </c>
      <c r="H51" s="154">
        <v>20717.986026836828</v>
      </c>
      <c r="I51" s="154">
        <v>21587.122539294542</v>
      </c>
      <c r="J51" s="154">
        <v>22610.304345502227</v>
      </c>
      <c r="K51" s="155">
        <v>22648.108316966005</v>
      </c>
      <c r="L51" s="155">
        <v>24169.935263601463</v>
      </c>
      <c r="M51" s="154">
        <v>25655.000433391444</v>
      </c>
      <c r="N51" s="154">
        <v>25212.249989795389</v>
      </c>
      <c r="O51" s="154">
        <v>25598.895719466349</v>
      </c>
      <c r="P51" s="154">
        <v>26691.533472433406</v>
      </c>
      <c r="Q51" s="154">
        <v>27630.476016647641</v>
      </c>
      <c r="R51" s="154">
        <v>30323.504755928254</v>
      </c>
      <c r="S51" s="154">
        <v>31821.271837097156</v>
      </c>
      <c r="T51" s="154">
        <v>33960.678448861057</v>
      </c>
      <c r="U51" s="154">
        <v>33834.073301261895</v>
      </c>
      <c r="V51" s="154">
        <v>32759.502942447361</v>
      </c>
      <c r="W51" s="154">
        <v>32586.630865094288</v>
      </c>
      <c r="X51" s="154">
        <v>31283.504573659397</v>
      </c>
      <c r="Y51" s="154">
        <v>32567.955026132644</v>
      </c>
      <c r="Z51" s="154">
        <v>32268.937769092292</v>
      </c>
      <c r="AA51" s="154">
        <v>31261.087972829075</v>
      </c>
      <c r="AB51" s="154">
        <v>31435.655257702809</v>
      </c>
      <c r="AC51" s="154">
        <v>34699.730986906128</v>
      </c>
      <c r="AD51" s="154">
        <v>35765.71928279892</v>
      </c>
      <c r="AE51" s="154">
        <v>34688.644925241853</v>
      </c>
      <c r="AF51" s="154">
        <v>33303.097615988743</v>
      </c>
      <c r="AG51" s="154">
        <v>17215.953992698611</v>
      </c>
      <c r="AH51" s="154">
        <v>21902.916444385999</v>
      </c>
    </row>
    <row r="52" spans="1:34" s="92" customFormat="1" ht="15" customHeight="1" x14ac:dyDescent="0.25">
      <c r="A52" s="156" t="s">
        <v>146</v>
      </c>
      <c r="B52" s="487" t="s">
        <v>335</v>
      </c>
      <c r="C52" s="110">
        <v>12073.858184129196</v>
      </c>
      <c r="D52" s="110">
        <v>11884.528377866403</v>
      </c>
      <c r="E52" s="110">
        <v>12872.501115544012</v>
      </c>
      <c r="F52" s="110">
        <v>13811.798854665092</v>
      </c>
      <c r="G52" s="110">
        <v>14455.933675226024</v>
      </c>
      <c r="H52" s="110">
        <v>14946.210285892961</v>
      </c>
      <c r="I52" s="110">
        <v>15832.995992327626</v>
      </c>
      <c r="J52" s="110">
        <v>16415.214766008048</v>
      </c>
      <c r="K52" s="110">
        <v>16934.629460774366</v>
      </c>
      <c r="L52" s="110">
        <v>18315.694408114807</v>
      </c>
      <c r="M52" s="110">
        <v>19449.959663375532</v>
      </c>
      <c r="N52" s="110">
        <v>18949.501211769348</v>
      </c>
      <c r="O52" s="110">
        <v>18869.991430795948</v>
      </c>
      <c r="P52" s="110">
        <v>19202.883653306257</v>
      </c>
      <c r="Q52" s="110">
        <v>19852.69872357144</v>
      </c>
      <c r="R52" s="110">
        <v>23009.73423153214</v>
      </c>
      <c r="S52" s="110">
        <v>24229.774269705857</v>
      </c>
      <c r="T52" s="110">
        <v>25124.435016974556</v>
      </c>
      <c r="U52" s="110">
        <v>25386.865001930091</v>
      </c>
      <c r="V52" s="110">
        <v>24711.006106001983</v>
      </c>
      <c r="W52" s="110">
        <v>24317.509921411034</v>
      </c>
      <c r="X52" s="110">
        <v>23148.078018915203</v>
      </c>
      <c r="Y52" s="110">
        <v>25044.472638490912</v>
      </c>
      <c r="Z52" s="110">
        <v>25547.438079658812</v>
      </c>
      <c r="AA52" s="110">
        <v>24586.779810485637</v>
      </c>
      <c r="AB52" s="110">
        <v>24493.846111782361</v>
      </c>
      <c r="AC52" s="110">
        <v>26483.269924941913</v>
      </c>
      <c r="AD52" s="110">
        <v>29191.810947430295</v>
      </c>
      <c r="AE52" s="110">
        <v>30058.315081042136</v>
      </c>
      <c r="AF52" s="110">
        <v>29749.829158341803</v>
      </c>
      <c r="AG52" s="110">
        <v>13692.60608324428</v>
      </c>
      <c r="AH52" s="110">
        <v>18145.662881116285</v>
      </c>
    </row>
    <row r="53" spans="1:34" s="92" customFormat="1" ht="15" customHeight="1" x14ac:dyDescent="0.25">
      <c r="A53" s="156" t="s">
        <v>147</v>
      </c>
      <c r="B53" s="487" t="s">
        <v>336</v>
      </c>
      <c r="C53" s="110">
        <v>6927.3005895963133</v>
      </c>
      <c r="D53" s="110">
        <v>5824.5814256891399</v>
      </c>
      <c r="E53" s="110">
        <v>4799.2332670948053</v>
      </c>
      <c r="F53" s="110">
        <v>6264.3571973700891</v>
      </c>
      <c r="G53" s="110">
        <v>5723.2330075365999</v>
      </c>
      <c r="H53" s="110">
        <v>5771.7757409438673</v>
      </c>
      <c r="I53" s="110">
        <v>5754.1265469669142</v>
      </c>
      <c r="J53" s="110">
        <v>6195.0895794941771</v>
      </c>
      <c r="K53" s="110">
        <v>5713.4788561916403</v>
      </c>
      <c r="L53" s="110">
        <v>5854.2408554866561</v>
      </c>
      <c r="M53" s="110">
        <v>6205.040770015913</v>
      </c>
      <c r="N53" s="110">
        <v>6262.7487780260435</v>
      </c>
      <c r="O53" s="110">
        <v>6728.904288670401</v>
      </c>
      <c r="P53" s="110">
        <v>7488.6498191271494</v>
      </c>
      <c r="Q53" s="110">
        <v>7777.7772930761994</v>
      </c>
      <c r="R53" s="110">
        <v>7313.7705243961127</v>
      </c>
      <c r="S53" s="110">
        <v>7591.4975673913013</v>
      </c>
      <c r="T53" s="110">
        <v>8836.2434318864998</v>
      </c>
      <c r="U53" s="110">
        <v>8447.2082993318036</v>
      </c>
      <c r="V53" s="110">
        <v>8048.4968364453798</v>
      </c>
      <c r="W53" s="110">
        <v>8269.120943683256</v>
      </c>
      <c r="X53" s="110">
        <v>8135.4265547441928</v>
      </c>
      <c r="Y53" s="110">
        <v>7523.4823876417322</v>
      </c>
      <c r="Z53" s="110">
        <v>6721.4996894334809</v>
      </c>
      <c r="AA53" s="110">
        <v>6674.3081623434364</v>
      </c>
      <c r="AB53" s="110">
        <v>6941.8091459204488</v>
      </c>
      <c r="AC53" s="110">
        <v>8216.4610619642117</v>
      </c>
      <c r="AD53" s="110">
        <v>6573.9083353686265</v>
      </c>
      <c r="AE53" s="110">
        <v>4630.3298441997213</v>
      </c>
      <c r="AF53" s="110">
        <v>3553.2684576469424</v>
      </c>
      <c r="AG53" s="110">
        <v>3523.3479094543322</v>
      </c>
      <c r="AH53" s="110">
        <v>3757.2535632697136</v>
      </c>
    </row>
    <row r="54" spans="1:34" s="92" customFormat="1" ht="15" customHeight="1" x14ac:dyDescent="0.25">
      <c r="A54" s="157" t="s">
        <v>148</v>
      </c>
      <c r="B54" s="488" t="s">
        <v>337</v>
      </c>
      <c r="C54" s="159">
        <v>22898.718412905371</v>
      </c>
      <c r="D54" s="159">
        <v>22646.472365252994</v>
      </c>
      <c r="E54" s="159">
        <v>22889.037625888195</v>
      </c>
      <c r="F54" s="159">
        <v>23207.758287802189</v>
      </c>
      <c r="G54" s="159">
        <v>23352.869675836962</v>
      </c>
      <c r="H54" s="159">
        <v>22572.470589789769</v>
      </c>
      <c r="I54" s="159">
        <v>23136.745071031422</v>
      </c>
      <c r="J54" s="159">
        <v>30575.650598605745</v>
      </c>
      <c r="K54" s="159">
        <v>32719.119174446714</v>
      </c>
      <c r="L54" s="159">
        <v>34463.077900883392</v>
      </c>
      <c r="M54" s="159">
        <v>35820.742237166865</v>
      </c>
      <c r="N54" s="159">
        <v>38222.338736497841</v>
      </c>
      <c r="O54" s="159">
        <v>38926.683256245589</v>
      </c>
      <c r="P54" s="159">
        <v>46498.37851933745</v>
      </c>
      <c r="Q54" s="159">
        <v>52568.474314641899</v>
      </c>
      <c r="R54" s="159">
        <v>59253.745682905304</v>
      </c>
      <c r="S54" s="159">
        <v>71745.759924168044</v>
      </c>
      <c r="T54" s="159">
        <v>81075.994399059273</v>
      </c>
      <c r="U54" s="159">
        <v>89059.533778128622</v>
      </c>
      <c r="V54" s="159">
        <v>89641.055646730456</v>
      </c>
      <c r="W54" s="159">
        <v>100320.76525296313</v>
      </c>
      <c r="X54" s="159">
        <v>99589.883017137763</v>
      </c>
      <c r="Y54" s="159">
        <v>110518.86584091777</v>
      </c>
      <c r="Z54" s="159">
        <v>111164.13767557309</v>
      </c>
      <c r="AA54" s="159">
        <v>106058.34850003126</v>
      </c>
      <c r="AB54" s="159">
        <v>108368.67984916552</v>
      </c>
      <c r="AC54" s="159">
        <v>106872.42436463773</v>
      </c>
      <c r="AD54" s="159">
        <v>106175.27816627148</v>
      </c>
      <c r="AE54" s="159">
        <v>106547.82093629011</v>
      </c>
      <c r="AF54" s="159">
        <v>107165.77085051747</v>
      </c>
      <c r="AG54" s="159">
        <v>107255.16790282509</v>
      </c>
      <c r="AH54" s="159">
        <v>111797.55805547656</v>
      </c>
    </row>
    <row r="55" spans="1:34" s="137" customFormat="1" ht="15" customHeight="1" thickBot="1" x14ac:dyDescent="0.3">
      <c r="A55" s="160" t="s">
        <v>149</v>
      </c>
      <c r="B55" s="489" t="s">
        <v>338</v>
      </c>
      <c r="C55" s="162">
        <v>19221.050567679158</v>
      </c>
      <c r="D55" s="162">
        <v>-40263.874278591007</v>
      </c>
      <c r="E55" s="162">
        <v>-46506.305829674238</v>
      </c>
      <c r="F55" s="162">
        <v>-45884.1214518427</v>
      </c>
      <c r="G55" s="162">
        <v>-40110.612303550166</v>
      </c>
      <c r="H55" s="162">
        <v>-33667.143013148059</v>
      </c>
      <c r="I55" s="162">
        <v>-37118.565117056452</v>
      </c>
      <c r="J55" s="162">
        <v>-36342.330090592091</v>
      </c>
      <c r="K55" s="162">
        <v>-35611.805691860172</v>
      </c>
      <c r="L55" s="162">
        <v>-38969.450375290558</v>
      </c>
      <c r="M55" s="162">
        <v>-18155.520908886334</v>
      </c>
      <c r="N55" s="162">
        <v>-30824.329569546073</v>
      </c>
      <c r="O55" s="162">
        <v>3584.5900125221888</v>
      </c>
      <c r="P55" s="162">
        <v>147.65811627059884</v>
      </c>
      <c r="Q55" s="162">
        <v>-2634.1594591291432</v>
      </c>
      <c r="R55" s="162">
        <v>-5207.1765991934917</v>
      </c>
      <c r="S55" s="162">
        <v>-9891.9005132171478</v>
      </c>
      <c r="T55" s="162">
        <v>-5975.124374060626</v>
      </c>
      <c r="U55" s="162">
        <v>-16538.482866492424</v>
      </c>
      <c r="V55" s="162">
        <v>-23760.874091844729</v>
      </c>
      <c r="W55" s="162">
        <v>-17450.909144767822</v>
      </c>
      <c r="X55" s="162">
        <v>-17467.506212267781</v>
      </c>
      <c r="Y55" s="162">
        <v>-26504.892505627249</v>
      </c>
      <c r="Z55" s="162">
        <v>-26386.869616596468</v>
      </c>
      <c r="AA55" s="162">
        <v>-26288.668797691022</v>
      </c>
      <c r="AB55" s="162">
        <v>-24853.985231214036</v>
      </c>
      <c r="AC55" s="162">
        <v>-27334.222372287109</v>
      </c>
      <c r="AD55" s="162">
        <v>-27753.129660804971</v>
      </c>
      <c r="AE55" s="162">
        <v>-27110.112386264744</v>
      </c>
      <c r="AF55" s="162">
        <v>-22016.029557848131</v>
      </c>
      <c r="AG55" s="162">
        <v>-19044.86399360792</v>
      </c>
      <c r="AH55" s="162" t="s">
        <v>343</v>
      </c>
    </row>
  </sheetData>
  <dataValidations count="1">
    <dataValidation allowBlank="1" showInputMessage="1" showErrorMessage="1" sqref="A37:A42 A35 A47" xr:uid="{88E63AC5-310F-4DC4-8BAB-92DFE17F48E4}"/>
  </dataValidations>
  <pageMargins left="0.59055118110236227" right="0.59055118110236227" top="0.78740157480314965" bottom="0.78740157480314965" header="0.70866141732283472" footer="0.70866141732283472"/>
  <pageSetup paperSize="9" scale="61" pageOrder="overThenDown" orientation="landscape" r:id="rId1"/>
  <headerFooter alignWithMargins="0">
    <oddFooter>Seite &amp;P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DCE45-536D-4173-B648-7A5919E16DEF}">
  <sheetPr>
    <tabColor theme="8" tint="0.79998168889431442"/>
  </sheetPr>
  <dimension ref="B1:M16"/>
  <sheetViews>
    <sheetView showGridLines="0" topLeftCell="B1" zoomScale="150" zoomScaleNormal="150" workbookViewId="0">
      <selection activeCell="B2" sqref="B2:F2"/>
    </sheetView>
  </sheetViews>
  <sheetFormatPr baseColWidth="10" defaultRowHeight="15" x14ac:dyDescent="0.25"/>
  <cols>
    <col min="1" max="1" width="2.28515625" customWidth="1"/>
    <col min="4" max="4" width="13.28515625" customWidth="1"/>
    <col min="6" max="6" width="13.42578125" customWidth="1"/>
    <col min="7" max="7" width="11.42578125" customWidth="1"/>
    <col min="8" max="8" width="10.42578125" customWidth="1"/>
    <col min="9" max="9" width="10.42578125" bestFit="1" customWidth="1"/>
  </cols>
  <sheetData>
    <row r="1" spans="2:13" ht="11.25" customHeight="1" x14ac:dyDescent="0.25"/>
    <row r="2" spans="2:13" ht="15" customHeight="1" x14ac:dyDescent="0.25">
      <c r="B2" s="17" t="s">
        <v>91</v>
      </c>
      <c r="G2" s="639" t="s">
        <v>234</v>
      </c>
      <c r="J2" s="283" t="s">
        <v>190</v>
      </c>
      <c r="K2" s="522"/>
      <c r="L2" s="361"/>
      <c r="M2" s="11"/>
    </row>
    <row r="3" spans="2:13" x14ac:dyDescent="0.25">
      <c r="B3" s="17" t="s">
        <v>92</v>
      </c>
      <c r="G3" s="640"/>
    </row>
    <row r="4" spans="2:13" ht="10.5" customHeight="1" x14ac:dyDescent="0.25">
      <c r="G4" s="640"/>
    </row>
    <row r="5" spans="2:13" x14ac:dyDescent="0.25">
      <c r="B5" t="s">
        <v>93</v>
      </c>
      <c r="G5" s="641"/>
    </row>
    <row r="6" spans="2:13" ht="8.25" customHeight="1" x14ac:dyDescent="0.25"/>
    <row r="7" spans="2:13" x14ac:dyDescent="0.25">
      <c r="B7" s="18" t="s">
        <v>17</v>
      </c>
    </row>
    <row r="8" spans="2:13" x14ac:dyDescent="0.25">
      <c r="B8" s="18"/>
    </row>
    <row r="9" spans="2:13" ht="15" customHeight="1" x14ac:dyDescent="0.25">
      <c r="B9" s="17" t="s">
        <v>277</v>
      </c>
      <c r="C9" s="17"/>
      <c r="D9" s="17"/>
    </row>
    <row r="10" spans="2:13" ht="15" customHeight="1" x14ac:dyDescent="0.25">
      <c r="B10" s="269"/>
      <c r="C10" s="269"/>
      <c r="D10" s="269"/>
    </row>
    <row r="11" spans="2:13" x14ac:dyDescent="0.25">
      <c r="B11" s="604" t="s">
        <v>247</v>
      </c>
      <c r="C11" s="605"/>
      <c r="D11" s="605"/>
      <c r="E11" s="637" t="s">
        <v>244</v>
      </c>
      <c r="F11" s="638"/>
      <c r="H11" s="602" t="s">
        <v>244</v>
      </c>
      <c r="I11" s="603"/>
    </row>
    <row r="12" spans="2:13" x14ac:dyDescent="0.25">
      <c r="B12" s="282" t="s">
        <v>195</v>
      </c>
      <c r="C12" s="207"/>
      <c r="D12" s="207"/>
      <c r="E12" s="354">
        <f>'22 - 50'!C8</f>
        <v>6.9755447855101167</v>
      </c>
      <c r="F12" s="355" t="str">
        <f>'impl. Budget'!G5</f>
        <v>Mrd. t CO2</v>
      </c>
      <c r="G12" s="187"/>
      <c r="H12" s="633" t="s">
        <v>174</v>
      </c>
      <c r="I12" s="634"/>
    </row>
    <row r="13" spans="2:13" x14ac:dyDescent="0.25">
      <c r="B13" s="270" t="s">
        <v>194</v>
      </c>
      <c r="C13" s="209"/>
      <c r="D13" s="209"/>
      <c r="E13" s="354">
        <f>'22 - 50'!C13</f>
        <v>-0.82349482825436793</v>
      </c>
      <c r="F13" s="355" t="str">
        <f>'impl. Budget'!G6</f>
        <v>Mrd. t CO2eq</v>
      </c>
      <c r="H13" s="635"/>
      <c r="I13" s="636"/>
    </row>
    <row r="14" spans="2:13" x14ac:dyDescent="0.25">
      <c r="B14" s="413" t="s">
        <v>276</v>
      </c>
      <c r="C14" s="410"/>
      <c r="D14" s="410"/>
      <c r="E14" s="411">
        <f>SUM(E12:E13)</f>
        <v>6.1520499572557483</v>
      </c>
      <c r="F14" s="412" t="str">
        <f>'impl. Budget'!G7</f>
        <v>Mrd. t CO2</v>
      </c>
      <c r="H14" s="9">
        <v>6.2</v>
      </c>
      <c r="I14" s="11" t="str">
        <f>F14</f>
        <v>Mrd. t CO2</v>
      </c>
    </row>
    <row r="15" spans="2:13" x14ac:dyDescent="0.25">
      <c r="B15" s="270" t="s">
        <v>278</v>
      </c>
      <c r="C15" s="209"/>
      <c r="D15" s="209"/>
      <c r="E15" s="359">
        <f>SUM(KSG!G26:AI26)/1000</f>
        <v>0.43530044880364732</v>
      </c>
      <c r="F15" s="357" t="str">
        <f>'impl. Budget'!G8</f>
        <v>Mrd. t CO2</v>
      </c>
    </row>
    <row r="16" spans="2:13" x14ac:dyDescent="0.25">
      <c r="B16" s="9" t="s">
        <v>245</v>
      </c>
      <c r="C16" s="10"/>
      <c r="D16" s="10"/>
      <c r="E16" s="409">
        <f>SUM(E14:E15)</f>
        <v>6.5873504060593957</v>
      </c>
      <c r="F16" s="357" t="str">
        <f>'impl. Budget'!G9</f>
        <v>Mrd. t CO2</v>
      </c>
    </row>
  </sheetData>
  <mergeCells count="5">
    <mergeCell ref="H11:I11"/>
    <mergeCell ref="H12:I13"/>
    <mergeCell ref="B11:D11"/>
    <mergeCell ref="E11:F11"/>
    <mergeCell ref="G2:G5"/>
  </mergeCells>
  <hyperlinks>
    <hyperlink ref="B7" r:id="rId1" xr:uid="{AF730EB3-8D4C-49E9-BEEF-96EF032DA528}"/>
  </hyperlinks>
  <printOptions horizontalCentered="1" verticalCentered="1"/>
  <pageMargins left="0.70866141732283472" right="0.70866141732283472" top="0.78740157480314965" bottom="0.78740157480314965" header="0.31496062992125984" footer="0.31496062992125984"/>
  <pageSetup paperSize="9" scale="67" orientation="landscape" r:id="rId2"/>
  <headerFooter>
    <oddHeader>&amp;LImlizites deutsches CO2-Budget&amp;CAuszug aus dem Tool&amp;RS. &amp;P / &amp;N</oddHeader>
    <oddFooter>&amp;Lwww.klima-retten.info&amp;RTabelle: &amp;A</oddFooter>
  </headerFooter>
  <drawing r:id="rId3"/>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78935-BD73-4973-98C0-AA03C2126DD2}">
  <dimension ref="B2:E16"/>
  <sheetViews>
    <sheetView showGridLines="0" zoomScale="130" zoomScaleNormal="130" workbookViewId="0">
      <selection activeCell="B23" sqref="B23"/>
    </sheetView>
  </sheetViews>
  <sheetFormatPr baseColWidth="10" defaultRowHeight="15" x14ac:dyDescent="0.25"/>
  <cols>
    <col min="1" max="1" width="3.7109375" customWidth="1"/>
    <col min="2" max="2" width="92.85546875" customWidth="1"/>
  </cols>
  <sheetData>
    <row r="2" spans="2:5" x14ac:dyDescent="0.25">
      <c r="B2" s="17" t="s">
        <v>222</v>
      </c>
    </row>
    <row r="4" spans="2:5" x14ac:dyDescent="0.25">
      <c r="B4" s="226" t="s">
        <v>225</v>
      </c>
      <c r="C4" s="208"/>
    </row>
    <row r="5" spans="2:5" x14ac:dyDescent="0.25">
      <c r="B5" s="333" t="s">
        <v>214</v>
      </c>
      <c r="C5" s="210"/>
    </row>
    <row r="6" spans="2:5" x14ac:dyDescent="0.25">
      <c r="B6" s="18"/>
    </row>
    <row r="7" spans="2:5" x14ac:dyDescent="0.25">
      <c r="B7" s="645" t="s">
        <v>237</v>
      </c>
      <c r="C7" s="208"/>
    </row>
    <row r="8" spans="2:5" x14ac:dyDescent="0.25">
      <c r="B8" s="654"/>
      <c r="C8" s="13"/>
    </row>
    <row r="9" spans="2:5" x14ac:dyDescent="0.25">
      <c r="B9" s="258"/>
      <c r="C9" s="13"/>
    </row>
    <row r="10" spans="2:5" x14ac:dyDescent="0.25">
      <c r="B10" s="334" t="s">
        <v>238</v>
      </c>
      <c r="C10" s="210"/>
    </row>
    <row r="13" spans="2:5" x14ac:dyDescent="0.25">
      <c r="B13" s="17" t="s">
        <v>240</v>
      </c>
    </row>
    <row r="15" spans="2:5" x14ac:dyDescent="0.25">
      <c r="B15" s="226" t="s">
        <v>242</v>
      </c>
      <c r="C15" s="207"/>
      <c r="D15" s="207"/>
      <c r="E15" s="208"/>
    </row>
    <row r="16" spans="2:5" x14ac:dyDescent="0.25">
      <c r="B16" s="333" t="s">
        <v>241</v>
      </c>
      <c r="C16" s="209"/>
      <c r="D16" s="209"/>
      <c r="E16" s="210"/>
    </row>
  </sheetData>
  <mergeCells count="1">
    <mergeCell ref="B7:B8"/>
  </mergeCells>
  <hyperlinks>
    <hyperlink ref="B5" r:id="rId1" xr:uid="{EE18070C-ABB3-4413-9EA1-F95D47AD0ADC}"/>
    <hyperlink ref="B16" r:id="rId2" xr:uid="{E52809C4-AF0B-411E-A955-4FF1BCC9EF3E}"/>
  </hyperlinks>
  <pageMargins left="0.7" right="0.7" top="0.78740157499999996" bottom="0.78740157499999996" header="0.3" footer="0.3"/>
  <pageSetup paperSize="9" orientation="portrait" r:id="rId3"/>
  <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0D1C5-8C0B-4D77-9F68-0BB8711DC7F1}">
  <dimension ref="B2:C11"/>
  <sheetViews>
    <sheetView zoomScale="130" zoomScaleNormal="130" workbookViewId="0">
      <selection activeCell="C10" sqref="C10"/>
    </sheetView>
  </sheetViews>
  <sheetFormatPr baseColWidth="10" defaultRowHeight="15" x14ac:dyDescent="0.25"/>
  <cols>
    <col min="1" max="1" width="4.85546875" customWidth="1"/>
    <col min="2" max="2" width="20" bestFit="1" customWidth="1"/>
  </cols>
  <sheetData>
    <row r="2" spans="2:3" x14ac:dyDescent="0.25">
      <c r="B2" s="17" t="s">
        <v>263</v>
      </c>
    </row>
    <row r="3" spans="2:3" x14ac:dyDescent="0.25">
      <c r="B3" s="17"/>
    </row>
    <row r="4" spans="2:3" x14ac:dyDescent="0.25">
      <c r="C4" s="16" t="s">
        <v>265</v>
      </c>
    </row>
    <row r="5" spans="2:3" x14ac:dyDescent="0.25">
      <c r="C5" s="19"/>
    </row>
    <row r="6" spans="2:3" x14ac:dyDescent="0.25">
      <c r="B6" s="226" t="str">
        <f>'UBA THG kurz März22'!AF27</f>
        <v>CO2 ohne LULUCF</v>
      </c>
      <c r="C6" s="386">
        <f>'UBA THG kurz März22'!AG27</f>
        <v>707149.94769368391</v>
      </c>
    </row>
    <row r="7" spans="2:3" x14ac:dyDescent="0.25">
      <c r="B7" s="258" t="str">
        <f>'UBA THG kurz März22'!AF28</f>
        <v>CO2 LULUCF</v>
      </c>
      <c r="C7" s="387">
        <f>'UBA THG kurz März22'!AG28</f>
        <v>-18263.7</v>
      </c>
    </row>
    <row r="8" spans="2:3" x14ac:dyDescent="0.25">
      <c r="B8" s="9" t="s">
        <v>264</v>
      </c>
      <c r="C8" s="388">
        <f>SUM(C6:C7)</f>
        <v>688886.24769368395</v>
      </c>
    </row>
    <row r="10" spans="2:3" x14ac:dyDescent="0.25">
      <c r="B10" s="226" t="s">
        <v>266</v>
      </c>
      <c r="C10" s="386">
        <f>'UBA THG März22'!AG7</f>
        <v>784842.0531813557</v>
      </c>
    </row>
    <row r="11" spans="2:3" x14ac:dyDescent="0.25">
      <c r="B11" s="270" t="s">
        <v>267</v>
      </c>
      <c r="C11" s="389">
        <f>C8/C10</f>
        <v>0.87773870538828147</v>
      </c>
    </row>
  </sheetData>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4A655-4A9F-468E-AF00-0BCC6667406C}">
  <dimension ref="B1:D13"/>
  <sheetViews>
    <sheetView showGridLines="0" zoomScale="130" zoomScaleNormal="130" workbookViewId="0">
      <selection activeCell="C4" sqref="C4"/>
    </sheetView>
  </sheetViews>
  <sheetFormatPr baseColWidth="10" defaultRowHeight="15" x14ac:dyDescent="0.25"/>
  <cols>
    <col min="1" max="1" width="2.42578125" customWidth="1"/>
    <col min="2" max="2" width="43.140625" bestFit="1" customWidth="1"/>
    <col min="3" max="3" width="8.7109375" bestFit="1" customWidth="1"/>
    <col min="4" max="4" width="12.7109375" bestFit="1" customWidth="1"/>
    <col min="5" max="5" width="12.5703125" bestFit="1" customWidth="1"/>
  </cols>
  <sheetData>
    <row r="1" spans="2:4" ht="10.5" customHeight="1" x14ac:dyDescent="0.25"/>
    <row r="2" spans="2:4" ht="15" customHeight="1" x14ac:dyDescent="0.25">
      <c r="B2" s="269" t="s">
        <v>250</v>
      </c>
    </row>
    <row r="3" spans="2:4" ht="12" customHeight="1" x14ac:dyDescent="0.25">
      <c r="B3" s="269"/>
    </row>
    <row r="4" spans="2:4" x14ac:dyDescent="0.25">
      <c r="B4" s="226" t="s">
        <v>192</v>
      </c>
      <c r="C4" s="286">
        <f>SUM(KSG!$G$12:$AC$12)/1000</f>
        <v>8.6042324313050997</v>
      </c>
      <c r="D4" s="208" t="s">
        <v>23</v>
      </c>
    </row>
    <row r="5" spans="2:4" x14ac:dyDescent="0.25">
      <c r="B5" s="257" t="s">
        <v>15</v>
      </c>
      <c r="C5" s="287">
        <f>KSG!$D$37</f>
        <v>0.79600000000000004</v>
      </c>
      <c r="D5" s="288"/>
    </row>
    <row r="6" spans="2:4" x14ac:dyDescent="0.25">
      <c r="B6" s="226" t="s">
        <v>193</v>
      </c>
      <c r="C6" s="327">
        <f>C4*C5</f>
        <v>6.8489690153188594</v>
      </c>
      <c r="D6" s="208" t="s">
        <v>12</v>
      </c>
    </row>
    <row r="7" spans="2:4" x14ac:dyDescent="0.25">
      <c r="B7" s="308" t="s">
        <v>191</v>
      </c>
      <c r="C7" s="328">
        <f>SUM(KSG!$AD$37:$AI$37)/1000</f>
        <v>0.12657577019125693</v>
      </c>
      <c r="D7" s="210" t="s">
        <v>12</v>
      </c>
    </row>
    <row r="8" spans="2:4" x14ac:dyDescent="0.25">
      <c r="B8" s="278" t="s">
        <v>256</v>
      </c>
      <c r="C8" s="362">
        <f>SUM(C6:C7)</f>
        <v>6.9755447855101167</v>
      </c>
      <c r="D8" s="11" t="s">
        <v>12</v>
      </c>
    </row>
    <row r="9" spans="2:4" x14ac:dyDescent="0.25">
      <c r="C9" s="20"/>
    </row>
    <row r="10" spans="2:4" x14ac:dyDescent="0.25">
      <c r="B10" s="226" t="s">
        <v>252</v>
      </c>
      <c r="C10" s="369">
        <f>SUM(KSG!G21:AI21)/1000</f>
        <v>-0.88691905806311089</v>
      </c>
      <c r="D10" s="208" t="s">
        <v>23</v>
      </c>
    </row>
    <row r="11" spans="2:4" x14ac:dyDescent="0.25">
      <c r="B11" s="258" t="s">
        <v>253</v>
      </c>
      <c r="C11" s="370">
        <f>SUM(KSG!G22:AI22)/1000</f>
        <v>-0.18257577019125693</v>
      </c>
      <c r="D11" s="13" t="s">
        <v>12</v>
      </c>
    </row>
    <row r="12" spans="2:4" x14ac:dyDescent="0.25">
      <c r="B12" s="270" t="s">
        <v>254</v>
      </c>
      <c r="C12" s="371">
        <f>SUM(KSG!AD10:AI10)/1000</f>
        <v>0.246</v>
      </c>
      <c r="D12" s="210" t="s">
        <v>23</v>
      </c>
    </row>
    <row r="13" spans="2:4" x14ac:dyDescent="0.25">
      <c r="B13" s="9" t="s">
        <v>255</v>
      </c>
      <c r="C13" s="372">
        <f>SUM(C10:C12)</f>
        <v>-0.82349482825436793</v>
      </c>
      <c r="D13" s="11" t="s">
        <v>23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21AAF-0684-4AE5-B722-64769177D00D}">
  <sheetPr>
    <tabColor theme="1" tint="0.499984740745262"/>
  </sheetPr>
  <dimension ref="B1:AS91"/>
  <sheetViews>
    <sheetView showGridLines="0" zoomScaleNormal="100" workbookViewId="0">
      <pane xSplit="2" ySplit="5" topLeftCell="F6" activePane="bottomRight" state="frozen"/>
      <selection activeCell="B2" sqref="B2:R2"/>
      <selection pane="topRight" activeCell="B2" sqref="B2:R2"/>
      <selection pane="bottomLeft" activeCell="B2" sqref="B2:R2"/>
      <selection pane="bottomRight" activeCell="B2" sqref="B2:R2"/>
    </sheetView>
  </sheetViews>
  <sheetFormatPr baseColWidth="10" defaultRowHeight="15" x14ac:dyDescent="0.25"/>
  <cols>
    <col min="1" max="1" width="1.85546875" customWidth="1"/>
    <col min="2" max="2" width="51.42578125" customWidth="1"/>
    <col min="3" max="5" width="8" customWidth="1"/>
    <col min="6" max="14" width="6.28515625" customWidth="1"/>
    <col min="15" max="15" width="7.7109375" customWidth="1"/>
    <col min="16" max="24" width="6.28515625" customWidth="1"/>
    <col min="25" max="25" width="7.7109375" customWidth="1"/>
    <col min="26" max="29" width="6.28515625" customWidth="1"/>
    <col min="30" max="30" width="7.7109375" customWidth="1"/>
    <col min="31" max="35" width="6.42578125" customWidth="1"/>
    <col min="36" max="36" width="15.5703125" customWidth="1"/>
    <col min="37" max="37" width="11.5703125" customWidth="1"/>
    <col min="38" max="38" width="12" customWidth="1"/>
  </cols>
  <sheetData>
    <row r="1" spans="2:38" ht="12.75" customHeight="1" x14ac:dyDescent="0.25"/>
    <row r="2" spans="2:38" x14ac:dyDescent="0.25">
      <c r="B2" s="581" t="s">
        <v>171</v>
      </c>
      <c r="C2" s="581"/>
      <c r="D2" s="581"/>
      <c r="E2" s="581"/>
      <c r="F2" s="581"/>
      <c r="G2" s="581"/>
      <c r="H2" s="581"/>
      <c r="I2" s="581"/>
      <c r="J2" s="581"/>
      <c r="K2" s="581"/>
      <c r="L2" s="581"/>
    </row>
    <row r="3" spans="2:38" ht="9.75" customHeight="1" x14ac:dyDescent="0.25">
      <c r="B3" s="1"/>
      <c r="C3" s="1"/>
      <c r="D3" s="1"/>
      <c r="E3" s="2"/>
      <c r="F3" s="2"/>
      <c r="G3" s="2"/>
      <c r="H3" s="24"/>
      <c r="I3" s="24"/>
      <c r="J3" s="24"/>
      <c r="K3" s="24"/>
      <c r="L3" s="24"/>
      <c r="M3" s="24"/>
      <c r="N3" s="24"/>
      <c r="O3" s="24"/>
      <c r="Z3" s="25"/>
      <c r="AA3" s="25"/>
      <c r="AB3" s="25"/>
      <c r="AC3" s="25"/>
      <c r="AD3" s="25"/>
      <c r="AE3" s="25"/>
      <c r="AF3" s="25"/>
      <c r="AG3" s="25"/>
      <c r="AH3" s="25"/>
      <c r="AI3" s="25"/>
      <c r="AJ3" s="25"/>
      <c r="AK3" s="25"/>
    </row>
    <row r="4" spans="2:38" x14ac:dyDescent="0.25">
      <c r="B4" s="5" t="s">
        <v>18</v>
      </c>
      <c r="C4" s="586" t="s">
        <v>326</v>
      </c>
      <c r="D4" s="587"/>
      <c r="E4" s="588" t="s">
        <v>8</v>
      </c>
      <c r="F4" s="589"/>
      <c r="G4" s="589"/>
      <c r="H4" s="589"/>
      <c r="I4" s="589"/>
      <c r="J4" s="589"/>
      <c r="K4" s="589"/>
      <c r="L4" s="589"/>
      <c r="M4" s="589"/>
      <c r="N4" s="589"/>
      <c r="O4" s="590"/>
      <c r="P4" s="591" t="s">
        <v>9</v>
      </c>
      <c r="Q4" s="592"/>
      <c r="R4" s="592"/>
      <c r="S4" s="592"/>
      <c r="T4" s="592"/>
      <c r="U4" s="592"/>
      <c r="V4" s="592"/>
      <c r="W4" s="592"/>
      <c r="X4" s="592"/>
      <c r="Y4" s="593"/>
      <c r="Z4" s="594" t="s">
        <v>25</v>
      </c>
      <c r="AA4" s="595"/>
      <c r="AB4" s="596"/>
      <c r="AC4" s="597" t="s">
        <v>24</v>
      </c>
      <c r="AD4" s="598"/>
      <c r="AE4" s="599"/>
      <c r="AF4" s="572" t="s">
        <v>239</v>
      </c>
      <c r="AG4" s="573"/>
      <c r="AH4" s="574"/>
      <c r="AI4" s="332" t="s">
        <v>174</v>
      </c>
      <c r="AJ4" s="16" t="s">
        <v>7</v>
      </c>
      <c r="AK4" s="16" t="s">
        <v>7</v>
      </c>
    </row>
    <row r="5" spans="2:38" x14ac:dyDescent="0.25">
      <c r="B5" s="3" t="s">
        <v>6</v>
      </c>
      <c r="C5" s="8">
        <v>1990</v>
      </c>
      <c r="D5" s="4">
        <v>2019</v>
      </c>
      <c r="E5" s="8">
        <v>2020</v>
      </c>
      <c r="F5" s="4">
        <v>2021</v>
      </c>
      <c r="G5" s="4">
        <v>2022</v>
      </c>
      <c r="H5" s="4">
        <v>2023</v>
      </c>
      <c r="I5" s="4">
        <v>2024</v>
      </c>
      <c r="J5" s="4">
        <v>2025</v>
      </c>
      <c r="K5" s="4">
        <v>2026</v>
      </c>
      <c r="L5" s="4">
        <v>2027</v>
      </c>
      <c r="M5" s="4">
        <v>2028</v>
      </c>
      <c r="N5" s="4">
        <v>2029</v>
      </c>
      <c r="O5" s="8">
        <v>2030</v>
      </c>
      <c r="P5" s="4">
        <v>2031</v>
      </c>
      <c r="Q5" s="4">
        <v>2032</v>
      </c>
      <c r="R5" s="4">
        <v>2033</v>
      </c>
      <c r="S5" s="4">
        <v>2034</v>
      </c>
      <c r="T5" s="4">
        <v>2035</v>
      </c>
      <c r="U5" s="4">
        <v>2036</v>
      </c>
      <c r="V5" s="4">
        <v>2037</v>
      </c>
      <c r="W5" s="4">
        <v>2038</v>
      </c>
      <c r="X5" s="4">
        <v>2039</v>
      </c>
      <c r="Y5" s="8">
        <v>2040</v>
      </c>
      <c r="Z5" s="4">
        <f>Y5+1</f>
        <v>2041</v>
      </c>
      <c r="AA5" s="4">
        <f t="shared" ref="AA5:AC5" si="0">Z5+1</f>
        <v>2042</v>
      </c>
      <c r="AB5" s="4">
        <f t="shared" si="0"/>
        <v>2043</v>
      </c>
      <c r="AC5" s="4">
        <f t="shared" si="0"/>
        <v>2044</v>
      </c>
      <c r="AD5" s="8">
        <f>AC5+1</f>
        <v>2045</v>
      </c>
      <c r="AE5" s="4">
        <f t="shared" ref="AE5" si="1">AD5+1</f>
        <v>2046</v>
      </c>
      <c r="AF5" s="4">
        <f t="shared" ref="AF5" si="2">AE5+1</f>
        <v>2047</v>
      </c>
      <c r="AG5" s="4">
        <f t="shared" ref="AG5" si="3">AF5+1</f>
        <v>2048</v>
      </c>
      <c r="AH5" s="4">
        <f t="shared" ref="AH5" si="4">AG5+1</f>
        <v>2049</v>
      </c>
      <c r="AI5" s="70">
        <f t="shared" ref="AI5" si="5">AH5+1</f>
        <v>2050</v>
      </c>
      <c r="AJ5" s="8" t="s">
        <v>168</v>
      </c>
      <c r="AK5" s="8" t="s">
        <v>260</v>
      </c>
    </row>
    <row r="6" spans="2:38" x14ac:dyDescent="0.25">
      <c r="B6" s="289" t="s">
        <v>0</v>
      </c>
      <c r="C6" s="228">
        <f>'UBA THG kurz März22'!D13/1000</f>
        <v>466.09332879997999</v>
      </c>
      <c r="D6" s="228">
        <f>'UBA THG kurz März22'!AG13/1000</f>
        <v>258.84420298840479</v>
      </c>
      <c r="E6" s="200">
        <v>280</v>
      </c>
      <c r="F6" s="203">
        <f>(E6+G6)/2</f>
        <v>268.5</v>
      </c>
      <c r="G6" s="200">
        <v>257</v>
      </c>
      <c r="H6" s="203">
        <f t="shared" ref="H6:N6" si="6">G6-($G$6-$O$6)/8</f>
        <v>238.375</v>
      </c>
      <c r="I6" s="203">
        <f t="shared" si="6"/>
        <v>219.75</v>
      </c>
      <c r="J6" s="203">
        <f t="shared" si="6"/>
        <v>201.125</v>
      </c>
      <c r="K6" s="203">
        <f t="shared" si="6"/>
        <v>182.5</v>
      </c>
      <c r="L6" s="203">
        <f t="shared" si="6"/>
        <v>163.875</v>
      </c>
      <c r="M6" s="203">
        <f t="shared" si="6"/>
        <v>145.25</v>
      </c>
      <c r="N6" s="203">
        <f t="shared" si="6"/>
        <v>126.625</v>
      </c>
      <c r="O6" s="200">
        <v>108</v>
      </c>
      <c r="P6" s="233"/>
      <c r="Q6" s="234"/>
      <c r="R6" s="234"/>
      <c r="S6" s="234"/>
      <c r="T6" s="234"/>
      <c r="U6" s="234"/>
      <c r="V6" s="234"/>
      <c r="W6" s="234"/>
      <c r="X6" s="234"/>
      <c r="Y6" s="234"/>
      <c r="Z6" s="234"/>
      <c r="AA6" s="234"/>
      <c r="AB6" s="234"/>
      <c r="AC6" s="234"/>
      <c r="AD6" s="234"/>
      <c r="AE6" s="234"/>
      <c r="AF6" s="234"/>
      <c r="AG6" s="234"/>
      <c r="AH6" s="234"/>
      <c r="AI6" s="234"/>
      <c r="AJ6" s="241"/>
      <c r="AK6" s="241"/>
      <c r="AL6" s="19"/>
    </row>
    <row r="7" spans="2:38" x14ac:dyDescent="0.25">
      <c r="B7" s="289" t="s">
        <v>1</v>
      </c>
      <c r="C7" s="228">
        <f>'UBA THG kurz März22'!D14/1000</f>
        <v>283.65840664380102</v>
      </c>
      <c r="D7" s="228">
        <f>'UBA THG kurz März22'!AG14/1000</f>
        <v>183.30207062142401</v>
      </c>
      <c r="E7" s="200">
        <v>186</v>
      </c>
      <c r="F7" s="200">
        <v>182</v>
      </c>
      <c r="G7" s="200">
        <v>177</v>
      </c>
      <c r="H7" s="200">
        <v>172</v>
      </c>
      <c r="I7" s="200">
        <v>165</v>
      </c>
      <c r="J7" s="200">
        <v>157</v>
      </c>
      <c r="K7" s="200">
        <v>149</v>
      </c>
      <c r="L7" s="200">
        <v>140</v>
      </c>
      <c r="M7" s="200">
        <v>132</v>
      </c>
      <c r="N7" s="200">
        <v>125</v>
      </c>
      <c r="O7" s="200">
        <v>118</v>
      </c>
      <c r="P7" s="235"/>
      <c r="Q7" s="236"/>
      <c r="R7" s="236"/>
      <c r="S7" s="236"/>
      <c r="T7" s="236"/>
      <c r="U7" s="236"/>
      <c r="V7" s="236"/>
      <c r="W7" s="236"/>
      <c r="X7" s="236"/>
      <c r="Y7" s="236"/>
      <c r="Z7" s="236"/>
      <c r="AA7" s="236"/>
      <c r="AB7" s="236"/>
      <c r="AC7" s="236"/>
      <c r="AD7" s="236"/>
      <c r="AE7" s="236"/>
      <c r="AF7" s="236"/>
      <c r="AG7" s="236"/>
      <c r="AH7" s="236"/>
      <c r="AI7" s="236"/>
      <c r="AJ7" s="242"/>
      <c r="AK7" s="242"/>
    </row>
    <row r="8" spans="2:38" x14ac:dyDescent="0.25">
      <c r="B8" s="289" t="s">
        <v>2</v>
      </c>
      <c r="C8" s="228">
        <f>'UBA THG kurz März22'!D15/1000</f>
        <v>209.7029512626051</v>
      </c>
      <c r="D8" s="228">
        <f>'UBA THG kurz März22'!AG15/1000</f>
        <v>121.34888289310645</v>
      </c>
      <c r="E8" s="200">
        <v>118</v>
      </c>
      <c r="F8" s="200">
        <v>113</v>
      </c>
      <c r="G8" s="200">
        <v>108</v>
      </c>
      <c r="H8" s="200">
        <v>102</v>
      </c>
      <c r="I8" s="200">
        <v>97</v>
      </c>
      <c r="J8" s="200">
        <v>92</v>
      </c>
      <c r="K8" s="200">
        <v>87</v>
      </c>
      <c r="L8" s="200">
        <v>82</v>
      </c>
      <c r="M8" s="200">
        <v>77</v>
      </c>
      <c r="N8" s="200">
        <v>72</v>
      </c>
      <c r="O8" s="200">
        <v>67</v>
      </c>
      <c r="P8" s="235"/>
      <c r="Q8" s="236"/>
      <c r="R8" s="236"/>
      <c r="S8" s="236"/>
      <c r="T8" s="236"/>
      <c r="U8" s="236"/>
      <c r="V8" s="373"/>
      <c r="W8" s="236"/>
      <c r="X8" s="236"/>
      <c r="Y8" s="236"/>
      <c r="Z8" s="236"/>
      <c r="AA8" s="236"/>
      <c r="AB8" s="236"/>
      <c r="AC8" s="236"/>
      <c r="AD8" s="236"/>
      <c r="AE8" s="236"/>
      <c r="AF8" s="236"/>
      <c r="AG8" s="236"/>
      <c r="AH8" s="236"/>
      <c r="AI8" s="236"/>
      <c r="AJ8" s="242"/>
      <c r="AK8" s="242"/>
    </row>
    <row r="9" spans="2:38" x14ac:dyDescent="0.25">
      <c r="B9" s="289" t="s">
        <v>3</v>
      </c>
      <c r="C9" s="228">
        <f>'UBA THG kurz März22'!D16/1000</f>
        <v>163.40022372428257</v>
      </c>
      <c r="D9" s="228">
        <f>'UBA THG kurz März22'!AG16/1000</f>
        <v>164.07383815808524</v>
      </c>
      <c r="E9" s="200">
        <v>150</v>
      </c>
      <c r="F9" s="200">
        <v>145</v>
      </c>
      <c r="G9" s="200">
        <v>139</v>
      </c>
      <c r="H9" s="200">
        <v>134</v>
      </c>
      <c r="I9" s="200">
        <v>128</v>
      </c>
      <c r="J9" s="200">
        <v>123</v>
      </c>
      <c r="K9" s="200">
        <v>117</v>
      </c>
      <c r="L9" s="200">
        <v>112</v>
      </c>
      <c r="M9" s="200">
        <v>105</v>
      </c>
      <c r="N9" s="200">
        <v>96</v>
      </c>
      <c r="O9" s="200">
        <v>85</v>
      </c>
      <c r="P9" s="235"/>
      <c r="Q9" s="236"/>
      <c r="R9" s="236"/>
      <c r="S9" s="236"/>
      <c r="T9" s="236"/>
      <c r="U9" s="236"/>
      <c r="V9" s="236"/>
      <c r="W9" s="236"/>
      <c r="X9" s="236"/>
      <c r="Y9" s="236"/>
      <c r="Z9" s="236"/>
      <c r="AA9" s="236"/>
      <c r="AB9" s="236"/>
      <c r="AC9" s="236"/>
      <c r="AD9" s="236"/>
      <c r="AE9" s="236"/>
      <c r="AF9" s="236"/>
      <c r="AG9" s="236"/>
      <c r="AH9" s="236"/>
      <c r="AI9" s="236"/>
      <c r="AJ9" s="242"/>
      <c r="AK9" s="242"/>
    </row>
    <row r="10" spans="2:38" x14ac:dyDescent="0.25">
      <c r="B10" s="289" t="s">
        <v>4</v>
      </c>
      <c r="C10" s="228">
        <f>'UBA THG kurz März22'!D17/1000</f>
        <v>81.061264762741231</v>
      </c>
      <c r="D10" s="228">
        <f>'UBA THG kurz März22'!AG17/1000</f>
        <v>62.968639174505611</v>
      </c>
      <c r="E10" s="200">
        <v>70</v>
      </c>
      <c r="F10" s="200">
        <v>68</v>
      </c>
      <c r="G10" s="200">
        <v>67</v>
      </c>
      <c r="H10" s="200">
        <v>66</v>
      </c>
      <c r="I10" s="200">
        <v>65</v>
      </c>
      <c r="J10" s="200">
        <v>63</v>
      </c>
      <c r="K10" s="200">
        <v>62</v>
      </c>
      <c r="L10" s="200">
        <v>61</v>
      </c>
      <c r="M10" s="200">
        <v>59</v>
      </c>
      <c r="N10" s="200">
        <v>57</v>
      </c>
      <c r="O10" s="200">
        <v>56</v>
      </c>
      <c r="P10" s="235"/>
      <c r="Q10" s="236"/>
      <c r="R10" s="236"/>
      <c r="S10" s="236"/>
      <c r="T10" s="236"/>
      <c r="U10" s="236"/>
      <c r="V10" s="236"/>
      <c r="W10" s="236"/>
      <c r="X10" s="236"/>
      <c r="Y10" s="236"/>
      <c r="Z10" s="236"/>
      <c r="AA10" s="236"/>
      <c r="AB10" s="236"/>
      <c r="AC10" s="236"/>
      <c r="AD10" s="380">
        <v>41</v>
      </c>
      <c r="AE10" s="381">
        <f>AD10</f>
        <v>41</v>
      </c>
      <c r="AF10" s="381">
        <f t="shared" ref="AF10:AI10" si="7">AE10</f>
        <v>41</v>
      </c>
      <c r="AG10" s="381">
        <f t="shared" si="7"/>
        <v>41</v>
      </c>
      <c r="AH10" s="381">
        <f t="shared" si="7"/>
        <v>41</v>
      </c>
      <c r="AI10" s="381">
        <f t="shared" si="7"/>
        <v>41</v>
      </c>
      <c r="AJ10" s="242"/>
      <c r="AK10" s="242"/>
    </row>
    <row r="11" spans="2:38" ht="15.75" thickBot="1" x14ac:dyDescent="0.3">
      <c r="B11" s="289" t="s">
        <v>5</v>
      </c>
      <c r="C11" s="228">
        <f>'UBA THG kurz März22'!D18/1000</f>
        <v>38.003058777446519</v>
      </c>
      <c r="D11" s="228">
        <f>'UBA THG kurz März22'!AG18/1000</f>
        <v>9.1963537540023363</v>
      </c>
      <c r="E11" s="200">
        <v>9</v>
      </c>
      <c r="F11" s="200">
        <v>9</v>
      </c>
      <c r="G11" s="200">
        <v>8</v>
      </c>
      <c r="H11" s="200">
        <v>8</v>
      </c>
      <c r="I11" s="200">
        <v>7</v>
      </c>
      <c r="J11" s="200">
        <v>7</v>
      </c>
      <c r="K11" s="200">
        <v>6</v>
      </c>
      <c r="L11" s="200">
        <v>6</v>
      </c>
      <c r="M11" s="200">
        <v>5</v>
      </c>
      <c r="N11" s="200">
        <v>5</v>
      </c>
      <c r="O11" s="200">
        <v>4</v>
      </c>
      <c r="P11" s="237"/>
      <c r="Q11" s="238"/>
      <c r="R11" s="238"/>
      <c r="S11" s="238"/>
      <c r="T11" s="238"/>
      <c r="U11" s="238"/>
      <c r="V11" s="238"/>
      <c r="W11" s="238"/>
      <c r="X11" s="238"/>
      <c r="Y11" s="238"/>
      <c r="Z11" s="239"/>
      <c r="AA11" s="239"/>
      <c r="AB11" s="239"/>
      <c r="AC11" s="239"/>
      <c r="AD11" s="240"/>
      <c r="AE11" s="238"/>
      <c r="AF11" s="238"/>
      <c r="AG11" s="238"/>
      <c r="AH11" s="238"/>
      <c r="AI11" s="238"/>
      <c r="AJ11" s="243"/>
      <c r="AK11" s="243"/>
    </row>
    <row r="12" spans="2:38" ht="15.75" thickBot="1" x14ac:dyDescent="0.3">
      <c r="B12" s="28" t="s">
        <v>223</v>
      </c>
      <c r="C12" s="228">
        <f>SUM(C6:C11)</f>
        <v>1241.9192339708563</v>
      </c>
      <c r="D12" s="228">
        <f t="shared" ref="D12:O12" si="8">SUM(D6:D11)</f>
        <v>799.73398758952828</v>
      </c>
      <c r="E12" s="26">
        <f t="shared" si="8"/>
        <v>813</v>
      </c>
      <c r="F12" s="26">
        <f t="shared" si="8"/>
        <v>785.5</v>
      </c>
      <c r="G12" s="26">
        <f t="shared" si="8"/>
        <v>756</v>
      </c>
      <c r="H12" s="26">
        <f t="shared" si="8"/>
        <v>720.375</v>
      </c>
      <c r="I12" s="26">
        <f t="shared" si="8"/>
        <v>681.75</v>
      </c>
      <c r="J12" s="26">
        <f t="shared" si="8"/>
        <v>643.125</v>
      </c>
      <c r="K12" s="26">
        <f t="shared" si="8"/>
        <v>603.5</v>
      </c>
      <c r="L12" s="26">
        <f t="shared" si="8"/>
        <v>564.875</v>
      </c>
      <c r="M12" s="26">
        <f t="shared" si="8"/>
        <v>523.25</v>
      </c>
      <c r="N12" s="26">
        <f t="shared" si="8"/>
        <v>481.625</v>
      </c>
      <c r="O12" s="26">
        <f t="shared" si="8"/>
        <v>438</v>
      </c>
      <c r="P12" s="204">
        <f>$C12*(1+P13)</f>
        <v>409.83334721038256</v>
      </c>
      <c r="Q12" s="204">
        <f t="shared" ref="Q12:Y12" si="9">$C12*(1+Q13)</f>
        <v>372.57577019125694</v>
      </c>
      <c r="R12" s="204">
        <f t="shared" si="9"/>
        <v>347.73738551183982</v>
      </c>
      <c r="S12" s="204">
        <f t="shared" si="9"/>
        <v>322.89900083242264</v>
      </c>
      <c r="T12" s="204">
        <f t="shared" si="9"/>
        <v>285.64142381329691</v>
      </c>
      <c r="U12" s="204">
        <f t="shared" si="9"/>
        <v>260.80303913387979</v>
      </c>
      <c r="V12" s="204">
        <f t="shared" si="9"/>
        <v>235.96465445446265</v>
      </c>
      <c r="W12" s="204">
        <f t="shared" si="9"/>
        <v>211.12626977504561</v>
      </c>
      <c r="X12" s="204">
        <f t="shared" si="9"/>
        <v>173.86869275591991</v>
      </c>
      <c r="Y12" s="204">
        <f t="shared" si="9"/>
        <v>149.03030807650276</v>
      </c>
      <c r="Z12" s="202">
        <f>Y12+($AD$12-$Y$12)/5</f>
        <v>131.64343880091079</v>
      </c>
      <c r="AA12" s="202">
        <f>Z12+($AD$12-$Y$12)/5</f>
        <v>114.2565695253188</v>
      </c>
      <c r="AB12" s="202">
        <f>AA12+($AD$12-$Y$12)/5</f>
        <v>96.869700249726804</v>
      </c>
      <c r="AC12" s="222">
        <f>AB12+($AD$12-$Y$12)/5</f>
        <v>79.482830974134814</v>
      </c>
      <c r="AD12" s="331">
        <f>C12*B56</f>
        <v>62.095961698542823</v>
      </c>
      <c r="AE12" s="266">
        <f>AD12</f>
        <v>62.095961698542823</v>
      </c>
      <c r="AF12" s="266">
        <f t="shared" ref="AF12:AI12" si="10">AE12</f>
        <v>62.095961698542823</v>
      </c>
      <c r="AG12" s="266">
        <f t="shared" si="10"/>
        <v>62.095961698542823</v>
      </c>
      <c r="AH12" s="266">
        <f t="shared" si="10"/>
        <v>62.095961698542823</v>
      </c>
      <c r="AI12" s="266">
        <f t="shared" si="10"/>
        <v>62.095961698542823</v>
      </c>
      <c r="AJ12" s="193">
        <f>SUM(E12:AI12)</f>
        <v>10575.308201496351</v>
      </c>
      <c r="AK12" s="193">
        <f>SUM(E12:AC12)</f>
        <v>10202.732431305099</v>
      </c>
      <c r="AL12" s="378"/>
    </row>
    <row r="13" spans="2:38" x14ac:dyDescent="0.25">
      <c r="B13" s="6" t="s">
        <v>26</v>
      </c>
      <c r="C13" s="4"/>
      <c r="D13" s="71">
        <f>D12/$C$12-1</f>
        <v>-0.35604992199654162</v>
      </c>
      <c r="E13" s="244"/>
      <c r="F13" s="245"/>
      <c r="G13" s="245"/>
      <c r="H13" s="245"/>
      <c r="I13" s="245"/>
      <c r="J13" s="245"/>
      <c r="K13" s="245"/>
      <c r="L13" s="245"/>
      <c r="M13" s="245"/>
      <c r="N13" s="246"/>
      <c r="O13" s="215">
        <f t="shared" ref="O13" si="11">O12/$C$12-1</f>
        <v>-0.64732006074214776</v>
      </c>
      <c r="P13" s="198">
        <v>-0.67</v>
      </c>
      <c r="Q13" s="198">
        <v>-0.7</v>
      </c>
      <c r="R13" s="198">
        <v>-0.72</v>
      </c>
      <c r="S13" s="198">
        <v>-0.74</v>
      </c>
      <c r="T13" s="198">
        <v>-0.77</v>
      </c>
      <c r="U13" s="198">
        <v>-0.79</v>
      </c>
      <c r="V13" s="198">
        <v>-0.81</v>
      </c>
      <c r="W13" s="198">
        <v>-0.83</v>
      </c>
      <c r="X13" s="198">
        <v>-0.86</v>
      </c>
      <c r="Y13" s="216">
        <v>-0.88</v>
      </c>
      <c r="Z13" s="244"/>
      <c r="AA13" s="245"/>
      <c r="AB13" s="245"/>
      <c r="AC13" s="245"/>
      <c r="AD13" s="247"/>
      <c r="AE13" s="248"/>
      <c r="AF13" s="248"/>
      <c r="AG13" s="248"/>
      <c r="AH13" s="248"/>
      <c r="AI13" s="249"/>
      <c r="AJ13" s="256"/>
      <c r="AK13" s="256"/>
    </row>
    <row r="14" spans="2:38" s="301" customFormat="1" ht="11.25" hidden="1" x14ac:dyDescent="0.2">
      <c r="B14" s="495" t="s">
        <v>21</v>
      </c>
      <c r="C14" s="578"/>
      <c r="D14" s="579"/>
      <c r="E14" s="580"/>
      <c r="F14" s="496">
        <f>F12/E12-1</f>
        <v>-3.382533825338252E-2</v>
      </c>
      <c r="G14" s="496">
        <f t="shared" ref="G14:AI14" si="12">G12/F12-1</f>
        <v>-3.7555697008274991E-2</v>
      </c>
      <c r="H14" s="496">
        <f t="shared" si="12"/>
        <v>-4.7123015873015928E-2</v>
      </c>
      <c r="I14" s="496">
        <f t="shared" si="12"/>
        <v>-5.3617907339927107E-2</v>
      </c>
      <c r="J14" s="496">
        <f t="shared" si="12"/>
        <v>-5.6655665566556657E-2</v>
      </c>
      <c r="K14" s="496">
        <f t="shared" si="12"/>
        <v>-6.1613216715257546E-2</v>
      </c>
      <c r="L14" s="496">
        <f t="shared" si="12"/>
        <v>-6.4001657000828494E-2</v>
      </c>
      <c r="M14" s="496">
        <f t="shared" si="12"/>
        <v>-7.3688869218853759E-2</v>
      </c>
      <c r="N14" s="496">
        <f t="shared" si="12"/>
        <v>-7.9550883898710012E-2</v>
      </c>
      <c r="O14" s="496">
        <f t="shared" si="12"/>
        <v>-9.0578769789774194E-2</v>
      </c>
      <c r="P14" s="496">
        <f t="shared" si="12"/>
        <v>-6.4307426460313843E-2</v>
      </c>
      <c r="Q14" s="496">
        <f t="shared" si="12"/>
        <v>-9.0909090909090717E-2</v>
      </c>
      <c r="R14" s="496">
        <f t="shared" si="12"/>
        <v>-6.6666666666666652E-2</v>
      </c>
      <c r="S14" s="496">
        <f t="shared" si="12"/>
        <v>-7.1428571428571508E-2</v>
      </c>
      <c r="T14" s="496">
        <f t="shared" si="12"/>
        <v>-0.11538461538461553</v>
      </c>
      <c r="U14" s="496">
        <f t="shared" si="12"/>
        <v>-8.6956521739130377E-2</v>
      </c>
      <c r="V14" s="496">
        <f t="shared" si="12"/>
        <v>-9.5238095238095344E-2</v>
      </c>
      <c r="W14" s="496">
        <f t="shared" si="12"/>
        <v>-0.1052631578947365</v>
      </c>
      <c r="X14" s="496">
        <f t="shared" si="12"/>
        <v>-0.17647058823529416</v>
      </c>
      <c r="Y14" s="496">
        <f t="shared" si="12"/>
        <v>-0.1428571428571429</v>
      </c>
      <c r="Z14" s="496">
        <f t="shared" si="12"/>
        <v>-0.11666666666666659</v>
      </c>
      <c r="AA14" s="496">
        <f t="shared" si="12"/>
        <v>-0.13207547169811318</v>
      </c>
      <c r="AB14" s="496">
        <f t="shared" si="12"/>
        <v>-0.15217391304347827</v>
      </c>
      <c r="AC14" s="496">
        <f t="shared" si="12"/>
        <v>-0.17948717948717952</v>
      </c>
      <c r="AD14" s="496">
        <f>AD12/AC12-1</f>
        <v>-0.21875</v>
      </c>
      <c r="AE14" s="513">
        <f t="shared" si="12"/>
        <v>0</v>
      </c>
      <c r="AF14" s="496">
        <f t="shared" si="12"/>
        <v>0</v>
      </c>
      <c r="AG14" s="496">
        <f t="shared" si="12"/>
        <v>0</v>
      </c>
      <c r="AH14" s="496">
        <f t="shared" si="12"/>
        <v>0</v>
      </c>
      <c r="AI14" s="496">
        <f t="shared" si="12"/>
        <v>0</v>
      </c>
      <c r="AJ14" s="300"/>
      <c r="AK14" s="300"/>
    </row>
    <row r="15" spans="2:38" s="301" customFormat="1" ht="11.25" hidden="1" x14ac:dyDescent="0.2">
      <c r="B15" s="497" t="s">
        <v>342</v>
      </c>
      <c r="C15" s="498"/>
      <c r="D15" s="510"/>
      <c r="E15" s="511"/>
      <c r="F15" s="512"/>
      <c r="G15" s="512"/>
      <c r="H15" s="512"/>
      <c r="I15" s="512"/>
      <c r="J15" s="512"/>
      <c r="K15" s="512"/>
      <c r="L15" s="512"/>
      <c r="M15" s="512"/>
      <c r="N15" s="512"/>
      <c r="O15" s="512">
        <f>O12/D12-1</f>
        <v>-0.45231788720125266</v>
      </c>
      <c r="P15" s="512"/>
      <c r="Q15" s="512"/>
      <c r="R15" s="512"/>
      <c r="S15" s="512"/>
      <c r="T15" s="512"/>
      <c r="U15" s="512"/>
      <c r="V15" s="512"/>
      <c r="W15" s="512"/>
      <c r="X15" s="512"/>
      <c r="Y15" s="512"/>
      <c r="Z15" s="512"/>
      <c r="AA15" s="512"/>
      <c r="AB15" s="512"/>
      <c r="AC15" s="512"/>
      <c r="AD15" s="512"/>
      <c r="AE15" s="514"/>
      <c r="AF15" s="512"/>
      <c r="AG15" s="512"/>
      <c r="AH15" s="512"/>
      <c r="AI15" s="512"/>
      <c r="AJ15" s="300"/>
      <c r="AK15" s="300"/>
    </row>
    <row r="16" spans="2:38" s="301" customFormat="1" ht="11.25" hidden="1" x14ac:dyDescent="0.2">
      <c r="B16" s="497" t="s">
        <v>173</v>
      </c>
      <c r="C16" s="498"/>
      <c r="D16" s="499"/>
      <c r="E16" s="500"/>
      <c r="F16" s="501">
        <f>F12-E12</f>
        <v>-27.5</v>
      </c>
      <c r="G16" s="501">
        <f t="shared" ref="G16:AI16" si="13">G12-F12</f>
        <v>-29.5</v>
      </c>
      <c r="H16" s="501">
        <f t="shared" si="13"/>
        <v>-35.625</v>
      </c>
      <c r="I16" s="501">
        <f t="shared" si="13"/>
        <v>-38.625</v>
      </c>
      <c r="J16" s="501">
        <f t="shared" si="13"/>
        <v>-38.625</v>
      </c>
      <c r="K16" s="501">
        <f t="shared" si="13"/>
        <v>-39.625</v>
      </c>
      <c r="L16" s="501">
        <f t="shared" si="13"/>
        <v>-38.625</v>
      </c>
      <c r="M16" s="501">
        <f t="shared" si="13"/>
        <v>-41.625</v>
      </c>
      <c r="N16" s="501">
        <f t="shared" si="13"/>
        <v>-41.625</v>
      </c>
      <c r="O16" s="501">
        <f t="shared" si="13"/>
        <v>-43.625</v>
      </c>
      <c r="P16" s="501">
        <f t="shared" si="13"/>
        <v>-28.166652789617444</v>
      </c>
      <c r="Q16" s="501">
        <f t="shared" si="13"/>
        <v>-37.25757701912562</v>
      </c>
      <c r="R16" s="501">
        <f t="shared" si="13"/>
        <v>-24.838384679417118</v>
      </c>
      <c r="S16" s="501">
        <f t="shared" si="13"/>
        <v>-24.838384679417175</v>
      </c>
      <c r="T16" s="501">
        <f t="shared" si="13"/>
        <v>-37.257577019125733</v>
      </c>
      <c r="U16" s="501">
        <f t="shared" si="13"/>
        <v>-24.838384679417118</v>
      </c>
      <c r="V16" s="501">
        <f t="shared" si="13"/>
        <v>-24.838384679417146</v>
      </c>
      <c r="W16" s="501">
        <f t="shared" si="13"/>
        <v>-24.838384679417032</v>
      </c>
      <c r="X16" s="501">
        <f t="shared" si="13"/>
        <v>-37.257577019125705</v>
      </c>
      <c r="Y16" s="501">
        <f t="shared" si="13"/>
        <v>-24.838384679417146</v>
      </c>
      <c r="Z16" s="501">
        <f t="shared" si="13"/>
        <v>-17.386869275591977</v>
      </c>
      <c r="AA16" s="501">
        <f t="shared" si="13"/>
        <v>-17.386869275591991</v>
      </c>
      <c r="AB16" s="501">
        <f t="shared" si="13"/>
        <v>-17.386869275591991</v>
      </c>
      <c r="AC16" s="501">
        <f t="shared" si="13"/>
        <v>-17.386869275591991</v>
      </c>
      <c r="AD16" s="501">
        <f>AD12-AC12</f>
        <v>-17.386869275591991</v>
      </c>
      <c r="AE16" s="503">
        <f t="shared" si="13"/>
        <v>0</v>
      </c>
      <c r="AF16" s="501">
        <f t="shared" si="13"/>
        <v>0</v>
      </c>
      <c r="AG16" s="501">
        <f t="shared" si="13"/>
        <v>0</v>
      </c>
      <c r="AH16" s="501">
        <f t="shared" si="13"/>
        <v>0</v>
      </c>
      <c r="AI16" s="501">
        <f t="shared" si="13"/>
        <v>0</v>
      </c>
      <c r="AJ16" s="501"/>
      <c r="AK16" s="501"/>
    </row>
    <row r="17" spans="2:45" s="301" customFormat="1" ht="11.25" hidden="1" x14ac:dyDescent="0.2">
      <c r="B17" s="497" t="s">
        <v>341</v>
      </c>
      <c r="C17" s="498"/>
      <c r="D17" s="499"/>
      <c r="E17" s="500"/>
      <c r="F17" s="502">
        <f>F6/E6-1</f>
        <v>-4.1071428571428537E-2</v>
      </c>
      <c r="G17" s="502">
        <f t="shared" ref="G17:O17" si="14">G6/F6-1</f>
        <v>-4.2830540037243958E-2</v>
      </c>
      <c r="H17" s="502">
        <f t="shared" si="14"/>
        <v>-7.2470817120622533E-2</v>
      </c>
      <c r="I17" s="502">
        <f t="shared" si="14"/>
        <v>-7.8133193497640252E-2</v>
      </c>
      <c r="J17" s="502">
        <f t="shared" si="14"/>
        <v>-8.475540386803182E-2</v>
      </c>
      <c r="K17" s="502">
        <f t="shared" si="14"/>
        <v>-9.2604101926662574E-2</v>
      </c>
      <c r="L17" s="502">
        <f t="shared" si="14"/>
        <v>-0.102054794520548</v>
      </c>
      <c r="M17" s="502">
        <f t="shared" si="14"/>
        <v>-0.11365369946605641</v>
      </c>
      <c r="N17" s="502">
        <f t="shared" si="14"/>
        <v>-0.12822719449225473</v>
      </c>
      <c r="O17" s="502">
        <f t="shared" si="14"/>
        <v>-0.14708785784797629</v>
      </c>
      <c r="P17" s="501"/>
      <c r="Q17" s="501"/>
      <c r="R17" s="501"/>
      <c r="S17" s="501"/>
      <c r="T17" s="501"/>
      <c r="U17" s="501"/>
      <c r="V17" s="501"/>
      <c r="W17" s="501"/>
      <c r="X17" s="501"/>
      <c r="Y17" s="501"/>
      <c r="Z17" s="501"/>
      <c r="AA17" s="501"/>
      <c r="AB17" s="501"/>
      <c r="AC17" s="501"/>
      <c r="AD17" s="501"/>
      <c r="AE17" s="503"/>
      <c r="AF17" s="503"/>
      <c r="AG17" s="503"/>
      <c r="AH17" s="503"/>
      <c r="AI17" s="503"/>
      <c r="AJ17" s="501"/>
      <c r="AK17" s="501"/>
    </row>
    <row r="18" spans="2:45" s="301" customFormat="1" ht="11.25" hidden="1" x14ac:dyDescent="0.2">
      <c r="B18" s="497" t="s">
        <v>1</v>
      </c>
      <c r="C18" s="498"/>
      <c r="D18" s="499"/>
      <c r="E18" s="500"/>
      <c r="F18" s="502">
        <f>F7/E7-1</f>
        <v>-2.1505376344086002E-2</v>
      </c>
      <c r="G18" s="502">
        <f t="shared" ref="G18:O18" si="15">G7/F7-1</f>
        <v>-2.7472527472527486E-2</v>
      </c>
      <c r="H18" s="502">
        <f t="shared" si="15"/>
        <v>-2.8248587570621431E-2</v>
      </c>
      <c r="I18" s="502">
        <f t="shared" si="15"/>
        <v>-4.0697674418604612E-2</v>
      </c>
      <c r="J18" s="502">
        <f t="shared" si="15"/>
        <v>-4.8484848484848464E-2</v>
      </c>
      <c r="K18" s="502">
        <f t="shared" si="15"/>
        <v>-5.0955414012738842E-2</v>
      </c>
      <c r="L18" s="502">
        <f t="shared" si="15"/>
        <v>-6.0402684563758413E-2</v>
      </c>
      <c r="M18" s="502">
        <f t="shared" si="15"/>
        <v>-5.7142857142857162E-2</v>
      </c>
      <c r="N18" s="502">
        <f t="shared" si="15"/>
        <v>-5.3030303030302983E-2</v>
      </c>
      <c r="O18" s="502">
        <f t="shared" si="15"/>
        <v>-5.600000000000005E-2</v>
      </c>
      <c r="P18" s="501"/>
      <c r="Q18" s="501"/>
      <c r="R18" s="501"/>
      <c r="S18" s="501"/>
      <c r="T18" s="501"/>
      <c r="U18" s="501"/>
      <c r="V18" s="501"/>
      <c r="W18" s="501"/>
      <c r="X18" s="501"/>
      <c r="Y18" s="501"/>
      <c r="Z18" s="501"/>
      <c r="AA18" s="501"/>
      <c r="AB18" s="501"/>
      <c r="AC18" s="501"/>
      <c r="AD18" s="501"/>
      <c r="AE18" s="503"/>
      <c r="AF18" s="503"/>
      <c r="AG18" s="503"/>
      <c r="AH18" s="503"/>
      <c r="AI18" s="503"/>
      <c r="AJ18" s="501"/>
      <c r="AK18" s="501"/>
    </row>
    <row r="19" spans="2:45" s="301" customFormat="1" ht="11.25" hidden="1" x14ac:dyDescent="0.2">
      <c r="B19" s="497" t="s">
        <v>2</v>
      </c>
      <c r="C19" s="498"/>
      <c r="D19" s="499"/>
      <c r="E19" s="500"/>
      <c r="F19" s="502">
        <f>F8/E8-1</f>
        <v>-4.2372881355932202E-2</v>
      </c>
      <c r="G19" s="502">
        <f t="shared" ref="G19:O19" si="16">G8/F8-1</f>
        <v>-4.4247787610619427E-2</v>
      </c>
      <c r="H19" s="502">
        <f t="shared" si="16"/>
        <v>-5.555555555555558E-2</v>
      </c>
      <c r="I19" s="502">
        <f t="shared" si="16"/>
        <v>-4.9019607843137303E-2</v>
      </c>
      <c r="J19" s="502">
        <f t="shared" si="16"/>
        <v>-5.1546391752577359E-2</v>
      </c>
      <c r="K19" s="502">
        <f t="shared" si="16"/>
        <v>-5.4347826086956541E-2</v>
      </c>
      <c r="L19" s="502">
        <f t="shared" si="16"/>
        <v>-5.7471264367816133E-2</v>
      </c>
      <c r="M19" s="502">
        <f t="shared" si="16"/>
        <v>-6.0975609756097615E-2</v>
      </c>
      <c r="N19" s="502">
        <f t="shared" si="16"/>
        <v>-6.4935064935064957E-2</v>
      </c>
      <c r="O19" s="502">
        <f t="shared" si="16"/>
        <v>-6.944444444444442E-2</v>
      </c>
      <c r="P19" s="501"/>
      <c r="Q19" s="501"/>
      <c r="R19" s="501"/>
      <c r="S19" s="501"/>
      <c r="T19" s="501"/>
      <c r="U19" s="501"/>
      <c r="V19" s="501"/>
      <c r="W19" s="501"/>
      <c r="X19" s="501"/>
      <c r="Y19" s="501"/>
      <c r="Z19" s="501"/>
      <c r="AA19" s="501"/>
      <c r="AB19" s="501"/>
      <c r="AC19" s="501"/>
      <c r="AD19" s="501"/>
      <c r="AE19" s="503"/>
      <c r="AF19" s="503"/>
      <c r="AG19" s="503"/>
      <c r="AH19" s="503"/>
      <c r="AI19" s="503"/>
      <c r="AJ19" s="501"/>
      <c r="AK19" s="501"/>
    </row>
    <row r="20" spans="2:45" s="301" customFormat="1" ht="11.25" hidden="1" x14ac:dyDescent="0.2">
      <c r="B20" s="504" t="s">
        <v>3</v>
      </c>
      <c r="C20" s="505" t="s">
        <v>340</v>
      </c>
      <c r="D20" s="506"/>
      <c r="E20" s="507"/>
      <c r="F20" s="508">
        <f>F9/E9-1</f>
        <v>-3.3333333333333326E-2</v>
      </c>
      <c r="G20" s="508">
        <f t="shared" ref="G20:O20" si="17">G9/F9-1</f>
        <v>-4.1379310344827558E-2</v>
      </c>
      <c r="H20" s="508">
        <f t="shared" si="17"/>
        <v>-3.5971223021582732E-2</v>
      </c>
      <c r="I20" s="508">
        <f t="shared" si="17"/>
        <v>-4.4776119402985093E-2</v>
      </c>
      <c r="J20" s="508">
        <f t="shared" si="17"/>
        <v>-3.90625E-2</v>
      </c>
      <c r="K20" s="508">
        <f t="shared" si="17"/>
        <v>-4.8780487804878092E-2</v>
      </c>
      <c r="L20" s="508">
        <f t="shared" si="17"/>
        <v>-4.2735042735042694E-2</v>
      </c>
      <c r="M20" s="508">
        <f t="shared" si="17"/>
        <v>-6.25E-2</v>
      </c>
      <c r="N20" s="508">
        <f t="shared" si="17"/>
        <v>-8.5714285714285743E-2</v>
      </c>
      <c r="O20" s="508">
        <f t="shared" si="17"/>
        <v>-0.11458333333333337</v>
      </c>
      <c r="P20" s="304"/>
      <c r="Q20" s="304"/>
      <c r="R20" s="304"/>
      <c r="S20" s="304"/>
      <c r="T20" s="304"/>
      <c r="U20" s="304"/>
      <c r="V20" s="304"/>
      <c r="W20" s="304"/>
      <c r="X20" s="304"/>
      <c r="Y20" s="304"/>
      <c r="Z20" s="304"/>
      <c r="AA20" s="304"/>
      <c r="AB20" s="304"/>
      <c r="AC20" s="304"/>
      <c r="AD20" s="304"/>
      <c r="AE20" s="509"/>
      <c r="AF20" s="509"/>
      <c r="AG20" s="509"/>
      <c r="AH20" s="509"/>
      <c r="AI20" s="509"/>
      <c r="AJ20" s="304"/>
      <c r="AK20" s="304"/>
    </row>
    <row r="21" spans="2:45" x14ac:dyDescent="0.25">
      <c r="B21" s="289" t="s">
        <v>339</v>
      </c>
      <c r="C21" s="229">
        <f>'UBA THG März22'!D49/1000*1+'UBA THG März22'!D59/1000*0</f>
        <v>27.002571605074941</v>
      </c>
      <c r="D21" s="229">
        <f>'UBA THG März22'!AG49/1000*1+'UBA THG März22'!AG59/1000*0</f>
        <v>-14.891934408172746</v>
      </c>
      <c r="E21" s="202">
        <f>D21+($O$21-$D$21)/11</f>
        <v>-15.810849461975224</v>
      </c>
      <c r="F21" s="202">
        <f t="shared" ref="F21:M21" si="18">E21+($O$21-$D$21)/11</f>
        <v>-16.729764515777703</v>
      </c>
      <c r="G21" s="202">
        <f t="shared" si="18"/>
        <v>-17.648679569580182</v>
      </c>
      <c r="H21" s="202">
        <f t="shared" si="18"/>
        <v>-18.567594623382661</v>
      </c>
      <c r="I21" s="202">
        <f t="shared" si="18"/>
        <v>-19.48650967718514</v>
      </c>
      <c r="J21" s="202">
        <f t="shared" si="18"/>
        <v>-20.405424730987619</v>
      </c>
      <c r="K21" s="202">
        <f t="shared" si="18"/>
        <v>-21.324339784790098</v>
      </c>
      <c r="L21" s="202">
        <f t="shared" si="18"/>
        <v>-22.243254838592577</v>
      </c>
      <c r="M21" s="202">
        <f t="shared" si="18"/>
        <v>-23.162169892395056</v>
      </c>
      <c r="N21" s="202">
        <f>$M$21+($O$21-$D$21)/11</f>
        <v>-24.081084946197535</v>
      </c>
      <c r="O21" s="220">
        <v>-25</v>
      </c>
      <c r="P21" s="202">
        <f>O21+($Y$21-$O$21)/10</f>
        <v>-26</v>
      </c>
      <c r="Q21" s="202">
        <f t="shared" ref="Q21:X21" si="19">P21+($Y$21-$O$21)/10</f>
        <v>-27</v>
      </c>
      <c r="R21" s="202">
        <f t="shared" si="19"/>
        <v>-28</v>
      </c>
      <c r="S21" s="202">
        <f t="shared" si="19"/>
        <v>-29</v>
      </c>
      <c r="T21" s="202">
        <f t="shared" si="19"/>
        <v>-30</v>
      </c>
      <c r="U21" s="202">
        <f t="shared" si="19"/>
        <v>-31</v>
      </c>
      <c r="V21" s="202">
        <f t="shared" si="19"/>
        <v>-32</v>
      </c>
      <c r="W21" s="202">
        <f t="shared" si="19"/>
        <v>-33</v>
      </c>
      <c r="X21" s="202">
        <f t="shared" si="19"/>
        <v>-34</v>
      </c>
      <c r="Y21" s="221">
        <v>-35</v>
      </c>
      <c r="Z21" s="202">
        <f>Y21+($AD$21-$Y$21)/5</f>
        <v>-36</v>
      </c>
      <c r="AA21" s="202">
        <f>Z21+($AD$21-$Y$21)/5</f>
        <v>-37</v>
      </c>
      <c r="AB21" s="202">
        <f>AA21+($AD$21-$Y$21)/5</f>
        <v>-38</v>
      </c>
      <c r="AC21" s="222">
        <f>AB21+($AD$21-$Y$21)/5</f>
        <v>-39</v>
      </c>
      <c r="AD21" s="515">
        <v>-40</v>
      </c>
      <c r="AE21" s="224">
        <f>AD21</f>
        <v>-40</v>
      </c>
      <c r="AF21" s="224">
        <f t="shared" ref="AF21:AI21" si="20">AE21</f>
        <v>-40</v>
      </c>
      <c r="AG21" s="224">
        <f t="shared" si="20"/>
        <v>-40</v>
      </c>
      <c r="AH21" s="224">
        <f t="shared" si="20"/>
        <v>-40</v>
      </c>
      <c r="AI21" s="224">
        <f t="shared" si="20"/>
        <v>-40</v>
      </c>
      <c r="AJ21" s="193">
        <f>SUM(E21:AI21)</f>
        <v>-919.45967204086378</v>
      </c>
      <c r="AK21" s="193">
        <f>SUM(E21:AC21)</f>
        <v>-679.45967204086378</v>
      </c>
    </row>
    <row r="22" spans="2:45" ht="15.75" thickBot="1" x14ac:dyDescent="0.3">
      <c r="B22" s="289" t="s">
        <v>206</v>
      </c>
      <c r="C22" s="70"/>
      <c r="D22" s="245"/>
      <c r="E22" s="245"/>
      <c r="F22" s="245"/>
      <c r="G22" s="245"/>
      <c r="H22" s="245"/>
      <c r="I22" s="245"/>
      <c r="J22" s="245"/>
      <c r="K22" s="245"/>
      <c r="L22" s="245"/>
      <c r="M22" s="245"/>
      <c r="N22" s="250"/>
      <c r="O22" s="250"/>
      <c r="P22" s="251"/>
      <c r="Q22" s="251"/>
      <c r="R22" s="251"/>
      <c r="S22" s="251"/>
      <c r="T22" s="251"/>
      <c r="U22" s="251"/>
      <c r="V22" s="251"/>
      <c r="W22" s="251"/>
      <c r="X22" s="251"/>
      <c r="Y22" s="252"/>
      <c r="Z22" s="218">
        <v>-5</v>
      </c>
      <c r="AA22" s="218">
        <v>-10</v>
      </c>
      <c r="AB22" s="218">
        <v>-15</v>
      </c>
      <c r="AC22" s="223">
        <v>-20</v>
      </c>
      <c r="AD22" s="374">
        <f t="shared" ref="AD22:AI22" si="21">-AD12-AD21</f>
        <v>-22.095961698542823</v>
      </c>
      <c r="AE22" s="279">
        <f t="shared" si="21"/>
        <v>-22.095961698542823</v>
      </c>
      <c r="AF22" s="279">
        <f t="shared" si="21"/>
        <v>-22.095961698542823</v>
      </c>
      <c r="AG22" s="279">
        <f t="shared" si="21"/>
        <v>-22.095961698542823</v>
      </c>
      <c r="AH22" s="279">
        <f t="shared" si="21"/>
        <v>-22.095961698542823</v>
      </c>
      <c r="AI22" s="279">
        <f t="shared" si="21"/>
        <v>-22.095961698542823</v>
      </c>
      <c r="AJ22" s="193">
        <f>SUM(E22:AI22)</f>
        <v>-182.57577019125694</v>
      </c>
      <c r="AK22" s="193">
        <f>SUM(E22:AC22)</f>
        <v>-50</v>
      </c>
    </row>
    <row r="23" spans="2:45" x14ac:dyDescent="0.25">
      <c r="B23" s="192" t="s">
        <v>205</v>
      </c>
      <c r="C23" s="190">
        <f t="shared" ref="C23:AI23" si="22">C12+C21+C22</f>
        <v>1268.9218055759313</v>
      </c>
      <c r="D23" s="190">
        <f t="shared" si="22"/>
        <v>784.84205318135548</v>
      </c>
      <c r="E23" s="191">
        <f t="shared" si="22"/>
        <v>797.18915053802482</v>
      </c>
      <c r="F23" s="191">
        <f t="shared" si="22"/>
        <v>768.77023548422233</v>
      </c>
      <c r="G23" s="191">
        <f t="shared" si="22"/>
        <v>738.35132043041983</v>
      </c>
      <c r="H23" s="191">
        <f t="shared" si="22"/>
        <v>701.80740537661734</v>
      </c>
      <c r="I23" s="191">
        <f t="shared" si="22"/>
        <v>662.26349032281485</v>
      </c>
      <c r="J23" s="191">
        <f t="shared" si="22"/>
        <v>622.71957526901235</v>
      </c>
      <c r="K23" s="191">
        <f t="shared" si="22"/>
        <v>582.17566021520986</v>
      </c>
      <c r="L23" s="191">
        <f t="shared" si="22"/>
        <v>542.63174516140748</v>
      </c>
      <c r="M23" s="191">
        <f t="shared" si="22"/>
        <v>500.08783010760493</v>
      </c>
      <c r="N23" s="191">
        <f t="shared" si="22"/>
        <v>457.54391505380249</v>
      </c>
      <c r="O23" s="191">
        <f t="shared" si="22"/>
        <v>413</v>
      </c>
      <c r="P23" s="191">
        <f t="shared" si="22"/>
        <v>383.83334721038256</v>
      </c>
      <c r="Q23" s="191">
        <f t="shared" si="22"/>
        <v>345.57577019125694</v>
      </c>
      <c r="R23" s="191">
        <f t="shared" si="22"/>
        <v>319.73738551183982</v>
      </c>
      <c r="S23" s="191">
        <f t="shared" si="22"/>
        <v>293.89900083242264</v>
      </c>
      <c r="T23" s="191">
        <f t="shared" si="22"/>
        <v>255.64142381329691</v>
      </c>
      <c r="U23" s="191">
        <f t="shared" si="22"/>
        <v>229.80303913387979</v>
      </c>
      <c r="V23" s="191">
        <f t="shared" si="22"/>
        <v>203.96465445446265</v>
      </c>
      <c r="W23" s="191">
        <f t="shared" si="22"/>
        <v>178.12626977504561</v>
      </c>
      <c r="X23" s="191">
        <f t="shared" si="22"/>
        <v>139.86869275591991</v>
      </c>
      <c r="Y23" s="191">
        <f t="shared" si="22"/>
        <v>114.03030807650276</v>
      </c>
      <c r="Z23" s="191">
        <f t="shared" si="22"/>
        <v>90.643438800910786</v>
      </c>
      <c r="AA23" s="191">
        <f t="shared" si="22"/>
        <v>67.256569525318795</v>
      </c>
      <c r="AB23" s="191">
        <f t="shared" si="22"/>
        <v>43.869700249726804</v>
      </c>
      <c r="AC23" s="191">
        <f t="shared" si="22"/>
        <v>20.482830974134814</v>
      </c>
      <c r="AD23" s="311">
        <f t="shared" si="22"/>
        <v>0</v>
      </c>
      <c r="AE23" s="268">
        <f t="shared" si="22"/>
        <v>0</v>
      </c>
      <c r="AF23" s="268">
        <f t="shared" si="22"/>
        <v>0</v>
      </c>
      <c r="AG23" s="268">
        <f t="shared" si="22"/>
        <v>0</v>
      </c>
      <c r="AH23" s="268">
        <f t="shared" si="22"/>
        <v>0</v>
      </c>
      <c r="AI23" s="268">
        <f t="shared" si="22"/>
        <v>0</v>
      </c>
      <c r="AJ23" s="193">
        <f>SUM(E23:AI23)</f>
        <v>9473.2727592642368</v>
      </c>
      <c r="AK23" s="193">
        <f>SUM(E23:AC23)</f>
        <v>9473.2727592642368</v>
      </c>
      <c r="AL23" s="545" t="s">
        <v>178</v>
      </c>
      <c r="AM23" s="546"/>
      <c r="AN23" s="546"/>
      <c r="AO23" s="546"/>
      <c r="AP23" s="546"/>
      <c r="AQ23" s="546"/>
      <c r="AR23" s="546"/>
      <c r="AS23" s="546"/>
    </row>
    <row r="24" spans="2:45" s="301" customFormat="1" ht="11.25" x14ac:dyDescent="0.2">
      <c r="B24" s="298" t="s">
        <v>21</v>
      </c>
      <c r="C24" s="302"/>
      <c r="D24" s="303"/>
      <c r="E24" s="305"/>
      <c r="F24" s="299">
        <f>F23/E23-1</f>
        <v>-3.5648898425953868E-2</v>
      </c>
      <c r="G24" s="299">
        <f t="shared" ref="G24:AC24" si="23">G23/F23-1</f>
        <v>-3.9568278855960926E-2</v>
      </c>
      <c r="H24" s="299">
        <f t="shared" si="23"/>
        <v>-4.9493938783097602E-2</v>
      </c>
      <c r="I24" s="299">
        <f t="shared" si="23"/>
        <v>-5.6345821874851376E-2</v>
      </c>
      <c r="J24" s="299">
        <f t="shared" si="23"/>
        <v>-5.9710244686034475E-2</v>
      </c>
      <c r="K24" s="299">
        <f t="shared" si="23"/>
        <v>-6.5107821664812215E-2</v>
      </c>
      <c r="L24" s="299">
        <f t="shared" si="23"/>
        <v>-6.79243701792418E-2</v>
      </c>
      <c r="M24" s="299">
        <f t="shared" si="23"/>
        <v>-7.8402923222171128E-2</v>
      </c>
      <c r="N24" s="299">
        <f t="shared" si="23"/>
        <v>-8.5072886186108865E-2</v>
      </c>
      <c r="O24" s="299">
        <f t="shared" si="23"/>
        <v>-9.7354403781251486E-2</v>
      </c>
      <c r="P24" s="299">
        <f t="shared" si="23"/>
        <v>-7.0621435325950221E-2</v>
      </c>
      <c r="Q24" s="299">
        <f t="shared" si="23"/>
        <v>-9.9672363793227969E-2</v>
      </c>
      <c r="R24" s="299">
        <f t="shared" si="23"/>
        <v>-7.4769086574319132E-2</v>
      </c>
      <c r="S24" s="299">
        <f t="shared" si="23"/>
        <v>-8.0811271531650131E-2</v>
      </c>
      <c r="T24" s="299">
        <f t="shared" si="23"/>
        <v>-0.13017253175671628</v>
      </c>
      <c r="U24" s="299">
        <f t="shared" si="23"/>
        <v>-0.10107276158142398</v>
      </c>
      <c r="V24" s="299">
        <f t="shared" si="23"/>
        <v>-0.11243708863381952</v>
      </c>
      <c r="W24" s="299">
        <f t="shared" si="23"/>
        <v>-0.12668069744008381</v>
      </c>
      <c r="X24" s="299">
        <f t="shared" si="23"/>
        <v>-0.21477784869935757</v>
      </c>
      <c r="Y24" s="299">
        <f t="shared" si="23"/>
        <v>-0.1847331534334623</v>
      </c>
      <c r="Z24" s="299">
        <f t="shared" si="23"/>
        <v>-0.20509344989142497</v>
      </c>
      <c r="AA24" s="299">
        <f t="shared" si="23"/>
        <v>-0.2580095105058724</v>
      </c>
      <c r="AB24" s="299">
        <f t="shared" si="23"/>
        <v>-0.3477261692151572</v>
      </c>
      <c r="AC24" s="299">
        <f t="shared" si="23"/>
        <v>-0.53309845160698655</v>
      </c>
      <c r="AD24" s="299">
        <f>AD23/AC23-1</f>
        <v>-1</v>
      </c>
      <c r="AE24" s="306"/>
      <c r="AF24" s="303"/>
      <c r="AG24" s="303"/>
      <c r="AH24" s="303"/>
      <c r="AI24" s="305"/>
      <c r="AJ24" s="299"/>
      <c r="AK24" s="299"/>
    </row>
    <row r="25" spans="2:45" ht="9" customHeight="1" x14ac:dyDescent="0.25">
      <c r="B25" s="197"/>
      <c r="C25" s="189"/>
      <c r="D25" s="189"/>
      <c r="E25" s="77"/>
      <c r="F25" s="77"/>
      <c r="G25" s="77"/>
      <c r="H25" s="77"/>
      <c r="I25" s="77"/>
      <c r="J25" s="77"/>
      <c r="K25" s="77"/>
      <c r="L25" s="77"/>
      <c r="M25" s="77"/>
      <c r="N25" s="77"/>
      <c r="O25" s="78"/>
      <c r="P25" s="79"/>
      <c r="Q25" s="79"/>
      <c r="R25" s="79"/>
      <c r="S25" s="79"/>
      <c r="T25" s="79"/>
      <c r="U25" s="79"/>
      <c r="V25" s="79"/>
      <c r="W25" s="79"/>
      <c r="X25" s="79"/>
      <c r="Y25" s="80"/>
      <c r="Z25" s="79"/>
      <c r="AA25" s="79"/>
      <c r="AB25" s="79"/>
      <c r="AC25" s="79"/>
      <c r="AD25" s="80"/>
      <c r="AE25" s="80"/>
      <c r="AF25" s="80"/>
      <c r="AG25" s="80"/>
      <c r="AH25" s="80"/>
      <c r="AI25" s="80"/>
      <c r="AJ25" s="80"/>
      <c r="AK25" s="80"/>
      <c r="AL25" s="27"/>
    </row>
    <row r="26" spans="2:45" x14ac:dyDescent="0.25">
      <c r="B26" s="290" t="s">
        <v>164</v>
      </c>
      <c r="C26" s="230">
        <f>'UBA GHG_CO2eq Jan22'!C51/1000*0+'UBA CO2 EU Jan22'!C51/1000</f>
        <v>19.043840822759748</v>
      </c>
      <c r="D26" s="229">
        <f>'UBA GHG_CO2eq Jan22'!AF51/1000*0+'UBA CO2 EU Jan22'!AF51/1000</f>
        <v>33.237226386485361</v>
      </c>
      <c r="E26" s="203">
        <f t="shared" ref="E26:AH26" si="24">D26+($AI$26-$D$26)/31</f>
        <v>32.165057793372931</v>
      </c>
      <c r="F26" s="203">
        <f t="shared" si="24"/>
        <v>31.092889200260501</v>
      </c>
      <c r="G26" s="203">
        <f t="shared" si="24"/>
        <v>30.020720607148071</v>
      </c>
      <c r="H26" s="203">
        <f t="shared" si="24"/>
        <v>28.948552014035641</v>
      </c>
      <c r="I26" s="203">
        <f t="shared" si="24"/>
        <v>27.876383420923212</v>
      </c>
      <c r="J26" s="203">
        <f t="shared" si="24"/>
        <v>26.804214827810782</v>
      </c>
      <c r="K26" s="203">
        <f t="shared" si="24"/>
        <v>25.732046234698352</v>
      </c>
      <c r="L26" s="203">
        <f t="shared" si="24"/>
        <v>24.659877641585922</v>
      </c>
      <c r="M26" s="203">
        <f t="shared" si="24"/>
        <v>23.587709048473492</v>
      </c>
      <c r="N26" s="203">
        <f t="shared" si="24"/>
        <v>22.515540455361062</v>
      </c>
      <c r="O26" s="203">
        <f t="shared" si="24"/>
        <v>21.443371862248632</v>
      </c>
      <c r="P26" s="203">
        <f t="shared" si="24"/>
        <v>20.371203269136203</v>
      </c>
      <c r="Q26" s="203">
        <f t="shared" si="24"/>
        <v>19.299034676023773</v>
      </c>
      <c r="R26" s="203">
        <f t="shared" si="24"/>
        <v>18.226866082911343</v>
      </c>
      <c r="S26" s="203">
        <f t="shared" si="24"/>
        <v>17.154697489798913</v>
      </c>
      <c r="T26" s="203">
        <f t="shared" si="24"/>
        <v>16.082528896686483</v>
      </c>
      <c r="U26" s="203">
        <f t="shared" si="24"/>
        <v>15.010360303574052</v>
      </c>
      <c r="V26" s="203">
        <f t="shared" si="24"/>
        <v>13.93819171046162</v>
      </c>
      <c r="W26" s="203">
        <f t="shared" si="24"/>
        <v>12.866023117349188</v>
      </c>
      <c r="X26" s="203">
        <f t="shared" si="24"/>
        <v>11.793854524236757</v>
      </c>
      <c r="Y26" s="203">
        <f t="shared" si="24"/>
        <v>10.721685931124325</v>
      </c>
      <c r="Z26" s="203">
        <f t="shared" si="24"/>
        <v>9.6495173380118935</v>
      </c>
      <c r="AA26" s="203">
        <f t="shared" si="24"/>
        <v>8.5773487448994619</v>
      </c>
      <c r="AB26" s="203">
        <f t="shared" si="24"/>
        <v>7.5051801517870311</v>
      </c>
      <c r="AC26" s="203">
        <f t="shared" si="24"/>
        <v>6.4330115586746004</v>
      </c>
      <c r="AD26" s="203">
        <f t="shared" si="24"/>
        <v>5.3608429655621697</v>
      </c>
      <c r="AE26" s="203">
        <f t="shared" si="24"/>
        <v>4.2886743724497389</v>
      </c>
      <c r="AF26" s="203">
        <f t="shared" si="24"/>
        <v>3.2165057793373082</v>
      </c>
      <c r="AG26" s="203">
        <f t="shared" si="24"/>
        <v>2.1443371862248775</v>
      </c>
      <c r="AH26" s="203">
        <f t="shared" si="24"/>
        <v>1.0721685931124465</v>
      </c>
      <c r="AI26" s="253">
        <v>0</v>
      </c>
      <c r="AJ26" s="231">
        <f>SUM(E26:AI26)</f>
        <v>498.55839579728081</v>
      </c>
      <c r="AK26" s="193">
        <f>SUM(E26:AC26)</f>
        <v>482.47586690059427</v>
      </c>
      <c r="AL26" s="27"/>
    </row>
    <row r="27" spans="2:45" ht="9" customHeight="1" x14ac:dyDescent="0.25"/>
    <row r="28" spans="2:45" x14ac:dyDescent="0.25">
      <c r="B28" s="76" t="s">
        <v>212</v>
      </c>
      <c r="C28" s="297">
        <f>C23+C26</f>
        <v>1287.965646398691</v>
      </c>
      <c r="D28" s="297">
        <f t="shared" ref="D28:AJ28" si="25">D23+D26</f>
        <v>818.07927956784079</v>
      </c>
      <c r="E28" s="297">
        <f t="shared" si="25"/>
        <v>829.35420833139779</v>
      </c>
      <c r="F28" s="297">
        <f t="shared" si="25"/>
        <v>799.86312468448284</v>
      </c>
      <c r="G28" s="297">
        <f t="shared" si="25"/>
        <v>768.3720410375679</v>
      </c>
      <c r="H28" s="297">
        <f t="shared" si="25"/>
        <v>730.75595739065295</v>
      </c>
      <c r="I28" s="297">
        <f t="shared" si="25"/>
        <v>690.13987374373801</v>
      </c>
      <c r="J28" s="297">
        <f t="shared" si="25"/>
        <v>649.52379009682318</v>
      </c>
      <c r="K28" s="297">
        <f t="shared" si="25"/>
        <v>607.90770644990823</v>
      </c>
      <c r="L28" s="297">
        <f t="shared" si="25"/>
        <v>567.2916228029934</v>
      </c>
      <c r="M28" s="297">
        <f t="shared" si="25"/>
        <v>523.67553915607846</v>
      </c>
      <c r="N28" s="297">
        <f t="shared" si="25"/>
        <v>480.05945550916357</v>
      </c>
      <c r="O28" s="297">
        <f t="shared" si="25"/>
        <v>434.44337186224863</v>
      </c>
      <c r="P28" s="297">
        <f t="shared" si="25"/>
        <v>404.20455047951873</v>
      </c>
      <c r="Q28" s="297">
        <f t="shared" si="25"/>
        <v>364.87480486728072</v>
      </c>
      <c r="R28" s="297">
        <f t="shared" si="25"/>
        <v>337.96425159475115</v>
      </c>
      <c r="S28" s="297">
        <f t="shared" si="25"/>
        <v>311.05369832222158</v>
      </c>
      <c r="T28" s="297">
        <f t="shared" si="25"/>
        <v>271.72395270998339</v>
      </c>
      <c r="U28" s="297">
        <f t="shared" si="25"/>
        <v>244.81339943745385</v>
      </c>
      <c r="V28" s="297">
        <f t="shared" si="25"/>
        <v>217.90284616492426</v>
      </c>
      <c r="W28" s="297">
        <f t="shared" si="25"/>
        <v>190.9922928923948</v>
      </c>
      <c r="X28" s="297">
        <f t="shared" si="25"/>
        <v>151.66254728015667</v>
      </c>
      <c r="Y28" s="297">
        <f t="shared" si="25"/>
        <v>124.75199400762709</v>
      </c>
      <c r="Z28" s="297">
        <f t="shared" si="25"/>
        <v>100.29295613892268</v>
      </c>
      <c r="AA28" s="297">
        <f t="shared" si="25"/>
        <v>75.833918270218263</v>
      </c>
      <c r="AB28" s="297">
        <f t="shared" si="25"/>
        <v>51.374880401513835</v>
      </c>
      <c r="AC28" s="297">
        <f t="shared" si="25"/>
        <v>26.915842532809414</v>
      </c>
      <c r="AD28" s="297">
        <f t="shared" si="25"/>
        <v>5.3608429655621697</v>
      </c>
      <c r="AE28" s="297">
        <f t="shared" si="25"/>
        <v>4.2886743724497389</v>
      </c>
      <c r="AF28" s="297">
        <f t="shared" si="25"/>
        <v>3.2165057793373082</v>
      </c>
      <c r="AG28" s="297">
        <f t="shared" si="25"/>
        <v>2.1443371862248775</v>
      </c>
      <c r="AH28" s="297">
        <f t="shared" si="25"/>
        <v>1.0721685931124465</v>
      </c>
      <c r="AI28" s="297">
        <f t="shared" si="25"/>
        <v>0</v>
      </c>
      <c r="AJ28" s="297">
        <f t="shared" si="25"/>
        <v>9971.8311550615181</v>
      </c>
      <c r="AK28" s="297">
        <f t="shared" ref="AK28" si="26">AK23+AK26</f>
        <v>9955.7486261648319</v>
      </c>
    </row>
    <row r="30" spans="2:45" x14ac:dyDescent="0.25">
      <c r="B30" s="17" t="s">
        <v>208</v>
      </c>
    </row>
    <row r="31" spans="2:45" ht="9" customHeight="1" x14ac:dyDescent="0.25">
      <c r="B31" s="17"/>
    </row>
    <row r="32" spans="2:45" x14ac:dyDescent="0.25">
      <c r="B32" s="7" t="s">
        <v>196</v>
      </c>
      <c r="E32" s="8">
        <v>2020</v>
      </c>
      <c r="F32" s="4">
        <v>2021</v>
      </c>
      <c r="G32" s="4">
        <v>2022</v>
      </c>
      <c r="H32" s="4">
        <v>2023</v>
      </c>
      <c r="I32" s="4">
        <v>2024</v>
      </c>
      <c r="J32" s="4">
        <v>2025</v>
      </c>
      <c r="K32" s="4">
        <v>2026</v>
      </c>
      <c r="L32" s="4">
        <v>2027</v>
      </c>
      <c r="M32" s="4">
        <v>2028</v>
      </c>
      <c r="N32" s="4">
        <v>2029</v>
      </c>
      <c r="O32" s="8">
        <v>2030</v>
      </c>
      <c r="P32" s="4">
        <v>2031</v>
      </c>
      <c r="Q32" s="4">
        <v>2032</v>
      </c>
      <c r="R32" s="4">
        <v>2033</v>
      </c>
      <c r="S32" s="4">
        <v>2034</v>
      </c>
      <c r="T32" s="4">
        <v>2035</v>
      </c>
      <c r="U32" s="4">
        <v>2036</v>
      </c>
      <c r="V32" s="4">
        <v>2037</v>
      </c>
      <c r="W32" s="4">
        <v>2038</v>
      </c>
      <c r="X32" s="4">
        <v>2039</v>
      </c>
      <c r="Y32" s="8">
        <v>2040</v>
      </c>
      <c r="Z32" s="4">
        <f>Y32+1</f>
        <v>2041</v>
      </c>
      <c r="AA32" s="4">
        <f t="shared" ref="AA32" si="27">Z32+1</f>
        <v>2042</v>
      </c>
      <c r="AB32" s="4">
        <f t="shared" ref="AB32" si="28">AA32+1</f>
        <v>2043</v>
      </c>
      <c r="AC32" s="4">
        <f t="shared" ref="AC32" si="29">AB32+1</f>
        <v>2044</v>
      </c>
      <c r="AD32" s="8">
        <f>AC32+1</f>
        <v>2045</v>
      </c>
      <c r="AE32" s="4">
        <f t="shared" ref="AE32" si="30">AD32+1</f>
        <v>2046</v>
      </c>
      <c r="AF32" s="4">
        <f t="shared" ref="AF32" si="31">AE32+1</f>
        <v>2047</v>
      </c>
      <c r="AG32" s="4">
        <f t="shared" ref="AG32" si="32">AF32+1</f>
        <v>2048</v>
      </c>
      <c r="AH32" s="4">
        <f t="shared" ref="AH32" si="33">AG32+1</f>
        <v>2049</v>
      </c>
      <c r="AI32" s="70">
        <f t="shared" ref="AI32" si="34">AH32+1</f>
        <v>2050</v>
      </c>
      <c r="AJ32" s="8" t="str">
        <f>AJ5</f>
        <v>2020 - 2050</v>
      </c>
      <c r="AK32" s="8" t="str">
        <f>AK5</f>
        <v>2020 - 2044</v>
      </c>
      <c r="AL32" s="19"/>
    </row>
    <row r="33" spans="2:38" x14ac:dyDescent="0.25">
      <c r="B33" s="226" t="s">
        <v>210</v>
      </c>
      <c r="C33" s="207"/>
      <c r="D33" s="208"/>
      <c r="E33" s="292">
        <f>IF(E21&lt;0,E21)+E22</f>
        <v>-15.810849461975224</v>
      </c>
      <c r="F33" s="273">
        <f t="shared" ref="F33:AI33" si="35">IF(F21&lt;0,F21)+F22</f>
        <v>-16.729764515777703</v>
      </c>
      <c r="G33" s="273">
        <f t="shared" si="35"/>
        <v>-17.648679569580182</v>
      </c>
      <c r="H33" s="273">
        <f t="shared" si="35"/>
        <v>-18.567594623382661</v>
      </c>
      <c r="I33" s="273">
        <f t="shared" si="35"/>
        <v>-19.48650967718514</v>
      </c>
      <c r="J33" s="273">
        <f t="shared" si="35"/>
        <v>-20.405424730987619</v>
      </c>
      <c r="K33" s="273">
        <f t="shared" si="35"/>
        <v>-21.324339784790098</v>
      </c>
      <c r="L33" s="273">
        <f t="shared" si="35"/>
        <v>-22.243254838592577</v>
      </c>
      <c r="M33" s="273">
        <f t="shared" si="35"/>
        <v>-23.162169892395056</v>
      </c>
      <c r="N33" s="273">
        <f t="shared" si="35"/>
        <v>-24.081084946197535</v>
      </c>
      <c r="O33" s="273">
        <f t="shared" si="35"/>
        <v>-25</v>
      </c>
      <c r="P33" s="273">
        <f t="shared" si="35"/>
        <v>-26</v>
      </c>
      <c r="Q33" s="273">
        <f t="shared" si="35"/>
        <v>-27</v>
      </c>
      <c r="R33" s="273">
        <f t="shared" si="35"/>
        <v>-28</v>
      </c>
      <c r="S33" s="273">
        <f t="shared" si="35"/>
        <v>-29</v>
      </c>
      <c r="T33" s="273">
        <f t="shared" si="35"/>
        <v>-30</v>
      </c>
      <c r="U33" s="273">
        <f t="shared" si="35"/>
        <v>-31</v>
      </c>
      <c r="V33" s="273">
        <f t="shared" si="35"/>
        <v>-32</v>
      </c>
      <c r="W33" s="273">
        <f t="shared" si="35"/>
        <v>-33</v>
      </c>
      <c r="X33" s="273">
        <f t="shared" si="35"/>
        <v>-34</v>
      </c>
      <c r="Y33" s="273">
        <f t="shared" si="35"/>
        <v>-35</v>
      </c>
      <c r="Z33" s="273">
        <f t="shared" si="35"/>
        <v>-41</v>
      </c>
      <c r="AA33" s="273">
        <f t="shared" si="35"/>
        <v>-47</v>
      </c>
      <c r="AB33" s="273">
        <f t="shared" si="35"/>
        <v>-53</v>
      </c>
      <c r="AC33" s="293">
        <f t="shared" si="35"/>
        <v>-59</v>
      </c>
      <c r="AD33" s="292">
        <f t="shared" si="35"/>
        <v>-62.095961698542823</v>
      </c>
      <c r="AE33" s="273">
        <f t="shared" si="35"/>
        <v>-62.095961698542823</v>
      </c>
      <c r="AF33" s="273">
        <f t="shared" si="35"/>
        <v>-62.095961698542823</v>
      </c>
      <c r="AG33" s="273">
        <f t="shared" si="35"/>
        <v>-62.095961698542823</v>
      </c>
      <c r="AH33" s="273">
        <f t="shared" si="35"/>
        <v>-62.095961698542823</v>
      </c>
      <c r="AI33" s="293">
        <f t="shared" si="35"/>
        <v>-62.095961698542823</v>
      </c>
      <c r="AJ33" s="271">
        <f>SUM(E33:AI33)</f>
        <v>-1102.0354422321209</v>
      </c>
      <c r="AK33" s="271">
        <f>SUM(E33:AC33)</f>
        <v>-729.45967204086378</v>
      </c>
    </row>
    <row r="34" spans="2:38" x14ac:dyDescent="0.25">
      <c r="B34" s="270" t="s">
        <v>197</v>
      </c>
      <c r="C34" s="209"/>
      <c r="D34" s="210"/>
      <c r="E34" s="294"/>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6"/>
      <c r="AD34" s="376">
        <f t="shared" ref="AD34:AI34" si="36">AD10</f>
        <v>41</v>
      </c>
      <c r="AE34" s="275">
        <f t="shared" si="36"/>
        <v>41</v>
      </c>
      <c r="AF34" s="275">
        <f t="shared" si="36"/>
        <v>41</v>
      </c>
      <c r="AG34" s="275">
        <f t="shared" si="36"/>
        <v>41</v>
      </c>
      <c r="AH34" s="275">
        <f t="shared" si="36"/>
        <v>41</v>
      </c>
      <c r="AI34" s="280">
        <f t="shared" si="36"/>
        <v>41</v>
      </c>
      <c r="AJ34" s="272">
        <f>SUM(E34:AI34)</f>
        <v>246</v>
      </c>
      <c r="AK34" s="272">
        <f>SUM(E34:AC34)</f>
        <v>0</v>
      </c>
    </row>
    <row r="35" spans="2:38" x14ac:dyDescent="0.25">
      <c r="B35" s="9" t="s">
        <v>194</v>
      </c>
      <c r="C35" s="10"/>
      <c r="D35" s="10"/>
      <c r="E35" s="276">
        <f>SUM(E33:E34)</f>
        <v>-15.810849461975224</v>
      </c>
      <c r="F35" s="277">
        <f t="shared" ref="F35:AI35" si="37">SUM(F33:F34)</f>
        <v>-16.729764515777703</v>
      </c>
      <c r="G35" s="277">
        <f t="shared" si="37"/>
        <v>-17.648679569580182</v>
      </c>
      <c r="H35" s="277">
        <f t="shared" si="37"/>
        <v>-18.567594623382661</v>
      </c>
      <c r="I35" s="277">
        <f t="shared" si="37"/>
        <v>-19.48650967718514</v>
      </c>
      <c r="J35" s="277">
        <f t="shared" si="37"/>
        <v>-20.405424730987619</v>
      </c>
      <c r="K35" s="277">
        <f t="shared" si="37"/>
        <v>-21.324339784790098</v>
      </c>
      <c r="L35" s="277">
        <f t="shared" si="37"/>
        <v>-22.243254838592577</v>
      </c>
      <c r="M35" s="277">
        <f t="shared" si="37"/>
        <v>-23.162169892395056</v>
      </c>
      <c r="N35" s="277">
        <f t="shared" si="37"/>
        <v>-24.081084946197535</v>
      </c>
      <c r="O35" s="277">
        <f t="shared" si="37"/>
        <v>-25</v>
      </c>
      <c r="P35" s="277">
        <f t="shared" si="37"/>
        <v>-26</v>
      </c>
      <c r="Q35" s="277">
        <f t="shared" si="37"/>
        <v>-27</v>
      </c>
      <c r="R35" s="277">
        <f t="shared" si="37"/>
        <v>-28</v>
      </c>
      <c r="S35" s="277">
        <f t="shared" si="37"/>
        <v>-29</v>
      </c>
      <c r="T35" s="277">
        <f t="shared" si="37"/>
        <v>-30</v>
      </c>
      <c r="U35" s="277">
        <f t="shared" si="37"/>
        <v>-31</v>
      </c>
      <c r="V35" s="277">
        <f t="shared" si="37"/>
        <v>-32</v>
      </c>
      <c r="W35" s="277">
        <f t="shared" si="37"/>
        <v>-33</v>
      </c>
      <c r="X35" s="277">
        <f t="shared" si="37"/>
        <v>-34</v>
      </c>
      <c r="Y35" s="277">
        <f t="shared" si="37"/>
        <v>-35</v>
      </c>
      <c r="Z35" s="277">
        <f t="shared" si="37"/>
        <v>-41</v>
      </c>
      <c r="AA35" s="277">
        <f t="shared" si="37"/>
        <v>-47</v>
      </c>
      <c r="AB35" s="277">
        <f t="shared" si="37"/>
        <v>-53</v>
      </c>
      <c r="AC35" s="277">
        <f t="shared" si="37"/>
        <v>-59</v>
      </c>
      <c r="AD35" s="276">
        <f t="shared" si="37"/>
        <v>-21.095961698542823</v>
      </c>
      <c r="AE35" s="277">
        <f t="shared" si="37"/>
        <v>-21.095961698542823</v>
      </c>
      <c r="AF35" s="277">
        <f t="shared" si="37"/>
        <v>-21.095961698542823</v>
      </c>
      <c r="AG35" s="277">
        <f t="shared" si="37"/>
        <v>-21.095961698542823</v>
      </c>
      <c r="AH35" s="277">
        <f t="shared" si="37"/>
        <v>-21.095961698542823</v>
      </c>
      <c r="AI35" s="281">
        <f t="shared" si="37"/>
        <v>-21.095961698542823</v>
      </c>
      <c r="AJ35" s="193">
        <f>SUM(E35:AI35)</f>
        <v>-856.03544223212089</v>
      </c>
      <c r="AK35" s="193">
        <f>SUM(E35:AC35)</f>
        <v>-729.45967204086378</v>
      </c>
    </row>
    <row r="36" spans="2:38" ht="6.75" customHeight="1" x14ac:dyDescent="0.25">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row>
    <row r="37" spans="2:38" x14ac:dyDescent="0.25">
      <c r="B37" s="226" t="s">
        <v>195</v>
      </c>
      <c r="C37" s="329"/>
      <c r="D37" s="326">
        <v>0.79600000000000004</v>
      </c>
      <c r="E37" s="582">
        <f>SUM(E12:AC12)*D37</f>
        <v>8121.3750153188594</v>
      </c>
      <c r="F37" s="583"/>
      <c r="G37" s="583"/>
      <c r="H37" s="583"/>
      <c r="I37" s="583"/>
      <c r="J37" s="583"/>
      <c r="K37" s="583"/>
      <c r="L37" s="583"/>
      <c r="M37" s="583"/>
      <c r="N37" s="583"/>
      <c r="O37" s="583"/>
      <c r="P37" s="583"/>
      <c r="Q37" s="583"/>
      <c r="R37" s="583"/>
      <c r="S37" s="583"/>
      <c r="T37" s="583"/>
      <c r="U37" s="583"/>
      <c r="V37" s="583"/>
      <c r="W37" s="583"/>
      <c r="X37" s="583"/>
      <c r="Y37" s="583"/>
      <c r="Z37" s="583"/>
      <c r="AA37" s="583"/>
      <c r="AB37" s="583"/>
      <c r="AC37" s="583"/>
      <c r="AD37" s="273">
        <f t="shared" ref="AD37:AI37" si="38">AD12-AD10</f>
        <v>21.095961698542823</v>
      </c>
      <c r="AE37" s="273">
        <f t="shared" si="38"/>
        <v>21.095961698542823</v>
      </c>
      <c r="AF37" s="273">
        <f t="shared" si="38"/>
        <v>21.095961698542823</v>
      </c>
      <c r="AG37" s="273">
        <f t="shared" si="38"/>
        <v>21.095961698542823</v>
      </c>
      <c r="AH37" s="273">
        <f t="shared" si="38"/>
        <v>21.095961698542823</v>
      </c>
      <c r="AI37" s="273">
        <f t="shared" si="38"/>
        <v>21.095961698542823</v>
      </c>
      <c r="AJ37" s="271">
        <f>SUM(E37:AI37)</f>
        <v>8247.9507855101147</v>
      </c>
      <c r="AK37" s="271">
        <f>SUM(E37:AC37)</f>
        <v>8121.3750153188594</v>
      </c>
      <c r="AL37" s="377">
        <f>D37</f>
        <v>0.79600000000000004</v>
      </c>
    </row>
    <row r="38" spans="2:38" x14ac:dyDescent="0.25">
      <c r="B38" s="270" t="s">
        <v>194</v>
      </c>
      <c r="C38" s="209"/>
      <c r="D38" s="210"/>
      <c r="E38" s="552">
        <f>SUM(E35:AC35)</f>
        <v>-729.45967204086378</v>
      </c>
      <c r="F38" s="553"/>
      <c r="G38" s="553"/>
      <c r="H38" s="553"/>
      <c r="I38" s="553"/>
      <c r="J38" s="553"/>
      <c r="K38" s="553"/>
      <c r="L38" s="553"/>
      <c r="M38" s="553"/>
      <c r="N38" s="553"/>
      <c r="O38" s="553"/>
      <c r="P38" s="553"/>
      <c r="Q38" s="553"/>
      <c r="R38" s="553"/>
      <c r="S38" s="553"/>
      <c r="T38" s="553"/>
      <c r="U38" s="553"/>
      <c r="V38" s="553"/>
      <c r="W38" s="553"/>
      <c r="X38" s="553"/>
      <c r="Y38" s="553"/>
      <c r="Z38" s="553"/>
      <c r="AA38" s="553"/>
      <c r="AB38" s="553"/>
      <c r="AC38" s="553"/>
      <c r="AD38" s="274">
        <f>AD35</f>
        <v>-21.095961698542823</v>
      </c>
      <c r="AE38" s="274">
        <f t="shared" ref="AE38:AI38" si="39">AE35</f>
        <v>-21.095961698542823</v>
      </c>
      <c r="AF38" s="274">
        <f t="shared" si="39"/>
        <v>-21.095961698542823</v>
      </c>
      <c r="AG38" s="274">
        <f t="shared" si="39"/>
        <v>-21.095961698542823</v>
      </c>
      <c r="AH38" s="274">
        <f t="shared" si="39"/>
        <v>-21.095961698542823</v>
      </c>
      <c r="AI38" s="274">
        <f t="shared" si="39"/>
        <v>-21.095961698542823</v>
      </c>
      <c r="AJ38" s="272">
        <f>SUM(E38:AI38)</f>
        <v>-856.03544223212089</v>
      </c>
      <c r="AK38" s="272">
        <f t="shared" ref="AK38:AK40" si="40">SUM(E38:AC38)</f>
        <v>-729.45967204086378</v>
      </c>
    </row>
    <row r="39" spans="2:38" x14ac:dyDescent="0.25">
      <c r="B39" s="575" t="s">
        <v>211</v>
      </c>
      <c r="C39" s="576"/>
      <c r="D39" s="577"/>
      <c r="E39" s="584">
        <f>SUM(E37:AC38)</f>
        <v>7391.9153432779958</v>
      </c>
      <c r="F39" s="585"/>
      <c r="G39" s="585"/>
      <c r="H39" s="585"/>
      <c r="I39" s="585"/>
      <c r="J39" s="585"/>
      <c r="K39" s="585"/>
      <c r="L39" s="585"/>
      <c r="M39" s="585"/>
      <c r="N39" s="585"/>
      <c r="O39" s="585"/>
      <c r="P39" s="585"/>
      <c r="Q39" s="585"/>
      <c r="R39" s="585"/>
      <c r="S39" s="585"/>
      <c r="T39" s="585"/>
      <c r="U39" s="585"/>
      <c r="V39" s="585"/>
      <c r="W39" s="585"/>
      <c r="X39" s="585"/>
      <c r="Y39" s="585"/>
      <c r="Z39" s="585"/>
      <c r="AA39" s="585"/>
      <c r="AB39" s="585"/>
      <c r="AC39" s="585"/>
      <c r="AD39" s="275">
        <f>SUM(AD37:AD38)</f>
        <v>0</v>
      </c>
      <c r="AE39" s="275">
        <f t="shared" ref="AE39:AI39" si="41">SUM(AE37:AE38)</f>
        <v>0</v>
      </c>
      <c r="AF39" s="275">
        <f t="shared" si="41"/>
        <v>0</v>
      </c>
      <c r="AG39" s="275">
        <f t="shared" si="41"/>
        <v>0</v>
      </c>
      <c r="AH39" s="275">
        <f t="shared" si="41"/>
        <v>0</v>
      </c>
      <c r="AI39" s="275">
        <f t="shared" si="41"/>
        <v>0</v>
      </c>
      <c r="AJ39" s="307">
        <f>SUM(E39:AI39)</f>
        <v>7391.9153432779958</v>
      </c>
      <c r="AK39" s="307">
        <f t="shared" si="40"/>
        <v>7391.9153432779958</v>
      </c>
    </row>
    <row r="40" spans="2:38" x14ac:dyDescent="0.25">
      <c r="B40" s="308" t="str">
        <f>B26</f>
        <v>Internat. Schiff- u. Luftfahrt (ISA)</v>
      </c>
      <c r="C40" s="309"/>
      <c r="D40" s="310"/>
      <c r="E40" s="552">
        <f>SUM(E26:AC26)</f>
        <v>482.47586690059427</v>
      </c>
      <c r="F40" s="553"/>
      <c r="G40" s="553"/>
      <c r="H40" s="553"/>
      <c r="I40" s="553"/>
      <c r="J40" s="553"/>
      <c r="K40" s="553"/>
      <c r="L40" s="553"/>
      <c r="M40" s="553"/>
      <c r="N40" s="553"/>
      <c r="O40" s="553"/>
      <c r="P40" s="553"/>
      <c r="Q40" s="553"/>
      <c r="R40" s="553"/>
      <c r="S40" s="553"/>
      <c r="T40" s="553"/>
      <c r="U40" s="553"/>
      <c r="V40" s="553"/>
      <c r="W40" s="553"/>
      <c r="X40" s="553"/>
      <c r="Y40" s="553"/>
      <c r="Z40" s="553"/>
      <c r="AA40" s="553"/>
      <c r="AB40" s="553"/>
      <c r="AC40" s="553"/>
      <c r="AD40" s="274">
        <f>AD26</f>
        <v>5.3608429655621697</v>
      </c>
      <c r="AE40" s="274">
        <f t="shared" ref="AE40:AJ40" si="42">AE26</f>
        <v>4.2886743724497389</v>
      </c>
      <c r="AF40" s="274">
        <f t="shared" si="42"/>
        <v>3.2165057793373082</v>
      </c>
      <c r="AG40" s="274">
        <f t="shared" si="42"/>
        <v>2.1443371862248775</v>
      </c>
      <c r="AH40" s="274">
        <f t="shared" si="42"/>
        <v>1.0721685931124465</v>
      </c>
      <c r="AI40" s="274">
        <f t="shared" si="42"/>
        <v>0</v>
      </c>
      <c r="AJ40" s="243">
        <f t="shared" si="42"/>
        <v>498.55839579728081</v>
      </c>
      <c r="AK40" s="243">
        <f t="shared" si="40"/>
        <v>482.47586690059427</v>
      </c>
    </row>
    <row r="41" spans="2:38" x14ac:dyDescent="0.25">
      <c r="B41" s="283" t="s">
        <v>213</v>
      </c>
      <c r="C41" s="10"/>
      <c r="D41" s="11"/>
      <c r="E41" s="550">
        <f>E39+E40</f>
        <v>7874.39121017859</v>
      </c>
      <c r="F41" s="551"/>
      <c r="G41" s="551"/>
      <c r="H41" s="551"/>
      <c r="I41" s="551"/>
      <c r="J41" s="551"/>
      <c r="K41" s="551"/>
      <c r="L41" s="551"/>
      <c r="M41" s="551"/>
      <c r="N41" s="551"/>
      <c r="O41" s="551"/>
      <c r="P41" s="551"/>
      <c r="Q41" s="551"/>
      <c r="R41" s="551"/>
      <c r="S41" s="551"/>
      <c r="T41" s="551"/>
      <c r="U41" s="551"/>
      <c r="V41" s="551"/>
      <c r="W41" s="551"/>
      <c r="X41" s="551"/>
      <c r="Y41" s="551"/>
      <c r="Z41" s="551"/>
      <c r="AA41" s="551"/>
      <c r="AB41" s="551"/>
      <c r="AC41" s="551"/>
      <c r="AD41" s="277">
        <f>AD39+AD40</f>
        <v>5.3608429655621697</v>
      </c>
      <c r="AE41" s="277">
        <f t="shared" ref="AE41:AJ41" si="43">AE39+AE40</f>
        <v>4.2886743724497389</v>
      </c>
      <c r="AF41" s="277">
        <f t="shared" si="43"/>
        <v>3.2165057793373082</v>
      </c>
      <c r="AG41" s="277">
        <f t="shared" si="43"/>
        <v>2.1443371862248775</v>
      </c>
      <c r="AH41" s="277">
        <f t="shared" si="43"/>
        <v>1.0721685931124465</v>
      </c>
      <c r="AI41" s="281">
        <f t="shared" si="43"/>
        <v>0</v>
      </c>
      <c r="AJ41" s="379">
        <f t="shared" si="43"/>
        <v>7890.4737390752762</v>
      </c>
      <c r="AK41" s="379">
        <f t="shared" ref="AK41" si="44">AK39+AK40</f>
        <v>7874.39121017859</v>
      </c>
    </row>
    <row r="42" spans="2:38" x14ac:dyDescent="0.25">
      <c r="E42" s="20"/>
      <c r="F42" s="20"/>
      <c r="G42" s="20"/>
      <c r="H42" s="20"/>
      <c r="I42" s="20"/>
      <c r="J42" s="20"/>
      <c r="K42" s="20"/>
      <c r="L42" s="20"/>
      <c r="M42" s="20"/>
      <c r="N42" s="20"/>
      <c r="O42" s="21"/>
      <c r="AI42" s="25"/>
    </row>
    <row r="43" spans="2:38" x14ac:dyDescent="0.25">
      <c r="B43" s="12" t="s">
        <v>13</v>
      </c>
      <c r="C43" s="569" t="s">
        <v>90</v>
      </c>
      <c r="D43" s="570"/>
      <c r="E43" s="571"/>
    </row>
    <row r="44" spans="2:38" x14ac:dyDescent="0.25">
      <c r="B44" s="188" t="s">
        <v>224</v>
      </c>
      <c r="C44" s="30" t="s">
        <v>29</v>
      </c>
      <c r="D44" s="30" t="s">
        <v>327</v>
      </c>
      <c r="E44" s="29" t="s">
        <v>328</v>
      </c>
    </row>
    <row r="45" spans="2:38" x14ac:dyDescent="0.25">
      <c r="B45" s="214" t="s">
        <v>25</v>
      </c>
      <c r="C45" s="29" t="s">
        <v>29</v>
      </c>
    </row>
    <row r="46" spans="2:38" x14ac:dyDescent="0.25">
      <c r="B46" s="219" t="s">
        <v>24</v>
      </c>
      <c r="C46" s="30" t="s">
        <v>29</v>
      </c>
    </row>
    <row r="47" spans="2:38" x14ac:dyDescent="0.25">
      <c r="B47" s="201" t="s">
        <v>8</v>
      </c>
      <c r="C47" s="29" t="s">
        <v>29</v>
      </c>
    </row>
    <row r="48" spans="2:38" x14ac:dyDescent="0.25">
      <c r="B48" s="199" t="s">
        <v>9</v>
      </c>
      <c r="C48" s="29" t="s">
        <v>29</v>
      </c>
    </row>
    <row r="49" spans="2:7" ht="16.5" customHeight="1" x14ac:dyDescent="0.3">
      <c r="B49" s="217" t="s">
        <v>175</v>
      </c>
      <c r="C49" s="225" t="s">
        <v>174</v>
      </c>
      <c r="D49" s="19"/>
    </row>
    <row r="50" spans="2:7" x14ac:dyDescent="0.25">
      <c r="B50" s="205" t="s">
        <v>11</v>
      </c>
    </row>
    <row r="51" spans="2:7" ht="15" customHeight="1" x14ac:dyDescent="0.25">
      <c r="B51" s="206" t="s">
        <v>10</v>
      </c>
    </row>
    <row r="52" spans="2:7" ht="15" customHeight="1" x14ac:dyDescent="0.25">
      <c r="B52" s="375" t="s">
        <v>258</v>
      </c>
    </row>
    <row r="53" spans="2:7" ht="15" customHeight="1" x14ac:dyDescent="0.25">
      <c r="E53" s="232"/>
      <c r="F53" s="232"/>
      <c r="G53" s="232"/>
    </row>
    <row r="54" spans="2:7" x14ac:dyDescent="0.25">
      <c r="B54" s="554" t="s">
        <v>227</v>
      </c>
      <c r="C54" s="555"/>
      <c r="D54" s="556"/>
    </row>
    <row r="55" spans="2:7" x14ac:dyDescent="0.25">
      <c r="B55" s="557"/>
      <c r="C55" s="558"/>
      <c r="D55" s="559"/>
    </row>
    <row r="56" spans="2:7" x14ac:dyDescent="0.25">
      <c r="B56" s="560">
        <v>0.05</v>
      </c>
      <c r="C56" s="561"/>
      <c r="D56" s="562"/>
    </row>
    <row r="57" spans="2:7" x14ac:dyDescent="0.25">
      <c r="B57" s="563" t="str">
        <f>CONCATENATE("= ",ROUND(B56*C12,0)," Mio. t CO2eq")</f>
        <v>= 62 Mio. t CO2eq</v>
      </c>
      <c r="C57" s="564"/>
      <c r="D57" s="565"/>
    </row>
    <row r="90" spans="8:37" ht="15" customHeight="1" x14ac:dyDescent="0.25">
      <c r="H90" s="566" t="s">
        <v>95</v>
      </c>
      <c r="I90" s="567"/>
      <c r="J90" s="567"/>
      <c r="K90" s="567"/>
      <c r="L90" s="567"/>
      <c r="M90" s="567"/>
      <c r="N90" s="567"/>
      <c r="O90" s="567"/>
      <c r="P90" s="567"/>
      <c r="Q90" s="567"/>
      <c r="R90" s="567"/>
      <c r="S90" s="567"/>
      <c r="T90" s="567"/>
      <c r="U90" s="567"/>
      <c r="V90" s="567"/>
      <c r="W90" s="567"/>
      <c r="X90" s="567"/>
      <c r="Y90" s="567"/>
      <c r="Z90" s="567"/>
      <c r="AA90" s="567"/>
      <c r="AB90" s="567"/>
      <c r="AC90" s="568"/>
      <c r="AD90" s="74"/>
      <c r="AE90" s="74"/>
      <c r="AF90" s="74"/>
      <c r="AG90" s="74"/>
      <c r="AH90" s="74"/>
      <c r="AI90" s="74"/>
      <c r="AJ90" s="74"/>
      <c r="AK90" s="74"/>
    </row>
    <row r="91" spans="8:37" x14ac:dyDescent="0.25">
      <c r="H91" s="547" t="s">
        <v>22</v>
      </c>
      <c r="I91" s="548"/>
      <c r="J91" s="548"/>
      <c r="K91" s="548"/>
      <c r="L91" s="548"/>
      <c r="M91" s="548"/>
      <c r="N91" s="548"/>
      <c r="O91" s="548"/>
      <c r="P91" s="548"/>
      <c r="Q91" s="548"/>
      <c r="R91" s="548"/>
      <c r="S91" s="548"/>
      <c r="T91" s="548"/>
      <c r="U91" s="548"/>
      <c r="V91" s="548"/>
      <c r="W91" s="548"/>
      <c r="X91" s="548"/>
      <c r="Y91" s="548"/>
      <c r="Z91" s="548"/>
      <c r="AA91" s="548"/>
      <c r="AB91" s="548"/>
      <c r="AC91" s="549"/>
      <c r="AD91" s="74"/>
      <c r="AE91" s="74"/>
      <c r="AF91" s="74"/>
      <c r="AG91" s="74"/>
      <c r="AH91" s="74"/>
      <c r="AI91" s="74"/>
      <c r="AJ91" s="74"/>
      <c r="AK91" s="74"/>
    </row>
  </sheetData>
  <mergeCells count="21">
    <mergeCell ref="AF4:AH4"/>
    <mergeCell ref="B39:D39"/>
    <mergeCell ref="C14:E14"/>
    <mergeCell ref="B2:L2"/>
    <mergeCell ref="E37:AC37"/>
    <mergeCell ref="E38:AC38"/>
    <mergeCell ref="E39:AC39"/>
    <mergeCell ref="C4:D4"/>
    <mergeCell ref="E4:O4"/>
    <mergeCell ref="P4:Y4"/>
    <mergeCell ref="Z4:AB4"/>
    <mergeCell ref="AC4:AE4"/>
    <mergeCell ref="AL23:AS23"/>
    <mergeCell ref="H91:AC91"/>
    <mergeCell ref="E41:AC41"/>
    <mergeCell ref="E40:AC40"/>
    <mergeCell ref="B54:D55"/>
    <mergeCell ref="B56:D56"/>
    <mergeCell ref="B57:D57"/>
    <mergeCell ref="H90:AC90"/>
    <mergeCell ref="C43:E43"/>
  </mergeCells>
  <conditionalFormatting sqref="O13">
    <cfRule type="expression" dxfId="0" priority="1">
      <formula>ROUND($O$13,2)&lt;&gt;-0.65</formula>
    </cfRule>
  </conditionalFormatting>
  <hyperlinks>
    <hyperlink ref="C47" r:id="rId1" xr:uid="{21BA8A5B-34E6-4C1A-B4F6-7D941B36A3A5}"/>
    <hyperlink ref="C48" r:id="rId2" xr:uid="{8C2A4A1A-1D96-478E-94DF-CB94D49867DC}"/>
    <hyperlink ref="C45" r:id="rId3" xr:uid="{327ABC86-EA77-4634-ADC1-4C4782633032}"/>
    <hyperlink ref="C46" r:id="rId4" xr:uid="{664340BE-54F7-4393-8905-988E522C5ADE}"/>
    <hyperlink ref="C44" r:id="rId5" xr:uid="{10BAA63B-16B2-40FE-9DA1-82A1444A17B4}"/>
    <hyperlink ref="D44" r:id="rId6" display="PM" xr:uid="{5A84767E-DDE7-49FE-ADDC-1B12B9629E6F}"/>
    <hyperlink ref="H91:AC91" r:id="rId7" display="http://espm.climate-calculator.info/" xr:uid="{9EEE9686-9E36-45D2-ACE1-E6823DB0DBA7}"/>
    <hyperlink ref="C49" location="MCC!A1" display="MCC" xr:uid="{ED1280A6-9002-47CA-A7ED-FE8701F1E1D3}"/>
    <hyperlink ref="E44" r:id="rId8" xr:uid="{BD4F6C28-2D43-4F5D-838A-A2FF59F0B872}"/>
  </hyperlinks>
  <printOptions horizontalCentered="1" verticalCentered="1"/>
  <pageMargins left="0.70866141732283472" right="0.70866141732283472" top="0.78740157480314965" bottom="0.78740157480314965" header="0.31496062992125984" footer="0.31496062992125984"/>
  <pageSetup paperSize="9" scale="46" orientation="landscape" r:id="rId9"/>
  <headerFooter>
    <oddHeader>&amp;LImlizites deutsches CO2-Budget&amp;CAuszug aus dem Tool&amp;RS. &amp;P / &amp;N</oddHeader>
    <oddFooter>&amp;Lwww.klima-retten.info&amp;RTabelle: &amp;A</oddFooter>
  </headerFooter>
  <drawing r:id="rId10"/>
  <legacyDrawing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75246-C46E-46DB-894A-52F2898C5467}">
  <sheetPr>
    <tabColor theme="5" tint="0.59999389629810485"/>
  </sheetPr>
  <dimension ref="B1:P35"/>
  <sheetViews>
    <sheetView showGridLines="0" zoomScale="130" zoomScaleNormal="130" zoomScaleSheetLayoutView="120" workbookViewId="0">
      <selection activeCell="B2" sqref="B2:R2"/>
    </sheetView>
  </sheetViews>
  <sheetFormatPr baseColWidth="10" defaultRowHeight="15" x14ac:dyDescent="0.25"/>
  <cols>
    <col min="1" max="1" width="2.42578125" customWidth="1"/>
    <col min="2" max="2" width="33" customWidth="1"/>
    <col min="3" max="3" width="7.42578125" customWidth="1"/>
    <col min="4" max="4" width="12.42578125" bestFit="1" customWidth="1"/>
    <col min="5" max="5" width="7.42578125" customWidth="1"/>
    <col min="6" max="6" width="7.7109375" customWidth="1"/>
    <col min="7" max="7" width="12.5703125" bestFit="1" customWidth="1"/>
    <col min="8" max="8" width="8.42578125" customWidth="1"/>
    <col min="9" max="9" width="12.7109375" customWidth="1"/>
    <col min="10" max="10" width="3.85546875" bestFit="1" customWidth="1"/>
    <col min="11" max="11" width="5.42578125" bestFit="1" customWidth="1"/>
    <col min="12" max="12" width="7.5703125" customWidth="1"/>
    <col min="13" max="13" width="4" customWidth="1"/>
    <col min="14" max="14" width="97.140625" customWidth="1"/>
    <col min="15" max="15" width="27" bestFit="1" customWidth="1"/>
    <col min="16" max="16" width="33.42578125" bestFit="1" customWidth="1"/>
  </cols>
  <sheetData>
    <row r="1" spans="2:16" ht="10.5" customHeight="1" x14ac:dyDescent="0.25"/>
    <row r="2" spans="2:16" ht="15" customHeight="1" x14ac:dyDescent="0.25">
      <c r="B2" s="581" t="s">
        <v>352</v>
      </c>
      <c r="C2" s="581"/>
      <c r="D2" s="581"/>
    </row>
    <row r="3" spans="2:16" ht="15" customHeight="1" x14ac:dyDescent="0.25">
      <c r="B3" s="269"/>
      <c r="C3" s="269"/>
      <c r="D3" s="269"/>
    </row>
    <row r="4" spans="2:16" x14ac:dyDescent="0.25">
      <c r="B4" s="604" t="s">
        <v>247</v>
      </c>
      <c r="C4" s="605"/>
      <c r="D4" s="605"/>
      <c r="E4" s="606"/>
      <c r="F4" s="602" t="s">
        <v>168</v>
      </c>
      <c r="G4" s="603"/>
    </row>
    <row r="5" spans="2:16" x14ac:dyDescent="0.25">
      <c r="B5" s="282" t="s">
        <v>195</v>
      </c>
      <c r="C5" s="207"/>
      <c r="D5" s="207"/>
      <c r="E5" s="208"/>
      <c r="F5" s="291">
        <f>KSG!AJ37/1000</f>
        <v>8.2479507855101151</v>
      </c>
      <c r="G5" s="208" t="s">
        <v>12</v>
      </c>
    </row>
    <row r="6" spans="2:16" x14ac:dyDescent="0.25">
      <c r="B6" s="270" t="s">
        <v>194</v>
      </c>
      <c r="C6" s="209"/>
      <c r="D6" s="209"/>
      <c r="E6" s="210"/>
      <c r="F6" s="408">
        <f>KSG!AJ38/1000</f>
        <v>-0.85603544223212091</v>
      </c>
      <c r="G6" s="210" t="s">
        <v>23</v>
      </c>
    </row>
    <row r="7" spans="2:16" x14ac:dyDescent="0.25">
      <c r="B7" s="282" t="s">
        <v>248</v>
      </c>
      <c r="C7" s="207"/>
      <c r="D7" s="207"/>
      <c r="E7" s="208"/>
      <c r="F7" s="356">
        <f>SUM(F5:F6)</f>
        <v>7.3919153432779945</v>
      </c>
      <c r="G7" s="208" t="s">
        <v>12</v>
      </c>
    </row>
    <row r="8" spans="2:16" x14ac:dyDescent="0.25">
      <c r="B8" s="270" t="s">
        <v>251</v>
      </c>
      <c r="C8" s="209"/>
      <c r="D8" s="209"/>
      <c r="E8" s="210"/>
      <c r="F8" s="359">
        <f>KSG!AJ26/1000</f>
        <v>0.49855839579728078</v>
      </c>
      <c r="G8" s="210" t="s">
        <v>12</v>
      </c>
    </row>
    <row r="9" spans="2:16" x14ac:dyDescent="0.25">
      <c r="B9" s="283" t="s">
        <v>245</v>
      </c>
      <c r="C9" s="10"/>
      <c r="D9" s="10"/>
      <c r="E9" s="11"/>
      <c r="F9" s="360">
        <f>SUM(F7:F8)</f>
        <v>7.8904737390752757</v>
      </c>
      <c r="G9" s="361" t="s">
        <v>12</v>
      </c>
    </row>
    <row r="10" spans="2:16" x14ac:dyDescent="0.25">
      <c r="B10" s="351" t="s">
        <v>228</v>
      </c>
      <c r="C10" s="352"/>
      <c r="D10" s="352"/>
      <c r="E10" s="352"/>
      <c r="F10" s="390">
        <f>(KSG!D12*'UBA THG kurz März22'!AG20+KSG!D21+KSG!D26)/1000</f>
        <v>0.72549523967199636</v>
      </c>
      <c r="G10" s="353" t="s">
        <v>12</v>
      </c>
      <c r="H10" s="391"/>
    </row>
    <row r="11" spans="2:16" x14ac:dyDescent="0.25">
      <c r="B11" s="351" t="s">
        <v>275</v>
      </c>
      <c r="C11" s="352"/>
      <c r="D11" s="352"/>
      <c r="E11" s="352"/>
      <c r="F11" s="407">
        <f>ROUNDUP((F9+0.5*F10)/F10*2,0)+2019</f>
        <v>2042</v>
      </c>
      <c r="G11" s="353"/>
      <c r="H11" s="406"/>
    </row>
    <row r="12" spans="2:16" x14ac:dyDescent="0.25">
      <c r="F12" s="23"/>
    </row>
    <row r="13" spans="2:16" x14ac:dyDescent="0.25">
      <c r="N13" s="76" t="s">
        <v>94</v>
      </c>
    </row>
    <row r="15" spans="2:16" x14ac:dyDescent="0.25">
      <c r="N15" s="609" t="s">
        <v>232</v>
      </c>
      <c r="O15" s="521" t="s">
        <v>353</v>
      </c>
      <c r="P15" s="517" t="s">
        <v>354</v>
      </c>
    </row>
    <row r="16" spans="2:16" x14ac:dyDescent="0.25">
      <c r="N16" s="610"/>
      <c r="O16" s="521" t="s">
        <v>355</v>
      </c>
      <c r="P16" s="517" t="s">
        <v>27</v>
      </c>
    </row>
    <row r="18" spans="4:16" x14ac:dyDescent="0.25">
      <c r="D18" s="330">
        <v>44697</v>
      </c>
      <c r="N18" s="607" t="s">
        <v>249</v>
      </c>
      <c r="O18" s="516" t="s">
        <v>229</v>
      </c>
      <c r="P18" s="518" t="s">
        <v>28</v>
      </c>
    </row>
    <row r="19" spans="4:16" x14ac:dyDescent="0.25">
      <c r="N19" s="608"/>
      <c r="O19" s="516" t="s">
        <v>230</v>
      </c>
      <c r="P19" s="518" t="s">
        <v>231</v>
      </c>
    </row>
    <row r="21" spans="4:16" x14ac:dyDescent="0.25">
      <c r="N21" s="600" t="s">
        <v>233</v>
      </c>
      <c r="O21" s="601"/>
      <c r="P21" s="519" t="s">
        <v>268</v>
      </c>
    </row>
    <row r="30" spans="4:16" ht="8.25" customHeight="1" x14ac:dyDescent="0.25"/>
    <row r="31" spans="4:16" ht="15" customHeight="1" x14ac:dyDescent="0.25"/>
    <row r="33" spans="13:16" ht="9" customHeight="1" x14ac:dyDescent="0.25"/>
    <row r="34" spans="13:16" x14ac:dyDescent="0.25">
      <c r="M34" s="75"/>
    </row>
    <row r="35" spans="13:16" x14ac:dyDescent="0.25">
      <c r="N35" s="75"/>
      <c r="O35" s="75"/>
      <c r="P35" s="75"/>
    </row>
  </sheetData>
  <mergeCells count="6">
    <mergeCell ref="N21:O21"/>
    <mergeCell ref="B2:D2"/>
    <mergeCell ref="F4:G4"/>
    <mergeCell ref="B4:E4"/>
    <mergeCell ref="N18:N19"/>
    <mergeCell ref="N15:N16"/>
  </mergeCells>
  <hyperlinks>
    <hyperlink ref="P18" r:id="rId1" xr:uid="{AB992F84-8907-4C2F-8C3A-F3CA935EE0EA}"/>
    <hyperlink ref="P19" r:id="rId2" xr:uid="{D80395B1-E372-43B6-8A80-900BB410C8F4}"/>
    <hyperlink ref="P21" r:id="rId3" display="http://espm.climate-calculator.info" xr:uid="{BCF55693-3CF2-41E7-A4E4-6A24D2AD2681}"/>
    <hyperlink ref="P21" r:id="rId4" xr:uid="{7287EBB2-95DE-4DB5-A385-0377310890A0}"/>
    <hyperlink ref="P16" r:id="rId5" xr:uid="{89C053BD-58F2-43E3-8FCB-FA2ABF3ADB0F}"/>
    <hyperlink ref="P15" r:id="rId6" xr:uid="{E100E765-DF7C-45C9-A9B7-86EC09816843}"/>
  </hyperlinks>
  <printOptions horizontalCentered="1" verticalCentered="1"/>
  <pageMargins left="0.70866141732283472" right="0.70866141732283472" top="0.78740157480314965" bottom="0.78740157480314965" header="0.31496062992125984" footer="0.31496062992125984"/>
  <pageSetup paperSize="9" scale="67" orientation="landscape" r:id="rId7"/>
  <headerFooter>
    <oddHeader>&amp;LImlizites deutsches CO2-Budget&amp;CAuszug aus dem Tool&amp;RS. &amp;P / &amp;N</oddHeader>
    <oddFooter>&amp;Lwww.klima-retten.info&amp;RTabelle: &amp;A</oddFooter>
  </headerFooter>
  <ignoredErrors>
    <ignoredError sqref="F8" formula="1"/>
  </ignoredError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286F6-DD0D-46CC-88A2-59CD0251E77A}">
  <sheetPr>
    <tabColor theme="5" tint="0.79998168889431442"/>
  </sheetPr>
  <dimension ref="B1:N20"/>
  <sheetViews>
    <sheetView showGridLines="0" zoomScale="130" zoomScaleNormal="130" workbookViewId="0">
      <selection activeCell="M12" sqref="M12"/>
    </sheetView>
  </sheetViews>
  <sheetFormatPr baseColWidth="10" defaultRowHeight="15" x14ac:dyDescent="0.25"/>
  <cols>
    <col min="1" max="1" width="4.5703125" customWidth="1"/>
    <col min="2" max="2" width="7" customWidth="1"/>
    <col min="3" max="3" width="20.7109375" customWidth="1"/>
    <col min="4" max="4" width="6.7109375" customWidth="1"/>
    <col min="5" max="5" width="12.42578125" bestFit="1" customWidth="1"/>
    <col min="6" max="6" width="8.140625" customWidth="1"/>
    <col min="7" max="7" width="7.7109375" customWidth="1"/>
    <col min="8" max="8" width="11.42578125" customWidth="1"/>
    <col min="9" max="9" width="8.7109375" customWidth="1"/>
    <col min="10" max="10" width="13.85546875" customWidth="1"/>
    <col min="11" max="11" width="4.28515625" customWidth="1"/>
    <col min="12" max="12" width="6.5703125" customWidth="1"/>
  </cols>
  <sheetData>
    <row r="1" spans="2:14" ht="7.5" customHeight="1" x14ac:dyDescent="0.25"/>
    <row r="2" spans="2:14" x14ac:dyDescent="0.25">
      <c r="B2" s="17" t="s">
        <v>269</v>
      </c>
      <c r="D2" s="17"/>
    </row>
    <row r="3" spans="2:14" x14ac:dyDescent="0.25">
      <c r="C3" s="17"/>
    </row>
    <row r="4" spans="2:14" x14ac:dyDescent="0.25">
      <c r="D4" s="623" t="s">
        <v>167</v>
      </c>
      <c r="E4" s="624"/>
      <c r="F4" s="278" t="s">
        <v>246</v>
      </c>
      <c r="G4" s="404"/>
      <c r="H4" s="403"/>
    </row>
    <row r="5" spans="2:14" ht="7.5" customHeight="1" x14ac:dyDescent="0.25"/>
    <row r="6" spans="2:14" x14ac:dyDescent="0.25">
      <c r="C6" s="613" t="s">
        <v>345</v>
      </c>
      <c r="D6" s="614"/>
      <c r="E6" s="614"/>
      <c r="F6" s="615"/>
      <c r="G6" s="350">
        <f>'impl. Budget'!F9</f>
        <v>7.8904737390752757</v>
      </c>
      <c r="H6" s="361" t="s">
        <v>12</v>
      </c>
      <c r="I6" s="620" t="s">
        <v>344</v>
      </c>
      <c r="J6" s="621"/>
      <c r="K6" s="621"/>
      <c r="L6" s="622"/>
    </row>
    <row r="7" spans="2:14" x14ac:dyDescent="0.25">
      <c r="B7" s="611" t="s">
        <v>6</v>
      </c>
      <c r="C7" s="7"/>
      <c r="D7" s="617" t="s">
        <v>279</v>
      </c>
      <c r="E7" s="618"/>
      <c r="F7" s="618"/>
      <c r="G7" s="618"/>
      <c r="H7" s="619"/>
      <c r="I7" s="620" t="s">
        <v>280</v>
      </c>
      <c r="J7" s="622"/>
      <c r="K7" s="629" t="s">
        <v>259</v>
      </c>
      <c r="L7" s="630"/>
    </row>
    <row r="8" spans="2:14" x14ac:dyDescent="0.25">
      <c r="B8" s="612"/>
      <c r="C8" s="7"/>
      <c r="D8" s="625" t="s">
        <v>14</v>
      </c>
      <c r="E8" s="626"/>
      <c r="F8" s="569" t="s">
        <v>15</v>
      </c>
      <c r="G8" s="570"/>
      <c r="H8" s="571"/>
      <c r="I8" s="627" t="s">
        <v>14</v>
      </c>
      <c r="J8" s="628"/>
      <c r="K8" s="631"/>
      <c r="L8" s="632"/>
    </row>
    <row r="9" spans="2:14" x14ac:dyDescent="0.25">
      <c r="B9" s="611">
        <v>2020</v>
      </c>
      <c r="C9" s="492" t="s">
        <v>346</v>
      </c>
      <c r="D9" s="393">
        <f>'UBA THG März23'!AH6/1000</f>
        <v>730.9226893368774</v>
      </c>
      <c r="E9" s="394" t="s">
        <v>177</v>
      </c>
      <c r="F9" s="426">
        <f>G9*1000/D9</f>
        <v>0.88552776146207424</v>
      </c>
      <c r="G9" s="420">
        <f>'UBA CO2 März23'!AH6/1000000</f>
        <v>0.64725233289032413</v>
      </c>
      <c r="H9" s="208" t="s">
        <v>12</v>
      </c>
      <c r="I9" s="414">
        <f>KSG!E12</f>
        <v>813</v>
      </c>
      <c r="J9" s="395" t="str">
        <f>E9</f>
        <v>Mio. t CO2eq</v>
      </c>
      <c r="K9" s="396">
        <f t="shared" ref="K9:K18" si="0">D9-I9</f>
        <v>-82.077310663122603</v>
      </c>
      <c r="L9" s="397">
        <f>K9/D9</f>
        <v>-0.11229273883615032</v>
      </c>
    </row>
    <row r="10" spans="2:14" x14ac:dyDescent="0.25">
      <c r="B10" s="616"/>
      <c r="C10" s="493" t="s">
        <v>96</v>
      </c>
      <c r="D10" s="284">
        <f>'UBA THG März23'!AH48/1000</f>
        <v>4.1968352101390503</v>
      </c>
      <c r="E10" s="14" t="s">
        <v>177</v>
      </c>
      <c r="F10" s="427"/>
      <c r="G10" s="428">
        <f>'UBA CO2 März23'!AH48/1000000</f>
        <v>-3.5106743884370079E-3</v>
      </c>
      <c r="H10" s="13" t="s">
        <v>12</v>
      </c>
      <c r="I10" s="415">
        <f>KSG!E21</f>
        <v>-15.810849461975224</v>
      </c>
      <c r="J10" s="398" t="str">
        <f>E10</f>
        <v>Mio. t CO2eq</v>
      </c>
      <c r="K10" s="345">
        <f t="shared" si="0"/>
        <v>20.007684672114273</v>
      </c>
      <c r="L10" s="344"/>
    </row>
    <row r="11" spans="2:14" x14ac:dyDescent="0.25">
      <c r="B11" s="612"/>
      <c r="C11" s="494" t="s">
        <v>347</v>
      </c>
      <c r="D11" s="399">
        <f>'UBA THG Apr23'!AG51/1000</f>
        <v>17.376160925712469</v>
      </c>
      <c r="E11" s="400" t="s">
        <v>198</v>
      </c>
      <c r="F11" s="490">
        <f>G11*1000/D11</f>
        <v>0.99078007313014738</v>
      </c>
      <c r="G11" s="421">
        <f>'UBA CO2 Apr23'!AG51/1000000</f>
        <v>1.721595399269861E-2</v>
      </c>
      <c r="H11" s="210" t="s">
        <v>12</v>
      </c>
      <c r="I11" s="416">
        <f>KSG!E26</f>
        <v>32.165057793372931</v>
      </c>
      <c r="J11" s="346" t="s">
        <v>198</v>
      </c>
      <c r="K11" s="401">
        <f t="shared" si="0"/>
        <v>-14.788896867660462</v>
      </c>
      <c r="L11" s="402">
        <f>K11/D11</f>
        <v>-0.85110266478808394</v>
      </c>
    </row>
    <row r="12" spans="2:14" x14ac:dyDescent="0.25">
      <c r="B12" s="611">
        <v>2021</v>
      </c>
      <c r="C12" s="492" t="s">
        <v>346</v>
      </c>
      <c r="D12" s="393">
        <f>'UBA THG März23'!AI6/1000</f>
        <v>760.35800851184104</v>
      </c>
      <c r="E12" s="394" t="s">
        <v>177</v>
      </c>
      <c r="F12" s="426">
        <f>G12*1000/D12</f>
        <v>0.89273587519150521</v>
      </c>
      <c r="G12" s="420">
        <f>'UBA CO2 März23'!AI6/1000000</f>
        <v>0.67879887218768842</v>
      </c>
      <c r="H12" s="208" t="s">
        <v>12</v>
      </c>
      <c r="I12" s="414">
        <f>KSG!$F$12</f>
        <v>785.5</v>
      </c>
      <c r="J12" s="395" t="str">
        <f>E12</f>
        <v>Mio. t CO2eq</v>
      </c>
      <c r="K12" s="396">
        <f t="shared" si="0"/>
        <v>-25.141991488158965</v>
      </c>
      <c r="L12" s="397">
        <f>K12/D12</f>
        <v>-3.3065991554907692E-2</v>
      </c>
    </row>
    <row r="13" spans="2:14" x14ac:dyDescent="0.25">
      <c r="B13" s="616"/>
      <c r="C13" s="493" t="s">
        <v>96</v>
      </c>
      <c r="D13" s="284">
        <f>'UBA THG März23'!AI48/1000</f>
        <v>3.9984014121073503</v>
      </c>
      <c r="E13" s="14" t="s">
        <v>177</v>
      </c>
      <c r="F13" s="427"/>
      <c r="G13" s="428">
        <f>'UBA CO2 März23'!AI48/1000000</f>
        <v>-3.7327229332939867E-3</v>
      </c>
      <c r="H13" s="13" t="s">
        <v>12</v>
      </c>
      <c r="I13" s="415">
        <f>KSG!$F$21</f>
        <v>-16.729764515777703</v>
      </c>
      <c r="J13" s="398" t="str">
        <f>E13</f>
        <v>Mio. t CO2eq</v>
      </c>
      <c r="K13" s="345">
        <f t="shared" si="0"/>
        <v>20.728165927885051</v>
      </c>
      <c r="L13" s="344"/>
    </row>
    <row r="14" spans="2:14" x14ac:dyDescent="0.25">
      <c r="B14" s="612"/>
      <c r="C14" s="494" t="s">
        <v>347</v>
      </c>
      <c r="D14" s="399">
        <f>'UBA THG Apr23'!AH51/1000</f>
        <v>22.1037085530957</v>
      </c>
      <c r="E14" s="400" t="s">
        <v>198</v>
      </c>
      <c r="F14" s="490">
        <f>G14*1000/D14</f>
        <v>0.99091590860296697</v>
      </c>
      <c r="G14" s="421">
        <f>'UBA CO2 Apr23'!AH51/1000000</f>
        <v>2.1902916444385998E-2</v>
      </c>
      <c r="H14" s="210" t="s">
        <v>12</v>
      </c>
      <c r="I14" s="417">
        <f>KSG!$F$26</f>
        <v>31.092889200260501</v>
      </c>
      <c r="J14" s="392" t="s">
        <v>198</v>
      </c>
      <c r="K14" s="401">
        <f t="shared" si="0"/>
        <v>-8.989180647164801</v>
      </c>
      <c r="L14" s="402">
        <f>K14/D14</f>
        <v>-0.40668201110106639</v>
      </c>
    </row>
    <row r="15" spans="2:14" x14ac:dyDescent="0.25">
      <c r="B15" s="611">
        <v>2022</v>
      </c>
      <c r="C15" s="492" t="s">
        <v>346</v>
      </c>
      <c r="D15" s="284">
        <f>'UBA THG März23'!AJ6/1000</f>
        <v>745.61440489280108</v>
      </c>
      <c r="E15" s="394" t="s">
        <v>177</v>
      </c>
      <c r="F15" s="426">
        <f>G15*1000/D15</f>
        <v>0.89383251832707211</v>
      </c>
      <c r="G15" s="428">
        <f>'UBA CO2 März23'!AJ6/1000000</f>
        <v>0.66645440122627364</v>
      </c>
      <c r="H15" s="13" t="s">
        <v>12</v>
      </c>
      <c r="I15" s="414">
        <f>KSG!$G$12</f>
        <v>756</v>
      </c>
      <c r="J15" s="395" t="str">
        <f>E15</f>
        <v>Mio. t CO2eq</v>
      </c>
      <c r="K15" s="396">
        <f t="shared" si="0"/>
        <v>-10.385595107198924</v>
      </c>
      <c r="L15" s="397">
        <f>K15/D15</f>
        <v>-1.3928908882456594E-2</v>
      </c>
    </row>
    <row r="16" spans="2:14" x14ac:dyDescent="0.25">
      <c r="B16" s="616"/>
      <c r="C16" s="493" t="s">
        <v>96</v>
      </c>
      <c r="D16" s="284">
        <f>'UBA THG März23'!AJ48/1000</f>
        <v>-1.8161619724165794</v>
      </c>
      <c r="E16" s="14" t="s">
        <v>177</v>
      </c>
      <c r="F16" s="427"/>
      <c r="G16" s="428">
        <f>'UBA CO2 März23'!AJ48/1000000</f>
        <v>-9.4169065302418236E-3</v>
      </c>
      <c r="H16" s="13" t="s">
        <v>12</v>
      </c>
      <c r="I16" s="415">
        <f>KSG!$G$21</f>
        <v>-17.648679569580182</v>
      </c>
      <c r="J16" s="398" t="str">
        <f>E16</f>
        <v>Mio. t CO2eq</v>
      </c>
      <c r="K16" s="345">
        <f t="shared" si="0"/>
        <v>15.832517597163601</v>
      </c>
      <c r="L16" s="344"/>
      <c r="N16" s="423"/>
    </row>
    <row r="17" spans="2:12" x14ac:dyDescent="0.25">
      <c r="B17" s="616"/>
      <c r="C17" s="493" t="s">
        <v>348</v>
      </c>
      <c r="D17" s="284">
        <f>'UBA THG Apr23'!AF51/1000</f>
        <v>33.600725372751654</v>
      </c>
      <c r="E17" s="400" t="s">
        <v>198</v>
      </c>
      <c r="F17" s="490">
        <f>G17*1000/D17</f>
        <v>0.99114222227463356</v>
      </c>
      <c r="G17" s="428">
        <f>'UBA CO2 Apr23'!AF51/1000000</f>
        <v>3.3303097615988743E-2</v>
      </c>
      <c r="H17" s="13" t="s">
        <v>12</v>
      </c>
      <c r="I17" s="417">
        <f>KSG!$G$26</f>
        <v>30.020720607148071</v>
      </c>
      <c r="J17" s="392" t="s">
        <v>198</v>
      </c>
      <c r="K17" s="401">
        <f t="shared" si="0"/>
        <v>3.5800047656035829</v>
      </c>
      <c r="L17" s="402">
        <f>K17/D17</f>
        <v>0.1065454607270702</v>
      </c>
    </row>
    <row r="18" spans="2:12" x14ac:dyDescent="0.25">
      <c r="B18" s="9" t="s">
        <v>349</v>
      </c>
      <c r="C18" s="11"/>
      <c r="D18" s="227">
        <f>SUM(D9:D17)</f>
        <v>2316.3547722429093</v>
      </c>
      <c r="E18" s="254" t="s">
        <v>177</v>
      </c>
      <c r="F18" s="520">
        <f>G18*1000/D18</f>
        <v>0.88426319450282842</v>
      </c>
      <c r="G18" s="22">
        <f>SUM(G9:G17)</f>
        <v>2.0482672705053866</v>
      </c>
      <c r="H18" s="11" t="s">
        <v>12</v>
      </c>
      <c r="I18" s="491">
        <f>SUM(I9:I17)</f>
        <v>2397.5893740534484</v>
      </c>
      <c r="J18" s="348" t="str">
        <f>E18</f>
        <v>Mio. t CO2eq</v>
      </c>
      <c r="K18" s="347">
        <f t="shared" si="0"/>
        <v>-81.234601810539061</v>
      </c>
      <c r="L18" s="349">
        <f>K18/D18</f>
        <v>-3.5070017246054325E-2</v>
      </c>
    </row>
    <row r="19" spans="2:12" x14ac:dyDescent="0.25">
      <c r="B19" s="7" t="s">
        <v>274</v>
      </c>
      <c r="C19" s="10"/>
      <c r="D19" s="10"/>
      <c r="E19" s="10"/>
      <c r="F19" s="11"/>
      <c r="G19" s="367">
        <f>G6-G18</f>
        <v>5.8422064685698896</v>
      </c>
      <c r="H19" s="361" t="s">
        <v>12</v>
      </c>
      <c r="K19" s="358"/>
    </row>
    <row r="20" spans="2:12" x14ac:dyDescent="0.25">
      <c r="B20" s="351" t="s">
        <v>275</v>
      </c>
      <c r="C20" s="10"/>
      <c r="D20" s="352"/>
      <c r="E20" s="352"/>
      <c r="F20" s="353"/>
      <c r="G20" s="407">
        <f>ROUNDUP((G19+0.5*SUM(G15:G17))/SUM(G15:G17)*2,0)+2022</f>
        <v>2040</v>
      </c>
      <c r="H20" s="353"/>
      <c r="I20" s="406"/>
    </row>
  </sheetData>
  <mergeCells count="13">
    <mergeCell ref="I6:L6"/>
    <mergeCell ref="D4:E4"/>
    <mergeCell ref="F8:H8"/>
    <mergeCell ref="D8:E8"/>
    <mergeCell ref="I8:J8"/>
    <mergeCell ref="K7:L8"/>
    <mergeCell ref="I7:J7"/>
    <mergeCell ref="B7:B8"/>
    <mergeCell ref="C6:F6"/>
    <mergeCell ref="B9:B11"/>
    <mergeCell ref="B12:B14"/>
    <mergeCell ref="B15:B17"/>
    <mergeCell ref="D7:H7"/>
  </mergeCells>
  <printOptions horizontalCentered="1" verticalCentered="1"/>
  <pageMargins left="0.70866141732283472" right="0.70866141732283472" top="0.78740157480314965" bottom="0.78740157480314965" header="0.31496062992125984" footer="0.31496062992125984"/>
  <pageSetup paperSize="9" scale="67" orientation="landscape" r:id="rId1"/>
  <headerFooter>
    <oddHeader>&amp;LImlizites deutsches CO2-Budget&amp;CAuszug aus dem Tool&amp;RS. &amp;P / &amp;N</oddHeader>
    <oddFooter>&amp;Lwww.klima-retten.info&amp;RTabelle: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D3DBE-9835-4273-9744-FF9C01C26005}">
  <dimension ref="B2:O30"/>
  <sheetViews>
    <sheetView showGridLines="0" zoomScale="130" zoomScaleNormal="130" workbookViewId="0">
      <selection activeCell="B2" sqref="B2:F2"/>
    </sheetView>
  </sheetViews>
  <sheetFormatPr baseColWidth="10" defaultRowHeight="15" x14ac:dyDescent="0.25"/>
  <cols>
    <col min="1" max="1" width="5.28515625" customWidth="1"/>
    <col min="2" max="2" width="52.28515625" customWidth="1"/>
    <col min="7" max="7" width="12.5703125" bestFit="1" customWidth="1"/>
  </cols>
  <sheetData>
    <row r="2" spans="2:15" x14ac:dyDescent="0.25">
      <c r="B2" s="581" t="s">
        <v>201</v>
      </c>
      <c r="C2" s="581"/>
      <c r="D2" s="581"/>
      <c r="E2" s="581"/>
      <c r="F2" s="581"/>
      <c r="H2" s="651" t="s">
        <v>178</v>
      </c>
      <c r="I2" s="652"/>
      <c r="J2" s="652"/>
      <c r="K2" s="652"/>
      <c r="L2" s="652"/>
      <c r="M2" s="652"/>
      <c r="N2" s="652"/>
      <c r="O2" s="653"/>
    </row>
    <row r="3" spans="2:15" x14ac:dyDescent="0.25">
      <c r="B3" s="17"/>
    </row>
    <row r="4" spans="2:15" ht="15" customHeight="1" x14ac:dyDescent="0.25">
      <c r="B4" s="17"/>
      <c r="F4" s="645" t="s">
        <v>209</v>
      </c>
      <c r="G4" s="647"/>
      <c r="L4" s="656" t="s">
        <v>207</v>
      </c>
      <c r="M4" s="657"/>
    </row>
    <row r="5" spans="2:15" ht="15" customHeight="1" x14ac:dyDescent="0.25">
      <c r="B5" s="17"/>
      <c r="F5" s="654"/>
      <c r="G5" s="655"/>
      <c r="L5" s="658"/>
      <c r="M5" s="659"/>
    </row>
    <row r="6" spans="2:15" x14ac:dyDescent="0.25">
      <c r="B6" s="17"/>
      <c r="F6" s="648"/>
      <c r="G6" s="650"/>
      <c r="L6" s="660"/>
      <c r="M6" s="661"/>
    </row>
    <row r="7" spans="2:15" x14ac:dyDescent="0.25">
      <c r="B7" s="265" t="s">
        <v>181</v>
      </c>
    </row>
    <row r="8" spans="2:15" ht="8.25" customHeight="1" x14ac:dyDescent="0.25"/>
    <row r="9" spans="2:15" x14ac:dyDescent="0.25">
      <c r="B9" s="9" t="s">
        <v>176</v>
      </c>
      <c r="C9" s="569"/>
      <c r="D9" s="570"/>
      <c r="E9" s="571"/>
      <c r="F9" s="363">
        <f>'impl. Budget'!F9</f>
        <v>7.8904737390752757</v>
      </c>
      <c r="G9" s="11" t="s">
        <v>12</v>
      </c>
      <c r="H9" s="9"/>
      <c r="I9" s="10"/>
      <c r="J9" s="10"/>
      <c r="K9" s="10"/>
      <c r="L9" s="368">
        <f>F9</f>
        <v>7.8904737390752757</v>
      </c>
      <c r="M9" s="11" t="s">
        <v>12</v>
      </c>
    </row>
    <row r="10" spans="2:15" x14ac:dyDescent="0.25">
      <c r="B10" s="258" t="s">
        <v>186</v>
      </c>
      <c r="C10" s="260">
        <f>IF(KSG!AI23&lt;0,KSG!AI23,0)/1000</f>
        <v>0</v>
      </c>
      <c r="D10" t="s">
        <v>23</v>
      </c>
      <c r="E10" s="13"/>
      <c r="G10" s="13"/>
      <c r="H10" s="258"/>
      <c r="L10" s="258"/>
      <c r="M10" s="13"/>
    </row>
    <row r="11" spans="2:15" x14ac:dyDescent="0.25">
      <c r="B11" s="258" t="s">
        <v>185</v>
      </c>
      <c r="C11" s="662" t="s">
        <v>188</v>
      </c>
      <c r="D11" s="663"/>
      <c r="E11" s="664"/>
      <c r="F11" s="23">
        <f>C10*50</f>
        <v>0</v>
      </c>
      <c r="G11" s="13" t="s">
        <v>12</v>
      </c>
      <c r="H11" s="662" t="s">
        <v>187</v>
      </c>
      <c r="I11" s="663"/>
      <c r="J11" s="663"/>
      <c r="K11" s="663"/>
      <c r="L11" s="267">
        <v>0</v>
      </c>
      <c r="M11" s="13" t="s">
        <v>12</v>
      </c>
    </row>
    <row r="12" spans="2:15" x14ac:dyDescent="0.25">
      <c r="B12" s="9" t="s">
        <v>179</v>
      </c>
      <c r="C12" s="9"/>
      <c r="D12" s="10"/>
      <c r="E12" s="11"/>
      <c r="F12" s="350">
        <f>SUM(F9:F11)</f>
        <v>7.8904737390752757</v>
      </c>
      <c r="G12" s="361" t="s">
        <v>12</v>
      </c>
      <c r="H12" s="9"/>
      <c r="I12" s="10"/>
      <c r="J12" s="10"/>
      <c r="K12" s="10"/>
      <c r="L12" s="367">
        <f>SUM(L9:L11)</f>
        <v>7.8904737390752757</v>
      </c>
      <c r="M12" s="361" t="s">
        <v>12</v>
      </c>
    </row>
    <row r="14" spans="2:15" ht="15" customHeight="1" x14ac:dyDescent="0.25">
      <c r="B14" s="566" t="s">
        <v>257</v>
      </c>
      <c r="C14" s="567"/>
      <c r="D14" s="567"/>
      <c r="E14" s="567"/>
      <c r="F14" s="567"/>
      <c r="G14" s="567"/>
      <c r="H14" s="567"/>
      <c r="I14" s="568"/>
      <c r="J14" s="665" t="s">
        <v>27</v>
      </c>
      <c r="K14" s="666"/>
      <c r="L14" s="666"/>
      <c r="M14" s="667"/>
    </row>
    <row r="15" spans="2:15" ht="15" customHeight="1" x14ac:dyDescent="0.25"/>
    <row r="16" spans="2:15" ht="15" customHeight="1" x14ac:dyDescent="0.25">
      <c r="B16" s="645" t="s">
        <v>226</v>
      </c>
      <c r="C16" s="646"/>
      <c r="D16" s="646"/>
      <c r="E16" s="646"/>
      <c r="F16" s="646"/>
      <c r="G16" s="646"/>
      <c r="H16" s="646"/>
      <c r="I16" s="646"/>
      <c r="J16" s="646"/>
      <c r="K16" s="646"/>
      <c r="L16" s="646"/>
      <c r="M16" s="647"/>
    </row>
    <row r="17" spans="2:13" x14ac:dyDescent="0.25">
      <c r="B17" s="648"/>
      <c r="C17" s="649"/>
      <c r="D17" s="649"/>
      <c r="E17" s="649"/>
      <c r="F17" s="649"/>
      <c r="G17" s="649"/>
      <c r="H17" s="649"/>
      <c r="I17" s="649"/>
      <c r="J17" s="649"/>
      <c r="K17" s="649"/>
      <c r="L17" s="649"/>
      <c r="M17" s="650"/>
    </row>
    <row r="18" spans="2:13" ht="9" customHeight="1" x14ac:dyDescent="0.25"/>
    <row r="19" spans="2:13" x14ac:dyDescent="0.25">
      <c r="B19" s="265" t="s">
        <v>182</v>
      </c>
    </row>
    <row r="20" spans="2:13" ht="8.25" customHeight="1" x14ac:dyDescent="0.25"/>
    <row r="21" spans="2:13" x14ac:dyDescent="0.25">
      <c r="B21" s="255" t="s">
        <v>183</v>
      </c>
      <c r="C21" s="207"/>
      <c r="D21" s="207"/>
      <c r="E21" s="207"/>
      <c r="F21" s="364">
        <f>'impl. Budget'!F5</f>
        <v>8.2479507855101151</v>
      </c>
      <c r="G21" s="208" t="s">
        <v>12</v>
      </c>
    </row>
    <row r="22" spans="2:13" x14ac:dyDescent="0.25">
      <c r="B22" s="262" t="s">
        <v>184</v>
      </c>
      <c r="C22" s="209"/>
      <c r="D22" s="209"/>
      <c r="E22" s="209"/>
      <c r="F22" s="359">
        <f>KSG!AJ22/1000</f>
        <v>-0.18257577019125693</v>
      </c>
      <c r="G22" s="210" t="s">
        <v>12</v>
      </c>
    </row>
    <row r="23" spans="2:13" x14ac:dyDescent="0.25">
      <c r="B23" s="7" t="s">
        <v>180</v>
      </c>
      <c r="C23" s="569"/>
      <c r="D23" s="570"/>
      <c r="E23" s="571"/>
      <c r="F23" s="264">
        <f>SUM(F21:F22)</f>
        <v>8.0653750153188586</v>
      </c>
      <c r="G23" s="11" t="s">
        <v>12</v>
      </c>
      <c r="H23" s="9"/>
      <c r="I23" s="10"/>
      <c r="J23" s="10"/>
      <c r="K23" s="10"/>
      <c r="L23" s="259">
        <f>F23</f>
        <v>8.0653750153188586</v>
      </c>
      <c r="M23" s="11" t="s">
        <v>12</v>
      </c>
    </row>
    <row r="24" spans="2:13" x14ac:dyDescent="0.25">
      <c r="B24" s="15" t="s">
        <v>200</v>
      </c>
      <c r="C24" s="261">
        <f>IF(C30&lt;0,C30,0)</f>
        <v>-9.9999999999999742E-4</v>
      </c>
      <c r="D24" t="s">
        <v>12</v>
      </c>
      <c r="F24" s="258"/>
      <c r="G24" s="13"/>
      <c r="H24" s="258"/>
      <c r="L24" s="258"/>
      <c r="M24" s="13"/>
    </row>
    <row r="25" spans="2:13" x14ac:dyDescent="0.25">
      <c r="B25" s="262" t="s">
        <v>189</v>
      </c>
      <c r="C25" s="642" t="s">
        <v>188</v>
      </c>
      <c r="D25" s="643"/>
      <c r="E25" s="644"/>
      <c r="F25" s="263">
        <f>C24*50</f>
        <v>-4.9999999999999871E-2</v>
      </c>
      <c r="G25" s="210" t="s">
        <v>12</v>
      </c>
      <c r="H25" s="642" t="s">
        <v>236</v>
      </c>
      <c r="I25" s="643"/>
      <c r="J25" s="643"/>
      <c r="K25" s="643"/>
      <c r="L25" s="267">
        <v>-4.9999999999999871E-2</v>
      </c>
      <c r="M25" s="13" t="s">
        <v>12</v>
      </c>
    </row>
    <row r="26" spans="2:13" x14ac:dyDescent="0.25">
      <c r="B26" s="7" t="s">
        <v>199</v>
      </c>
      <c r="C26" s="10"/>
      <c r="D26" s="10"/>
      <c r="E26" s="10"/>
      <c r="F26" s="367">
        <f>IF(C24&lt;=0,SUM(F23:F25),"")</f>
        <v>8.0153750153188579</v>
      </c>
      <c r="G26" s="361" t="s">
        <v>12</v>
      </c>
      <c r="H26" s="9"/>
      <c r="I26" s="10"/>
      <c r="J26" s="10"/>
      <c r="K26" s="10"/>
      <c r="L26" s="367">
        <f>L23+L25</f>
        <v>8.0153750153188579</v>
      </c>
      <c r="M26" s="361" t="s">
        <v>12</v>
      </c>
    </row>
    <row r="28" spans="2:13" x14ac:dyDescent="0.25">
      <c r="B28" s="226" t="s">
        <v>202</v>
      </c>
      <c r="C28" s="365">
        <f>KSG!AI37/1000</f>
        <v>2.1095961698542824E-2</v>
      </c>
      <c r="D28" s="208" t="s">
        <v>12</v>
      </c>
    </row>
    <row r="29" spans="2:13" x14ac:dyDescent="0.25">
      <c r="B29" s="258" t="s">
        <v>203</v>
      </c>
      <c r="C29" s="366">
        <f>KSG!AI22/1000</f>
        <v>-2.2095961698542822E-2</v>
      </c>
      <c r="D29" s="13" t="s">
        <v>12</v>
      </c>
    </row>
    <row r="30" spans="2:13" x14ac:dyDescent="0.25">
      <c r="B30" s="9" t="s">
        <v>204</v>
      </c>
      <c r="C30" s="285">
        <f>SUM(C28:C29)</f>
        <v>-9.9999999999999742E-4</v>
      </c>
      <c r="D30" s="11" t="s">
        <v>12</v>
      </c>
    </row>
  </sheetData>
  <mergeCells count="13">
    <mergeCell ref="C25:E25"/>
    <mergeCell ref="H25:K25"/>
    <mergeCell ref="C23:E23"/>
    <mergeCell ref="B16:M17"/>
    <mergeCell ref="H2:O2"/>
    <mergeCell ref="F4:G6"/>
    <mergeCell ref="L4:M6"/>
    <mergeCell ref="B2:F2"/>
    <mergeCell ref="C9:E9"/>
    <mergeCell ref="C11:E11"/>
    <mergeCell ref="H11:K11"/>
    <mergeCell ref="B14:I14"/>
    <mergeCell ref="J14:M14"/>
  </mergeCells>
  <dataValidations count="1">
    <dataValidation type="custom" allowBlank="1" showInputMessage="1" showErrorMessage="1" errorTitle="Kleiner null" error="Eine Senkenleistung ist hier als negative Zahl einzugeben." sqref="L25 L11" xr:uid="{933C5BE9-5DFF-4691-8989-159EE7004446}">
      <formula1>L11&lt;=0</formula1>
    </dataValidation>
  </dataValidations>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D6BC1-8596-4222-8A47-B395DD678A9D}">
  <sheetPr>
    <tabColor theme="7" tint="0.79998168889431442"/>
  </sheetPr>
  <dimension ref="B1:AL29"/>
  <sheetViews>
    <sheetView showGridLines="0" topLeftCell="A14" zoomScale="145" zoomScaleNormal="145" zoomScalePageLayoutView="70" workbookViewId="0">
      <selection activeCell="D31" sqref="D31"/>
    </sheetView>
  </sheetViews>
  <sheetFormatPr baseColWidth="10" defaultColWidth="11.42578125" defaultRowHeight="15" outlineLevelCol="3" x14ac:dyDescent="0.25"/>
  <cols>
    <col min="1" max="1" width="5.42578125" style="31" customWidth="1"/>
    <col min="2" max="2" width="37.140625" style="31" customWidth="1"/>
    <col min="3" max="3" width="16.7109375" style="32" hidden="1" customWidth="1"/>
    <col min="4" max="4" width="10.85546875" style="31" customWidth="1"/>
    <col min="5" max="8" width="10.85546875" style="31" hidden="1" customWidth="1" outlineLevel="2"/>
    <col min="9" max="9" width="10.85546875" style="31" hidden="1" customWidth="1" outlineLevel="1"/>
    <col min="10" max="13" width="10.85546875" style="31" hidden="1" customWidth="1" outlineLevel="2"/>
    <col min="14" max="14" width="10.85546875" style="31" customWidth="1" collapsed="1"/>
    <col min="15" max="18" width="10.85546875" style="31" hidden="1" customWidth="1" outlineLevel="3"/>
    <col min="19" max="19" width="10.85546875" style="31" hidden="1" customWidth="1" outlineLevel="2"/>
    <col min="20" max="23" width="10.85546875" style="31" hidden="1" customWidth="1" outlineLevel="3"/>
    <col min="24" max="24" width="10.85546875" style="31" customWidth="1" collapsed="1"/>
    <col min="25" max="28" width="10.85546875" style="31" hidden="1" customWidth="1" outlineLevel="2"/>
    <col min="29" max="31" width="10.85546875" style="31" hidden="1" customWidth="1" outlineLevel="1"/>
    <col min="32" max="32" width="10.85546875" style="31" customWidth="1" collapsed="1"/>
    <col min="33" max="34" width="10.85546875" style="31" customWidth="1"/>
    <col min="35" max="35" width="10.85546875" style="31" customWidth="1" collapsed="1"/>
    <col min="36" max="36" width="2.7109375" style="31" customWidth="1"/>
    <col min="37" max="39" width="10.85546875" style="31" customWidth="1"/>
    <col min="40" max="16384" width="11.42578125" style="31"/>
  </cols>
  <sheetData>
    <row r="1" spans="2:38" x14ac:dyDescent="0.25">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K1" s="33"/>
      <c r="AL1" s="33"/>
    </row>
    <row r="2" spans="2:38" ht="14.25" customHeight="1" x14ac:dyDescent="0.25">
      <c r="B2" s="34"/>
      <c r="C2" s="35"/>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K2" s="33"/>
      <c r="AL2" s="33"/>
    </row>
    <row r="3" spans="2:38" ht="31.5" x14ac:dyDescent="0.25">
      <c r="B3" s="72" t="s">
        <v>77</v>
      </c>
      <c r="C3" s="37"/>
      <c r="D3" s="38"/>
      <c r="E3" s="38"/>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K3" s="36"/>
      <c r="AL3" s="36"/>
    </row>
    <row r="4" spans="2:38" ht="18.75" customHeight="1" x14ac:dyDescent="0.25">
      <c r="B4" s="36"/>
      <c r="C4" s="37"/>
      <c r="D4" s="38"/>
      <c r="E4" s="38"/>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K4" s="668" t="s">
        <v>78</v>
      </c>
      <c r="AL4" s="669"/>
    </row>
    <row r="5" spans="2:38" ht="18.75" customHeight="1" x14ac:dyDescent="0.25">
      <c r="B5" s="39" t="s">
        <v>79</v>
      </c>
      <c r="C5" s="40"/>
      <c r="D5" s="41">
        <v>32874</v>
      </c>
      <c r="E5" s="41">
        <v>33239</v>
      </c>
      <c r="F5" s="41">
        <v>33604</v>
      </c>
      <c r="G5" s="41">
        <v>33970</v>
      </c>
      <c r="H5" s="41">
        <v>34335</v>
      </c>
      <c r="I5" s="41">
        <v>34700</v>
      </c>
      <c r="J5" s="41">
        <v>35065</v>
      </c>
      <c r="K5" s="41">
        <v>35431</v>
      </c>
      <c r="L5" s="41">
        <v>35796</v>
      </c>
      <c r="M5" s="41">
        <v>36161</v>
      </c>
      <c r="N5" s="41">
        <v>36526</v>
      </c>
      <c r="O5" s="41">
        <v>36892</v>
      </c>
      <c r="P5" s="41">
        <v>37257</v>
      </c>
      <c r="Q5" s="41">
        <v>37622</v>
      </c>
      <c r="R5" s="41">
        <v>37987</v>
      </c>
      <c r="S5" s="41">
        <v>38353</v>
      </c>
      <c r="T5" s="41">
        <v>38718</v>
      </c>
      <c r="U5" s="41">
        <v>39083</v>
      </c>
      <c r="V5" s="41">
        <v>39448</v>
      </c>
      <c r="W5" s="41">
        <v>39814</v>
      </c>
      <c r="X5" s="41">
        <v>40179</v>
      </c>
      <c r="Y5" s="41">
        <v>40544</v>
      </c>
      <c r="Z5" s="41">
        <v>40909</v>
      </c>
      <c r="AA5" s="41">
        <v>41275</v>
      </c>
      <c r="AB5" s="41">
        <v>41640</v>
      </c>
      <c r="AC5" s="41">
        <v>42005</v>
      </c>
      <c r="AD5" s="41">
        <v>42370</v>
      </c>
      <c r="AE5" s="41">
        <v>42736</v>
      </c>
      <c r="AF5" s="41">
        <v>43101</v>
      </c>
      <c r="AG5" s="41">
        <v>43466</v>
      </c>
      <c r="AH5" s="41">
        <v>43831</v>
      </c>
      <c r="AI5" s="41">
        <v>44197</v>
      </c>
      <c r="AK5" s="41" t="s">
        <v>80</v>
      </c>
      <c r="AL5" s="41" t="s">
        <v>81</v>
      </c>
    </row>
    <row r="6" spans="2:38" s="45" customFormat="1" ht="18.75" customHeight="1" x14ac:dyDescent="0.25">
      <c r="B6" s="65" t="s">
        <v>82</v>
      </c>
      <c r="C6" s="49" t="s">
        <v>7</v>
      </c>
      <c r="D6" s="50">
        <f>'UBA THG März22'!D6</f>
        <v>1241919.2339708565</v>
      </c>
      <c r="E6" s="50">
        <f>'UBA THG März22'!E6</f>
        <v>1195966.1377386143</v>
      </c>
      <c r="F6" s="50">
        <f>'UBA THG März22'!F6</f>
        <v>1146454.3415508629</v>
      </c>
      <c r="G6" s="50">
        <f>'UBA THG März22'!G6</f>
        <v>1137451.3665752516</v>
      </c>
      <c r="H6" s="50">
        <f>'UBA THG März22'!H6</f>
        <v>1119681.9674174986</v>
      </c>
      <c r="I6" s="50">
        <f>'UBA THG März22'!I6</f>
        <v>1115305.3571250297</v>
      </c>
      <c r="J6" s="50">
        <f>'UBA THG März22'!J6</f>
        <v>1133362.8836870764</v>
      </c>
      <c r="K6" s="50">
        <f>'UBA THG März22'!K6</f>
        <v>1098413.4008480748</v>
      </c>
      <c r="L6" s="50">
        <f>'UBA THG März22'!L6</f>
        <v>1073178.3224873862</v>
      </c>
      <c r="M6" s="50">
        <f>'UBA THG März22'!M6</f>
        <v>1039200.1722284241</v>
      </c>
      <c r="N6" s="50">
        <f>'UBA THG März22'!N6</f>
        <v>1036926.2614236131</v>
      </c>
      <c r="O6" s="50">
        <f>'UBA THG März22'!O6</f>
        <v>1052999.4769175621</v>
      </c>
      <c r="P6" s="50">
        <f>'UBA THG März22'!P6</f>
        <v>1031672.5090014124</v>
      </c>
      <c r="Q6" s="50">
        <f>'UBA THG März22'!Q6</f>
        <v>1028625.7719405807</v>
      </c>
      <c r="R6" s="50">
        <f>'UBA THG März22'!R6</f>
        <v>1011768.8302799783</v>
      </c>
      <c r="S6" s="50">
        <f>'UBA THG März22'!S6</f>
        <v>986709.48471528082</v>
      </c>
      <c r="T6" s="50">
        <f>'UBA THG März22'!T6</f>
        <v>993738.73191774567</v>
      </c>
      <c r="U6" s="50">
        <f>'UBA THG März22'!U6</f>
        <v>968039.59684710694</v>
      </c>
      <c r="V6" s="50">
        <f>'UBA THG März22'!V6</f>
        <v>968935.03008459089</v>
      </c>
      <c r="W6" s="50">
        <f>'UBA THG März22'!W6</f>
        <v>902742.05968300812</v>
      </c>
      <c r="X6" s="50">
        <f>'UBA THG März22'!X6</f>
        <v>935768.36353406881</v>
      </c>
      <c r="Y6" s="50">
        <f>'UBA THG März22'!Y6</f>
        <v>911243.77386393235</v>
      </c>
      <c r="Z6" s="50">
        <f>'UBA THG März22'!Z6</f>
        <v>916901.01681657438</v>
      </c>
      <c r="AA6" s="50">
        <f>'UBA THG März22'!AA6</f>
        <v>933987.36117159028</v>
      </c>
      <c r="AB6" s="50">
        <f>'UBA THG März22'!AB6</f>
        <v>894464.54098942445</v>
      </c>
      <c r="AC6" s="50">
        <f>'UBA THG März22'!AC6</f>
        <v>897953.67140992323</v>
      </c>
      <c r="AD6" s="50">
        <f>'UBA THG März22'!AD6</f>
        <v>901442.02979963156</v>
      </c>
      <c r="AE6" s="50">
        <f>'UBA THG März22'!AE6</f>
        <v>885729.46848231228</v>
      </c>
      <c r="AF6" s="50">
        <f>'UBA THG März22'!AF6</f>
        <v>850541.98718074674</v>
      </c>
      <c r="AG6" s="50">
        <f>'UBA THG März22'!AG6</f>
        <v>799733.98758952843</v>
      </c>
      <c r="AH6" s="50">
        <f>'UBA THG März22'!AH6</f>
        <v>728737.65279976511</v>
      </c>
      <c r="AI6" s="50">
        <f>'UBA THG März22'!AI6</f>
        <v>761590.98517677886</v>
      </c>
      <c r="AK6" s="51">
        <f>AI6-AH6</f>
        <v>32853.33237701375</v>
      </c>
      <c r="AL6" s="52">
        <f>IF(AI6&lt;&gt;0,AI6/AH6-1,0)</f>
        <v>4.5082523526530194E-2</v>
      </c>
    </row>
    <row r="7" spans="2:38" s="45" customFormat="1" ht="18.75" customHeight="1" x14ac:dyDescent="0.25">
      <c r="B7" s="53" t="s">
        <v>83</v>
      </c>
      <c r="C7" s="43" t="s">
        <v>7</v>
      </c>
      <c r="D7" s="44">
        <v>1051979.1034318083</v>
      </c>
      <c r="E7" s="44">
        <v>1013824.0951243183</v>
      </c>
      <c r="F7" s="44">
        <v>965541.81723530195</v>
      </c>
      <c r="G7" s="44">
        <v>955819.93395618524</v>
      </c>
      <c r="H7" s="44">
        <v>939492.3137418651</v>
      </c>
      <c r="I7" s="44">
        <v>938613.56507741276</v>
      </c>
      <c r="J7" s="44">
        <v>958700.37699892651</v>
      </c>
      <c r="K7" s="44">
        <v>930870.08685547439</v>
      </c>
      <c r="L7" s="44">
        <v>922812.22150208382</v>
      </c>
      <c r="M7" s="44">
        <v>895352.12063205848</v>
      </c>
      <c r="N7" s="44">
        <v>899351.82372851484</v>
      </c>
      <c r="O7" s="44">
        <v>916144.47726572596</v>
      </c>
      <c r="P7" s="44">
        <v>899449.76530279289</v>
      </c>
      <c r="Q7" s="44">
        <v>900627.6658300804</v>
      </c>
      <c r="R7" s="44">
        <v>886637.16198607977</v>
      </c>
      <c r="S7" s="44">
        <v>866302.76955103641</v>
      </c>
      <c r="T7" s="44">
        <v>877938.8015748827</v>
      </c>
      <c r="U7" s="44">
        <v>851222.96812560549</v>
      </c>
      <c r="V7" s="44">
        <v>854508.17425624258</v>
      </c>
      <c r="W7" s="44">
        <v>789899.97952298459</v>
      </c>
      <c r="X7" s="44">
        <v>832540.98279908812</v>
      </c>
      <c r="Y7" s="44">
        <v>808911.52522999374</v>
      </c>
      <c r="Z7" s="44">
        <v>813693.04793317511</v>
      </c>
      <c r="AA7" s="44">
        <v>831207.65318659006</v>
      </c>
      <c r="AB7" s="44">
        <v>792255.42748875439</v>
      </c>
      <c r="AC7" s="44">
        <v>795556.56966673478</v>
      </c>
      <c r="AD7" s="44">
        <v>800339.83385077666</v>
      </c>
      <c r="AE7" s="44">
        <v>785616.47123723326</v>
      </c>
      <c r="AF7" s="44">
        <v>754408.43161881925</v>
      </c>
      <c r="AG7" s="44">
        <v>707149.94769368391</v>
      </c>
      <c r="AH7" s="44">
        <v>639381.01327426941</v>
      </c>
      <c r="AI7" s="44">
        <v>674821.81673964742</v>
      </c>
      <c r="AK7" s="46">
        <f t="shared" ref="AK7:AK10" si="0">AI7-AH7</f>
        <v>35440.803465378005</v>
      </c>
      <c r="AL7" s="47">
        <f t="shared" ref="AL7:AL10" si="1">IF(AI7&lt;&gt;0,AI7/AH7-1,0)</f>
        <v>5.5429865337861317E-2</v>
      </c>
    </row>
    <row r="8" spans="2:38" s="45" customFormat="1" ht="18.75" customHeight="1" x14ac:dyDescent="0.25">
      <c r="B8" s="48" t="s">
        <v>84</v>
      </c>
      <c r="C8" s="49" t="s">
        <v>7</v>
      </c>
      <c r="D8" s="50">
        <v>118555.3224154449</v>
      </c>
      <c r="E8" s="50">
        <v>112964.72095682914</v>
      </c>
      <c r="F8" s="50">
        <v>109571.46411628247</v>
      </c>
      <c r="G8" s="50">
        <v>110368.43071013107</v>
      </c>
      <c r="H8" s="50">
        <v>106615.12834388929</v>
      </c>
      <c r="I8" s="50">
        <v>104349.85519616511</v>
      </c>
      <c r="J8" s="50">
        <v>101811.8053741617</v>
      </c>
      <c r="K8" s="50">
        <v>97432.917931828022</v>
      </c>
      <c r="L8" s="50">
        <v>92585.24138160258</v>
      </c>
      <c r="M8" s="50">
        <v>91717.24358907048</v>
      </c>
      <c r="N8" s="50">
        <v>87798.421888015699</v>
      </c>
      <c r="O8" s="50">
        <v>84298.25266139736</v>
      </c>
      <c r="P8" s="50">
        <v>80304.865570571084</v>
      </c>
      <c r="Q8" s="50">
        <v>76953.569516048301</v>
      </c>
      <c r="R8" s="50">
        <v>71989.247944555784</v>
      </c>
      <c r="S8" s="50">
        <v>68701.212046481</v>
      </c>
      <c r="T8" s="50">
        <v>64913.74756412844</v>
      </c>
      <c r="U8" s="50">
        <v>62899.19459668528</v>
      </c>
      <c r="V8" s="50">
        <v>61777.042787309227</v>
      </c>
      <c r="W8" s="50">
        <v>59335.454269747766</v>
      </c>
      <c r="X8" s="50">
        <v>58139.515609732283</v>
      </c>
      <c r="Y8" s="50">
        <v>57051.23803206539</v>
      </c>
      <c r="Z8" s="50">
        <v>57597.405098796131</v>
      </c>
      <c r="AA8" s="50">
        <v>56966.248540579334</v>
      </c>
      <c r="AB8" s="50">
        <v>55847.307285189425</v>
      </c>
      <c r="AC8" s="50">
        <v>55626.714546669064</v>
      </c>
      <c r="AD8" s="50">
        <v>54366.221674721637</v>
      </c>
      <c r="AE8" s="50">
        <v>53797.604029122842</v>
      </c>
      <c r="AF8" s="50">
        <v>52006.900204248464</v>
      </c>
      <c r="AG8" s="50">
        <v>49944.050346082302</v>
      </c>
      <c r="AH8" s="50">
        <v>49015.342439321343</v>
      </c>
      <c r="AI8" s="50">
        <v>47833.676426762438</v>
      </c>
      <c r="AK8" s="51">
        <f t="shared" si="0"/>
        <v>-1181.6660125589042</v>
      </c>
      <c r="AL8" s="52">
        <f t="shared" si="1"/>
        <v>-2.4108084402791885E-2</v>
      </c>
    </row>
    <row r="9" spans="2:38" s="45" customFormat="1" ht="18.75" customHeight="1" x14ac:dyDescent="0.25">
      <c r="B9" s="53" t="s">
        <v>85</v>
      </c>
      <c r="C9" s="43" t="s">
        <v>7</v>
      </c>
      <c r="D9" s="44">
        <v>57989.377395446558</v>
      </c>
      <c r="E9" s="44">
        <v>56342.412363688221</v>
      </c>
      <c r="F9" s="44">
        <v>58034.286528863653</v>
      </c>
      <c r="G9" s="44">
        <v>55169.194636356799</v>
      </c>
      <c r="H9" s="44">
        <v>57078.647472742603</v>
      </c>
      <c r="I9" s="44">
        <v>55250.379848396187</v>
      </c>
      <c r="J9" s="44">
        <v>56761.691211122743</v>
      </c>
      <c r="K9" s="44">
        <v>53826.509566365668</v>
      </c>
      <c r="L9" s="44">
        <v>40977.695431966902</v>
      </c>
      <c r="M9" s="44">
        <v>37053.525276744214</v>
      </c>
      <c r="N9" s="44">
        <v>36482.689844332541</v>
      </c>
      <c r="O9" s="44">
        <v>38529.72444974089</v>
      </c>
      <c r="P9" s="44">
        <v>37767.336928932054</v>
      </c>
      <c r="Q9" s="44">
        <v>37496.389606062367</v>
      </c>
      <c r="R9" s="44">
        <v>39154.19982565083</v>
      </c>
      <c r="S9" s="44">
        <v>37521.882340882134</v>
      </c>
      <c r="T9" s="44">
        <v>36769.14928313643</v>
      </c>
      <c r="U9" s="44">
        <v>39708.590876287686</v>
      </c>
      <c r="V9" s="44">
        <v>38418.209759895733</v>
      </c>
      <c r="W9" s="44">
        <v>38817.174033919859</v>
      </c>
      <c r="X9" s="44">
        <v>30841.378360806262</v>
      </c>
      <c r="Y9" s="44">
        <v>30854.963895124958</v>
      </c>
      <c r="Z9" s="44">
        <v>31001.076404938303</v>
      </c>
      <c r="AA9" s="44">
        <v>31171.676230597201</v>
      </c>
      <c r="AB9" s="44">
        <v>31704.688765994411</v>
      </c>
      <c r="AC9" s="44">
        <v>31654.874026802652</v>
      </c>
      <c r="AD9" s="44">
        <v>31521.137749100362</v>
      </c>
      <c r="AE9" s="44">
        <v>31027.723594945852</v>
      </c>
      <c r="AF9" s="44">
        <v>29715.791730366869</v>
      </c>
      <c r="AG9" s="44">
        <v>28948.457596664335</v>
      </c>
      <c r="AH9" s="44">
        <v>28182.136979749001</v>
      </c>
      <c r="AI9" s="44">
        <v>27788.30023292618</v>
      </c>
      <c r="AK9" s="46">
        <f t="shared" si="0"/>
        <v>-393.83674682282071</v>
      </c>
      <c r="AL9" s="47">
        <f t="shared" si="1"/>
        <v>-1.3974694222294914E-2</v>
      </c>
    </row>
    <row r="10" spans="2:38" s="45" customFormat="1" ht="18.75" customHeight="1" x14ac:dyDescent="0.25">
      <c r="B10" s="48" t="s">
        <v>86</v>
      </c>
      <c r="C10" s="49" t="s">
        <v>7</v>
      </c>
      <c r="D10" s="50">
        <f>'UBA THG März22'!D20</f>
        <v>13395.4307281566</v>
      </c>
      <c r="E10" s="50">
        <f>'UBA THG März22'!E20</f>
        <v>12834.90929377873</v>
      </c>
      <c r="F10" s="50">
        <f>'UBA THG März22'!F20</f>
        <v>13306.773670414967</v>
      </c>
      <c r="G10" s="50">
        <f>'UBA THG März22'!G20</f>
        <v>16093.8072725784</v>
      </c>
      <c r="H10" s="50">
        <f>'UBA THG März22'!H20</f>
        <v>16495.87785900159</v>
      </c>
      <c r="I10" s="50">
        <f>'UBA THG März22'!I20</f>
        <v>17091.557003055899</v>
      </c>
      <c r="J10" s="50">
        <f>'UBA THG März22'!J20</f>
        <v>16089.010102865443</v>
      </c>
      <c r="K10" s="50">
        <f>'UBA THG März22'!K20</f>
        <v>16283.886494406674</v>
      </c>
      <c r="L10" s="50">
        <f>'UBA THG März22'!L20</f>
        <v>16803.164171732755</v>
      </c>
      <c r="M10" s="50">
        <f>'UBA THG März22'!M20</f>
        <v>15077.282730551146</v>
      </c>
      <c r="N10" s="50">
        <f>'UBA THG März22'!N20</f>
        <v>13293.325962750225</v>
      </c>
      <c r="O10" s="50">
        <f>'UBA THG März22'!O20</f>
        <v>14027.022540697995</v>
      </c>
      <c r="P10" s="50">
        <f>'UBA THG März22'!P20</f>
        <v>14150.541199116466</v>
      </c>
      <c r="Q10" s="50">
        <f>'UBA THG März22'!Q20</f>
        <v>13548.146988389592</v>
      </c>
      <c r="R10" s="50">
        <f>'UBA THG März22'!R20</f>
        <v>13988.220523691754</v>
      </c>
      <c r="S10" s="50">
        <f>'UBA THG März22'!S20</f>
        <v>14183.620776881342</v>
      </c>
      <c r="T10" s="50">
        <f>'UBA THG März22'!T20</f>
        <v>14117.033495598147</v>
      </c>
      <c r="U10" s="50">
        <f>'UBA THG März22'!U20</f>
        <v>14208.843248528414</v>
      </c>
      <c r="V10" s="50">
        <f>'UBA THG März22'!V20</f>
        <v>14231.603281143269</v>
      </c>
      <c r="W10" s="50">
        <f>'UBA THG März22'!W20</f>
        <v>14689.4518563559</v>
      </c>
      <c r="X10" s="50">
        <f>'UBA THG März22'!X20</f>
        <v>14246.48676444217</v>
      </c>
      <c r="Y10" s="50">
        <f>'UBA THG März22'!Y20</f>
        <v>14426.046706748415</v>
      </c>
      <c r="Z10" s="50">
        <f>'UBA THG März22'!Z20</f>
        <v>14609.487379664921</v>
      </c>
      <c r="AA10" s="50">
        <f>'UBA THG März22'!AA20</f>
        <v>14641.783213823734</v>
      </c>
      <c r="AB10" s="50">
        <f>'UBA THG März22'!AB20</f>
        <v>14657.117449486268</v>
      </c>
      <c r="AC10" s="50">
        <f>'UBA THG März22'!AC20</f>
        <v>15115.513169716753</v>
      </c>
      <c r="AD10" s="50">
        <f>'UBA THG März22'!AD20</f>
        <v>15214.836525032842</v>
      </c>
      <c r="AE10" s="50">
        <f>'UBA THG März22'!AE20</f>
        <v>15287.66962101036</v>
      </c>
      <c r="AF10" s="50">
        <f>'UBA THG März22'!AF20</f>
        <v>14410.863627312256</v>
      </c>
      <c r="AG10" s="50">
        <f>'UBA THG März22'!AG20</f>
        <v>13691.531953097829</v>
      </c>
      <c r="AH10" s="50">
        <f>'UBA THG März22'!AH20</f>
        <v>12159.160106425237</v>
      </c>
      <c r="AI10" s="50">
        <f>'UBA THG März22'!AI20</f>
        <v>11147.191777442806</v>
      </c>
      <c r="AK10" s="51">
        <f t="shared" si="0"/>
        <v>-1011.9683289824316</v>
      </c>
      <c r="AL10" s="52">
        <f t="shared" si="1"/>
        <v>-8.3226828179331136E-2</v>
      </c>
    </row>
    <row r="11" spans="2:38" ht="18.75" customHeight="1" x14ac:dyDescent="0.25">
      <c r="B11" s="53"/>
      <c r="C11" s="43"/>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5"/>
      <c r="AK11" s="46"/>
      <c r="AL11" s="47"/>
    </row>
    <row r="12" spans="2:38" ht="18.75" customHeight="1" x14ac:dyDescent="0.25">
      <c r="B12" s="39" t="s">
        <v>34</v>
      </c>
      <c r="C12" s="40"/>
      <c r="D12" s="41">
        <v>32874</v>
      </c>
      <c r="E12" s="41">
        <v>33239</v>
      </c>
      <c r="F12" s="41">
        <v>33604</v>
      </c>
      <c r="G12" s="41">
        <v>33970</v>
      </c>
      <c r="H12" s="41">
        <v>34335</v>
      </c>
      <c r="I12" s="41">
        <v>34700</v>
      </c>
      <c r="J12" s="41">
        <v>35065</v>
      </c>
      <c r="K12" s="41">
        <v>35431</v>
      </c>
      <c r="L12" s="41">
        <v>35796</v>
      </c>
      <c r="M12" s="41">
        <v>36161</v>
      </c>
      <c r="N12" s="41">
        <v>36526</v>
      </c>
      <c r="O12" s="41">
        <v>36892</v>
      </c>
      <c r="P12" s="41">
        <v>37257</v>
      </c>
      <c r="Q12" s="41">
        <v>37622</v>
      </c>
      <c r="R12" s="41">
        <v>37987</v>
      </c>
      <c r="S12" s="41">
        <v>38353</v>
      </c>
      <c r="T12" s="41">
        <v>38718</v>
      </c>
      <c r="U12" s="41">
        <v>39083</v>
      </c>
      <c r="V12" s="41">
        <v>39448</v>
      </c>
      <c r="W12" s="41">
        <v>39814</v>
      </c>
      <c r="X12" s="41">
        <v>40179</v>
      </c>
      <c r="Y12" s="41">
        <v>40544</v>
      </c>
      <c r="Z12" s="41">
        <v>40909</v>
      </c>
      <c r="AA12" s="41">
        <v>41275</v>
      </c>
      <c r="AB12" s="41">
        <v>41640</v>
      </c>
      <c r="AC12" s="41">
        <v>42005</v>
      </c>
      <c r="AD12" s="41">
        <v>42370</v>
      </c>
      <c r="AE12" s="41">
        <v>42736</v>
      </c>
      <c r="AF12" s="41">
        <v>43101</v>
      </c>
      <c r="AG12" s="41">
        <v>43466</v>
      </c>
      <c r="AH12" s="41">
        <v>43831</v>
      </c>
      <c r="AI12" s="41">
        <v>44197</v>
      </c>
      <c r="AK12" s="41" t="s">
        <v>80</v>
      </c>
      <c r="AL12" s="41" t="s">
        <v>81</v>
      </c>
    </row>
    <row r="13" spans="2:38" s="45" customFormat="1" ht="18.75" customHeight="1" x14ac:dyDescent="0.25">
      <c r="B13" s="65" t="s">
        <v>40</v>
      </c>
      <c r="C13" s="49" t="s">
        <v>7</v>
      </c>
      <c r="D13" s="50">
        <f>'UBA THG März22'!D9</f>
        <v>466093.32879997999</v>
      </c>
      <c r="E13" s="50">
        <f>'UBA THG März22'!E9</f>
        <v>450937.22419566952</v>
      </c>
      <c r="F13" s="50">
        <f>'UBA THG März22'!F9</f>
        <v>426095.14386614476</v>
      </c>
      <c r="G13" s="50">
        <f>'UBA THG März22'!G9</f>
        <v>416344.01386562508</v>
      </c>
      <c r="H13" s="50">
        <f>'UBA THG März22'!H9</f>
        <v>410493.72228395537</v>
      </c>
      <c r="I13" s="50">
        <f>'UBA THG März22'!I9</f>
        <v>399862.23914876429</v>
      </c>
      <c r="J13" s="50">
        <f>'UBA THG März22'!J9</f>
        <v>406086.22274034028</v>
      </c>
      <c r="K13" s="50">
        <f>'UBA THG März22'!K9</f>
        <v>384546.66200482717</v>
      </c>
      <c r="L13" s="50">
        <f>'UBA THG März22'!L9</f>
        <v>384520.64575414744</v>
      </c>
      <c r="M13" s="50">
        <f>'UBA THG März22'!M9</f>
        <v>373883.71442082338</v>
      </c>
      <c r="N13" s="50">
        <f>'UBA THG März22'!N9</f>
        <v>385278.24841070158</v>
      </c>
      <c r="O13" s="50">
        <f>'UBA THG März22'!O9</f>
        <v>396240.80246199999</v>
      </c>
      <c r="P13" s="50">
        <f>'UBA THG März22'!P9</f>
        <v>396432.84498786996</v>
      </c>
      <c r="Q13" s="50">
        <f>'UBA THG März22'!Q9</f>
        <v>408827.44305030134</v>
      </c>
      <c r="R13" s="50">
        <f>'UBA THG März22'!R9</f>
        <v>403560.1070671851</v>
      </c>
      <c r="S13" s="50">
        <f>'UBA THG März22'!S9</f>
        <v>396857.70941990748</v>
      </c>
      <c r="T13" s="50">
        <f>'UBA THG März22'!T9</f>
        <v>397097.82600127213</v>
      </c>
      <c r="U13" s="50">
        <f>'UBA THG März22'!U9</f>
        <v>402778.3068326959</v>
      </c>
      <c r="V13" s="50">
        <f>'UBA THG März22'!V9</f>
        <v>382395.07846703968</v>
      </c>
      <c r="W13" s="50">
        <f>'UBA THG März22'!W9</f>
        <v>356171.7993636204</v>
      </c>
      <c r="X13" s="50">
        <f>'UBA THG März22'!X9</f>
        <v>367783.8717717948</v>
      </c>
      <c r="Y13" s="50">
        <f>'UBA THG März22'!Y9</f>
        <v>365481.1725997458</v>
      </c>
      <c r="Z13" s="50">
        <f>'UBA THG März22'!Z9</f>
        <v>376284.32148882066</v>
      </c>
      <c r="AA13" s="50">
        <f>'UBA THG März22'!AA9</f>
        <v>379053.76600906445</v>
      </c>
      <c r="AB13" s="50">
        <f>'UBA THG März22'!AB9</f>
        <v>358907.18063714134</v>
      </c>
      <c r="AC13" s="50">
        <f>'UBA THG März22'!AC9</f>
        <v>346803.71720174217</v>
      </c>
      <c r="AD13" s="50">
        <f>'UBA THG März22'!AD9</f>
        <v>343072.16097336554</v>
      </c>
      <c r="AE13" s="50">
        <f>'UBA THG März22'!AE9</f>
        <v>322341.91203491902</v>
      </c>
      <c r="AF13" s="50">
        <f>'UBA THG März22'!AF9</f>
        <v>309508.09711774974</v>
      </c>
      <c r="AG13" s="50">
        <f>'UBA THG März22'!AG9</f>
        <v>258844.20298840481</v>
      </c>
      <c r="AH13" s="50">
        <f>'UBA THG März22'!AH9</f>
        <v>219988.53812932482</v>
      </c>
      <c r="AI13" s="50">
        <f>'UBA THG März22'!AI9</f>
        <v>247286.82744167931</v>
      </c>
      <c r="AK13" s="51">
        <f t="shared" ref="AK13:AK18" si="2">AI13-AH13</f>
        <v>27298.289312354493</v>
      </c>
      <c r="AL13" s="52">
        <f t="shared" ref="AL13:AL18" si="3">IF(AI13&lt;&gt;0,AI13/AH13-1,0)</f>
        <v>0.12408959823309806</v>
      </c>
    </row>
    <row r="14" spans="2:38" s="45" customFormat="1" ht="18.75" customHeight="1" x14ac:dyDescent="0.25">
      <c r="B14" s="42" t="s">
        <v>44</v>
      </c>
      <c r="C14" s="43" t="s">
        <v>7</v>
      </c>
      <c r="D14" s="44">
        <f>'UBA THG März22'!D14</f>
        <v>283658.40664380102</v>
      </c>
      <c r="E14" s="44">
        <f>'UBA THG März22'!E14</f>
        <v>258519.07570245446</v>
      </c>
      <c r="F14" s="44">
        <f>'UBA THG März22'!F14</f>
        <v>248193.91897067029</v>
      </c>
      <c r="G14" s="44">
        <f>'UBA THG März22'!G14</f>
        <v>238524.33215135697</v>
      </c>
      <c r="H14" s="44">
        <f>'UBA THG März22'!H14</f>
        <v>242681.06653335158</v>
      </c>
      <c r="I14" s="44">
        <f>'UBA THG März22'!I14</f>
        <v>244354.31505629898</v>
      </c>
      <c r="J14" s="44">
        <f>'UBA THG März22'!J14</f>
        <v>233198.5614396827</v>
      </c>
      <c r="K14" s="44">
        <f>'UBA THG März22'!K14</f>
        <v>237557.39833774418</v>
      </c>
      <c r="L14" s="44">
        <f>'UBA THG März22'!L14</f>
        <v>219294.08131854216</v>
      </c>
      <c r="M14" s="44">
        <f>'UBA THG März22'!M14</f>
        <v>208799.73694766709</v>
      </c>
      <c r="N14" s="44">
        <f>'UBA THG März22'!N14</f>
        <v>208154.11509931865</v>
      </c>
      <c r="O14" s="44">
        <f>'UBA THG März22'!O14</f>
        <v>197609.20685184997</v>
      </c>
      <c r="P14" s="44">
        <f>'UBA THG März22'!P14</f>
        <v>195267.11731837507</v>
      </c>
      <c r="Q14" s="44">
        <f>'UBA THG März22'!Q14</f>
        <v>195938.70912870695</v>
      </c>
      <c r="R14" s="44">
        <f>'UBA THG März22'!R14</f>
        <v>197578.72760079522</v>
      </c>
      <c r="S14" s="44">
        <f>'UBA THG März22'!S14</f>
        <v>191156.83980774845</v>
      </c>
      <c r="T14" s="44">
        <f>'UBA THG März22'!T14</f>
        <v>196249.29156866981</v>
      </c>
      <c r="U14" s="44">
        <f>'UBA THG März22'!U14</f>
        <v>205254.66904004704</v>
      </c>
      <c r="V14" s="44">
        <f>'UBA THG März22'!V14</f>
        <v>201706.27638211061</v>
      </c>
      <c r="W14" s="44">
        <f>'UBA THG März22'!W14</f>
        <v>176079.08238877717</v>
      </c>
      <c r="X14" s="44">
        <f>'UBA THG März22'!X14</f>
        <v>188410.34358093492</v>
      </c>
      <c r="Y14" s="44">
        <f>'UBA THG März22'!Y14</f>
        <v>185417.15266345275</v>
      </c>
      <c r="Z14" s="44">
        <f>'UBA THG März22'!Z14</f>
        <v>179611.38236975015</v>
      </c>
      <c r="AA14" s="44">
        <f>'UBA THG März22'!AA14</f>
        <v>180056.85306938697</v>
      </c>
      <c r="AB14" s="44">
        <f>'UBA THG März22'!AB14</f>
        <v>179755.48249642385</v>
      </c>
      <c r="AC14" s="44">
        <f>'UBA THG März22'!AC14</f>
        <v>187489.48562998525</v>
      </c>
      <c r="AD14" s="44">
        <f>'UBA THG März22'!AD14</f>
        <v>191716.4888738523</v>
      </c>
      <c r="AE14" s="44">
        <f>'UBA THG März22'!AE14</f>
        <v>197518.90696222809</v>
      </c>
      <c r="AF14" s="44">
        <f>'UBA THG März22'!AF14</f>
        <v>189383.69571740265</v>
      </c>
      <c r="AG14" s="44">
        <f>'UBA THG März22'!AG14</f>
        <v>183302.07062142401</v>
      </c>
      <c r="AH14" s="44">
        <f>'UBA THG März22'!AH14</f>
        <v>171861.03858397927</v>
      </c>
      <c r="AI14" s="44">
        <f>'UBA THG März22'!AI14</f>
        <v>181294.9160371279</v>
      </c>
      <c r="AK14" s="46">
        <f t="shared" si="2"/>
        <v>9433.877453148627</v>
      </c>
      <c r="AL14" s="47">
        <f t="shared" si="3"/>
        <v>5.4892473191582525E-2</v>
      </c>
    </row>
    <row r="15" spans="2:38" s="45" customFormat="1" ht="18.75" customHeight="1" x14ac:dyDescent="0.25">
      <c r="B15" s="65" t="s">
        <v>52</v>
      </c>
      <c r="C15" s="49" t="s">
        <v>7</v>
      </c>
      <c r="D15" s="50">
        <f>'UBA THG März22'!D22</f>
        <v>209702.95126260509</v>
      </c>
      <c r="E15" s="50">
        <f>'UBA THG März22'!E22</f>
        <v>208267.42458645618</v>
      </c>
      <c r="F15" s="50">
        <f>'UBA THG März22'!F22</f>
        <v>190314.73762175452</v>
      </c>
      <c r="G15" s="50">
        <f>'UBA THG März22'!G22</f>
        <v>197066.97444746783</v>
      </c>
      <c r="H15" s="50">
        <f>'UBA THG März22'!H22</f>
        <v>186344.12820851235</v>
      </c>
      <c r="I15" s="50">
        <f>'UBA THG März22'!I22</f>
        <v>187837.68050011076</v>
      </c>
      <c r="J15" s="50">
        <f>'UBA THG März22'!J22</f>
        <v>211071.32513683618</v>
      </c>
      <c r="K15" s="50">
        <f>'UBA THG März22'!K22</f>
        <v>197833.06635367259</v>
      </c>
      <c r="L15" s="50">
        <f>'UBA THG März22'!L22</f>
        <v>189706.64096102101</v>
      </c>
      <c r="M15" s="50">
        <f>'UBA THG März22'!M22</f>
        <v>173001.22745004413</v>
      </c>
      <c r="N15" s="50">
        <f>'UBA THG März22'!N22</f>
        <v>166976.98738702724</v>
      </c>
      <c r="O15" s="50">
        <f>'UBA THG März22'!O22</f>
        <v>187264.03042606454</v>
      </c>
      <c r="P15" s="50">
        <f>'UBA THG März22'!P22</f>
        <v>174268.35978059989</v>
      </c>
      <c r="Q15" s="50">
        <f>'UBA THG März22'!Q22</f>
        <v>166926.19529822856</v>
      </c>
      <c r="R15" s="50">
        <f>'UBA THG März22'!R22</f>
        <v>156327.3317379994</v>
      </c>
      <c r="S15" s="50">
        <f>'UBA THG März22'!S22</f>
        <v>153911.25859419742</v>
      </c>
      <c r="T15" s="50">
        <f>'UBA THG März22'!T22</f>
        <v>162247.4502558471</v>
      </c>
      <c r="U15" s="50">
        <f>'UBA THG März22'!U22</f>
        <v>126031.10408883203</v>
      </c>
      <c r="V15" s="50">
        <f>'UBA THG März22'!V22</f>
        <v>151701.45396005586</v>
      </c>
      <c r="W15" s="50">
        <f>'UBA THG März22'!W22</f>
        <v>139007.63042952176</v>
      </c>
      <c r="X15" s="50">
        <f>'UBA THG März22'!X22</f>
        <v>148244.29393914458</v>
      </c>
      <c r="Y15" s="50">
        <f>'UBA THG März22'!Y22</f>
        <v>127220.52900973309</v>
      </c>
      <c r="Z15" s="50">
        <f>'UBA THG März22'!Z22</f>
        <v>130103.39738920685</v>
      </c>
      <c r="AA15" s="50">
        <f>'UBA THG März22'!AA22</f>
        <v>139672.37652013733</v>
      </c>
      <c r="AB15" s="50">
        <f>'UBA THG März22'!AB22</f>
        <v>118244.57212830514</v>
      </c>
      <c r="AC15" s="50">
        <f>'UBA THG März22'!AC22</f>
        <v>124014.62900775834</v>
      </c>
      <c r="AD15" s="50">
        <f>'UBA THG März22'!AD22</f>
        <v>124531.71456560958</v>
      </c>
      <c r="AE15" s="50">
        <f>'UBA THG März22'!AE22</f>
        <v>122328.34668060634</v>
      </c>
      <c r="AF15" s="50">
        <f>'UBA THG März22'!AF22</f>
        <v>116069.27050046403</v>
      </c>
      <c r="AG15" s="50">
        <f>'UBA THG März22'!AG22</f>
        <v>121348.88289310645</v>
      </c>
      <c r="AH15" s="50">
        <f>'UBA THG März22'!AH22</f>
        <v>119382.69320678119</v>
      </c>
      <c r="AI15" s="50">
        <f>'UBA THG März22'!AI22</f>
        <v>115452.99044879113</v>
      </c>
      <c r="AK15" s="51">
        <f t="shared" si="2"/>
        <v>-3929.7027579900605</v>
      </c>
      <c r="AL15" s="52">
        <f t="shared" si="3"/>
        <v>-3.2916854633053716E-2</v>
      </c>
    </row>
    <row r="16" spans="2:38" s="45" customFormat="1" ht="18.75" customHeight="1" x14ac:dyDescent="0.25">
      <c r="B16" s="42" t="s">
        <v>56</v>
      </c>
      <c r="C16" s="43" t="s">
        <v>7</v>
      </c>
      <c r="D16" s="44">
        <f>'UBA THG März22'!D27</f>
        <v>163400.22372428258</v>
      </c>
      <c r="E16" s="44">
        <f>'UBA THG März22'!E27</f>
        <v>166340.58948933237</v>
      </c>
      <c r="F16" s="44">
        <f>'UBA THG März22'!F27</f>
        <v>172133.46507192511</v>
      </c>
      <c r="G16" s="44">
        <f>'UBA THG März22'!G27</f>
        <v>176519.5208962399</v>
      </c>
      <c r="H16" s="44">
        <f>'UBA THG März22'!H27</f>
        <v>172534.00712897661</v>
      </c>
      <c r="I16" s="44">
        <f>'UBA THG März22'!I27</f>
        <v>176174.71207340219</v>
      </c>
      <c r="J16" s="44">
        <f>'UBA THG März22'!J27</f>
        <v>175887.25376898079</v>
      </c>
      <c r="K16" s="44">
        <f>'UBA THG März22'!K27</f>
        <v>176376.77521626354</v>
      </c>
      <c r="L16" s="44">
        <f>'UBA THG März22'!L27</f>
        <v>179710.85926752473</v>
      </c>
      <c r="M16" s="44">
        <f>'UBA THG März22'!M27</f>
        <v>184898.68416064943</v>
      </c>
      <c r="N16" s="44">
        <f>'UBA THG März22'!N27</f>
        <v>180950.51707503528</v>
      </c>
      <c r="O16" s="44">
        <f>'UBA THG März22'!O27</f>
        <v>177029.02074701947</v>
      </c>
      <c r="P16" s="44">
        <f>'UBA THG März22'!P27</f>
        <v>174609.49915081728</v>
      </c>
      <c r="Q16" s="44">
        <f>'UBA THG März22'!Q27</f>
        <v>168244.30136588274</v>
      </c>
      <c r="R16" s="44">
        <f>'UBA THG März22'!R27</f>
        <v>167787.39273212149</v>
      </c>
      <c r="S16" s="44">
        <f>'UBA THG März22'!S27</f>
        <v>159828.73726538132</v>
      </c>
      <c r="T16" s="44">
        <f>'UBA THG März22'!T27</f>
        <v>155866.27387232069</v>
      </c>
      <c r="U16" s="44">
        <f>'UBA THG März22'!U27</f>
        <v>152984.33647603614</v>
      </c>
      <c r="V16" s="44">
        <f>'UBA THG März22'!V27</f>
        <v>152571.66603404068</v>
      </c>
      <c r="W16" s="44">
        <f>'UBA THG März22'!W27</f>
        <v>151995.11240531161</v>
      </c>
      <c r="X16" s="44">
        <f>'UBA THG März22'!X27</f>
        <v>152967.450216236</v>
      </c>
      <c r="Y16" s="44">
        <f>'UBA THG März22'!Y27</f>
        <v>154850.71128862203</v>
      </c>
      <c r="Z16" s="44">
        <f>'UBA THG März22'!Z27</f>
        <v>153551.24282367682</v>
      </c>
      <c r="AA16" s="44">
        <f>'UBA THG März22'!AA27</f>
        <v>157777.6927140271</v>
      </c>
      <c r="AB16" s="44">
        <f>'UBA THG März22'!AB27</f>
        <v>158858.89877039392</v>
      </c>
      <c r="AC16" s="44">
        <f>'UBA THG März22'!AC27</f>
        <v>161719.42516595038</v>
      </c>
      <c r="AD16" s="44">
        <f>'UBA THG März22'!AD27</f>
        <v>164922.05362424065</v>
      </c>
      <c r="AE16" s="44">
        <f>'UBA THG März22'!AE27</f>
        <v>167889.18411120056</v>
      </c>
      <c r="AF16" s="44">
        <f>'UBA THG März22'!AF27</f>
        <v>162291.94585516027</v>
      </c>
      <c r="AG16" s="44">
        <f>'UBA THG März22'!AG27</f>
        <v>164073.83815808524</v>
      </c>
      <c r="AH16" s="44">
        <f>'UBA THG März22'!AH27</f>
        <v>146373.51037293975</v>
      </c>
      <c r="AI16" s="44">
        <f>'UBA THG März22'!AI27</f>
        <v>148057.67270833137</v>
      </c>
      <c r="AK16" s="46">
        <f t="shared" si="2"/>
        <v>1684.162335391622</v>
      </c>
      <c r="AL16" s="47">
        <f t="shared" si="3"/>
        <v>1.1505922971312366E-2</v>
      </c>
    </row>
    <row r="17" spans="2:38" s="45" customFormat="1" ht="18.75" customHeight="1" x14ac:dyDescent="0.25">
      <c r="B17" s="65" t="s">
        <v>61</v>
      </c>
      <c r="C17" s="49" t="s">
        <v>7</v>
      </c>
      <c r="D17" s="50">
        <f>'UBA THG März22'!D33</f>
        <v>81061.264762741237</v>
      </c>
      <c r="E17" s="50">
        <f>'UBA THG März22'!E33</f>
        <v>72499.871991673892</v>
      </c>
      <c r="F17" s="50">
        <f>'UBA THG März22'!F33</f>
        <v>69722.685309883556</v>
      </c>
      <c r="G17" s="50">
        <f>'UBA THG März22'!G33</f>
        <v>69169.289705200601</v>
      </c>
      <c r="H17" s="50">
        <f>'UBA THG März22'!H33</f>
        <v>68588.918781037937</v>
      </c>
      <c r="I17" s="50">
        <f>'UBA THG März22'!I33</f>
        <v>69002.030988330836</v>
      </c>
      <c r="J17" s="50">
        <f>'UBA THG März22'!J33</f>
        <v>70486.24957922849</v>
      </c>
      <c r="K17" s="50">
        <f>'UBA THG März22'!K33</f>
        <v>68398.031388906253</v>
      </c>
      <c r="L17" s="50">
        <f>'UBA THG März22'!L33</f>
        <v>68371.807084142798</v>
      </c>
      <c r="M17" s="50">
        <f>'UBA THG März22'!M33</f>
        <v>68672.369035478332</v>
      </c>
      <c r="N17" s="50">
        <f>'UBA THG März22'!N33</f>
        <v>67178.771071336858</v>
      </c>
      <c r="O17" s="50">
        <f>'UBA THG März22'!O33</f>
        <v>68129.209125001711</v>
      </c>
      <c r="P17" s="50">
        <f>'UBA THG März22'!P33</f>
        <v>65749.794440632351</v>
      </c>
      <c r="Q17" s="50">
        <f>'UBA THG März22'!Q33</f>
        <v>64850.413889459152</v>
      </c>
      <c r="R17" s="50">
        <f>'UBA THG März22'!R33</f>
        <v>63977.705383304354</v>
      </c>
      <c r="S17" s="50">
        <f>'UBA THG März22'!S33</f>
        <v>63766.676470718252</v>
      </c>
      <c r="T17" s="50">
        <f>'UBA THG März22'!T33</f>
        <v>62928.905490594967</v>
      </c>
      <c r="U17" s="50">
        <f>'UBA THG März22'!U33</f>
        <v>62950.242657484559</v>
      </c>
      <c r="V17" s="50">
        <f>'UBA THG März22'!V33</f>
        <v>63749.809757175113</v>
      </c>
      <c r="W17" s="50">
        <f>'UBA THG März22'!W33</f>
        <v>63899.633210303648</v>
      </c>
      <c r="X17" s="50">
        <f>'UBA THG März22'!X33</f>
        <v>63901.010977605838</v>
      </c>
      <c r="Y17" s="50">
        <f>'UBA THG März22'!Y33</f>
        <v>64597.050156670128</v>
      </c>
      <c r="Z17" s="50">
        <f>'UBA THG März22'!Z33</f>
        <v>64443.819120688226</v>
      </c>
      <c r="AA17" s="50">
        <f>'UBA THG März22'!AA33</f>
        <v>65276.28448508196</v>
      </c>
      <c r="AB17" s="50">
        <f>'UBA THG März22'!AB33</f>
        <v>67140.194671261561</v>
      </c>
      <c r="AC17" s="50">
        <f>'UBA THG März22'!AC33</f>
        <v>66983.117048648186</v>
      </c>
      <c r="AD17" s="50">
        <f>'UBA THG März22'!AD33</f>
        <v>66803.566521794448</v>
      </c>
      <c r="AE17" s="50">
        <f>'UBA THG März22'!AE33</f>
        <v>65668.857600216943</v>
      </c>
      <c r="AF17" s="50">
        <f>'UBA THG März22'!AF33</f>
        <v>63736.720057036742</v>
      </c>
      <c r="AG17" s="50">
        <f>'UBA THG März22'!AG33</f>
        <v>62968.63917450561</v>
      </c>
      <c r="AH17" s="50">
        <f>'UBA THG März22'!AH33</f>
        <v>62361.422742819763</v>
      </c>
      <c r="AI17" s="50">
        <f>'UBA THG März22'!AI33</f>
        <v>61107.727718391499</v>
      </c>
      <c r="AK17" s="51">
        <f t="shared" si="2"/>
        <v>-1253.6950244282634</v>
      </c>
      <c r="AL17" s="52">
        <f t="shared" si="3"/>
        <v>-2.0103695029514257E-2</v>
      </c>
    </row>
    <row r="18" spans="2:38" s="45" customFormat="1" ht="18.75" customHeight="1" x14ac:dyDescent="0.25">
      <c r="B18" s="42" t="s">
        <v>70</v>
      </c>
      <c r="C18" s="43" t="s">
        <v>7</v>
      </c>
      <c r="D18" s="44">
        <f>'UBA THG März22'!D43</f>
        <v>38003.058777446517</v>
      </c>
      <c r="E18" s="44">
        <f>'UBA THG März22'!E43</f>
        <v>39401.951773027882</v>
      </c>
      <c r="F18" s="44">
        <f>'UBA THG März22'!F43</f>
        <v>39994.39071048476</v>
      </c>
      <c r="G18" s="44">
        <f>'UBA THG März22'!G43</f>
        <v>39827.235509361199</v>
      </c>
      <c r="H18" s="44">
        <f>'UBA THG März22'!H43</f>
        <v>39040.124481664832</v>
      </c>
      <c r="I18" s="44">
        <f>'UBA THG März22'!I43</f>
        <v>38074.379358122926</v>
      </c>
      <c r="J18" s="44">
        <f>'UBA THG März22'!J43</f>
        <v>36633.271022008019</v>
      </c>
      <c r="K18" s="44">
        <f>'UBA THG März22'!K43</f>
        <v>33701.467546661115</v>
      </c>
      <c r="L18" s="44">
        <f>'UBA THG März22'!L43</f>
        <v>31574.288102007969</v>
      </c>
      <c r="M18" s="44">
        <f>'UBA THG März22'!M43</f>
        <v>29944.440213761805</v>
      </c>
      <c r="N18" s="44">
        <f>'UBA THG März22'!N43</f>
        <v>28387.622380193508</v>
      </c>
      <c r="O18" s="44">
        <f>'UBA THG März22'!O43</f>
        <v>26727.207305626496</v>
      </c>
      <c r="P18" s="44">
        <f>'UBA THG März22'!P43</f>
        <v>25344.893323117954</v>
      </c>
      <c r="Q18" s="44">
        <f>'UBA THG März22'!Q43</f>
        <v>23838.709208001939</v>
      </c>
      <c r="R18" s="44">
        <f>'UBA THG März22'!R43</f>
        <v>22537.56575857264</v>
      </c>
      <c r="S18" s="44">
        <f>'UBA THG März22'!S43</f>
        <v>21188.263157327965</v>
      </c>
      <c r="T18" s="44">
        <f>'UBA THG März22'!T43</f>
        <v>19348.984729041105</v>
      </c>
      <c r="U18" s="44">
        <f>'UBA THG März22'!U43</f>
        <v>18040.937752011174</v>
      </c>
      <c r="V18" s="44">
        <f>'UBA THG März22'!V43</f>
        <v>16810.745484168849</v>
      </c>
      <c r="W18" s="44">
        <f>'UBA THG März22'!W43</f>
        <v>15588.801885473375</v>
      </c>
      <c r="X18" s="44">
        <f>'UBA THG März22'!X43</f>
        <v>14461.393048352642</v>
      </c>
      <c r="Y18" s="44">
        <f>'UBA THG März22'!Y43</f>
        <v>13677.158145708489</v>
      </c>
      <c r="Z18" s="44">
        <f>'UBA THG März22'!Z43</f>
        <v>12906.853624431784</v>
      </c>
      <c r="AA18" s="44">
        <f>'UBA THG März22'!AA43</f>
        <v>12150.388373892567</v>
      </c>
      <c r="AB18" s="44">
        <f>'UBA THG März22'!AB43</f>
        <v>11558.212285898613</v>
      </c>
      <c r="AC18" s="44">
        <f>'UBA THG März22'!AC43</f>
        <v>10943.297355838924</v>
      </c>
      <c r="AD18" s="44">
        <f>'UBA THG März22'!AD43</f>
        <v>10396.045240769005</v>
      </c>
      <c r="AE18" s="44">
        <f>'UBA THG März22'!AE43</f>
        <v>9982.2610931413146</v>
      </c>
      <c r="AF18" s="44">
        <f>'UBA THG März22'!AF43</f>
        <v>9552.2579329333912</v>
      </c>
      <c r="AG18" s="44">
        <f>'UBA THG März22'!AG43</f>
        <v>9196.3537540023372</v>
      </c>
      <c r="AH18" s="44">
        <f>'UBA THG März22'!AH43</f>
        <v>8770.4497639202491</v>
      </c>
      <c r="AI18" s="44">
        <f>'UBA THG März22'!AI43</f>
        <v>8390.850822457689</v>
      </c>
      <c r="AK18" s="46">
        <f t="shared" si="2"/>
        <v>-379.59894146256011</v>
      </c>
      <c r="AL18" s="47">
        <f t="shared" si="3"/>
        <v>-4.3281582094472415E-2</v>
      </c>
    </row>
    <row r="19" spans="2:38" ht="14.25" customHeight="1" x14ac:dyDescent="0.25">
      <c r="B19" s="68"/>
      <c r="C19" s="69"/>
    </row>
    <row r="20" spans="2:38" ht="18.75" customHeight="1" x14ac:dyDescent="0.25">
      <c r="B20" s="31" t="s">
        <v>88</v>
      </c>
      <c r="D20" s="73">
        <f>D7/D6</f>
        <v>0.84705919246315053</v>
      </c>
      <c r="E20" s="73">
        <f t="shared" ref="E20:AI20" si="4">E7/E6</f>
        <v>0.84770301025520811</v>
      </c>
      <c r="F20" s="73">
        <f t="shared" si="4"/>
        <v>0.84219823000466632</v>
      </c>
      <c r="G20" s="73">
        <f t="shared" si="4"/>
        <v>0.84031718809575151</v>
      </c>
      <c r="H20" s="73">
        <f t="shared" si="4"/>
        <v>0.83907068353415237</v>
      </c>
      <c r="I20" s="73">
        <f t="shared" si="4"/>
        <v>0.84157541168538552</v>
      </c>
      <c r="J20" s="73">
        <f t="shared" si="4"/>
        <v>0.84589004174908689</v>
      </c>
      <c r="K20" s="73">
        <f t="shared" si="4"/>
        <v>0.84746788971871445</v>
      </c>
      <c r="L20" s="73">
        <f t="shared" si="4"/>
        <v>0.859887124222946</v>
      </c>
      <c r="M20" s="73">
        <f t="shared" si="4"/>
        <v>0.86157811031930165</v>
      </c>
      <c r="N20" s="73">
        <f t="shared" si="4"/>
        <v>0.86732476279825332</v>
      </c>
      <c r="O20" s="73">
        <f t="shared" si="4"/>
        <v>0.87003317413561232</v>
      </c>
      <c r="P20" s="73">
        <f t="shared" si="4"/>
        <v>0.87183651542038088</v>
      </c>
      <c r="Q20" s="73">
        <f t="shared" si="4"/>
        <v>0.87556397126914087</v>
      </c>
      <c r="R20" s="73">
        <f t="shared" si="4"/>
        <v>0.87632385526319101</v>
      </c>
      <c r="S20" s="73">
        <f t="shared" si="4"/>
        <v>0.87797146269553872</v>
      </c>
      <c r="T20" s="73">
        <f t="shared" si="4"/>
        <v>0.88347044688558241</v>
      </c>
      <c r="U20" s="73">
        <f t="shared" si="4"/>
        <v>0.8793266007899142</v>
      </c>
      <c r="V20" s="73">
        <f t="shared" si="4"/>
        <v>0.88190451137022208</v>
      </c>
      <c r="W20" s="73">
        <f t="shared" si="4"/>
        <v>0.87500075027007462</v>
      </c>
      <c r="X20" s="73">
        <f t="shared" si="4"/>
        <v>0.8896870371369181</v>
      </c>
      <c r="Y20" s="73">
        <f t="shared" si="4"/>
        <v>0.88770046877794206</v>
      </c>
      <c r="Z20" s="73">
        <f t="shared" si="4"/>
        <v>0.88743826542833248</v>
      </c>
      <c r="AA20" s="73">
        <f t="shared" si="4"/>
        <v>0.88995599698900241</v>
      </c>
      <c r="AB20" s="73">
        <f t="shared" si="4"/>
        <v>0.88573150883364249</v>
      </c>
      <c r="AC20" s="73">
        <f t="shared" si="4"/>
        <v>0.88596616395319205</v>
      </c>
      <c r="AD20" s="73">
        <f t="shared" si="4"/>
        <v>0.88784392938575607</v>
      </c>
      <c r="AE20" s="73">
        <f t="shared" si="4"/>
        <v>0.88697113418093498</v>
      </c>
      <c r="AF20" s="73">
        <f t="shared" si="4"/>
        <v>0.88697376847840625</v>
      </c>
      <c r="AG20" s="73">
        <f t="shared" si="4"/>
        <v>0.8842314552931515</v>
      </c>
      <c r="AH20" s="73">
        <f t="shared" si="4"/>
        <v>0.8773816075206311</v>
      </c>
      <c r="AI20" s="73">
        <f t="shared" si="4"/>
        <v>0.88606854581269656</v>
      </c>
    </row>
    <row r="22" spans="2:38" x14ac:dyDescent="0.25">
      <c r="B22" s="31" t="s">
        <v>165</v>
      </c>
    </row>
    <row r="23" spans="2:38" ht="9" customHeight="1" x14ac:dyDescent="0.25"/>
    <row r="24" spans="2:38" x14ac:dyDescent="0.25">
      <c r="B24" s="670" t="s">
        <v>16</v>
      </c>
      <c r="C24" s="670"/>
      <c r="D24" s="670"/>
      <c r="E24" s="670"/>
      <c r="F24" s="670"/>
      <c r="G24" s="670"/>
      <c r="H24" s="670"/>
      <c r="I24" s="670"/>
      <c r="J24" s="670"/>
      <c r="K24" s="670"/>
      <c r="L24" s="670"/>
      <c r="M24" s="670"/>
      <c r="N24" s="670"/>
      <c r="O24" s="670"/>
      <c r="P24" s="670"/>
      <c r="Q24" s="670"/>
      <c r="R24" s="670"/>
      <c r="S24" s="670"/>
      <c r="T24" s="670"/>
      <c r="U24" s="670"/>
      <c r="V24" s="670"/>
      <c r="W24" s="670"/>
      <c r="X24" s="670"/>
      <c r="Y24" s="670"/>
      <c r="Z24" s="670"/>
      <c r="AA24" s="670"/>
      <c r="AB24" s="670"/>
      <c r="AC24" s="670"/>
      <c r="AD24" s="670"/>
      <c r="AE24" s="670"/>
      <c r="AF24" s="670"/>
      <c r="AG24" s="670"/>
      <c r="AH24" s="670"/>
      <c r="AI24" s="670"/>
      <c r="AJ24" s="670"/>
      <c r="AK24" s="670"/>
    </row>
    <row r="25" spans="2:38" x14ac:dyDescent="0.25">
      <c r="B25" s="670" t="s">
        <v>89</v>
      </c>
      <c r="C25" s="670"/>
      <c r="D25" s="670"/>
      <c r="E25" s="670"/>
      <c r="F25" s="670"/>
      <c r="G25" s="670"/>
      <c r="H25" s="670"/>
      <c r="I25" s="670"/>
      <c r="J25" s="670"/>
      <c r="K25" s="670"/>
      <c r="L25" s="670"/>
      <c r="M25" s="670"/>
      <c r="N25" s="670"/>
      <c r="O25" s="670"/>
      <c r="P25" s="670"/>
      <c r="Q25" s="670"/>
      <c r="R25" s="670"/>
      <c r="S25" s="670"/>
      <c r="T25" s="670"/>
      <c r="U25" s="670"/>
      <c r="V25" s="670"/>
      <c r="W25" s="670"/>
      <c r="X25" s="670"/>
      <c r="Y25" s="670"/>
      <c r="Z25" s="670"/>
      <c r="AA25" s="670"/>
      <c r="AB25" s="670"/>
      <c r="AC25" s="670"/>
      <c r="AD25" s="670"/>
      <c r="AE25" s="670"/>
      <c r="AF25" s="670"/>
      <c r="AG25" s="670"/>
      <c r="AH25" s="670"/>
      <c r="AI25" s="670"/>
      <c r="AJ25" s="670"/>
      <c r="AK25" s="670"/>
    </row>
    <row r="27" spans="2:38" x14ac:dyDescent="0.25">
      <c r="AF27" s="382" t="s">
        <v>261</v>
      </c>
      <c r="AG27" s="383">
        <f>AG7</f>
        <v>707149.94769368391</v>
      </c>
    </row>
    <row r="28" spans="2:38" x14ac:dyDescent="0.25">
      <c r="AF28" s="384" t="s">
        <v>262</v>
      </c>
      <c r="AG28" s="385">
        <f>'UBA THG März22'!AG59</f>
        <v>-18263.7</v>
      </c>
    </row>
    <row r="29" spans="2:38" x14ac:dyDescent="0.25">
      <c r="AG29" s="383">
        <f>SUM(AG27:AG28)</f>
        <v>688886.24769368395</v>
      </c>
    </row>
  </sheetData>
  <mergeCells count="3">
    <mergeCell ref="AK4:AL4"/>
    <mergeCell ref="B24:AK24"/>
    <mergeCell ref="B25:AK25"/>
  </mergeCells>
  <hyperlinks>
    <hyperlink ref="B24" r:id="rId1" xr:uid="{13CBE1FF-5AF7-44D5-A911-D7E79D604D11}"/>
    <hyperlink ref="B25" r:id="rId2" xr:uid="{07551FCC-31E6-42B9-9A0B-EFD922026A85}"/>
  </hyperlinks>
  <pageMargins left="0.70866141732283472" right="0.70866141732283472" top="0.78740157480314965" bottom="0.78740157480314965" header="1.1811023622047245" footer="1.1811023622047245"/>
  <pageSetup paperSize="9" scale="69" orientation="landscape" r:id="rId3"/>
  <drawing r:id="rId4"/>
  <legacyDrawingHF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59694-BE18-42C6-AAD1-C779DE41F8AD}">
  <sheetPr>
    <tabColor theme="7" tint="0.79998168889431442"/>
    <pageSetUpPr fitToPage="1"/>
  </sheetPr>
  <dimension ref="B1:AL61"/>
  <sheetViews>
    <sheetView showGridLines="0" zoomScale="130" zoomScaleNormal="130" zoomScalePageLayoutView="150" workbookViewId="0">
      <pane xSplit="3" ySplit="8" topLeftCell="D48" activePane="bottomRight" state="frozen"/>
      <selection activeCell="D31" sqref="D31"/>
      <selection pane="topRight" activeCell="D31" sqref="D31"/>
      <selection pane="bottomLeft" activeCell="D31" sqref="D31"/>
      <selection pane="bottomRight" activeCell="D31" sqref="D31"/>
    </sheetView>
  </sheetViews>
  <sheetFormatPr baseColWidth="10" defaultColWidth="11.42578125" defaultRowHeight="15" x14ac:dyDescent="0.25"/>
  <cols>
    <col min="1" max="1" width="5.42578125" style="31" customWidth="1"/>
    <col min="2" max="2" width="62.7109375" style="31" customWidth="1"/>
    <col min="3" max="3" width="16.7109375" style="32" customWidth="1"/>
    <col min="4" max="39" width="10.85546875" style="31" customWidth="1"/>
    <col min="40" max="16384" width="11.42578125" style="31"/>
  </cols>
  <sheetData>
    <row r="1" spans="2:38" x14ac:dyDescent="0.25">
      <c r="D1" s="33" t="s">
        <v>30</v>
      </c>
      <c r="E1" s="33" t="s">
        <v>30</v>
      </c>
      <c r="F1" s="33" t="s">
        <v>30</v>
      </c>
      <c r="G1" s="33" t="s">
        <v>30</v>
      </c>
      <c r="H1" s="33" t="s">
        <v>30</v>
      </c>
      <c r="I1" s="33" t="s">
        <v>30</v>
      </c>
      <c r="J1" s="33" t="s">
        <v>30</v>
      </c>
      <c r="K1" s="33" t="s">
        <v>30</v>
      </c>
      <c r="L1" s="33" t="s">
        <v>30</v>
      </c>
      <c r="M1" s="33" t="s">
        <v>30</v>
      </c>
      <c r="N1" s="33" t="s">
        <v>30</v>
      </c>
      <c r="O1" s="33" t="s">
        <v>30</v>
      </c>
      <c r="P1" s="33" t="s">
        <v>30</v>
      </c>
      <c r="Q1" s="33" t="s">
        <v>30</v>
      </c>
      <c r="R1" s="33" t="s">
        <v>30</v>
      </c>
      <c r="S1" s="33" t="s">
        <v>30</v>
      </c>
      <c r="T1" s="33" t="s">
        <v>30</v>
      </c>
      <c r="U1" s="33" t="s">
        <v>30</v>
      </c>
      <c r="V1" s="33" t="s">
        <v>30</v>
      </c>
      <c r="W1" s="33" t="s">
        <v>30</v>
      </c>
      <c r="X1" s="33" t="s">
        <v>30</v>
      </c>
      <c r="Y1" s="33" t="s">
        <v>30</v>
      </c>
      <c r="Z1" s="33" t="s">
        <v>30</v>
      </c>
      <c r="AA1" s="33" t="s">
        <v>30</v>
      </c>
      <c r="AB1" s="33" t="s">
        <v>30</v>
      </c>
      <c r="AC1" s="33" t="s">
        <v>30</v>
      </c>
      <c r="AD1" s="33" t="s">
        <v>30</v>
      </c>
      <c r="AE1" s="33" t="s">
        <v>30</v>
      </c>
      <c r="AF1" s="33" t="s">
        <v>30</v>
      </c>
      <c r="AG1" s="33" t="s">
        <v>30</v>
      </c>
      <c r="AH1" s="33" t="s">
        <v>30</v>
      </c>
      <c r="AI1" s="33" t="s">
        <v>31</v>
      </c>
      <c r="AK1" s="33"/>
      <c r="AL1" s="33"/>
    </row>
    <row r="2" spans="2:38" ht="14.25" customHeight="1" x14ac:dyDescent="0.25">
      <c r="B2" s="34"/>
      <c r="C2" s="35"/>
      <c r="D2" s="33" t="s">
        <v>32</v>
      </c>
      <c r="E2" s="33" t="s">
        <v>32</v>
      </c>
      <c r="F2" s="33" t="s">
        <v>32</v>
      </c>
      <c r="G2" s="33" t="s">
        <v>32</v>
      </c>
      <c r="H2" s="33" t="s">
        <v>32</v>
      </c>
      <c r="I2" s="33" t="s">
        <v>32</v>
      </c>
      <c r="J2" s="33" t="s">
        <v>32</v>
      </c>
      <c r="K2" s="33" t="s">
        <v>32</v>
      </c>
      <c r="L2" s="33" t="s">
        <v>32</v>
      </c>
      <c r="M2" s="33" t="s">
        <v>32</v>
      </c>
      <c r="N2" s="33" t="s">
        <v>32</v>
      </c>
      <c r="O2" s="33" t="s">
        <v>32</v>
      </c>
      <c r="P2" s="33" t="s">
        <v>32</v>
      </c>
      <c r="Q2" s="33" t="s">
        <v>32</v>
      </c>
      <c r="R2" s="33" t="s">
        <v>32</v>
      </c>
      <c r="S2" s="33" t="s">
        <v>32</v>
      </c>
      <c r="T2" s="33" t="s">
        <v>32</v>
      </c>
      <c r="U2" s="33" t="s">
        <v>32</v>
      </c>
      <c r="V2" s="33" t="s">
        <v>32</v>
      </c>
      <c r="W2" s="33" t="s">
        <v>32</v>
      </c>
      <c r="X2" s="33" t="s">
        <v>32</v>
      </c>
      <c r="Y2" s="33" t="s">
        <v>32</v>
      </c>
      <c r="Z2" s="33" t="s">
        <v>32</v>
      </c>
      <c r="AA2" s="33" t="s">
        <v>32</v>
      </c>
      <c r="AB2" s="33" t="s">
        <v>32</v>
      </c>
      <c r="AC2" s="33" t="s">
        <v>32</v>
      </c>
      <c r="AD2" s="33" t="s">
        <v>32</v>
      </c>
      <c r="AE2" s="33" t="s">
        <v>32</v>
      </c>
      <c r="AF2" s="33" t="s">
        <v>32</v>
      </c>
      <c r="AG2" s="33" t="s">
        <v>32</v>
      </c>
      <c r="AH2" s="33" t="s">
        <v>32</v>
      </c>
      <c r="AI2" s="33" t="s">
        <v>32</v>
      </c>
      <c r="AK2" s="33"/>
      <c r="AL2" s="33"/>
    </row>
    <row r="3" spans="2:38" ht="22.5" customHeight="1" x14ac:dyDescent="0.25">
      <c r="B3" s="36" t="s">
        <v>87</v>
      </c>
      <c r="C3" s="37" t="s">
        <v>33</v>
      </c>
      <c r="D3" s="38"/>
      <c r="E3" s="38"/>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row>
    <row r="4" spans="2:38" x14ac:dyDescent="0.25">
      <c r="B4" s="39" t="s">
        <v>34</v>
      </c>
      <c r="C4" s="40"/>
      <c r="D4" s="41">
        <v>32874</v>
      </c>
      <c r="E4" s="41">
        <v>33239</v>
      </c>
      <c r="F4" s="41">
        <v>33604</v>
      </c>
      <c r="G4" s="41">
        <v>33970</v>
      </c>
      <c r="H4" s="41">
        <v>34335</v>
      </c>
      <c r="I4" s="41">
        <v>34700</v>
      </c>
      <c r="J4" s="41">
        <v>35065</v>
      </c>
      <c r="K4" s="41">
        <v>35431</v>
      </c>
      <c r="L4" s="41">
        <v>35796</v>
      </c>
      <c r="M4" s="41">
        <v>36161</v>
      </c>
      <c r="N4" s="41">
        <v>36526</v>
      </c>
      <c r="O4" s="41">
        <v>36892</v>
      </c>
      <c r="P4" s="41">
        <v>37257</v>
      </c>
      <c r="Q4" s="41">
        <v>37622</v>
      </c>
      <c r="R4" s="41">
        <v>37987</v>
      </c>
      <c r="S4" s="41">
        <v>38353</v>
      </c>
      <c r="T4" s="41">
        <v>38718</v>
      </c>
      <c r="U4" s="41">
        <v>39083</v>
      </c>
      <c r="V4" s="41">
        <v>39448</v>
      </c>
      <c r="W4" s="41">
        <v>39814</v>
      </c>
      <c r="X4" s="41">
        <v>40179</v>
      </c>
      <c r="Y4" s="41">
        <v>40544</v>
      </c>
      <c r="Z4" s="41">
        <v>40909</v>
      </c>
      <c r="AA4" s="41">
        <v>41275</v>
      </c>
      <c r="AB4" s="41">
        <v>41640</v>
      </c>
      <c r="AC4" s="41">
        <v>42005</v>
      </c>
      <c r="AD4" s="41">
        <v>42370</v>
      </c>
      <c r="AE4" s="41">
        <v>42736</v>
      </c>
      <c r="AF4" s="41">
        <v>43101</v>
      </c>
      <c r="AG4" s="41">
        <v>43466</v>
      </c>
      <c r="AH4" s="41">
        <v>43831</v>
      </c>
      <c r="AI4" s="41">
        <v>44197</v>
      </c>
      <c r="AK4" s="41" t="s">
        <v>35</v>
      </c>
      <c r="AL4" s="41" t="s">
        <v>36</v>
      </c>
    </row>
    <row r="5" spans="2:38" s="45" customFormat="1" ht="18.75" customHeight="1" x14ac:dyDescent="0.25">
      <c r="B5" s="42" t="s">
        <v>37</v>
      </c>
      <c r="C5" s="43"/>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K5" s="46"/>
      <c r="AL5" s="47"/>
    </row>
    <row r="6" spans="2:38" s="45" customFormat="1" ht="18.75" customHeight="1" x14ac:dyDescent="0.25">
      <c r="B6" s="48" t="s">
        <v>38</v>
      </c>
      <c r="C6" s="49" t="s">
        <v>7</v>
      </c>
      <c r="D6" s="50">
        <f t="shared" ref="D6:AI6" si="0">SUM(D9,D14,D22,D27,D33,D43)</f>
        <v>1241919.2339708565</v>
      </c>
      <c r="E6" s="50">
        <f t="shared" si="0"/>
        <v>1195966.1377386143</v>
      </c>
      <c r="F6" s="50">
        <f t="shared" si="0"/>
        <v>1146454.3415508629</v>
      </c>
      <c r="G6" s="50">
        <f t="shared" si="0"/>
        <v>1137451.3665752516</v>
      </c>
      <c r="H6" s="50">
        <f t="shared" si="0"/>
        <v>1119681.9674174986</v>
      </c>
      <c r="I6" s="50">
        <f t="shared" si="0"/>
        <v>1115305.3571250297</v>
      </c>
      <c r="J6" s="50">
        <f t="shared" si="0"/>
        <v>1133362.8836870764</v>
      </c>
      <c r="K6" s="50">
        <f t="shared" si="0"/>
        <v>1098413.4008480748</v>
      </c>
      <c r="L6" s="50">
        <f t="shared" si="0"/>
        <v>1073178.3224873862</v>
      </c>
      <c r="M6" s="50">
        <f t="shared" si="0"/>
        <v>1039200.1722284241</v>
      </c>
      <c r="N6" s="50">
        <f t="shared" si="0"/>
        <v>1036926.2614236131</v>
      </c>
      <c r="O6" s="50">
        <f t="shared" si="0"/>
        <v>1052999.4769175621</v>
      </c>
      <c r="P6" s="50">
        <f t="shared" si="0"/>
        <v>1031672.5090014124</v>
      </c>
      <c r="Q6" s="50">
        <f t="shared" si="0"/>
        <v>1028625.7719405807</v>
      </c>
      <c r="R6" s="50">
        <f t="shared" si="0"/>
        <v>1011768.8302799783</v>
      </c>
      <c r="S6" s="50">
        <f t="shared" si="0"/>
        <v>986709.48471528082</v>
      </c>
      <c r="T6" s="50">
        <f t="shared" si="0"/>
        <v>993738.73191774567</v>
      </c>
      <c r="U6" s="50">
        <f t="shared" si="0"/>
        <v>968039.59684710694</v>
      </c>
      <c r="V6" s="50">
        <f t="shared" si="0"/>
        <v>968935.03008459089</v>
      </c>
      <c r="W6" s="50">
        <f t="shared" si="0"/>
        <v>902742.05968300812</v>
      </c>
      <c r="X6" s="50">
        <f t="shared" si="0"/>
        <v>935768.36353406881</v>
      </c>
      <c r="Y6" s="50">
        <f t="shared" si="0"/>
        <v>911243.77386393235</v>
      </c>
      <c r="Z6" s="50">
        <f t="shared" si="0"/>
        <v>916901.01681657438</v>
      </c>
      <c r="AA6" s="50">
        <f t="shared" si="0"/>
        <v>933987.36117159028</v>
      </c>
      <c r="AB6" s="50">
        <f t="shared" si="0"/>
        <v>894464.54098942445</v>
      </c>
      <c r="AC6" s="50">
        <f t="shared" si="0"/>
        <v>897953.67140992323</v>
      </c>
      <c r="AD6" s="50">
        <f t="shared" si="0"/>
        <v>901442.02979963156</v>
      </c>
      <c r="AE6" s="50">
        <f t="shared" si="0"/>
        <v>885729.46848231228</v>
      </c>
      <c r="AF6" s="50">
        <f t="shared" si="0"/>
        <v>850541.98718074674</v>
      </c>
      <c r="AG6" s="50">
        <f t="shared" si="0"/>
        <v>799733.98758952843</v>
      </c>
      <c r="AH6" s="50">
        <f t="shared" si="0"/>
        <v>728737.65279976511</v>
      </c>
      <c r="AI6" s="50">
        <f t="shared" si="0"/>
        <v>761590.98517677886</v>
      </c>
      <c r="AK6" s="51">
        <f>AI6-AH6</f>
        <v>32853.33237701375</v>
      </c>
      <c r="AL6" s="52">
        <f>IF(AI6&lt;&gt;0,AI6/AH6-1,0)</f>
        <v>4.5082523526530194E-2</v>
      </c>
    </row>
    <row r="7" spans="2:38" s="45" customFormat="1" ht="18.75" customHeight="1" x14ac:dyDescent="0.25">
      <c r="B7" s="53" t="s">
        <v>39</v>
      </c>
      <c r="C7" s="43" t="s">
        <v>7</v>
      </c>
      <c r="D7" s="44">
        <f t="shared" ref="D7:AI7" si="1">SUM(D9,D14,D22,D27,D33,D43,D49)</f>
        <v>1268921.8055759314</v>
      </c>
      <c r="E7" s="44">
        <f t="shared" si="1"/>
        <v>1164710.4315138666</v>
      </c>
      <c r="F7" s="44">
        <f t="shared" si="1"/>
        <v>1109104.7612267563</v>
      </c>
      <c r="G7" s="44">
        <f t="shared" si="1"/>
        <v>1100617.1179289632</v>
      </c>
      <c r="H7" s="44">
        <f t="shared" si="1"/>
        <v>1088427.032394066</v>
      </c>
      <c r="I7" s="44">
        <f t="shared" si="1"/>
        <v>1090715.5007880607</v>
      </c>
      <c r="J7" s="44">
        <f t="shared" si="1"/>
        <v>1105254.9119392538</v>
      </c>
      <c r="K7" s="44">
        <f t="shared" si="1"/>
        <v>1070886.4206172167</v>
      </c>
      <c r="L7" s="44">
        <f t="shared" si="1"/>
        <v>1046448.289951588</v>
      </c>
      <c r="M7" s="44">
        <f t="shared" si="1"/>
        <v>1009110.537866138</v>
      </c>
      <c r="N7" s="44">
        <f t="shared" si="1"/>
        <v>1027336.9248130305</v>
      </c>
      <c r="O7" s="44">
        <f t="shared" si="1"/>
        <v>1035219.5085625361</v>
      </c>
      <c r="P7" s="44">
        <f t="shared" si="1"/>
        <v>1047328.5683837174</v>
      </c>
      <c r="Q7" s="44">
        <f t="shared" si="1"/>
        <v>1040111.0121971036</v>
      </c>
      <c r="R7" s="44">
        <f t="shared" si="1"/>
        <v>1019768.328991247</v>
      </c>
      <c r="S7" s="44">
        <f t="shared" si="1"/>
        <v>991057.59195313358</v>
      </c>
      <c r="T7" s="44">
        <f t="shared" si="1"/>
        <v>990564.77230901923</v>
      </c>
      <c r="U7" s="44">
        <f t="shared" si="1"/>
        <v>968231.2879614929</v>
      </c>
      <c r="V7" s="44">
        <f t="shared" si="1"/>
        <v>957277.19380148721</v>
      </c>
      <c r="W7" s="44">
        <f t="shared" si="1"/>
        <v>882930.67938079743</v>
      </c>
      <c r="X7" s="44">
        <f t="shared" si="1"/>
        <v>921074.02469146613</v>
      </c>
      <c r="Y7" s="44">
        <f t="shared" si="1"/>
        <v>895267.36630204809</v>
      </c>
      <c r="Z7" s="44">
        <f t="shared" si="1"/>
        <v>890853.07304231205</v>
      </c>
      <c r="AA7" s="44">
        <f t="shared" si="1"/>
        <v>910652.86254350445</v>
      </c>
      <c r="AB7" s="44">
        <f t="shared" si="1"/>
        <v>871833.81853850221</v>
      </c>
      <c r="AC7" s="44">
        <f t="shared" si="1"/>
        <v>877518.9482028631</v>
      </c>
      <c r="AD7" s="44">
        <f t="shared" si="1"/>
        <v>878975.43097294902</v>
      </c>
      <c r="AE7" s="44">
        <f t="shared" si="1"/>
        <v>863618.15844046581</v>
      </c>
      <c r="AF7" s="44">
        <f t="shared" si="1"/>
        <v>830492.42686754395</v>
      </c>
      <c r="AG7" s="44">
        <f t="shared" si="1"/>
        <v>784842.0531813557</v>
      </c>
      <c r="AH7" s="44">
        <f t="shared" si="1"/>
        <v>717472.61163045</v>
      </c>
      <c r="AI7" s="44">
        <f t="shared" si="1"/>
        <v>750117.97399219475</v>
      </c>
      <c r="AK7" s="46">
        <f>AI7-AH7</f>
        <v>32645.362361744745</v>
      </c>
      <c r="AL7" s="54">
        <f>IF(AI7&lt;&gt;0,AI7/AH7-1,0)</f>
        <v>4.5500499716021769E-2</v>
      </c>
    </row>
    <row r="8" spans="2:38" ht="18.75" customHeight="1" x14ac:dyDescent="0.25">
      <c r="B8" s="55"/>
      <c r="C8" s="56"/>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K8" s="58"/>
      <c r="AL8" s="59"/>
    </row>
    <row r="9" spans="2:38" s="45" customFormat="1" ht="18.75" customHeight="1" x14ac:dyDescent="0.25">
      <c r="B9" s="42" t="s">
        <v>40</v>
      </c>
      <c r="C9" s="43" t="s">
        <v>7</v>
      </c>
      <c r="D9" s="44">
        <f t="shared" ref="D9:AI9" si="2">SUMIF(D10:D12,"&lt;1E+307")</f>
        <v>466093.32879997999</v>
      </c>
      <c r="E9" s="44">
        <f t="shared" si="2"/>
        <v>450937.22419566952</v>
      </c>
      <c r="F9" s="44">
        <f t="shared" si="2"/>
        <v>426095.14386614476</v>
      </c>
      <c r="G9" s="44">
        <f t="shared" si="2"/>
        <v>416344.01386562508</v>
      </c>
      <c r="H9" s="44">
        <f t="shared" si="2"/>
        <v>410493.72228395537</v>
      </c>
      <c r="I9" s="44">
        <f t="shared" si="2"/>
        <v>399862.23914876429</v>
      </c>
      <c r="J9" s="44">
        <f t="shared" si="2"/>
        <v>406086.22274034028</v>
      </c>
      <c r="K9" s="44">
        <f t="shared" si="2"/>
        <v>384546.66200482717</v>
      </c>
      <c r="L9" s="44">
        <f t="shared" si="2"/>
        <v>384520.64575414744</v>
      </c>
      <c r="M9" s="44">
        <f t="shared" si="2"/>
        <v>373883.71442082338</v>
      </c>
      <c r="N9" s="44">
        <f t="shared" si="2"/>
        <v>385278.24841070158</v>
      </c>
      <c r="O9" s="44">
        <f t="shared" si="2"/>
        <v>396240.80246199999</v>
      </c>
      <c r="P9" s="44">
        <f t="shared" si="2"/>
        <v>396432.84498786996</v>
      </c>
      <c r="Q9" s="44">
        <f t="shared" si="2"/>
        <v>408827.44305030134</v>
      </c>
      <c r="R9" s="44">
        <f t="shared" si="2"/>
        <v>403560.1070671851</v>
      </c>
      <c r="S9" s="44">
        <f t="shared" si="2"/>
        <v>396857.70941990748</v>
      </c>
      <c r="T9" s="44">
        <f t="shared" si="2"/>
        <v>397097.82600127213</v>
      </c>
      <c r="U9" s="44">
        <f t="shared" si="2"/>
        <v>402778.3068326959</v>
      </c>
      <c r="V9" s="44">
        <f t="shared" si="2"/>
        <v>382395.07846703968</v>
      </c>
      <c r="W9" s="44">
        <f t="shared" si="2"/>
        <v>356171.7993636204</v>
      </c>
      <c r="X9" s="44">
        <f t="shared" si="2"/>
        <v>367783.8717717948</v>
      </c>
      <c r="Y9" s="44">
        <f t="shared" si="2"/>
        <v>365481.1725997458</v>
      </c>
      <c r="Z9" s="44">
        <f t="shared" si="2"/>
        <v>376284.32148882066</v>
      </c>
      <c r="AA9" s="44">
        <f t="shared" si="2"/>
        <v>379053.76600906445</v>
      </c>
      <c r="AB9" s="44">
        <f t="shared" si="2"/>
        <v>358907.18063714134</v>
      </c>
      <c r="AC9" s="44">
        <f t="shared" si="2"/>
        <v>346803.71720174217</v>
      </c>
      <c r="AD9" s="44">
        <f t="shared" si="2"/>
        <v>343072.16097336554</v>
      </c>
      <c r="AE9" s="44">
        <f t="shared" si="2"/>
        <v>322341.91203491902</v>
      </c>
      <c r="AF9" s="44">
        <f t="shared" si="2"/>
        <v>309508.09711774974</v>
      </c>
      <c r="AG9" s="44">
        <f t="shared" si="2"/>
        <v>258844.20298840481</v>
      </c>
      <c r="AH9" s="44">
        <f t="shared" si="2"/>
        <v>219988.53812932482</v>
      </c>
      <c r="AI9" s="44">
        <f t="shared" si="2"/>
        <v>247286.82744167931</v>
      </c>
      <c r="AK9" s="46">
        <f t="shared" ref="AK9:AK12" si="3">AI9-AH9</f>
        <v>27298.289312354493</v>
      </c>
      <c r="AL9" s="54">
        <f t="shared" ref="AL9:AL12" si="4">IF(AI9&lt;&gt;0,AI9/AH9-1,0)</f>
        <v>0.12408959823309806</v>
      </c>
    </row>
    <row r="10" spans="2:38" ht="18.75" customHeight="1" x14ac:dyDescent="0.25">
      <c r="B10" s="55" t="s">
        <v>41</v>
      </c>
      <c r="C10" s="56" t="s">
        <v>7</v>
      </c>
      <c r="D10" s="57">
        <v>427353.0729690892</v>
      </c>
      <c r="E10" s="57">
        <v>413164.01733095216</v>
      </c>
      <c r="F10" s="57">
        <v>390616.68163610104</v>
      </c>
      <c r="G10" s="57">
        <v>379765.26090170996</v>
      </c>
      <c r="H10" s="57">
        <v>376975.00751284359</v>
      </c>
      <c r="I10" s="57">
        <v>367537.26900246373</v>
      </c>
      <c r="J10" s="57">
        <v>374561.05186313199</v>
      </c>
      <c r="K10" s="57">
        <v>353660.29089022236</v>
      </c>
      <c r="L10" s="57">
        <v>356296.11085927801</v>
      </c>
      <c r="M10" s="57">
        <v>344689.93694700371</v>
      </c>
      <c r="N10" s="57">
        <v>358029.30182073294</v>
      </c>
      <c r="O10" s="57">
        <v>371290.20303780289</v>
      </c>
      <c r="P10" s="57">
        <v>372572.18667587521</v>
      </c>
      <c r="Q10" s="57">
        <v>386840.47482358513</v>
      </c>
      <c r="R10" s="57">
        <v>384288.78303183126</v>
      </c>
      <c r="S10" s="57">
        <v>379369.41150149424</v>
      </c>
      <c r="T10" s="57">
        <v>381110.23968796391</v>
      </c>
      <c r="U10" s="57">
        <v>388376.22132077429</v>
      </c>
      <c r="V10" s="57">
        <v>368343.90035160084</v>
      </c>
      <c r="W10" s="57">
        <v>343825.01368669234</v>
      </c>
      <c r="X10" s="57">
        <v>355749.71785295883</v>
      </c>
      <c r="Y10" s="57">
        <v>353461.35476578929</v>
      </c>
      <c r="Z10" s="57">
        <v>363459.07691485219</v>
      </c>
      <c r="AA10" s="57">
        <v>366442.90421979217</v>
      </c>
      <c r="AB10" s="57">
        <v>347506.66827980813</v>
      </c>
      <c r="AC10" s="57">
        <v>335254.70400165586</v>
      </c>
      <c r="AD10" s="57">
        <v>332285.42018559593</v>
      </c>
      <c r="AE10" s="57">
        <v>311457.1244739198</v>
      </c>
      <c r="AF10" s="57">
        <v>299666.11317199725</v>
      </c>
      <c r="AG10" s="57">
        <v>250539.38899200188</v>
      </c>
      <c r="AH10" s="57">
        <v>212475.50290150483</v>
      </c>
      <c r="AI10" s="57">
        <v>239790.20503939971</v>
      </c>
      <c r="AK10" s="58">
        <f t="shared" si="3"/>
        <v>27314.70213789487</v>
      </c>
      <c r="AL10" s="59">
        <f t="shared" si="4"/>
        <v>0.12855459459981544</v>
      </c>
    </row>
    <row r="11" spans="2:38" ht="18.75" customHeight="1" x14ac:dyDescent="0.25">
      <c r="B11" s="60" t="s">
        <v>42</v>
      </c>
      <c r="C11" s="61" t="s">
        <v>7</v>
      </c>
      <c r="D11" s="62">
        <v>1103.0708667500001</v>
      </c>
      <c r="E11" s="62">
        <v>1159.8383577499999</v>
      </c>
      <c r="F11" s="62">
        <v>1147.2606123499997</v>
      </c>
      <c r="G11" s="62">
        <v>1213.3842617499997</v>
      </c>
      <c r="H11" s="62">
        <v>1235.1486889999999</v>
      </c>
      <c r="I11" s="62">
        <v>1347.8871670000001</v>
      </c>
      <c r="J11" s="62">
        <v>1507.7022199677779</v>
      </c>
      <c r="K11" s="62">
        <v>1439.8395528977778</v>
      </c>
      <c r="L11" s="62">
        <v>1450.8206388733333</v>
      </c>
      <c r="M11" s="62">
        <v>1445.2398146477776</v>
      </c>
      <c r="N11" s="62">
        <v>1431.7424955888887</v>
      </c>
      <c r="O11" s="62">
        <v>1510.3601445199997</v>
      </c>
      <c r="P11" s="62">
        <v>1622.2623313016668</v>
      </c>
      <c r="Q11" s="62">
        <v>1524.9218256133331</v>
      </c>
      <c r="R11" s="62">
        <v>1536.0192784850001</v>
      </c>
      <c r="S11" s="62">
        <v>1501.3428607466292</v>
      </c>
      <c r="T11" s="62">
        <v>1693.7620217674664</v>
      </c>
      <c r="U11" s="62">
        <v>1382.5840876610173</v>
      </c>
      <c r="V11" s="62">
        <v>1452.464368904775</v>
      </c>
      <c r="W11" s="62">
        <v>1369.9587886786032</v>
      </c>
      <c r="X11" s="62">
        <v>1191.5539269289</v>
      </c>
      <c r="Y11" s="62">
        <v>1243.800101558875</v>
      </c>
      <c r="Z11" s="62">
        <v>1252.980855010775</v>
      </c>
      <c r="AA11" s="62">
        <v>1489.7430261040272</v>
      </c>
      <c r="AB11" s="62">
        <v>1211.3083768680003</v>
      </c>
      <c r="AC11" s="62">
        <v>1247.7489421912499</v>
      </c>
      <c r="AD11" s="62">
        <v>1060.5517347923499</v>
      </c>
      <c r="AE11" s="62">
        <v>1268.7128255225</v>
      </c>
      <c r="AF11" s="62">
        <v>1347.5049437257501</v>
      </c>
      <c r="AG11" s="62">
        <v>1210.3647855741999</v>
      </c>
      <c r="AH11" s="62">
        <v>777.97484516727479</v>
      </c>
      <c r="AI11" s="62">
        <v>808.45778352542402</v>
      </c>
      <c r="AK11" s="63">
        <f t="shared" si="3"/>
        <v>30.482938358149227</v>
      </c>
      <c r="AL11" s="64">
        <f t="shared" si="4"/>
        <v>3.9182421575076676E-2</v>
      </c>
    </row>
    <row r="12" spans="2:38" ht="18.75" customHeight="1" x14ac:dyDescent="0.25">
      <c r="B12" s="55" t="s">
        <v>43</v>
      </c>
      <c r="C12" s="56" t="s">
        <v>7</v>
      </c>
      <c r="D12" s="57">
        <v>37637.184964140848</v>
      </c>
      <c r="E12" s="57">
        <v>36613.368506967359</v>
      </c>
      <c r="F12" s="57">
        <v>34331.201617693681</v>
      </c>
      <c r="G12" s="57">
        <v>35365.368702165135</v>
      </c>
      <c r="H12" s="57">
        <v>32283.566082111767</v>
      </c>
      <c r="I12" s="57">
        <v>30977.082979300576</v>
      </c>
      <c r="J12" s="57">
        <v>30017.468657240475</v>
      </c>
      <c r="K12" s="57">
        <v>29446.531561707026</v>
      </c>
      <c r="L12" s="57">
        <v>26773.714255996121</v>
      </c>
      <c r="M12" s="57">
        <v>27748.537659171885</v>
      </c>
      <c r="N12" s="57">
        <v>25817.204094379744</v>
      </c>
      <c r="O12" s="57">
        <v>23440.239279677127</v>
      </c>
      <c r="P12" s="57">
        <v>22238.395980693025</v>
      </c>
      <c r="Q12" s="57">
        <v>20462.046401102853</v>
      </c>
      <c r="R12" s="57">
        <v>17735.304756868842</v>
      </c>
      <c r="S12" s="57">
        <v>15986.955057666653</v>
      </c>
      <c r="T12" s="57">
        <v>14293.824291540761</v>
      </c>
      <c r="U12" s="57">
        <v>13019.50142426059</v>
      </c>
      <c r="V12" s="57">
        <v>12598.713746534089</v>
      </c>
      <c r="W12" s="57">
        <v>10976.826888249447</v>
      </c>
      <c r="X12" s="57">
        <v>10842.599991907087</v>
      </c>
      <c r="Y12" s="57">
        <v>10776.01773239767</v>
      </c>
      <c r="Z12" s="57">
        <v>11572.263718957638</v>
      </c>
      <c r="AA12" s="57">
        <v>11121.118763168257</v>
      </c>
      <c r="AB12" s="57">
        <v>10189.203980465181</v>
      </c>
      <c r="AC12" s="57">
        <v>10301.264257895047</v>
      </c>
      <c r="AD12" s="57">
        <v>9726.18905297727</v>
      </c>
      <c r="AE12" s="57">
        <v>9616.0747354767009</v>
      </c>
      <c r="AF12" s="57">
        <v>8494.4790020267537</v>
      </c>
      <c r="AG12" s="57">
        <v>7094.449210828715</v>
      </c>
      <c r="AH12" s="57">
        <v>6735.0603826527185</v>
      </c>
      <c r="AI12" s="57">
        <v>6688.1646187541792</v>
      </c>
      <c r="AK12" s="58">
        <f t="shared" si="3"/>
        <v>-46.895763898539371</v>
      </c>
      <c r="AL12" s="59">
        <f t="shared" si="4"/>
        <v>-6.9629314711605605E-3</v>
      </c>
    </row>
    <row r="13" spans="2:38" ht="18.75" customHeight="1" x14ac:dyDescent="0.25">
      <c r="B13" s="60"/>
      <c r="C13" s="61"/>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K13" s="63"/>
      <c r="AL13" s="64"/>
    </row>
    <row r="14" spans="2:38" s="45" customFormat="1" ht="18.75" customHeight="1" x14ac:dyDescent="0.25">
      <c r="B14" s="65" t="s">
        <v>44</v>
      </c>
      <c r="C14" s="49" t="s">
        <v>7</v>
      </c>
      <c r="D14" s="50">
        <f>SUMIF(D15:D20,"&lt;1E+307")</f>
        <v>283658.40664380102</v>
      </c>
      <c r="E14" s="50">
        <f t="shared" ref="E14:AI14" si="5">SUMIF(E15:E20,"&lt;1E+307")</f>
        <v>258519.07570245446</v>
      </c>
      <c r="F14" s="50">
        <f t="shared" si="5"/>
        <v>248193.91897067029</v>
      </c>
      <c r="G14" s="50">
        <f t="shared" si="5"/>
        <v>238524.33215135697</v>
      </c>
      <c r="H14" s="50">
        <f t="shared" si="5"/>
        <v>242681.06653335158</v>
      </c>
      <c r="I14" s="50">
        <f t="shared" si="5"/>
        <v>244354.31505629898</v>
      </c>
      <c r="J14" s="50">
        <f t="shared" si="5"/>
        <v>233198.5614396827</v>
      </c>
      <c r="K14" s="50">
        <f t="shared" si="5"/>
        <v>237557.39833774418</v>
      </c>
      <c r="L14" s="50">
        <f t="shared" si="5"/>
        <v>219294.08131854216</v>
      </c>
      <c r="M14" s="50">
        <f t="shared" si="5"/>
        <v>208799.73694766709</v>
      </c>
      <c r="N14" s="50">
        <f t="shared" si="5"/>
        <v>208154.11509931865</v>
      </c>
      <c r="O14" s="50">
        <f t="shared" si="5"/>
        <v>197609.20685184997</v>
      </c>
      <c r="P14" s="50">
        <f t="shared" si="5"/>
        <v>195267.11731837507</v>
      </c>
      <c r="Q14" s="50">
        <f t="shared" si="5"/>
        <v>195938.70912870695</v>
      </c>
      <c r="R14" s="50">
        <f t="shared" si="5"/>
        <v>197578.72760079522</v>
      </c>
      <c r="S14" s="50">
        <f t="shared" si="5"/>
        <v>191156.83980774845</v>
      </c>
      <c r="T14" s="50">
        <f t="shared" si="5"/>
        <v>196249.29156866981</v>
      </c>
      <c r="U14" s="50">
        <f t="shared" si="5"/>
        <v>205254.66904004704</v>
      </c>
      <c r="V14" s="50">
        <f t="shared" si="5"/>
        <v>201706.27638211061</v>
      </c>
      <c r="W14" s="50">
        <f t="shared" si="5"/>
        <v>176079.08238877717</v>
      </c>
      <c r="X14" s="50">
        <f t="shared" si="5"/>
        <v>188410.34358093492</v>
      </c>
      <c r="Y14" s="50">
        <f t="shared" si="5"/>
        <v>185417.15266345275</v>
      </c>
      <c r="Z14" s="50">
        <f t="shared" si="5"/>
        <v>179611.38236975015</v>
      </c>
      <c r="AA14" s="50">
        <f t="shared" si="5"/>
        <v>180056.85306938697</v>
      </c>
      <c r="AB14" s="50">
        <f t="shared" si="5"/>
        <v>179755.48249642385</v>
      </c>
      <c r="AC14" s="50">
        <f t="shared" si="5"/>
        <v>187489.48562998525</v>
      </c>
      <c r="AD14" s="50">
        <f t="shared" si="5"/>
        <v>191716.4888738523</v>
      </c>
      <c r="AE14" s="50">
        <f t="shared" si="5"/>
        <v>197518.90696222809</v>
      </c>
      <c r="AF14" s="50">
        <f t="shared" si="5"/>
        <v>189383.69571740265</v>
      </c>
      <c r="AG14" s="50">
        <f t="shared" si="5"/>
        <v>183302.07062142401</v>
      </c>
      <c r="AH14" s="50">
        <f t="shared" si="5"/>
        <v>171861.03858397927</v>
      </c>
      <c r="AI14" s="50">
        <f t="shared" si="5"/>
        <v>181294.9160371279</v>
      </c>
      <c r="AK14" s="51">
        <f t="shared" ref="AK14:AK25" si="6">AI14-AH14</f>
        <v>9433.877453148627</v>
      </c>
      <c r="AL14" s="52">
        <f t="shared" ref="AL14:AL25" si="7">IF(AI14&lt;&gt;0,AI14/AH14-1,0)</f>
        <v>5.4892473191582525E-2</v>
      </c>
    </row>
    <row r="15" spans="2:38" ht="18.75" customHeight="1" x14ac:dyDescent="0.25">
      <c r="B15" s="60" t="s">
        <v>45</v>
      </c>
      <c r="C15" s="61" t="s">
        <v>7</v>
      </c>
      <c r="D15" s="62">
        <v>186766.99382540034</v>
      </c>
      <c r="E15" s="62">
        <v>165351.56856124001</v>
      </c>
      <c r="F15" s="62">
        <v>154801.27607083958</v>
      </c>
      <c r="G15" s="62">
        <v>143944.65932967304</v>
      </c>
      <c r="H15" s="62">
        <v>142326.55306479664</v>
      </c>
      <c r="I15" s="62">
        <v>145753.91974165523</v>
      </c>
      <c r="J15" s="62">
        <v>136537.58895612284</v>
      </c>
      <c r="K15" s="62">
        <v>140624.72931324231</v>
      </c>
      <c r="L15" s="62">
        <v>136206.3761422816</v>
      </c>
      <c r="M15" s="62">
        <v>133790.80384355932</v>
      </c>
      <c r="N15" s="62">
        <v>130258.78403000197</v>
      </c>
      <c r="O15" s="62">
        <v>123076.6318393181</v>
      </c>
      <c r="P15" s="62">
        <v>122151.68022768368</v>
      </c>
      <c r="Q15" s="62">
        <v>118958.77689451109</v>
      </c>
      <c r="R15" s="62">
        <v>118696.4700564511</v>
      </c>
      <c r="S15" s="62">
        <v>115554.87506057392</v>
      </c>
      <c r="T15" s="62">
        <v>120482.4654259219</v>
      </c>
      <c r="U15" s="62">
        <v>128316.61825252089</v>
      </c>
      <c r="V15" s="62">
        <v>128512.98431100737</v>
      </c>
      <c r="W15" s="62">
        <v>110321.22348778608</v>
      </c>
      <c r="X15" s="62">
        <v>125851.56853801072</v>
      </c>
      <c r="Y15" s="62">
        <v>122932.27587111433</v>
      </c>
      <c r="Z15" s="62">
        <v>118042.35495008374</v>
      </c>
      <c r="AA15" s="62">
        <v>118737.84916326903</v>
      </c>
      <c r="AB15" s="62">
        <v>118561.59612530853</v>
      </c>
      <c r="AC15" s="62">
        <v>127260.53356572412</v>
      </c>
      <c r="AD15" s="62">
        <v>129640.63877767349</v>
      </c>
      <c r="AE15" s="62">
        <v>131585.47635327905</v>
      </c>
      <c r="AF15" s="62">
        <v>126416.82695375758</v>
      </c>
      <c r="AG15" s="62">
        <v>123511.9196844547</v>
      </c>
      <c r="AH15" s="62">
        <v>116388.32239489316</v>
      </c>
      <c r="AI15" s="62">
        <v>123851.90784151145</v>
      </c>
      <c r="AK15" s="63">
        <f t="shared" si="6"/>
        <v>7463.5854466182936</v>
      </c>
      <c r="AL15" s="64">
        <f t="shared" si="7"/>
        <v>6.4126583260605274E-2</v>
      </c>
    </row>
    <row r="16" spans="2:38" ht="18.75" customHeight="1" x14ac:dyDescent="0.25">
      <c r="B16" s="55" t="s">
        <v>46</v>
      </c>
      <c r="C16" s="56" t="s">
        <v>7</v>
      </c>
      <c r="D16" s="57">
        <v>23522.377003359587</v>
      </c>
      <c r="E16" s="57">
        <v>21349.780691256259</v>
      </c>
      <c r="F16" s="57">
        <v>22135.054345486104</v>
      </c>
      <c r="G16" s="57">
        <v>22530.875775271146</v>
      </c>
      <c r="H16" s="57">
        <v>24133.103080547364</v>
      </c>
      <c r="I16" s="57">
        <v>24487.421341301233</v>
      </c>
      <c r="J16" s="57">
        <v>23079.988502054999</v>
      </c>
      <c r="K16" s="57">
        <v>23600.760284535903</v>
      </c>
      <c r="L16" s="57">
        <v>23600.618765187221</v>
      </c>
      <c r="M16" s="57">
        <v>23710.80254740395</v>
      </c>
      <c r="N16" s="57">
        <v>23265.792589337645</v>
      </c>
      <c r="O16" s="57">
        <v>21051.263216725922</v>
      </c>
      <c r="P16" s="57">
        <v>20147.498665345222</v>
      </c>
      <c r="Q16" s="57">
        <v>20878.760771206616</v>
      </c>
      <c r="R16" s="57">
        <v>21406.357267773954</v>
      </c>
      <c r="S16" s="57">
        <v>20125.529017977475</v>
      </c>
      <c r="T16" s="57">
        <v>20599.789467911349</v>
      </c>
      <c r="U16" s="57">
        <v>21876.823792411458</v>
      </c>
      <c r="V16" s="57">
        <v>20850.421224855618</v>
      </c>
      <c r="W16" s="57">
        <v>18468.455450410311</v>
      </c>
      <c r="X16" s="57">
        <v>18952.411817376305</v>
      </c>
      <c r="Y16" s="57">
        <v>20151.155477001237</v>
      </c>
      <c r="Z16" s="57">
        <v>19665.716849405289</v>
      </c>
      <c r="AA16" s="57">
        <v>19026.529912832066</v>
      </c>
      <c r="AB16" s="57">
        <v>19562.186838541893</v>
      </c>
      <c r="AC16" s="57">
        <v>19164.943082949099</v>
      </c>
      <c r="AD16" s="57">
        <v>19191.871930116507</v>
      </c>
      <c r="AE16" s="57">
        <v>19842.776247479938</v>
      </c>
      <c r="AF16" s="57">
        <v>19704.465401514648</v>
      </c>
      <c r="AG16" s="57">
        <v>19412.684903912606</v>
      </c>
      <c r="AH16" s="57">
        <v>19043.419178423868</v>
      </c>
      <c r="AI16" s="57">
        <v>19830.0414872</v>
      </c>
      <c r="AK16" s="58">
        <f t="shared" si="6"/>
        <v>786.62230877613183</v>
      </c>
      <c r="AL16" s="59">
        <f t="shared" si="7"/>
        <v>4.1306779071868194E-2</v>
      </c>
    </row>
    <row r="17" spans="2:38" ht="18.75" customHeight="1" x14ac:dyDescent="0.25">
      <c r="B17" s="60" t="s">
        <v>47</v>
      </c>
      <c r="C17" s="61" t="s">
        <v>7</v>
      </c>
      <c r="D17" s="62">
        <v>29836.764229210195</v>
      </c>
      <c r="E17" s="62">
        <v>29580.7245032832</v>
      </c>
      <c r="F17" s="62">
        <v>32128.583468463199</v>
      </c>
      <c r="G17" s="62">
        <v>29735.916847787204</v>
      </c>
      <c r="H17" s="62">
        <v>32571.283802387203</v>
      </c>
      <c r="I17" s="62">
        <v>32016.122762462197</v>
      </c>
      <c r="J17" s="62">
        <v>33275.802483062856</v>
      </c>
      <c r="K17" s="62">
        <v>30823.481998433235</v>
      </c>
      <c r="L17" s="62">
        <v>18242.031318275272</v>
      </c>
      <c r="M17" s="62">
        <v>13982.001078497553</v>
      </c>
      <c r="N17" s="62">
        <v>14259.767395995852</v>
      </c>
      <c r="O17" s="62">
        <v>15566.079109556413</v>
      </c>
      <c r="P17" s="62">
        <v>16709.728195108841</v>
      </c>
      <c r="Q17" s="62">
        <v>17001.007860964284</v>
      </c>
      <c r="R17" s="62">
        <v>17978.308883749662</v>
      </c>
      <c r="S17" s="62">
        <v>17387.244261743876</v>
      </c>
      <c r="T17" s="62">
        <v>16757.853807319225</v>
      </c>
      <c r="U17" s="62">
        <v>19611.389007248206</v>
      </c>
      <c r="V17" s="62">
        <v>17898.008766037488</v>
      </c>
      <c r="W17" s="62">
        <v>17322.074204098531</v>
      </c>
      <c r="X17" s="62">
        <v>10236.285368806093</v>
      </c>
      <c r="Y17" s="62">
        <v>9630.4711512010854</v>
      </c>
      <c r="Z17" s="62">
        <v>9514.9265419354379</v>
      </c>
      <c r="AA17" s="62">
        <v>9456.6102356036481</v>
      </c>
      <c r="AB17" s="62">
        <v>7509.9852951521307</v>
      </c>
      <c r="AC17" s="62">
        <v>6847.1293759466153</v>
      </c>
      <c r="AD17" s="62">
        <v>6887.6825387667213</v>
      </c>
      <c r="AE17" s="62">
        <v>6839.4878559122335</v>
      </c>
      <c r="AF17" s="62">
        <v>6676.961976790948</v>
      </c>
      <c r="AG17" s="62">
        <v>6405.0390531377552</v>
      </c>
      <c r="AH17" s="62">
        <v>6421.1962376930423</v>
      </c>
      <c r="AI17" s="62">
        <v>6588.6957079499998</v>
      </c>
      <c r="AK17" s="63">
        <f t="shared" si="6"/>
        <v>167.49947025695747</v>
      </c>
      <c r="AL17" s="64">
        <f t="shared" si="7"/>
        <v>2.6085399675798593E-2</v>
      </c>
    </row>
    <row r="18" spans="2:38" ht="18.75" customHeight="1" x14ac:dyDescent="0.25">
      <c r="B18" s="55" t="s">
        <v>48</v>
      </c>
      <c r="C18" s="56" t="s">
        <v>7</v>
      </c>
      <c r="D18" s="57">
        <v>25119.671620730009</v>
      </c>
      <c r="E18" s="57">
        <v>24502.87169</v>
      </c>
      <c r="F18" s="57">
        <v>21080.354700500004</v>
      </c>
      <c r="G18" s="57">
        <v>21535.592222259998</v>
      </c>
      <c r="H18" s="57">
        <v>22972.949888614832</v>
      </c>
      <c r="I18" s="57">
        <v>20820.274297767726</v>
      </c>
      <c r="J18" s="57">
        <v>20090.156849853985</v>
      </c>
      <c r="K18" s="57">
        <v>22121.744881146449</v>
      </c>
      <c r="L18" s="57">
        <v>20334.271236166402</v>
      </c>
      <c r="M18" s="57">
        <v>18281.599685361303</v>
      </c>
      <c r="N18" s="57">
        <v>23487.985377060177</v>
      </c>
      <c r="O18" s="57">
        <v>20518.231503152048</v>
      </c>
      <c r="P18" s="57">
        <v>18938.913807687084</v>
      </c>
      <c r="Q18" s="57">
        <v>22540.772685014308</v>
      </c>
      <c r="R18" s="57">
        <v>22540.535922195817</v>
      </c>
      <c r="S18" s="57">
        <v>21165.427746752463</v>
      </c>
      <c r="T18" s="57">
        <v>21520.614341878209</v>
      </c>
      <c r="U18" s="57">
        <v>18512.728969538472</v>
      </c>
      <c r="V18" s="57">
        <v>17620.862664633285</v>
      </c>
      <c r="W18" s="57">
        <v>12838.681069086075</v>
      </c>
      <c r="X18" s="57">
        <v>16421.732283345998</v>
      </c>
      <c r="Y18" s="57">
        <v>15715.885262807498</v>
      </c>
      <c r="Z18" s="57">
        <v>15259.71601470231</v>
      </c>
      <c r="AA18" s="57">
        <v>15753.839727954604</v>
      </c>
      <c r="AB18" s="57">
        <v>17113.477547338771</v>
      </c>
      <c r="AC18" s="57">
        <v>16797.451654251119</v>
      </c>
      <c r="AD18" s="57">
        <v>18442.002247822275</v>
      </c>
      <c r="AE18" s="57">
        <v>21609.218995368679</v>
      </c>
      <c r="AF18" s="57">
        <v>19850.483088890072</v>
      </c>
      <c r="AG18" s="57">
        <v>18044.438837942576</v>
      </c>
      <c r="AH18" s="57">
        <v>15643.041617946908</v>
      </c>
      <c r="AI18" s="57">
        <v>17587.537315494897</v>
      </c>
      <c r="AK18" s="58">
        <f t="shared" si="6"/>
        <v>1944.495697547989</v>
      </c>
      <c r="AL18" s="59">
        <f t="shared" si="7"/>
        <v>0.12430419512002788</v>
      </c>
    </row>
    <row r="19" spans="2:38" ht="18.75" customHeight="1" x14ac:dyDescent="0.25">
      <c r="B19" s="60" t="s">
        <v>49</v>
      </c>
      <c r="C19" s="61" t="s">
        <v>7</v>
      </c>
      <c r="D19" s="62">
        <v>5017.169236944299</v>
      </c>
      <c r="E19" s="62">
        <v>4899.2209628962455</v>
      </c>
      <c r="F19" s="62">
        <v>4741.8767149664745</v>
      </c>
      <c r="G19" s="62">
        <v>4683.4807037871378</v>
      </c>
      <c r="H19" s="62">
        <v>4181.2988380039405</v>
      </c>
      <c r="I19" s="62">
        <v>4185.019910056697</v>
      </c>
      <c r="J19" s="62">
        <v>4126.0145457225781</v>
      </c>
      <c r="K19" s="62">
        <v>4102.7953659796103</v>
      </c>
      <c r="L19" s="62">
        <v>4107.6196848988639</v>
      </c>
      <c r="M19" s="62">
        <v>3957.2470622938199</v>
      </c>
      <c r="N19" s="62">
        <v>3588.4597441728056</v>
      </c>
      <c r="O19" s="62">
        <v>3369.9786423994797</v>
      </c>
      <c r="P19" s="62">
        <v>3168.7552234337527</v>
      </c>
      <c r="Q19" s="62">
        <v>3011.2439286210565</v>
      </c>
      <c r="R19" s="62">
        <v>2968.8349469329401</v>
      </c>
      <c r="S19" s="62">
        <v>2740.1429438193677</v>
      </c>
      <c r="T19" s="62">
        <v>2771.5350300409841</v>
      </c>
      <c r="U19" s="62">
        <v>2728.2657697996301</v>
      </c>
      <c r="V19" s="62">
        <v>2592.3961344335794</v>
      </c>
      <c r="W19" s="62">
        <v>2439.1963210402864</v>
      </c>
      <c r="X19" s="62">
        <v>2701.8588089536147</v>
      </c>
      <c r="Y19" s="62">
        <v>2561.3181945801903</v>
      </c>
      <c r="Z19" s="62">
        <v>2519.1806339584164</v>
      </c>
      <c r="AA19" s="62">
        <v>2440.2408159038632</v>
      </c>
      <c r="AB19" s="62">
        <v>2351.1192405962856</v>
      </c>
      <c r="AC19" s="62">
        <v>2303.9147813975678</v>
      </c>
      <c r="AD19" s="62">
        <v>2339.456854440451</v>
      </c>
      <c r="AE19" s="62">
        <v>2354.2778891778162</v>
      </c>
      <c r="AF19" s="62">
        <v>2324.094669137136</v>
      </c>
      <c r="AG19" s="62">
        <v>2236.4561888785256</v>
      </c>
      <c r="AH19" s="62">
        <v>2205.8990485970503</v>
      </c>
      <c r="AI19" s="62">
        <v>2289.5419075287145</v>
      </c>
      <c r="AK19" s="63">
        <f t="shared" si="6"/>
        <v>83.64285893166425</v>
      </c>
      <c r="AL19" s="64">
        <f t="shared" si="7"/>
        <v>3.7917809060600938E-2</v>
      </c>
    </row>
    <row r="20" spans="2:38" ht="18.75" customHeight="1" x14ac:dyDescent="0.25">
      <c r="B20" s="55" t="s">
        <v>50</v>
      </c>
      <c r="C20" s="56" t="s">
        <v>51</v>
      </c>
      <c r="D20" s="57">
        <v>13395.4307281566</v>
      </c>
      <c r="E20" s="57">
        <v>12834.90929377873</v>
      </c>
      <c r="F20" s="57">
        <v>13306.773670414967</v>
      </c>
      <c r="G20" s="57">
        <v>16093.8072725784</v>
      </c>
      <c r="H20" s="57">
        <v>16495.87785900159</v>
      </c>
      <c r="I20" s="57">
        <v>17091.557003055899</v>
      </c>
      <c r="J20" s="57">
        <v>16089.010102865443</v>
      </c>
      <c r="K20" s="57">
        <v>16283.886494406674</v>
      </c>
      <c r="L20" s="57">
        <v>16803.164171732755</v>
      </c>
      <c r="M20" s="57">
        <v>15077.282730551146</v>
      </c>
      <c r="N20" s="57">
        <v>13293.325962750225</v>
      </c>
      <c r="O20" s="57">
        <v>14027.022540697995</v>
      </c>
      <c r="P20" s="57">
        <v>14150.541199116466</v>
      </c>
      <c r="Q20" s="57">
        <v>13548.146988389592</v>
      </c>
      <c r="R20" s="57">
        <v>13988.220523691754</v>
      </c>
      <c r="S20" s="57">
        <v>14183.620776881342</v>
      </c>
      <c r="T20" s="57">
        <v>14117.033495598147</v>
      </c>
      <c r="U20" s="57">
        <v>14208.843248528414</v>
      </c>
      <c r="V20" s="57">
        <v>14231.603281143269</v>
      </c>
      <c r="W20" s="57">
        <v>14689.4518563559</v>
      </c>
      <c r="X20" s="57">
        <v>14246.48676444217</v>
      </c>
      <c r="Y20" s="57">
        <v>14426.046706748415</v>
      </c>
      <c r="Z20" s="57">
        <v>14609.487379664921</v>
      </c>
      <c r="AA20" s="57">
        <v>14641.783213823734</v>
      </c>
      <c r="AB20" s="57">
        <v>14657.117449486268</v>
      </c>
      <c r="AC20" s="57">
        <v>15115.513169716753</v>
      </c>
      <c r="AD20" s="57">
        <v>15214.836525032842</v>
      </c>
      <c r="AE20" s="57">
        <v>15287.66962101036</v>
      </c>
      <c r="AF20" s="57">
        <v>14410.863627312256</v>
      </c>
      <c r="AG20" s="57">
        <v>13691.531953097829</v>
      </c>
      <c r="AH20" s="57">
        <v>12159.160106425237</v>
      </c>
      <c r="AI20" s="57">
        <v>11147.191777442806</v>
      </c>
      <c r="AK20" s="58">
        <f t="shared" si="6"/>
        <v>-1011.9683289824316</v>
      </c>
      <c r="AL20" s="59">
        <f t="shared" si="7"/>
        <v>-8.3226828179331136E-2</v>
      </c>
    </row>
    <row r="21" spans="2:38" s="45" customFormat="1" ht="18.75" customHeight="1" x14ac:dyDescent="0.25">
      <c r="B21" s="66"/>
      <c r="C21" s="43"/>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K21" s="46"/>
      <c r="AL21" s="54"/>
    </row>
    <row r="22" spans="2:38" s="45" customFormat="1" ht="18.75" customHeight="1" x14ac:dyDescent="0.25">
      <c r="B22" s="65" t="s">
        <v>52</v>
      </c>
      <c r="C22" s="49" t="s">
        <v>7</v>
      </c>
      <c r="D22" s="50">
        <f>SUMIF(D23:D25,"&lt;1E+307")</f>
        <v>209702.95126260509</v>
      </c>
      <c r="E22" s="50">
        <f t="shared" ref="E22:AI22" si="8">SUMIF(E23:E25,"&lt;1E+307")</f>
        <v>208267.42458645618</v>
      </c>
      <c r="F22" s="50">
        <f t="shared" si="8"/>
        <v>190314.73762175452</v>
      </c>
      <c r="G22" s="50">
        <f t="shared" si="8"/>
        <v>197066.97444746783</v>
      </c>
      <c r="H22" s="50">
        <f t="shared" si="8"/>
        <v>186344.12820851235</v>
      </c>
      <c r="I22" s="50">
        <f t="shared" si="8"/>
        <v>187837.68050011076</v>
      </c>
      <c r="J22" s="50">
        <f t="shared" si="8"/>
        <v>211071.32513683618</v>
      </c>
      <c r="K22" s="50">
        <f t="shared" si="8"/>
        <v>197833.06635367259</v>
      </c>
      <c r="L22" s="50">
        <f t="shared" si="8"/>
        <v>189706.64096102101</v>
      </c>
      <c r="M22" s="50">
        <f t="shared" si="8"/>
        <v>173001.22745004413</v>
      </c>
      <c r="N22" s="50">
        <f t="shared" si="8"/>
        <v>166976.98738702724</v>
      </c>
      <c r="O22" s="50">
        <f t="shared" si="8"/>
        <v>187264.03042606454</v>
      </c>
      <c r="P22" s="50">
        <f t="shared" si="8"/>
        <v>174268.35978059989</v>
      </c>
      <c r="Q22" s="50">
        <f t="shared" si="8"/>
        <v>166926.19529822856</v>
      </c>
      <c r="R22" s="50">
        <f t="shared" si="8"/>
        <v>156327.3317379994</v>
      </c>
      <c r="S22" s="50">
        <f t="shared" si="8"/>
        <v>153911.25859419742</v>
      </c>
      <c r="T22" s="50">
        <f t="shared" si="8"/>
        <v>162247.4502558471</v>
      </c>
      <c r="U22" s="50">
        <f t="shared" si="8"/>
        <v>126031.10408883203</v>
      </c>
      <c r="V22" s="50">
        <f t="shared" si="8"/>
        <v>151701.45396005586</v>
      </c>
      <c r="W22" s="50">
        <f t="shared" si="8"/>
        <v>139007.63042952176</v>
      </c>
      <c r="X22" s="50">
        <f t="shared" si="8"/>
        <v>148244.29393914458</v>
      </c>
      <c r="Y22" s="50">
        <f t="shared" si="8"/>
        <v>127220.52900973309</v>
      </c>
      <c r="Z22" s="50">
        <f t="shared" si="8"/>
        <v>130103.39738920685</v>
      </c>
      <c r="AA22" s="50">
        <f t="shared" si="8"/>
        <v>139672.37652013733</v>
      </c>
      <c r="AB22" s="50">
        <f t="shared" si="8"/>
        <v>118244.57212830514</v>
      </c>
      <c r="AC22" s="50">
        <f t="shared" si="8"/>
        <v>124014.62900775834</v>
      </c>
      <c r="AD22" s="50">
        <f t="shared" si="8"/>
        <v>124531.71456560958</v>
      </c>
      <c r="AE22" s="50">
        <f t="shared" si="8"/>
        <v>122328.34668060634</v>
      </c>
      <c r="AF22" s="50">
        <f t="shared" si="8"/>
        <v>116069.27050046403</v>
      </c>
      <c r="AG22" s="50">
        <f t="shared" si="8"/>
        <v>121348.88289310645</v>
      </c>
      <c r="AH22" s="50">
        <f t="shared" si="8"/>
        <v>119382.69320678119</v>
      </c>
      <c r="AI22" s="50">
        <f t="shared" si="8"/>
        <v>115452.99044879113</v>
      </c>
      <c r="AK22" s="51">
        <f t="shared" si="6"/>
        <v>-3929.7027579900605</v>
      </c>
      <c r="AL22" s="52">
        <f t="shared" si="7"/>
        <v>-3.2916854633053716E-2</v>
      </c>
    </row>
    <row r="23" spans="2:38" ht="18.75" customHeight="1" x14ac:dyDescent="0.25">
      <c r="B23" s="60" t="s">
        <v>53</v>
      </c>
      <c r="C23" s="61" t="s">
        <v>7</v>
      </c>
      <c r="D23" s="62">
        <v>65720.470132052171</v>
      </c>
      <c r="E23" s="62">
        <v>65898.688400251369</v>
      </c>
      <c r="F23" s="62">
        <v>58608.65522621436</v>
      </c>
      <c r="G23" s="62">
        <v>56221.154594688451</v>
      </c>
      <c r="H23" s="62">
        <v>51608.353058059045</v>
      </c>
      <c r="I23" s="62">
        <v>53516.830796127273</v>
      </c>
      <c r="J23" s="62">
        <v>64282.154878681307</v>
      </c>
      <c r="K23" s="62">
        <v>55219.130656915309</v>
      </c>
      <c r="L23" s="62">
        <v>53551.999506408749</v>
      </c>
      <c r="M23" s="62">
        <v>49439.51098367729</v>
      </c>
      <c r="N23" s="62">
        <v>45734.550796920856</v>
      </c>
      <c r="O23" s="62">
        <v>52960.418271864539</v>
      </c>
      <c r="P23" s="62">
        <v>50028.941630419751</v>
      </c>
      <c r="Q23" s="62">
        <v>42062.100142675139</v>
      </c>
      <c r="R23" s="62">
        <v>40665.113376770598</v>
      </c>
      <c r="S23" s="62">
        <v>40208.697252375692</v>
      </c>
      <c r="T23" s="62">
        <v>46195.453940036823</v>
      </c>
      <c r="U23" s="62">
        <v>35409.902929638774</v>
      </c>
      <c r="V23" s="62">
        <v>42174.111854255956</v>
      </c>
      <c r="W23" s="62">
        <v>37811.089611147436</v>
      </c>
      <c r="X23" s="62">
        <v>39913.199528004108</v>
      </c>
      <c r="Y23" s="62">
        <v>35029.814495838262</v>
      </c>
      <c r="Z23" s="62">
        <v>34019.907955147013</v>
      </c>
      <c r="AA23" s="62">
        <v>37499.106866394046</v>
      </c>
      <c r="AB23" s="62">
        <v>33663.05785756663</v>
      </c>
      <c r="AC23" s="62">
        <v>35086.509595059775</v>
      </c>
      <c r="AD23" s="62">
        <v>34148.044086310329</v>
      </c>
      <c r="AE23" s="62">
        <v>33751.291346287442</v>
      </c>
      <c r="AF23" s="62">
        <v>29618.653340925041</v>
      </c>
      <c r="AG23" s="62">
        <v>29888.022467993495</v>
      </c>
      <c r="AH23" s="62">
        <v>27788.03353817551</v>
      </c>
      <c r="AI23" s="62">
        <v>30006.522769601066</v>
      </c>
      <c r="AK23" s="63">
        <f t="shared" si="6"/>
        <v>2218.4892314255558</v>
      </c>
      <c r="AL23" s="64">
        <f t="shared" si="7"/>
        <v>7.9836136241082656E-2</v>
      </c>
    </row>
    <row r="24" spans="2:38" ht="18.75" customHeight="1" x14ac:dyDescent="0.25">
      <c r="B24" s="55" t="s">
        <v>54</v>
      </c>
      <c r="C24" s="56" t="s">
        <v>7</v>
      </c>
      <c r="D24" s="57">
        <v>131889.27281991622</v>
      </c>
      <c r="E24" s="57">
        <v>133744.47713420846</v>
      </c>
      <c r="F24" s="57">
        <v>125160.65532154543</v>
      </c>
      <c r="G24" s="57">
        <v>135608.06006987364</v>
      </c>
      <c r="H24" s="57">
        <v>129913.65794886854</v>
      </c>
      <c r="I24" s="57">
        <v>130304.96193698951</v>
      </c>
      <c r="J24" s="57">
        <v>143649.15621934299</v>
      </c>
      <c r="K24" s="57">
        <v>139581.19514858926</v>
      </c>
      <c r="L24" s="57">
        <v>133111.44264333375</v>
      </c>
      <c r="M24" s="57">
        <v>120965.03316459843</v>
      </c>
      <c r="N24" s="57">
        <v>118916.47305467156</v>
      </c>
      <c r="O24" s="57">
        <v>132398.51557507194</v>
      </c>
      <c r="P24" s="57">
        <v>122297.77713463311</v>
      </c>
      <c r="Q24" s="57">
        <v>122901.29688601439</v>
      </c>
      <c r="R24" s="57">
        <v>113983.38963141094</v>
      </c>
      <c r="S24" s="57">
        <v>111993.23286317123</v>
      </c>
      <c r="T24" s="57">
        <v>114499.86303320079</v>
      </c>
      <c r="U24" s="57">
        <v>89332.137320914946</v>
      </c>
      <c r="V24" s="57">
        <v>108212.97424108771</v>
      </c>
      <c r="W24" s="57">
        <v>99854.378717856365</v>
      </c>
      <c r="X24" s="57">
        <v>107035.34532495301</v>
      </c>
      <c r="Y24" s="57">
        <v>90989.136527293827</v>
      </c>
      <c r="Z24" s="57">
        <v>95094.724365856804</v>
      </c>
      <c r="AA24" s="57">
        <v>101145.75119967246</v>
      </c>
      <c r="AB24" s="57">
        <v>83614.631571788908</v>
      </c>
      <c r="AC24" s="57">
        <v>87957.050493343049</v>
      </c>
      <c r="AD24" s="57">
        <v>89381.120127766</v>
      </c>
      <c r="AE24" s="57">
        <v>87759.806838481702</v>
      </c>
      <c r="AF24" s="57">
        <v>85723.273746259511</v>
      </c>
      <c r="AG24" s="57">
        <v>90567.739747141881</v>
      </c>
      <c r="AH24" s="57">
        <v>90846.813229867839</v>
      </c>
      <c r="AI24" s="57">
        <v>84511.474673913588</v>
      </c>
      <c r="AK24" s="58">
        <f t="shared" si="6"/>
        <v>-6335.3385559542512</v>
      </c>
      <c r="AL24" s="59">
        <f t="shared" si="7"/>
        <v>-6.973649741487431E-2</v>
      </c>
    </row>
    <row r="25" spans="2:38" ht="18.75" customHeight="1" x14ac:dyDescent="0.25">
      <c r="B25" s="60" t="s">
        <v>55</v>
      </c>
      <c r="C25" s="61" t="s">
        <v>7</v>
      </c>
      <c r="D25" s="62">
        <v>12093.208310636684</v>
      </c>
      <c r="E25" s="62">
        <v>8624.2590519963596</v>
      </c>
      <c r="F25" s="62">
        <v>6545.427073994726</v>
      </c>
      <c r="G25" s="62">
        <v>5237.7597829057577</v>
      </c>
      <c r="H25" s="62">
        <v>4822.1172015847806</v>
      </c>
      <c r="I25" s="62">
        <v>4015.8877669939775</v>
      </c>
      <c r="J25" s="62">
        <v>3140.0140388118866</v>
      </c>
      <c r="K25" s="62">
        <v>3032.7405481680298</v>
      </c>
      <c r="L25" s="62">
        <v>3043.1988112785025</v>
      </c>
      <c r="M25" s="62">
        <v>2596.6833017684212</v>
      </c>
      <c r="N25" s="62">
        <v>2325.9635354348379</v>
      </c>
      <c r="O25" s="62">
        <v>1905.0965791280687</v>
      </c>
      <c r="P25" s="62">
        <v>1941.6410155470237</v>
      </c>
      <c r="Q25" s="62">
        <v>1962.7982695390378</v>
      </c>
      <c r="R25" s="62">
        <v>1678.8287298178511</v>
      </c>
      <c r="S25" s="62">
        <v>1709.3284786505083</v>
      </c>
      <c r="T25" s="62">
        <v>1552.1332826094945</v>
      </c>
      <c r="U25" s="62">
        <v>1289.0638382783038</v>
      </c>
      <c r="V25" s="62">
        <v>1314.3678647121992</v>
      </c>
      <c r="W25" s="62">
        <v>1342.1621005179372</v>
      </c>
      <c r="X25" s="62">
        <v>1295.7490861874483</v>
      </c>
      <c r="Y25" s="62">
        <v>1201.5779866010039</v>
      </c>
      <c r="Z25" s="62">
        <v>988.76506820302234</v>
      </c>
      <c r="AA25" s="62">
        <v>1027.518454070803</v>
      </c>
      <c r="AB25" s="62">
        <v>966.88269894959706</v>
      </c>
      <c r="AC25" s="62">
        <v>971.06891935551175</v>
      </c>
      <c r="AD25" s="62">
        <v>1002.550351533257</v>
      </c>
      <c r="AE25" s="62">
        <v>817.24849583719833</v>
      </c>
      <c r="AF25" s="62">
        <v>727.3434132794722</v>
      </c>
      <c r="AG25" s="62">
        <v>893.12067797107977</v>
      </c>
      <c r="AH25" s="62">
        <v>747.84643873783489</v>
      </c>
      <c r="AI25" s="62">
        <v>934.99300527647404</v>
      </c>
      <c r="AK25" s="63">
        <f t="shared" si="6"/>
        <v>187.14656653863915</v>
      </c>
      <c r="AL25" s="64">
        <f t="shared" si="7"/>
        <v>0.25024731929524546</v>
      </c>
    </row>
    <row r="26" spans="2:38" ht="18.75" customHeight="1" x14ac:dyDescent="0.25">
      <c r="B26" s="67"/>
      <c r="C26" s="56"/>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K26" s="58"/>
      <c r="AL26" s="59"/>
    </row>
    <row r="27" spans="2:38" s="45" customFormat="1" ht="18.75" customHeight="1" x14ac:dyDescent="0.25">
      <c r="B27" s="42" t="s">
        <v>56</v>
      </c>
      <c r="C27" s="43" t="s">
        <v>7</v>
      </c>
      <c r="D27" s="44">
        <f>SUMIF(D28:D31,"&lt;1E+307")</f>
        <v>163400.22372428258</v>
      </c>
      <c r="E27" s="44">
        <f t="shared" ref="E27:AI27" si="9">SUMIF(E28:E31,"&lt;1E+307")</f>
        <v>166340.58948933237</v>
      </c>
      <c r="F27" s="44">
        <f t="shared" si="9"/>
        <v>172133.46507192511</v>
      </c>
      <c r="G27" s="44">
        <f t="shared" si="9"/>
        <v>176519.5208962399</v>
      </c>
      <c r="H27" s="44">
        <f t="shared" si="9"/>
        <v>172534.00712897661</v>
      </c>
      <c r="I27" s="44">
        <f t="shared" si="9"/>
        <v>176174.71207340219</v>
      </c>
      <c r="J27" s="44">
        <f t="shared" si="9"/>
        <v>175887.25376898079</v>
      </c>
      <c r="K27" s="44">
        <f t="shared" si="9"/>
        <v>176376.77521626354</v>
      </c>
      <c r="L27" s="44">
        <f t="shared" si="9"/>
        <v>179710.85926752473</v>
      </c>
      <c r="M27" s="44">
        <f t="shared" si="9"/>
        <v>184898.68416064943</v>
      </c>
      <c r="N27" s="44">
        <f t="shared" si="9"/>
        <v>180950.51707503528</v>
      </c>
      <c r="O27" s="44">
        <f t="shared" si="9"/>
        <v>177029.02074701947</v>
      </c>
      <c r="P27" s="44">
        <f t="shared" si="9"/>
        <v>174609.49915081728</v>
      </c>
      <c r="Q27" s="44">
        <f t="shared" si="9"/>
        <v>168244.30136588274</v>
      </c>
      <c r="R27" s="44">
        <f t="shared" si="9"/>
        <v>167787.39273212149</v>
      </c>
      <c r="S27" s="44">
        <f t="shared" si="9"/>
        <v>159828.73726538132</v>
      </c>
      <c r="T27" s="44">
        <f t="shared" si="9"/>
        <v>155866.27387232069</v>
      </c>
      <c r="U27" s="44">
        <f t="shared" si="9"/>
        <v>152984.33647603614</v>
      </c>
      <c r="V27" s="44">
        <f t="shared" si="9"/>
        <v>152571.66603404068</v>
      </c>
      <c r="W27" s="44">
        <f t="shared" si="9"/>
        <v>151995.11240531161</v>
      </c>
      <c r="X27" s="44">
        <f t="shared" si="9"/>
        <v>152967.450216236</v>
      </c>
      <c r="Y27" s="44">
        <f t="shared" si="9"/>
        <v>154850.71128862203</v>
      </c>
      <c r="Z27" s="44">
        <f t="shared" si="9"/>
        <v>153551.24282367682</v>
      </c>
      <c r="AA27" s="44">
        <f t="shared" si="9"/>
        <v>157777.6927140271</v>
      </c>
      <c r="AB27" s="44">
        <f t="shared" si="9"/>
        <v>158858.89877039392</v>
      </c>
      <c r="AC27" s="44">
        <f t="shared" si="9"/>
        <v>161719.42516595038</v>
      </c>
      <c r="AD27" s="44">
        <f t="shared" si="9"/>
        <v>164922.05362424065</v>
      </c>
      <c r="AE27" s="44">
        <f t="shared" si="9"/>
        <v>167889.18411120056</v>
      </c>
      <c r="AF27" s="44">
        <f t="shared" si="9"/>
        <v>162291.94585516027</v>
      </c>
      <c r="AG27" s="44">
        <f t="shared" si="9"/>
        <v>164073.83815808524</v>
      </c>
      <c r="AH27" s="44">
        <f t="shared" si="9"/>
        <v>146373.51037293975</v>
      </c>
      <c r="AI27" s="44">
        <f t="shared" si="9"/>
        <v>148057.67270833137</v>
      </c>
      <c r="AK27" s="46">
        <f t="shared" ref="AK27:AK31" si="10">AI27-AH27</f>
        <v>1684.162335391622</v>
      </c>
      <c r="AL27" s="54">
        <f t="shared" ref="AL27:AL31" si="11">IF(AI27&lt;&gt;0,AI27/AH27-1,0)</f>
        <v>1.1505922971312366E-2</v>
      </c>
    </row>
    <row r="28" spans="2:38" ht="18.75" customHeight="1" x14ac:dyDescent="0.25">
      <c r="B28" s="55" t="s">
        <v>57</v>
      </c>
      <c r="C28" s="56" t="s">
        <v>7</v>
      </c>
      <c r="D28" s="57">
        <v>2437.8708054915191</v>
      </c>
      <c r="E28" s="57">
        <v>2266.7582563670594</v>
      </c>
      <c r="F28" s="57">
        <v>2177.2044122224484</v>
      </c>
      <c r="G28" s="57">
        <v>2101.4731011449157</v>
      </c>
      <c r="H28" s="57">
        <v>2100.7498887346155</v>
      </c>
      <c r="I28" s="57">
        <v>2156.7353481496957</v>
      </c>
      <c r="J28" s="57">
        <v>2182.0002420127512</v>
      </c>
      <c r="K28" s="57">
        <v>2357.8828934758344</v>
      </c>
      <c r="L28" s="57">
        <v>2424.4193873080076</v>
      </c>
      <c r="M28" s="57">
        <v>2523.1935279354216</v>
      </c>
      <c r="N28" s="57">
        <v>2663.2756413465959</v>
      </c>
      <c r="O28" s="57">
        <v>2552.5362531159035</v>
      </c>
      <c r="P28" s="57">
        <v>2508.7105076645053</v>
      </c>
      <c r="Q28" s="57">
        <v>2478.8498219809026</v>
      </c>
      <c r="R28" s="57">
        <v>2285.2051517449358</v>
      </c>
      <c r="S28" s="57">
        <v>2501.3989702194381</v>
      </c>
      <c r="T28" s="57">
        <v>2563.6516389121762</v>
      </c>
      <c r="U28" s="57">
        <v>2612.4486575839114</v>
      </c>
      <c r="V28" s="57">
        <v>2592.4292971200257</v>
      </c>
      <c r="W28" s="57">
        <v>2481.6980153942427</v>
      </c>
      <c r="X28" s="57">
        <v>2333.5229015308937</v>
      </c>
      <c r="Y28" s="57">
        <v>2140.3933812534433</v>
      </c>
      <c r="Z28" s="57">
        <v>2194.4761980901626</v>
      </c>
      <c r="AA28" s="57">
        <v>2057.6484985568991</v>
      </c>
      <c r="AB28" s="57">
        <v>1978.2216924255124</v>
      </c>
      <c r="AC28" s="57">
        <v>1998.5186082024838</v>
      </c>
      <c r="AD28" s="57">
        <v>2093.1876972787895</v>
      </c>
      <c r="AE28" s="57">
        <v>2173.8619949742088</v>
      </c>
      <c r="AF28" s="57">
        <v>2204.7694774243587</v>
      </c>
      <c r="AG28" s="57">
        <v>2253.7684044729463</v>
      </c>
      <c r="AH28" s="57">
        <v>1049.6929104509511</v>
      </c>
      <c r="AI28" s="57">
        <v>764.82341526925927</v>
      </c>
      <c r="AK28" s="58">
        <f t="shared" si="10"/>
        <v>-284.86949518169183</v>
      </c>
      <c r="AL28" s="59">
        <f t="shared" si="11"/>
        <v>-0.27138365168086265</v>
      </c>
    </row>
    <row r="29" spans="2:38" ht="18.75" customHeight="1" x14ac:dyDescent="0.25">
      <c r="B29" s="60" t="s">
        <v>58</v>
      </c>
      <c r="C29" s="61" t="s">
        <v>7</v>
      </c>
      <c r="D29" s="62">
        <v>154790.90221484724</v>
      </c>
      <c r="E29" s="62">
        <v>158351.47209525862</v>
      </c>
      <c r="F29" s="62">
        <v>164225.36970027891</v>
      </c>
      <c r="G29" s="62">
        <v>168715.32585233028</v>
      </c>
      <c r="H29" s="62">
        <v>164977.57639204367</v>
      </c>
      <c r="I29" s="62">
        <v>169100.39138140494</v>
      </c>
      <c r="J29" s="62">
        <v>169090.52675671471</v>
      </c>
      <c r="K29" s="62">
        <v>169915.45585350736</v>
      </c>
      <c r="L29" s="62">
        <v>173283.16288912008</v>
      </c>
      <c r="M29" s="62">
        <v>178723.64558880925</v>
      </c>
      <c r="N29" s="62">
        <v>174705.74383572247</v>
      </c>
      <c r="O29" s="62">
        <v>171070.69933097967</v>
      </c>
      <c r="P29" s="62">
        <v>168899.70214204097</v>
      </c>
      <c r="Q29" s="62">
        <v>162545.79807679087</v>
      </c>
      <c r="R29" s="62">
        <v>162376.58904195108</v>
      </c>
      <c r="S29" s="62">
        <v>154350.60569093016</v>
      </c>
      <c r="T29" s="62">
        <v>150530.44835400712</v>
      </c>
      <c r="U29" s="62">
        <v>147587.95181846796</v>
      </c>
      <c r="V29" s="62">
        <v>147254.81787646949</v>
      </c>
      <c r="W29" s="62">
        <v>146958.07588994849</v>
      </c>
      <c r="X29" s="62">
        <v>148108.23915744081</v>
      </c>
      <c r="Y29" s="62">
        <v>150111.68413017507</v>
      </c>
      <c r="Z29" s="62">
        <v>148858.79485032044</v>
      </c>
      <c r="AA29" s="62">
        <v>153161.28221916853</v>
      </c>
      <c r="AB29" s="62">
        <v>154354.1285976652</v>
      </c>
      <c r="AC29" s="62">
        <v>157022.88729542031</v>
      </c>
      <c r="AD29" s="62">
        <v>160238.09312456165</v>
      </c>
      <c r="AE29" s="62">
        <v>163402.53129657201</v>
      </c>
      <c r="AF29" s="62">
        <v>157831.41922613297</v>
      </c>
      <c r="AG29" s="62">
        <v>159404.10350467355</v>
      </c>
      <c r="AH29" s="62">
        <v>143133.60981385733</v>
      </c>
      <c r="AI29" s="62">
        <v>145093.0487442723</v>
      </c>
      <c r="AK29" s="63">
        <f t="shared" si="10"/>
        <v>1959.4389304149663</v>
      </c>
      <c r="AL29" s="64">
        <f t="shared" si="11"/>
        <v>1.36895794982268E-2</v>
      </c>
    </row>
    <row r="30" spans="2:38" ht="18.75" customHeight="1" x14ac:dyDescent="0.25">
      <c r="B30" s="55" t="s">
        <v>59</v>
      </c>
      <c r="C30" s="56" t="s">
        <v>7</v>
      </c>
      <c r="D30" s="57">
        <v>3147.4173480418171</v>
      </c>
      <c r="E30" s="57">
        <v>2817.0814986197356</v>
      </c>
      <c r="F30" s="57">
        <v>2764.9130690000416</v>
      </c>
      <c r="G30" s="57">
        <v>2752.7272880262713</v>
      </c>
      <c r="H30" s="57">
        <v>2560.1333188351318</v>
      </c>
      <c r="I30" s="57">
        <v>2476.1252212721338</v>
      </c>
      <c r="J30" s="57">
        <v>2353.5256501118465</v>
      </c>
      <c r="K30" s="57">
        <v>2172.5231701149751</v>
      </c>
      <c r="L30" s="57">
        <v>2050.730703250545</v>
      </c>
      <c r="M30" s="57">
        <v>1937.7682144215516</v>
      </c>
      <c r="N30" s="57">
        <v>1953.8712916340446</v>
      </c>
      <c r="O30" s="57">
        <v>1791.0310813720259</v>
      </c>
      <c r="P30" s="57">
        <v>1659.1266992710007</v>
      </c>
      <c r="Q30" s="57">
        <v>1628.0259749450606</v>
      </c>
      <c r="R30" s="57">
        <v>1537.8250295595778</v>
      </c>
      <c r="S30" s="57">
        <v>1375.2784872707675</v>
      </c>
      <c r="T30" s="57">
        <v>1298.934591794424</v>
      </c>
      <c r="U30" s="57">
        <v>1271.32351624137</v>
      </c>
      <c r="V30" s="57">
        <v>1250.6048680959004</v>
      </c>
      <c r="W30" s="57">
        <v>1100.7251913421337</v>
      </c>
      <c r="X30" s="57">
        <v>1121.0041054743313</v>
      </c>
      <c r="Y30" s="57">
        <v>1132.3170910765493</v>
      </c>
      <c r="Z30" s="57">
        <v>1042.4119343809703</v>
      </c>
      <c r="AA30" s="57">
        <v>1060.3240391290065</v>
      </c>
      <c r="AB30" s="57">
        <v>948.6293077648869</v>
      </c>
      <c r="AC30" s="57">
        <v>1024.6997290367935</v>
      </c>
      <c r="AD30" s="57">
        <v>1059.4716923368189</v>
      </c>
      <c r="AE30" s="57">
        <v>878.98166397660952</v>
      </c>
      <c r="AF30" s="57">
        <v>736.06753348922325</v>
      </c>
      <c r="AG30" s="57">
        <v>834.31505561568531</v>
      </c>
      <c r="AH30" s="57">
        <v>785.31892937596069</v>
      </c>
      <c r="AI30" s="57">
        <v>794.92276547044526</v>
      </c>
      <c r="AK30" s="58">
        <f t="shared" si="10"/>
        <v>9.6038360944845635</v>
      </c>
      <c r="AL30" s="59">
        <f t="shared" si="11"/>
        <v>1.2229217627691913E-2</v>
      </c>
    </row>
    <row r="31" spans="2:38" ht="18.75" customHeight="1" x14ac:dyDescent="0.25">
      <c r="B31" s="60" t="s">
        <v>60</v>
      </c>
      <c r="C31" s="61" t="s">
        <v>7</v>
      </c>
      <c r="D31" s="62">
        <v>3024.033355902005</v>
      </c>
      <c r="E31" s="62">
        <v>2905.2776390869662</v>
      </c>
      <c r="F31" s="62">
        <v>2965.9778904236982</v>
      </c>
      <c r="G31" s="62">
        <v>2949.9946547384184</v>
      </c>
      <c r="H31" s="62">
        <v>2895.5475293631885</v>
      </c>
      <c r="I31" s="62">
        <v>2441.4601225754154</v>
      </c>
      <c r="J31" s="62">
        <v>2261.2011201414812</v>
      </c>
      <c r="K31" s="62">
        <v>1930.9132991653687</v>
      </c>
      <c r="L31" s="62">
        <v>1952.5462878461099</v>
      </c>
      <c r="M31" s="62">
        <v>1714.0768294832017</v>
      </c>
      <c r="N31" s="62">
        <v>1627.626306332186</v>
      </c>
      <c r="O31" s="62">
        <v>1614.7540815518894</v>
      </c>
      <c r="P31" s="62">
        <v>1541.9598018408124</v>
      </c>
      <c r="Q31" s="62">
        <v>1591.6274921659331</v>
      </c>
      <c r="R31" s="62">
        <v>1587.7735088658953</v>
      </c>
      <c r="S31" s="62">
        <v>1601.4541169609668</v>
      </c>
      <c r="T31" s="62">
        <v>1473.2392876069555</v>
      </c>
      <c r="U31" s="62">
        <v>1512.6124837429154</v>
      </c>
      <c r="V31" s="62">
        <v>1473.8139923552746</v>
      </c>
      <c r="W31" s="62">
        <v>1454.6133086267537</v>
      </c>
      <c r="X31" s="62">
        <v>1404.6840517899466</v>
      </c>
      <c r="Y31" s="62">
        <v>1466.3166861169871</v>
      </c>
      <c r="Z31" s="62">
        <v>1455.559840885242</v>
      </c>
      <c r="AA31" s="62">
        <v>1498.437957172652</v>
      </c>
      <c r="AB31" s="62">
        <v>1577.9191725383296</v>
      </c>
      <c r="AC31" s="62">
        <v>1673.3195332907715</v>
      </c>
      <c r="AD31" s="62">
        <v>1531.3011100633901</v>
      </c>
      <c r="AE31" s="62">
        <v>1433.809155677726</v>
      </c>
      <c r="AF31" s="62">
        <v>1519.6896181137006</v>
      </c>
      <c r="AG31" s="62">
        <v>1581.6511933230836</v>
      </c>
      <c r="AH31" s="62">
        <v>1404.8887192555078</v>
      </c>
      <c r="AI31" s="62">
        <v>1404.8777833193631</v>
      </c>
      <c r="AK31" s="63">
        <f t="shared" si="10"/>
        <v>-1.0935936144733205E-2</v>
      </c>
      <c r="AL31" s="64">
        <f t="shared" si="11"/>
        <v>-7.7842009796880163E-6</v>
      </c>
    </row>
    <row r="32" spans="2:38" ht="18.75" customHeight="1" x14ac:dyDescent="0.25">
      <c r="B32" s="67"/>
      <c r="C32" s="56"/>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K32" s="58"/>
      <c r="AL32" s="59"/>
    </row>
    <row r="33" spans="2:38" s="45" customFormat="1" ht="18.75" customHeight="1" x14ac:dyDescent="0.25">
      <c r="B33" s="42" t="s">
        <v>61</v>
      </c>
      <c r="C33" s="43" t="s">
        <v>7</v>
      </c>
      <c r="D33" s="44">
        <f>SUMIF(D34:D41,"&lt;1E+307")</f>
        <v>81061.264762741237</v>
      </c>
      <c r="E33" s="44">
        <f t="shared" ref="E33:AI33" si="12">SUMIF(E34:E41,"&lt;1E+307")</f>
        <v>72499.871991673892</v>
      </c>
      <c r="F33" s="44">
        <f t="shared" si="12"/>
        <v>69722.685309883556</v>
      </c>
      <c r="G33" s="44">
        <f t="shared" si="12"/>
        <v>69169.289705200601</v>
      </c>
      <c r="H33" s="44">
        <f t="shared" si="12"/>
        <v>68588.918781037937</v>
      </c>
      <c r="I33" s="44">
        <f t="shared" si="12"/>
        <v>69002.030988330836</v>
      </c>
      <c r="J33" s="44">
        <f t="shared" si="12"/>
        <v>70486.24957922849</v>
      </c>
      <c r="K33" s="44">
        <f t="shared" si="12"/>
        <v>68398.031388906253</v>
      </c>
      <c r="L33" s="44">
        <f t="shared" si="12"/>
        <v>68371.807084142798</v>
      </c>
      <c r="M33" s="44">
        <f t="shared" si="12"/>
        <v>68672.369035478332</v>
      </c>
      <c r="N33" s="44">
        <f t="shared" si="12"/>
        <v>67178.771071336858</v>
      </c>
      <c r="O33" s="44">
        <f t="shared" si="12"/>
        <v>68129.209125001711</v>
      </c>
      <c r="P33" s="44">
        <f t="shared" si="12"/>
        <v>65749.794440632351</v>
      </c>
      <c r="Q33" s="44">
        <f t="shared" si="12"/>
        <v>64850.413889459152</v>
      </c>
      <c r="R33" s="44">
        <f t="shared" si="12"/>
        <v>63977.705383304354</v>
      </c>
      <c r="S33" s="44">
        <f t="shared" si="12"/>
        <v>63766.676470718252</v>
      </c>
      <c r="T33" s="44">
        <f t="shared" si="12"/>
        <v>62928.905490594967</v>
      </c>
      <c r="U33" s="44">
        <f t="shared" si="12"/>
        <v>62950.242657484559</v>
      </c>
      <c r="V33" s="44">
        <f t="shared" si="12"/>
        <v>63749.809757175113</v>
      </c>
      <c r="W33" s="44">
        <f t="shared" si="12"/>
        <v>63899.633210303648</v>
      </c>
      <c r="X33" s="44">
        <f t="shared" si="12"/>
        <v>63901.010977605838</v>
      </c>
      <c r="Y33" s="44">
        <f t="shared" si="12"/>
        <v>64597.050156670128</v>
      </c>
      <c r="Z33" s="44">
        <f t="shared" si="12"/>
        <v>64443.819120688226</v>
      </c>
      <c r="AA33" s="44">
        <f t="shared" si="12"/>
        <v>65276.28448508196</v>
      </c>
      <c r="AB33" s="44">
        <f t="shared" si="12"/>
        <v>67140.194671261561</v>
      </c>
      <c r="AC33" s="44">
        <f t="shared" si="12"/>
        <v>66983.117048648186</v>
      </c>
      <c r="AD33" s="44">
        <f t="shared" si="12"/>
        <v>66803.566521794448</v>
      </c>
      <c r="AE33" s="44">
        <f t="shared" si="12"/>
        <v>65668.857600216943</v>
      </c>
      <c r="AF33" s="44">
        <f t="shared" si="12"/>
        <v>63736.720057036742</v>
      </c>
      <c r="AG33" s="44">
        <f t="shared" si="12"/>
        <v>62968.63917450561</v>
      </c>
      <c r="AH33" s="44">
        <f t="shared" si="12"/>
        <v>62361.422742819763</v>
      </c>
      <c r="AI33" s="44">
        <f t="shared" si="12"/>
        <v>61107.727718391499</v>
      </c>
      <c r="AK33" s="46">
        <f t="shared" ref="AK33:AK41" si="13">AI33-AH33</f>
        <v>-1253.6950244282634</v>
      </c>
      <c r="AL33" s="54">
        <f t="shared" ref="AL33:AL41" si="14">IF(AI33&lt;&gt;0,AI33/AH33-1,0)</f>
        <v>-2.0103695029514257E-2</v>
      </c>
    </row>
    <row r="34" spans="2:38" ht="18.75" customHeight="1" x14ac:dyDescent="0.25">
      <c r="B34" s="55" t="s">
        <v>62</v>
      </c>
      <c r="C34" s="56" t="s">
        <v>7</v>
      </c>
      <c r="D34" s="57">
        <v>10480.214664976811</v>
      </c>
      <c r="E34" s="57">
        <v>8547.0798125905585</v>
      </c>
      <c r="F34" s="57">
        <v>7190.8780442611942</v>
      </c>
      <c r="G34" s="57">
        <v>7611.4411552850761</v>
      </c>
      <c r="H34" s="57">
        <v>7336.3041233525046</v>
      </c>
      <c r="I34" s="57">
        <v>7750.4328556465989</v>
      </c>
      <c r="J34" s="57">
        <v>8688.3477835998292</v>
      </c>
      <c r="K34" s="57">
        <v>7488.188905504966</v>
      </c>
      <c r="L34" s="57">
        <v>6998.6689658587557</v>
      </c>
      <c r="M34" s="57">
        <v>7082.9714106896754</v>
      </c>
      <c r="N34" s="57">
        <v>6182.1669163996412</v>
      </c>
      <c r="O34" s="57">
        <v>6456.1437503382076</v>
      </c>
      <c r="P34" s="57">
        <v>6207.4293488658341</v>
      </c>
      <c r="Q34" s="57">
        <v>5889.0765131253393</v>
      </c>
      <c r="R34" s="57">
        <v>5745.1377024037229</v>
      </c>
      <c r="S34" s="57">
        <v>5686.1393060419705</v>
      </c>
      <c r="T34" s="57">
        <v>5935.0367134124208</v>
      </c>
      <c r="U34" s="57">
        <v>5401.4011391874828</v>
      </c>
      <c r="V34" s="57">
        <v>5873.2480599864584</v>
      </c>
      <c r="W34" s="57">
        <v>5656.8826031942517</v>
      </c>
      <c r="X34" s="57">
        <v>6139.9574328838435</v>
      </c>
      <c r="Y34" s="57">
        <v>6752.7512427175125</v>
      </c>
      <c r="Z34" s="57">
        <v>5932.5641184226397</v>
      </c>
      <c r="AA34" s="57">
        <v>6005.671736266916</v>
      </c>
      <c r="AB34" s="57">
        <v>6592.773446350634</v>
      </c>
      <c r="AC34" s="57">
        <v>6595.0809409589847</v>
      </c>
      <c r="AD34" s="57">
        <v>6810.8977763242719</v>
      </c>
      <c r="AE34" s="57">
        <v>6357.8772717355369</v>
      </c>
      <c r="AF34" s="57">
        <v>6102.4274340640832</v>
      </c>
      <c r="AG34" s="57">
        <v>6056.7033698336254</v>
      </c>
      <c r="AH34" s="57">
        <v>6266.3457773784903</v>
      </c>
      <c r="AI34" s="57">
        <v>6314.703054007864</v>
      </c>
      <c r="AK34" s="58">
        <f t="shared" si="13"/>
        <v>48.3572766293737</v>
      </c>
      <c r="AL34" s="59">
        <f t="shared" si="14"/>
        <v>7.7169818499234211E-3</v>
      </c>
    </row>
    <row r="35" spans="2:38" ht="18.75" customHeight="1" x14ac:dyDescent="0.25">
      <c r="B35" s="60" t="s">
        <v>63</v>
      </c>
      <c r="C35" s="61" t="s">
        <v>7</v>
      </c>
      <c r="D35" s="62">
        <v>33161.692372222133</v>
      </c>
      <c r="E35" s="62">
        <v>29546.33780639317</v>
      </c>
      <c r="F35" s="62">
        <v>28789.896331159547</v>
      </c>
      <c r="G35" s="62">
        <v>28811.909986184401</v>
      </c>
      <c r="H35" s="62">
        <v>29017.981955203704</v>
      </c>
      <c r="I35" s="62">
        <v>29060.613614922528</v>
      </c>
      <c r="J35" s="62">
        <v>29081.121238264215</v>
      </c>
      <c r="K35" s="62">
        <v>28245.60671367489</v>
      </c>
      <c r="L35" s="62">
        <v>28081.475039950601</v>
      </c>
      <c r="M35" s="62">
        <v>27879.016470109771</v>
      </c>
      <c r="N35" s="62">
        <v>27410.34221529519</v>
      </c>
      <c r="O35" s="62">
        <v>27832.582940593551</v>
      </c>
      <c r="P35" s="62">
        <v>26728.895224470944</v>
      </c>
      <c r="Q35" s="62">
        <v>26393.549203457911</v>
      </c>
      <c r="R35" s="62">
        <v>25659.895536199503</v>
      </c>
      <c r="S35" s="62">
        <v>25490.500246284162</v>
      </c>
      <c r="T35" s="62">
        <v>24969.493076228886</v>
      </c>
      <c r="U35" s="62">
        <v>25061.111489734929</v>
      </c>
      <c r="V35" s="62">
        <v>25288.409042077437</v>
      </c>
      <c r="W35" s="62">
        <v>25318.676371325149</v>
      </c>
      <c r="X35" s="62">
        <v>25181.138359727047</v>
      </c>
      <c r="Y35" s="62">
        <v>24836.277646245107</v>
      </c>
      <c r="Z35" s="62">
        <v>24838.652759356424</v>
      </c>
      <c r="AA35" s="62">
        <v>25148.035969789747</v>
      </c>
      <c r="AB35" s="62">
        <v>25365.545858566446</v>
      </c>
      <c r="AC35" s="62">
        <v>25352.995799464454</v>
      </c>
      <c r="AD35" s="62">
        <v>25101.867448030491</v>
      </c>
      <c r="AE35" s="62">
        <v>24905.58849838169</v>
      </c>
      <c r="AF35" s="62">
        <v>24520.332996695342</v>
      </c>
      <c r="AG35" s="62">
        <v>24237.938455567324</v>
      </c>
      <c r="AH35" s="62">
        <v>23867.421277876565</v>
      </c>
      <c r="AI35" s="62">
        <v>23418.005007650321</v>
      </c>
      <c r="AK35" s="63">
        <f t="shared" si="13"/>
        <v>-449.4162702262438</v>
      </c>
      <c r="AL35" s="64">
        <f t="shared" si="14"/>
        <v>-1.8829695298621218E-2</v>
      </c>
    </row>
    <row r="36" spans="2:38" ht="18.75" customHeight="1" x14ac:dyDescent="0.25">
      <c r="B36" s="55" t="s">
        <v>64</v>
      </c>
      <c r="C36" s="56" t="s">
        <v>7</v>
      </c>
      <c r="D36" s="57">
        <v>11458.400259007827</v>
      </c>
      <c r="E36" s="57">
        <v>10182.122261578825</v>
      </c>
      <c r="F36" s="57">
        <v>10123.235119814071</v>
      </c>
      <c r="G36" s="57">
        <v>10082.074145258401</v>
      </c>
      <c r="H36" s="57">
        <v>10439.514737566868</v>
      </c>
      <c r="I36" s="57">
        <v>10339.651619462746</v>
      </c>
      <c r="J36" s="57">
        <v>10428.878612445344</v>
      </c>
      <c r="K36" s="57">
        <v>10277.937137757206</v>
      </c>
      <c r="L36" s="57">
        <v>10521.916115644226</v>
      </c>
      <c r="M36" s="57">
        <v>10446.421737947294</v>
      </c>
      <c r="N36" s="57">
        <v>10387.271245840398</v>
      </c>
      <c r="O36" s="57">
        <v>10529.160201179002</v>
      </c>
      <c r="P36" s="57">
        <v>10274.313588148541</v>
      </c>
      <c r="Q36" s="57">
        <v>10346.937583763725</v>
      </c>
      <c r="R36" s="57">
        <v>10031.278091397235</v>
      </c>
      <c r="S36" s="57">
        <v>9963.8252661504703</v>
      </c>
      <c r="T36" s="57">
        <v>9738.0442168179034</v>
      </c>
      <c r="U36" s="57">
        <v>9765.1027123198</v>
      </c>
      <c r="V36" s="57">
        <v>9703.6970482517499</v>
      </c>
      <c r="W36" s="57">
        <v>9679.2558063901051</v>
      </c>
      <c r="X36" s="57">
        <v>9262.5460694377507</v>
      </c>
      <c r="Y36" s="57">
        <v>9201.6656437922757</v>
      </c>
      <c r="Z36" s="57">
        <v>9326.8205942484328</v>
      </c>
      <c r="AA36" s="57">
        <v>9343.4137166324654</v>
      </c>
      <c r="AB36" s="57">
        <v>9484.5964920757688</v>
      </c>
      <c r="AC36" s="57">
        <v>9474.7352061337278</v>
      </c>
      <c r="AD36" s="57">
        <v>9495.0466455327478</v>
      </c>
      <c r="AE36" s="57">
        <v>9526.2917774157359</v>
      </c>
      <c r="AF36" s="57">
        <v>9411.4059332841098</v>
      </c>
      <c r="AG36" s="57">
        <v>9383.3311199474883</v>
      </c>
      <c r="AH36" s="57">
        <v>9379.1498981171571</v>
      </c>
      <c r="AI36" s="57">
        <v>9004.8468173572128</v>
      </c>
      <c r="AK36" s="58">
        <f t="shared" si="13"/>
        <v>-374.30308075994435</v>
      </c>
      <c r="AL36" s="59">
        <f t="shared" si="14"/>
        <v>-3.9907996441669535E-2</v>
      </c>
    </row>
    <row r="37" spans="2:38" ht="18.75" customHeight="1" x14ac:dyDescent="0.25">
      <c r="B37" s="60" t="s">
        <v>65</v>
      </c>
      <c r="C37" s="61" t="s">
        <v>7</v>
      </c>
      <c r="D37" s="62">
        <v>22768.52803888547</v>
      </c>
      <c r="E37" s="62">
        <v>21325.893292051078</v>
      </c>
      <c r="F37" s="62">
        <v>20922.036534568699</v>
      </c>
      <c r="G37" s="62">
        <v>20323.31074373614</v>
      </c>
      <c r="H37" s="62">
        <v>19616.440368100502</v>
      </c>
      <c r="I37" s="62">
        <v>19718.217109056714</v>
      </c>
      <c r="J37" s="62">
        <v>20022.924193240524</v>
      </c>
      <c r="K37" s="62">
        <v>20018.906693398661</v>
      </c>
      <c r="L37" s="62">
        <v>20262.166149764886</v>
      </c>
      <c r="M37" s="62">
        <v>20592.192064177707</v>
      </c>
      <c r="N37" s="62">
        <v>20501.011031205475</v>
      </c>
      <c r="O37" s="62">
        <v>20583.917618946081</v>
      </c>
      <c r="P37" s="62">
        <v>19899.673694077483</v>
      </c>
      <c r="Q37" s="62">
        <v>19587.534302263088</v>
      </c>
      <c r="R37" s="62">
        <v>19981.475380559761</v>
      </c>
      <c r="S37" s="62">
        <v>19902.327745884519</v>
      </c>
      <c r="T37" s="62">
        <v>19458.807952969983</v>
      </c>
      <c r="U37" s="62">
        <v>19689.834689140458</v>
      </c>
      <c r="V37" s="62">
        <v>19678.003163010631</v>
      </c>
      <c r="W37" s="62">
        <v>19902.011335269523</v>
      </c>
      <c r="X37" s="62">
        <v>19733.292918255938</v>
      </c>
      <c r="Y37" s="62">
        <v>20009.731647318869</v>
      </c>
      <c r="Z37" s="62">
        <v>20416.188943435714</v>
      </c>
      <c r="AA37" s="62">
        <v>20507.182393316245</v>
      </c>
      <c r="AB37" s="62">
        <v>21211.623670868052</v>
      </c>
      <c r="AC37" s="62">
        <v>20997.422346321644</v>
      </c>
      <c r="AD37" s="62">
        <v>20850.443929863966</v>
      </c>
      <c r="AE37" s="62">
        <v>20409.02667655993</v>
      </c>
      <c r="AF37" s="62">
        <v>19274.094557331926</v>
      </c>
      <c r="AG37" s="62">
        <v>18994.174292536929</v>
      </c>
      <c r="AH37" s="62">
        <v>18673.21542882215</v>
      </c>
      <c r="AI37" s="62">
        <v>18216.473425582517</v>
      </c>
      <c r="AK37" s="63">
        <f t="shared" si="13"/>
        <v>-456.74200323963305</v>
      </c>
      <c r="AL37" s="64">
        <f t="shared" si="14"/>
        <v>-2.4459740475903824E-2</v>
      </c>
    </row>
    <row r="38" spans="2:38" ht="18.75" customHeight="1" x14ac:dyDescent="0.25">
      <c r="B38" s="55" t="s">
        <v>66</v>
      </c>
      <c r="C38" s="56" t="s">
        <v>7</v>
      </c>
      <c r="D38" s="57">
        <v>2200.5341230945937</v>
      </c>
      <c r="E38" s="57">
        <v>1986.7377646297828</v>
      </c>
      <c r="F38" s="57">
        <v>1749.1466320793193</v>
      </c>
      <c r="G38" s="57">
        <v>1465.4822988983472</v>
      </c>
      <c r="H38" s="57">
        <v>1325.9392693448838</v>
      </c>
      <c r="I38" s="57">
        <v>1280.0598345251597</v>
      </c>
      <c r="J38" s="57">
        <v>1381.2322242359135</v>
      </c>
      <c r="K38" s="57">
        <v>1480.4991135770822</v>
      </c>
      <c r="L38" s="57">
        <v>1588.5194450321897</v>
      </c>
      <c r="M38" s="57">
        <v>1715.6073701741702</v>
      </c>
      <c r="N38" s="57">
        <v>1695.7464807557578</v>
      </c>
      <c r="O38" s="57">
        <v>1696.0939968554262</v>
      </c>
      <c r="P38" s="57">
        <v>1593.2983205020296</v>
      </c>
      <c r="Q38" s="57">
        <v>1569.4695296550299</v>
      </c>
      <c r="R38" s="57">
        <v>1484.8940601897084</v>
      </c>
      <c r="S38" s="57">
        <v>1428.9084997741697</v>
      </c>
      <c r="T38" s="57">
        <v>1439.0350859048601</v>
      </c>
      <c r="U38" s="57">
        <v>1477.4540480889857</v>
      </c>
      <c r="V38" s="57">
        <v>1545.1370672257642</v>
      </c>
      <c r="W38" s="57">
        <v>1521.9677557275463</v>
      </c>
      <c r="X38" s="57">
        <v>1549.0008412794593</v>
      </c>
      <c r="Y38" s="57">
        <v>1593.2639130940481</v>
      </c>
      <c r="Z38" s="57">
        <v>1692.0846129581978</v>
      </c>
      <c r="AA38" s="57">
        <v>1824.5301506517637</v>
      </c>
      <c r="AB38" s="57">
        <v>1917.2560062283042</v>
      </c>
      <c r="AC38" s="57">
        <v>1905.7889653428217</v>
      </c>
      <c r="AD38" s="57">
        <v>1881.7710978389955</v>
      </c>
      <c r="AE38" s="57">
        <v>1937.6313819510826</v>
      </c>
      <c r="AF38" s="57">
        <v>2047.438471072446</v>
      </c>
      <c r="AG38" s="57">
        <v>2038.8381471044406</v>
      </c>
      <c r="AH38" s="57">
        <v>1963.2801079749124</v>
      </c>
      <c r="AI38" s="57">
        <v>2006.3700140300305</v>
      </c>
      <c r="AK38" s="58">
        <f t="shared" si="13"/>
        <v>43.089906055118036</v>
      </c>
      <c r="AL38" s="59">
        <f t="shared" si="14"/>
        <v>2.194791557255904E-2</v>
      </c>
    </row>
    <row r="39" spans="2:38" ht="18.75" customHeight="1" x14ac:dyDescent="0.25">
      <c r="B39" s="60" t="s">
        <v>67</v>
      </c>
      <c r="C39" s="61" t="s">
        <v>7</v>
      </c>
      <c r="D39" s="62">
        <v>481.04832314134165</v>
      </c>
      <c r="E39" s="62">
        <v>437.08767815465711</v>
      </c>
      <c r="F39" s="62">
        <v>497.36494330725833</v>
      </c>
      <c r="G39" s="62">
        <v>458.18008471840295</v>
      </c>
      <c r="H39" s="62">
        <v>448.57668967610152</v>
      </c>
      <c r="I39" s="62">
        <v>458.53709499824078</v>
      </c>
      <c r="J39" s="62">
        <v>484.79042831964063</v>
      </c>
      <c r="K39" s="62">
        <v>498.94716643987249</v>
      </c>
      <c r="L39" s="62">
        <v>524.80895212145049</v>
      </c>
      <c r="M39" s="62">
        <v>551.76209495586568</v>
      </c>
      <c r="N39" s="62">
        <v>593.13440452372674</v>
      </c>
      <c r="O39" s="62">
        <v>622.16104735719955</v>
      </c>
      <c r="P39" s="62">
        <v>640.14892824902324</v>
      </c>
      <c r="Q39" s="62">
        <v>650.10942824449569</v>
      </c>
      <c r="R39" s="62">
        <v>634.31002353167719</v>
      </c>
      <c r="S39" s="62">
        <v>641.09414255526031</v>
      </c>
      <c r="T39" s="62">
        <v>630.93302353321224</v>
      </c>
      <c r="U39" s="62">
        <v>647.56030921898775</v>
      </c>
      <c r="V39" s="62">
        <v>694.62878537759298</v>
      </c>
      <c r="W39" s="62">
        <v>676.7553568457173</v>
      </c>
      <c r="X39" s="62">
        <v>710.75347585693021</v>
      </c>
      <c r="Y39" s="62">
        <v>654.02883303604756</v>
      </c>
      <c r="Z39" s="62">
        <v>689.90585683973973</v>
      </c>
      <c r="AA39" s="62">
        <v>672.55047587429522</v>
      </c>
      <c r="AB39" s="62">
        <v>749.704999659225</v>
      </c>
      <c r="AC39" s="62">
        <v>791.49504757356283</v>
      </c>
      <c r="AD39" s="62">
        <v>815.14216629614759</v>
      </c>
      <c r="AE39" s="62">
        <v>719.56657113292431</v>
      </c>
      <c r="AF39" s="62">
        <v>605.2506425715527</v>
      </c>
      <c r="AG39" s="62">
        <v>497.74816644041749</v>
      </c>
      <c r="AH39" s="62">
        <v>456.64666645910012</v>
      </c>
      <c r="AI39" s="62">
        <v>399.47678551175295</v>
      </c>
      <c r="AK39" s="63">
        <f t="shared" si="13"/>
        <v>-57.169880947347167</v>
      </c>
      <c r="AL39" s="64">
        <f t="shared" si="14"/>
        <v>-0.12519500337241074</v>
      </c>
    </row>
    <row r="40" spans="2:38" ht="18.75" customHeight="1" x14ac:dyDescent="0.25">
      <c r="B40" s="55" t="s">
        <v>68</v>
      </c>
      <c r="C40" s="56" t="s">
        <v>7</v>
      </c>
      <c r="D40" s="57">
        <v>510.44657839999996</v>
      </c>
      <c r="E40" s="57">
        <v>473.6456458799999</v>
      </c>
      <c r="F40" s="57">
        <v>448.82474999999999</v>
      </c>
      <c r="G40" s="57">
        <v>415.20003839600002</v>
      </c>
      <c r="H40" s="57">
        <v>402.08593853999992</v>
      </c>
      <c r="I40" s="57">
        <v>389.494621736</v>
      </c>
      <c r="J40" s="57">
        <v>390.62263613999994</v>
      </c>
      <c r="K40" s="57">
        <v>377.44347695999994</v>
      </c>
      <c r="L40" s="57">
        <v>370.60261928800003</v>
      </c>
      <c r="M40" s="57">
        <v>377.58292378399995</v>
      </c>
      <c r="N40" s="57">
        <v>366.62832148799998</v>
      </c>
      <c r="O40" s="57">
        <v>349.01621985999992</v>
      </c>
      <c r="P40" s="57">
        <v>319.79681500800001</v>
      </c>
      <c r="Q40" s="57">
        <v>312.16542676</v>
      </c>
      <c r="R40" s="57">
        <v>309.77691716399994</v>
      </c>
      <c r="S40" s="57">
        <v>307.53183511599997</v>
      </c>
      <c r="T40" s="57">
        <v>285.76120658800005</v>
      </c>
      <c r="U40" s="57">
        <v>282.91231086800002</v>
      </c>
      <c r="V40" s="57">
        <v>260.72744675999996</v>
      </c>
      <c r="W40" s="57">
        <v>267.26851228000004</v>
      </c>
      <c r="X40" s="57">
        <v>257.23667252799999</v>
      </c>
      <c r="Y40" s="57">
        <v>264.10290676</v>
      </c>
      <c r="Z40" s="57">
        <v>253.91420485199998</v>
      </c>
      <c r="AA40" s="57">
        <v>240.28784537999999</v>
      </c>
      <c r="AB40" s="57">
        <v>236.22273914799999</v>
      </c>
      <c r="AC40" s="57">
        <v>230.67260471200001</v>
      </c>
      <c r="AD40" s="57">
        <v>225.71571026399999</v>
      </c>
      <c r="AE40" s="57">
        <v>213.03624601600001</v>
      </c>
      <c r="AF40" s="57">
        <v>202.70871922399999</v>
      </c>
      <c r="AG40" s="57">
        <v>194.21726350399999</v>
      </c>
      <c r="AH40" s="57">
        <v>189.67522661999996</v>
      </c>
      <c r="AI40" s="57">
        <v>182.16412838799997</v>
      </c>
      <c r="AK40" s="58">
        <f t="shared" si="13"/>
        <v>-7.5110982319999948</v>
      </c>
      <c r="AL40" s="59">
        <f t="shared" si="14"/>
        <v>-3.9599785200456927E-2</v>
      </c>
    </row>
    <row r="41" spans="2:38" ht="18.75" customHeight="1" x14ac:dyDescent="0.25">
      <c r="B41" s="60" t="s">
        <v>69</v>
      </c>
      <c r="C41" s="61" t="s">
        <v>7</v>
      </c>
      <c r="D41" s="62">
        <v>0.40040301306518833</v>
      </c>
      <c r="E41" s="62">
        <v>0.96773039581379727</v>
      </c>
      <c r="F41" s="62">
        <v>1.3029546934552489</v>
      </c>
      <c r="G41" s="62">
        <v>1.691252723813319</v>
      </c>
      <c r="H41" s="62">
        <v>2.0756992533739669</v>
      </c>
      <c r="I41" s="62">
        <v>5.0242379828462997</v>
      </c>
      <c r="J41" s="62">
        <v>8.3324629830157555</v>
      </c>
      <c r="K41" s="62">
        <v>10.502181593557896</v>
      </c>
      <c r="L41" s="62">
        <v>23.649796482689805</v>
      </c>
      <c r="M41" s="62">
        <v>26.81496363986022</v>
      </c>
      <c r="N41" s="62">
        <v>42.470455828678396</v>
      </c>
      <c r="O41" s="62">
        <v>60.133349872250669</v>
      </c>
      <c r="P41" s="62">
        <v>86.238521310496168</v>
      </c>
      <c r="Q41" s="62">
        <v>101.57190218956012</v>
      </c>
      <c r="R41" s="62">
        <v>130.9376718587495</v>
      </c>
      <c r="S41" s="62">
        <v>346.349428911708</v>
      </c>
      <c r="T41" s="62">
        <v>471.79421513969919</v>
      </c>
      <c r="U41" s="62">
        <v>624.86595892591549</v>
      </c>
      <c r="V41" s="62">
        <v>705.9591444854783</v>
      </c>
      <c r="W41" s="62">
        <v>876.81546927135525</v>
      </c>
      <c r="X41" s="62">
        <v>1067.0852076368733</v>
      </c>
      <c r="Y41" s="62">
        <v>1285.2283237062611</v>
      </c>
      <c r="Z41" s="62">
        <v>1293.6880305750713</v>
      </c>
      <c r="AA41" s="62">
        <v>1534.6121971705199</v>
      </c>
      <c r="AB41" s="62">
        <v>1582.4714583651325</v>
      </c>
      <c r="AC41" s="62">
        <v>1634.9261381409906</v>
      </c>
      <c r="AD41" s="62">
        <v>1622.6817476438175</v>
      </c>
      <c r="AE41" s="62">
        <v>1599.8391770240401</v>
      </c>
      <c r="AF41" s="62">
        <v>1573.0613027932811</v>
      </c>
      <c r="AG41" s="62">
        <v>1565.6883595713869</v>
      </c>
      <c r="AH41" s="62">
        <v>1565.6883595713869</v>
      </c>
      <c r="AI41" s="62">
        <v>1565.6884858638016</v>
      </c>
      <c r="AK41" s="63">
        <f t="shared" si="13"/>
        <v>1.2629241473405273E-4</v>
      </c>
      <c r="AL41" s="64">
        <f t="shared" si="14"/>
        <v>8.0662549528653926E-8</v>
      </c>
    </row>
    <row r="42" spans="2:38" ht="18.75" customHeight="1" x14ac:dyDescent="0.25">
      <c r="B42" s="55"/>
      <c r="C42" s="56"/>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K42" s="58"/>
      <c r="AL42" s="59"/>
    </row>
    <row r="43" spans="2:38" s="45" customFormat="1" ht="18.75" customHeight="1" x14ac:dyDescent="0.25">
      <c r="B43" s="42" t="s">
        <v>70</v>
      </c>
      <c r="C43" s="43" t="s">
        <v>7</v>
      </c>
      <c r="D43" s="44">
        <f>SUMIF(D44:D47,"&lt;1E+307")</f>
        <v>38003.058777446517</v>
      </c>
      <c r="E43" s="44">
        <f t="shared" ref="E43:AI43" si="15">SUMIF(E44:E47,"&lt;1E+307")</f>
        <v>39401.951773027882</v>
      </c>
      <c r="F43" s="44">
        <f t="shared" si="15"/>
        <v>39994.39071048476</v>
      </c>
      <c r="G43" s="44">
        <f t="shared" si="15"/>
        <v>39827.235509361199</v>
      </c>
      <c r="H43" s="44">
        <f t="shared" si="15"/>
        <v>39040.124481664832</v>
      </c>
      <c r="I43" s="44">
        <f t="shared" si="15"/>
        <v>38074.379358122926</v>
      </c>
      <c r="J43" s="44">
        <f t="shared" si="15"/>
        <v>36633.271022008019</v>
      </c>
      <c r="K43" s="44">
        <f t="shared" si="15"/>
        <v>33701.467546661115</v>
      </c>
      <c r="L43" s="44">
        <f t="shared" si="15"/>
        <v>31574.288102007969</v>
      </c>
      <c r="M43" s="44">
        <f t="shared" si="15"/>
        <v>29944.440213761805</v>
      </c>
      <c r="N43" s="44">
        <f t="shared" si="15"/>
        <v>28387.622380193508</v>
      </c>
      <c r="O43" s="44">
        <f t="shared" si="15"/>
        <v>26727.207305626496</v>
      </c>
      <c r="P43" s="44">
        <f t="shared" si="15"/>
        <v>25344.893323117954</v>
      </c>
      <c r="Q43" s="44">
        <f t="shared" si="15"/>
        <v>23838.709208001939</v>
      </c>
      <c r="R43" s="44">
        <f t="shared" si="15"/>
        <v>22537.56575857264</v>
      </c>
      <c r="S43" s="44">
        <f t="shared" si="15"/>
        <v>21188.263157327965</v>
      </c>
      <c r="T43" s="44">
        <f t="shared" si="15"/>
        <v>19348.984729041105</v>
      </c>
      <c r="U43" s="44">
        <f t="shared" si="15"/>
        <v>18040.937752011174</v>
      </c>
      <c r="V43" s="44">
        <f t="shared" si="15"/>
        <v>16810.745484168849</v>
      </c>
      <c r="W43" s="44">
        <f t="shared" si="15"/>
        <v>15588.801885473375</v>
      </c>
      <c r="X43" s="44">
        <f t="shared" si="15"/>
        <v>14461.393048352642</v>
      </c>
      <c r="Y43" s="44">
        <f t="shared" si="15"/>
        <v>13677.158145708489</v>
      </c>
      <c r="Z43" s="44">
        <f t="shared" si="15"/>
        <v>12906.853624431784</v>
      </c>
      <c r="AA43" s="44">
        <f t="shared" si="15"/>
        <v>12150.388373892567</v>
      </c>
      <c r="AB43" s="44">
        <f t="shared" si="15"/>
        <v>11558.212285898613</v>
      </c>
      <c r="AC43" s="44">
        <f t="shared" si="15"/>
        <v>10943.297355838924</v>
      </c>
      <c r="AD43" s="44">
        <f t="shared" si="15"/>
        <v>10396.045240769005</v>
      </c>
      <c r="AE43" s="44">
        <f t="shared" si="15"/>
        <v>9982.2610931413146</v>
      </c>
      <c r="AF43" s="44">
        <f t="shared" si="15"/>
        <v>9552.2579329333912</v>
      </c>
      <c r="AG43" s="44">
        <f t="shared" si="15"/>
        <v>9196.3537540023372</v>
      </c>
      <c r="AH43" s="44">
        <f t="shared" si="15"/>
        <v>8770.4497639202491</v>
      </c>
      <c r="AI43" s="44">
        <f t="shared" si="15"/>
        <v>8390.850822457689</v>
      </c>
      <c r="AK43" s="46">
        <f t="shared" ref="AK43:AK47" si="16">AI43-AH43</f>
        <v>-379.59894146256011</v>
      </c>
      <c r="AL43" s="54">
        <f t="shared" ref="AL43:AL47" si="17">IF(AI43&lt;&gt;0,AI43/AH43-1,0)</f>
        <v>-4.3281582094472415E-2</v>
      </c>
    </row>
    <row r="44" spans="2:38" ht="18.75" customHeight="1" x14ac:dyDescent="0.25">
      <c r="B44" s="55" t="s">
        <v>71</v>
      </c>
      <c r="C44" s="56" t="s">
        <v>7</v>
      </c>
      <c r="D44" s="57">
        <v>34200.200000000004</v>
      </c>
      <c r="E44" s="57">
        <v>36241.65</v>
      </c>
      <c r="F44" s="57">
        <v>37268.025000000001</v>
      </c>
      <c r="G44" s="57">
        <v>37384.075000000004</v>
      </c>
      <c r="H44" s="57">
        <v>36783.949999999997</v>
      </c>
      <c r="I44" s="57">
        <v>35812.724999999999</v>
      </c>
      <c r="J44" s="57">
        <v>34433.724999999999</v>
      </c>
      <c r="K44" s="57">
        <v>31657.774999999998</v>
      </c>
      <c r="L44" s="57">
        <v>29623.599999999999</v>
      </c>
      <c r="M44" s="57">
        <v>27983.800000000003</v>
      </c>
      <c r="N44" s="57">
        <v>26390.649999999998</v>
      </c>
      <c r="O44" s="57">
        <v>24761.474999999999</v>
      </c>
      <c r="P44" s="57">
        <v>23270.75</v>
      </c>
      <c r="Q44" s="57">
        <v>21785.599999999999</v>
      </c>
      <c r="R44" s="57">
        <v>20490.974999999999</v>
      </c>
      <c r="S44" s="57">
        <v>19060.95</v>
      </c>
      <c r="T44" s="57">
        <v>17466.125</v>
      </c>
      <c r="U44" s="57">
        <v>16128.025</v>
      </c>
      <c r="V44" s="57">
        <v>14931.85</v>
      </c>
      <c r="W44" s="57">
        <v>13706.575000000001</v>
      </c>
      <c r="X44" s="57">
        <v>12606.375</v>
      </c>
      <c r="Y44" s="57">
        <v>11737.8</v>
      </c>
      <c r="Z44" s="57">
        <v>10951.949999999999</v>
      </c>
      <c r="AA44" s="57">
        <v>10218.525</v>
      </c>
      <c r="AB44" s="57">
        <v>9551.1</v>
      </c>
      <c r="AC44" s="57">
        <v>8933.4249999999993</v>
      </c>
      <c r="AD44" s="57">
        <v>8369.0250000000015</v>
      </c>
      <c r="AE44" s="57">
        <v>7945.9500000000007</v>
      </c>
      <c r="AF44" s="57">
        <v>7552.75</v>
      </c>
      <c r="AG44" s="57">
        <v>7186.5775000000003</v>
      </c>
      <c r="AH44" s="57">
        <v>6769.6250000000009</v>
      </c>
      <c r="AI44" s="57">
        <v>6383.9250000000002</v>
      </c>
      <c r="AK44" s="58">
        <f t="shared" si="16"/>
        <v>-385.70000000000073</v>
      </c>
      <c r="AL44" s="59">
        <f t="shared" si="17"/>
        <v>-5.6975090939306194E-2</v>
      </c>
    </row>
    <row r="45" spans="2:38" ht="18.75" customHeight="1" x14ac:dyDescent="0.25">
      <c r="B45" s="60" t="s">
        <v>72</v>
      </c>
      <c r="C45" s="61" t="s">
        <v>7</v>
      </c>
      <c r="D45" s="62">
        <v>41.305647999999998</v>
      </c>
      <c r="E45" s="62">
        <v>86.433779999999999</v>
      </c>
      <c r="F45" s="62">
        <v>111.59371199999998</v>
      </c>
      <c r="G45" s="62">
        <v>136.75364399999998</v>
      </c>
      <c r="H45" s="62">
        <v>215.81060039999994</v>
      </c>
      <c r="I45" s="62">
        <v>294.86185160000002</v>
      </c>
      <c r="J45" s="62">
        <v>373.91880800000001</v>
      </c>
      <c r="K45" s="62">
        <v>411.573128</v>
      </c>
      <c r="L45" s="62">
        <v>450.90481179999995</v>
      </c>
      <c r="M45" s="62">
        <v>520.94188199999996</v>
      </c>
      <c r="N45" s="62">
        <v>597.53860540000005</v>
      </c>
      <c r="O45" s="62">
        <v>607.5057781999999</v>
      </c>
      <c r="P45" s="62">
        <v>722.44120399999997</v>
      </c>
      <c r="Q45" s="62">
        <v>727.65847259999998</v>
      </c>
      <c r="R45" s="62">
        <v>741.46114639999996</v>
      </c>
      <c r="S45" s="62">
        <v>733.74224579999998</v>
      </c>
      <c r="T45" s="62">
        <v>746.32602420000001</v>
      </c>
      <c r="U45" s="62">
        <v>797.320649</v>
      </c>
      <c r="V45" s="62">
        <v>785.3081274000001</v>
      </c>
      <c r="W45" s="62">
        <v>803.95208939999998</v>
      </c>
      <c r="X45" s="62">
        <v>798.54267260000006</v>
      </c>
      <c r="Y45" s="62">
        <v>890.11430840000003</v>
      </c>
      <c r="Z45" s="62">
        <v>926.71602439999992</v>
      </c>
      <c r="AA45" s="62">
        <v>921.02187040000013</v>
      </c>
      <c r="AB45" s="62">
        <v>991.27247519999992</v>
      </c>
      <c r="AC45" s="62">
        <v>993.95791559999998</v>
      </c>
      <c r="AD45" s="62">
        <v>1018.9739977999999</v>
      </c>
      <c r="AE45" s="62">
        <v>1035.446854</v>
      </c>
      <c r="AF45" s="62">
        <v>1004.2087563999999</v>
      </c>
      <c r="AG45" s="62">
        <v>1022.4413701999999</v>
      </c>
      <c r="AH45" s="62">
        <v>1023.5922604</v>
      </c>
      <c r="AI45" s="62">
        <v>1024.75225256</v>
      </c>
      <c r="AK45" s="63">
        <f t="shared" si="16"/>
        <v>1.1599921600000016</v>
      </c>
      <c r="AL45" s="64">
        <f t="shared" si="17"/>
        <v>1.1332560872887587E-3</v>
      </c>
    </row>
    <row r="46" spans="2:38" ht="18.75" customHeight="1" x14ac:dyDescent="0.25">
      <c r="B46" s="55" t="s">
        <v>73</v>
      </c>
      <c r="C46" s="56" t="s">
        <v>7</v>
      </c>
      <c r="D46" s="57">
        <v>3761.5531294465095</v>
      </c>
      <c r="E46" s="57">
        <v>3073.8679930278836</v>
      </c>
      <c r="F46" s="57">
        <v>2614.7719984847563</v>
      </c>
      <c r="G46" s="57">
        <v>2306.4068653612003</v>
      </c>
      <c r="H46" s="57">
        <v>2040.3638812648378</v>
      </c>
      <c r="I46" s="57">
        <v>1955.2316515229268</v>
      </c>
      <c r="J46" s="57">
        <v>1801.6005241086186</v>
      </c>
      <c r="K46" s="57">
        <v>1594.7222306847684</v>
      </c>
      <c r="L46" s="57">
        <v>1448.1104131073744</v>
      </c>
      <c r="M46" s="57">
        <v>1372.8447856375519</v>
      </c>
      <c r="N46" s="57">
        <v>1309.5002435259487</v>
      </c>
      <c r="O46" s="57">
        <v>1258.0586727296125</v>
      </c>
      <c r="P46" s="57">
        <v>1232.147078617957</v>
      </c>
      <c r="Q46" s="57">
        <v>1194.8798780269381</v>
      </c>
      <c r="R46" s="57">
        <v>1156.8303754226383</v>
      </c>
      <c r="S46" s="57">
        <v>1126.8232415279626</v>
      </c>
      <c r="T46" s="57">
        <v>1100.6467743011035</v>
      </c>
      <c r="U46" s="57">
        <v>1079.3033736211755</v>
      </c>
      <c r="V46" s="57">
        <v>1055.2683329488495</v>
      </c>
      <c r="W46" s="57">
        <v>1039.1337789433742</v>
      </c>
      <c r="X46" s="57">
        <v>1016.258699532641</v>
      </c>
      <c r="Y46" s="57">
        <v>1005.9260485184898</v>
      </c>
      <c r="Z46" s="57">
        <v>986.89332834178447</v>
      </c>
      <c r="AA46" s="57">
        <v>970.5008989525661</v>
      </c>
      <c r="AB46" s="57">
        <v>975.10515282861365</v>
      </c>
      <c r="AC46" s="57">
        <v>976.2399504189251</v>
      </c>
      <c r="AD46" s="57">
        <v>969.82306995900421</v>
      </c>
      <c r="AE46" s="57">
        <v>963.85033544131397</v>
      </c>
      <c r="AF46" s="57">
        <v>958.79066801339172</v>
      </c>
      <c r="AG46" s="57">
        <v>951.08197744233735</v>
      </c>
      <c r="AH46" s="57">
        <v>941.23519932024783</v>
      </c>
      <c r="AI46" s="57">
        <v>946.43186785768876</v>
      </c>
      <c r="AK46" s="58">
        <f t="shared" si="16"/>
        <v>5.196668537440928</v>
      </c>
      <c r="AL46" s="59">
        <f t="shared" si="17"/>
        <v>5.5211158073922295E-3</v>
      </c>
    </row>
    <row r="47" spans="2:38" ht="18.75" customHeight="1" x14ac:dyDescent="0.25">
      <c r="B47" s="60" t="s">
        <v>74</v>
      </c>
      <c r="C47" s="61" t="s">
        <v>7</v>
      </c>
      <c r="D47" s="62" t="e">
        <v>#N/A</v>
      </c>
      <c r="E47" s="62" t="e">
        <v>#N/A</v>
      </c>
      <c r="F47" s="62" t="e">
        <v>#N/A</v>
      </c>
      <c r="G47" s="62" t="e">
        <v>#N/A</v>
      </c>
      <c r="H47" s="62" t="e">
        <v>#N/A</v>
      </c>
      <c r="I47" s="62">
        <v>11.560855</v>
      </c>
      <c r="J47" s="62">
        <v>24.026689899400001</v>
      </c>
      <c r="K47" s="62">
        <v>37.397187976350004</v>
      </c>
      <c r="L47" s="62">
        <v>51.672877100599997</v>
      </c>
      <c r="M47" s="62">
        <v>66.853546124250002</v>
      </c>
      <c r="N47" s="62">
        <v>89.933531267561989</v>
      </c>
      <c r="O47" s="62">
        <v>100.167854696883</v>
      </c>
      <c r="P47" s="62">
        <v>119.55504049999999</v>
      </c>
      <c r="Q47" s="62">
        <v>130.570857375</v>
      </c>
      <c r="R47" s="62">
        <v>148.29923674999998</v>
      </c>
      <c r="S47" s="62">
        <v>266.74767000000003</v>
      </c>
      <c r="T47" s="62">
        <v>35.886930540000002</v>
      </c>
      <c r="U47" s="62">
        <v>36.28872939</v>
      </c>
      <c r="V47" s="62">
        <v>38.319023819999998</v>
      </c>
      <c r="W47" s="62">
        <v>39.141017129999994</v>
      </c>
      <c r="X47" s="62">
        <v>40.216676219999997</v>
      </c>
      <c r="Y47" s="62">
        <v>43.317788790000002</v>
      </c>
      <c r="Z47" s="62">
        <v>41.294271689999995</v>
      </c>
      <c r="AA47" s="62">
        <v>40.340604540000001</v>
      </c>
      <c r="AB47" s="62">
        <v>40.734657869999999</v>
      </c>
      <c r="AC47" s="62">
        <v>39.674489819999998</v>
      </c>
      <c r="AD47" s="62">
        <v>38.223173009999996</v>
      </c>
      <c r="AE47" s="62">
        <v>37.0139037</v>
      </c>
      <c r="AF47" s="62">
        <v>36.508508519999999</v>
      </c>
      <c r="AG47" s="62">
        <v>36.252906359999997</v>
      </c>
      <c r="AH47" s="62">
        <v>35.997304200000002</v>
      </c>
      <c r="AI47" s="62">
        <v>35.74170204</v>
      </c>
      <c r="AK47" s="63">
        <f t="shared" si="16"/>
        <v>-0.25560216000000224</v>
      </c>
      <c r="AL47" s="64">
        <f t="shared" si="17"/>
        <v>-7.1005917159764342E-3</v>
      </c>
    </row>
    <row r="48" spans="2:38" ht="18.75" customHeight="1" x14ac:dyDescent="0.25">
      <c r="B48" s="67"/>
      <c r="C48" s="56"/>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K48" s="58"/>
      <c r="AL48" s="59"/>
    </row>
    <row r="49" spans="2:38" s="45" customFormat="1" ht="18.75" customHeight="1" x14ac:dyDescent="0.25">
      <c r="B49" s="42" t="s">
        <v>75</v>
      </c>
      <c r="C49" s="43" t="s">
        <v>7</v>
      </c>
      <c r="D49" s="44">
        <f>SUMIF(D50,"&lt;1E+307")</f>
        <v>27002.57160507494</v>
      </c>
      <c r="E49" s="44">
        <f t="shared" ref="E49:AI49" si="18">SUMIF(E50,"&lt;1E+307")</f>
        <v>-31255.706224747715</v>
      </c>
      <c r="F49" s="44">
        <f t="shared" si="18"/>
        <v>-37349.580324106704</v>
      </c>
      <c r="G49" s="44">
        <f t="shared" si="18"/>
        <v>-36834.248646288412</v>
      </c>
      <c r="H49" s="44">
        <f t="shared" si="18"/>
        <v>-31254.935023432594</v>
      </c>
      <c r="I49" s="44">
        <f t="shared" si="18"/>
        <v>-24589.85633696886</v>
      </c>
      <c r="J49" s="44">
        <f t="shared" si="18"/>
        <v>-28107.971747822645</v>
      </c>
      <c r="K49" s="44">
        <f t="shared" si="18"/>
        <v>-27526.98023085808</v>
      </c>
      <c r="L49" s="44">
        <f t="shared" si="18"/>
        <v>-26730.032535798106</v>
      </c>
      <c r="M49" s="44">
        <f t="shared" si="18"/>
        <v>-30089.634362286059</v>
      </c>
      <c r="N49" s="44">
        <f t="shared" si="18"/>
        <v>-9589.3366105825335</v>
      </c>
      <c r="O49" s="44">
        <f t="shared" si="18"/>
        <v>-17779.968355025954</v>
      </c>
      <c r="P49" s="44">
        <f t="shared" si="18"/>
        <v>15656.059382305006</v>
      </c>
      <c r="Q49" s="44">
        <f t="shared" si="18"/>
        <v>11485.240256522931</v>
      </c>
      <c r="R49" s="44">
        <f t="shared" si="18"/>
        <v>7999.4987112686349</v>
      </c>
      <c r="S49" s="44">
        <f t="shared" si="18"/>
        <v>4348.107237852726</v>
      </c>
      <c r="T49" s="44">
        <f t="shared" si="18"/>
        <v>-3173.9596087263812</v>
      </c>
      <c r="U49" s="44">
        <f t="shared" si="18"/>
        <v>191.69111438601726</v>
      </c>
      <c r="V49" s="44">
        <f t="shared" si="18"/>
        <v>-11657.836283103703</v>
      </c>
      <c r="W49" s="44">
        <f t="shared" si="18"/>
        <v>-19811.380302210655</v>
      </c>
      <c r="X49" s="44">
        <f t="shared" si="18"/>
        <v>-14694.338842602678</v>
      </c>
      <c r="Y49" s="44">
        <f t="shared" si="18"/>
        <v>-15976.407561884229</v>
      </c>
      <c r="Z49" s="44">
        <f t="shared" si="18"/>
        <v>-26047.943774262316</v>
      </c>
      <c r="AA49" s="44">
        <f t="shared" si="18"/>
        <v>-23334.498628085872</v>
      </c>
      <c r="AB49" s="44">
        <f t="shared" si="18"/>
        <v>-22630.722450922189</v>
      </c>
      <c r="AC49" s="44">
        <f t="shared" si="18"/>
        <v>-20434.723207060179</v>
      </c>
      <c r="AD49" s="44">
        <f t="shared" si="18"/>
        <v>-22466.598826682504</v>
      </c>
      <c r="AE49" s="44">
        <f t="shared" si="18"/>
        <v>-22111.310041846504</v>
      </c>
      <c r="AF49" s="44">
        <f t="shared" si="18"/>
        <v>-20049.560313202815</v>
      </c>
      <c r="AG49" s="44">
        <f t="shared" si="18"/>
        <v>-14891.934408172747</v>
      </c>
      <c r="AH49" s="44">
        <f t="shared" si="18"/>
        <v>-11265.041169315102</v>
      </c>
      <c r="AI49" s="44">
        <f t="shared" si="18"/>
        <v>-11473.011184584147</v>
      </c>
      <c r="AK49" s="46">
        <f t="shared" ref="AK49:AK50" si="19">AI49-AH49</f>
        <v>-207.97001526904569</v>
      </c>
      <c r="AL49" s="54">
        <f t="shared" ref="AL49:AL50" si="20">IF(AI49&lt;&gt;0,AI49/AH49-1,0)</f>
        <v>1.8461540632051632E-2</v>
      </c>
    </row>
    <row r="50" spans="2:38" ht="18.75" customHeight="1" x14ac:dyDescent="0.25">
      <c r="B50" s="55" t="s">
        <v>76</v>
      </c>
      <c r="C50" s="56" t="s">
        <v>7</v>
      </c>
      <c r="D50" s="57">
        <v>27002.57160507494</v>
      </c>
      <c r="E50" s="57">
        <v>-31255.706224747715</v>
      </c>
      <c r="F50" s="57">
        <v>-37349.580324106704</v>
      </c>
      <c r="G50" s="57">
        <v>-36834.248646288412</v>
      </c>
      <c r="H50" s="57">
        <v>-31254.935023432594</v>
      </c>
      <c r="I50" s="57">
        <v>-24589.85633696886</v>
      </c>
      <c r="J50" s="57">
        <v>-28107.971747822645</v>
      </c>
      <c r="K50" s="57">
        <v>-27526.98023085808</v>
      </c>
      <c r="L50" s="57">
        <v>-26730.032535798106</v>
      </c>
      <c r="M50" s="57">
        <v>-30089.634362286059</v>
      </c>
      <c r="N50" s="57">
        <v>-9589.3366105825335</v>
      </c>
      <c r="O50" s="57">
        <v>-17779.968355025954</v>
      </c>
      <c r="P50" s="57">
        <v>15656.059382305006</v>
      </c>
      <c r="Q50" s="57">
        <v>11485.240256522931</v>
      </c>
      <c r="R50" s="57">
        <v>7999.4987112686349</v>
      </c>
      <c r="S50" s="57">
        <v>4348.107237852726</v>
      </c>
      <c r="T50" s="57">
        <v>-3173.9596087263812</v>
      </c>
      <c r="U50" s="57">
        <v>191.69111438601726</v>
      </c>
      <c r="V50" s="57">
        <v>-11657.836283103703</v>
      </c>
      <c r="W50" s="57">
        <v>-19811.380302210655</v>
      </c>
      <c r="X50" s="57">
        <v>-14694.338842602678</v>
      </c>
      <c r="Y50" s="57">
        <v>-15976.407561884229</v>
      </c>
      <c r="Z50" s="57">
        <v>-26047.943774262316</v>
      </c>
      <c r="AA50" s="57">
        <v>-23334.498628085872</v>
      </c>
      <c r="AB50" s="57">
        <v>-22630.722450922189</v>
      </c>
      <c r="AC50" s="57">
        <v>-20434.723207060179</v>
      </c>
      <c r="AD50" s="57">
        <v>-22466.598826682504</v>
      </c>
      <c r="AE50" s="57">
        <v>-22111.310041846504</v>
      </c>
      <c r="AF50" s="57">
        <v>-20049.560313202815</v>
      </c>
      <c r="AG50" s="57">
        <v>-14891.934408172747</v>
      </c>
      <c r="AH50" s="57">
        <v>-11265.041169315102</v>
      </c>
      <c r="AI50" s="57">
        <v>-11473.011184584147</v>
      </c>
      <c r="AK50" s="58">
        <f t="shared" si="19"/>
        <v>-207.97001526904569</v>
      </c>
      <c r="AL50" s="59">
        <f t="shared" si="20"/>
        <v>1.8461540632051632E-2</v>
      </c>
    </row>
    <row r="51" spans="2:38" ht="14.25" customHeight="1" x14ac:dyDescent="0.25">
      <c r="B51" s="68"/>
      <c r="C51" s="69"/>
    </row>
    <row r="52" spans="2:38" ht="18.75" customHeight="1" x14ac:dyDescent="0.25">
      <c r="B52" s="31" t="s">
        <v>165</v>
      </c>
    </row>
    <row r="53" spans="2:38" ht="6" customHeight="1" x14ac:dyDescent="0.25"/>
    <row r="54" spans="2:38" x14ac:dyDescent="0.25">
      <c r="B54" s="670" t="s">
        <v>16</v>
      </c>
      <c r="C54" s="670"/>
      <c r="D54" s="670"/>
      <c r="E54" s="670"/>
      <c r="F54" s="670"/>
      <c r="G54" s="670"/>
      <c r="H54" s="670"/>
      <c r="I54" s="670"/>
      <c r="J54" s="670"/>
      <c r="K54" s="670"/>
      <c r="L54" s="670"/>
      <c r="M54" s="670"/>
      <c r="N54" s="670"/>
      <c r="O54" s="670"/>
      <c r="P54" s="670"/>
      <c r="Q54" s="670"/>
      <c r="R54" s="670"/>
      <c r="S54" s="670"/>
      <c r="T54" s="670"/>
      <c r="U54" s="670"/>
      <c r="V54" s="670"/>
      <c r="W54" s="670"/>
      <c r="X54" s="670"/>
      <c r="Y54" s="670"/>
      <c r="Z54" s="670"/>
      <c r="AA54" s="670"/>
      <c r="AB54" s="670"/>
      <c r="AC54" s="670"/>
      <c r="AD54" s="670"/>
      <c r="AE54" s="670"/>
      <c r="AF54" s="670"/>
      <c r="AG54" s="670"/>
      <c r="AH54" s="670"/>
      <c r="AI54" s="670"/>
      <c r="AJ54" s="670"/>
      <c r="AK54" s="670"/>
    </row>
    <row r="55" spans="2:38" x14ac:dyDescent="0.25">
      <c r="B55" s="670" t="s">
        <v>89</v>
      </c>
      <c r="C55" s="670"/>
      <c r="D55" s="670"/>
      <c r="E55" s="670"/>
      <c r="F55" s="670"/>
      <c r="G55" s="670"/>
      <c r="H55" s="670"/>
      <c r="I55" s="670"/>
      <c r="J55" s="670"/>
      <c r="K55" s="670"/>
      <c r="L55" s="670"/>
      <c r="M55" s="670"/>
      <c r="N55" s="670"/>
      <c r="O55" s="670"/>
      <c r="P55" s="670"/>
      <c r="Q55" s="670"/>
      <c r="R55" s="670"/>
      <c r="S55" s="670"/>
      <c r="T55" s="670"/>
      <c r="U55" s="670"/>
      <c r="V55" s="670"/>
      <c r="W55" s="670"/>
      <c r="X55" s="670"/>
      <c r="Y55" s="670"/>
      <c r="Z55" s="670"/>
      <c r="AA55" s="670"/>
      <c r="AB55" s="670"/>
      <c r="AC55" s="670"/>
      <c r="AD55" s="670"/>
      <c r="AE55" s="670"/>
      <c r="AF55" s="670"/>
      <c r="AG55" s="670"/>
      <c r="AH55" s="670"/>
      <c r="AI55" s="670"/>
      <c r="AJ55" s="670"/>
      <c r="AK55" s="670"/>
    </row>
    <row r="57" spans="2:38" x14ac:dyDescent="0.25">
      <c r="B57" s="31" t="s">
        <v>166</v>
      </c>
    </row>
    <row r="58" spans="2:38" x14ac:dyDescent="0.25">
      <c r="C58" s="194" t="s">
        <v>96</v>
      </c>
      <c r="D58" s="212">
        <f>D49</f>
        <v>27002.57160507494</v>
      </c>
      <c r="AG58" s="212">
        <f>AG49</f>
        <v>-14891.934408172747</v>
      </c>
      <c r="AH58" s="212">
        <f>AH49</f>
        <v>-11265.041169315102</v>
      </c>
    </row>
    <row r="59" spans="2:38" x14ac:dyDescent="0.25">
      <c r="C59" s="194" t="s">
        <v>169</v>
      </c>
      <c r="D59" s="422">
        <v>24590.7</v>
      </c>
      <c r="AG59" s="422">
        <v>-18263.7</v>
      </c>
      <c r="AH59" s="422">
        <v>-14651</v>
      </c>
      <c r="AI59" s="31" t="s">
        <v>281</v>
      </c>
    </row>
    <row r="60" spans="2:38" x14ac:dyDescent="0.25">
      <c r="C60" s="195" t="s">
        <v>170</v>
      </c>
      <c r="D60" s="213">
        <f>D58-D59</f>
        <v>2411.871605074939</v>
      </c>
      <c r="AG60" s="213">
        <f>AG58-AG59</f>
        <v>3371.765591827254</v>
      </c>
      <c r="AH60" s="213">
        <f>AH58-AH59</f>
        <v>3385.9588306848982</v>
      </c>
    </row>
    <row r="61" spans="2:38" x14ac:dyDescent="0.25">
      <c r="C61" s="211" t="s">
        <v>172</v>
      </c>
      <c r="D61" s="196">
        <f>D59/D58</f>
        <v>0.9106799292915625</v>
      </c>
      <c r="AG61" s="196">
        <f>AG59/AG58</f>
        <v>1.2264155548507396</v>
      </c>
      <c r="AH61" s="196">
        <f>AH59/AH58</f>
        <v>1.3005722553334227</v>
      </c>
    </row>
  </sheetData>
  <mergeCells count="2">
    <mergeCell ref="B54:AK54"/>
    <mergeCell ref="B55:AK55"/>
  </mergeCells>
  <conditionalFormatting sqref="AL6:AL50">
    <cfRule type="colorScale" priority="1">
      <colorScale>
        <cfvo type="min"/>
        <cfvo type="percentile" val="50"/>
        <cfvo type="max"/>
        <color rgb="FF63BE7B"/>
        <color rgb="FFFCFCFF"/>
        <color rgb="FFF8696B"/>
      </colorScale>
    </cfRule>
  </conditionalFormatting>
  <hyperlinks>
    <hyperlink ref="B54" r:id="rId1" xr:uid="{3E2E72C0-ED21-4AEF-9E96-07EF7A8CFAEB}"/>
    <hyperlink ref="B55" r:id="rId2" xr:uid="{F9D68A98-3663-4B6F-A24A-56D49CAAF8BC}"/>
  </hyperlinks>
  <pageMargins left="0.70866141732283472" right="0.70866141732283472" top="0.78740157480314965" bottom="0.78740157480314965" header="1.1811023622047245" footer="1.1811023622047245"/>
  <pageSetup paperSize="9" scale="19" orientation="portrait" r:id="rId3"/>
  <drawing r:id="rId4"/>
  <legacyDrawing r:id="rId5"/>
  <legacyDrawingHF r:id="rId6"/>
  <oleObjects>
    <mc:AlternateContent xmlns:mc="http://schemas.openxmlformats.org/markup-compatibility/2006">
      <mc:Choice Requires="x14">
        <oleObject progId="Acrobat Document" dvAspect="DVASPECT_ICON" shapeId="5121" r:id="rId7">
          <objectPr defaultSize="0" r:id="rId8">
            <anchor moveWithCells="1">
              <from>
                <xdr:col>1</xdr:col>
                <xdr:colOff>409575</xdr:colOff>
                <xdr:row>57</xdr:row>
                <xdr:rowOff>76200</xdr:rowOff>
              </from>
              <to>
                <xdr:col>1</xdr:col>
                <xdr:colOff>1323975</xdr:colOff>
                <xdr:row>61</xdr:row>
                <xdr:rowOff>0</xdr:rowOff>
              </to>
            </anchor>
          </objectPr>
        </oleObject>
      </mc:Choice>
      <mc:Fallback>
        <oleObject progId="Acrobat Document" dvAspect="DVASPECT_ICON" shapeId="5121" r:id="rId7"/>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09401-D889-4CF0-AB46-3B4958CD4B86}">
  <sheetPr>
    <tabColor theme="7" tint="0.79998168889431442"/>
    <pageSetUpPr fitToPage="1"/>
  </sheetPr>
  <dimension ref="A1:AL55"/>
  <sheetViews>
    <sheetView zoomScale="90" zoomScaleNormal="90" zoomScaleSheetLayoutView="75" workbookViewId="0">
      <pane xSplit="2" ySplit="5" topLeftCell="C28" activePane="bottomRight" state="frozen"/>
      <selection activeCell="D31" sqref="D31"/>
      <selection pane="topRight" activeCell="D31" sqref="D31"/>
      <selection pane="bottomLeft" activeCell="D31" sqref="D31"/>
      <selection pane="bottomRight" activeCell="D31" sqref="D31"/>
    </sheetView>
  </sheetViews>
  <sheetFormatPr baseColWidth="10" defaultColWidth="8" defaultRowHeight="12.75" outlineLevelCol="1" x14ac:dyDescent="0.2"/>
  <cols>
    <col min="1" max="1" width="49.42578125" style="163" customWidth="1"/>
    <col min="2" max="2" width="21.42578125" style="483" hidden="1" customWidth="1"/>
    <col min="3" max="3" width="12.85546875" style="163" customWidth="1"/>
    <col min="4" max="7" width="12.85546875" style="163" hidden="1" customWidth="1" outlineLevel="1"/>
    <col min="8" max="8" width="12.85546875" style="163" customWidth="1" collapsed="1"/>
    <col min="9" max="12" width="12.85546875" style="163" hidden="1" customWidth="1" outlineLevel="1"/>
    <col min="13" max="13" width="12.85546875" style="163" customWidth="1" collapsed="1"/>
    <col min="14" max="17" width="12.85546875" style="163" hidden="1" customWidth="1" outlineLevel="1"/>
    <col min="18" max="18" width="12.85546875" style="163" customWidth="1" collapsed="1"/>
    <col min="19" max="22" width="12.85546875" style="163" hidden="1" customWidth="1" outlineLevel="1"/>
    <col min="23" max="23" width="12.85546875" style="163" customWidth="1" collapsed="1"/>
    <col min="24" max="33" width="12.85546875" style="163" customWidth="1"/>
    <col min="34" max="34" width="8" style="163"/>
    <col min="35" max="35" width="2.42578125" style="434" customWidth="1"/>
    <col min="36" max="36" width="82" style="437" customWidth="1"/>
    <col min="37" max="37" width="2.42578125" style="434" customWidth="1"/>
    <col min="38" max="38" width="8" style="434"/>
    <col min="39" max="16384" width="8" style="163"/>
  </cols>
  <sheetData>
    <row r="1" spans="1:38" s="83" customFormat="1" ht="29.25" x14ac:dyDescent="0.5">
      <c r="A1" s="429" t="s">
        <v>329</v>
      </c>
      <c r="B1" s="430"/>
      <c r="C1" s="82"/>
      <c r="E1" s="82"/>
      <c r="F1" s="82"/>
      <c r="G1" s="82"/>
      <c r="H1" s="82"/>
      <c r="I1" s="82"/>
      <c r="AI1" s="431"/>
      <c r="AJ1" s="432"/>
      <c r="AK1" s="433"/>
      <c r="AL1" s="434"/>
    </row>
    <row r="2" spans="1:38" s="83" customFormat="1" ht="15" customHeight="1" thickBot="1" x14ac:dyDescent="0.25">
      <c r="A2" s="84"/>
      <c r="B2" s="435"/>
      <c r="C2" s="85"/>
      <c r="D2" s="86"/>
      <c r="E2" s="85"/>
      <c r="F2" s="85"/>
      <c r="G2" s="85"/>
      <c r="H2" s="85"/>
      <c r="I2" s="85"/>
      <c r="J2" s="86"/>
      <c r="K2" s="86"/>
      <c r="L2" s="86"/>
      <c r="M2" s="86"/>
      <c r="N2" s="86"/>
      <c r="O2" s="86"/>
      <c r="AI2" s="436"/>
      <c r="AJ2" s="437"/>
      <c r="AK2" s="438"/>
      <c r="AL2" s="434"/>
    </row>
    <row r="3" spans="1:38" s="92" customFormat="1" ht="15" customHeight="1" x14ac:dyDescent="0.2">
      <c r="A3" s="87" t="s">
        <v>98</v>
      </c>
      <c r="B3" s="439" t="s">
        <v>330</v>
      </c>
      <c r="C3" s="89">
        <v>33238</v>
      </c>
      <c r="D3" s="90">
        <v>33603</v>
      </c>
      <c r="E3" s="90">
        <v>33969</v>
      </c>
      <c r="F3" s="90">
        <v>34334</v>
      </c>
      <c r="G3" s="90">
        <v>34699</v>
      </c>
      <c r="H3" s="91">
        <v>35064</v>
      </c>
      <c r="I3" s="90">
        <v>35430</v>
      </c>
      <c r="J3" s="90">
        <v>35795</v>
      </c>
      <c r="K3" s="90">
        <v>36160</v>
      </c>
      <c r="L3" s="90">
        <v>36525</v>
      </c>
      <c r="M3" s="91">
        <v>36891</v>
      </c>
      <c r="N3" s="90">
        <v>37256</v>
      </c>
      <c r="O3" s="90">
        <v>37621</v>
      </c>
      <c r="P3" s="90">
        <v>37986</v>
      </c>
      <c r="Q3" s="90">
        <v>38352</v>
      </c>
      <c r="R3" s="91">
        <v>38717</v>
      </c>
      <c r="S3" s="90">
        <v>39082</v>
      </c>
      <c r="T3" s="90">
        <v>39447</v>
      </c>
      <c r="U3" s="90">
        <v>39813</v>
      </c>
      <c r="V3" s="90">
        <v>40178</v>
      </c>
      <c r="W3" s="91">
        <v>40543</v>
      </c>
      <c r="X3" s="90">
        <v>40908</v>
      </c>
      <c r="Y3" s="90">
        <v>41274</v>
      </c>
      <c r="Z3" s="90">
        <v>41639</v>
      </c>
      <c r="AA3" s="90">
        <v>42004</v>
      </c>
      <c r="AB3" s="91">
        <v>42005</v>
      </c>
      <c r="AC3" s="90">
        <v>42370</v>
      </c>
      <c r="AD3" s="90">
        <v>42736</v>
      </c>
      <c r="AE3" s="90">
        <v>43101</v>
      </c>
      <c r="AF3" s="90">
        <v>43466</v>
      </c>
      <c r="AG3" s="91">
        <v>43831</v>
      </c>
      <c r="AI3" s="436"/>
      <c r="AJ3" s="440"/>
      <c r="AK3" s="438"/>
      <c r="AL3" s="434"/>
    </row>
    <row r="4" spans="1:38" s="92" customFormat="1" ht="15" customHeight="1" x14ac:dyDescent="0.2">
      <c r="A4" s="441" t="s">
        <v>100</v>
      </c>
      <c r="B4" s="442"/>
      <c r="C4" s="95">
        <v>1051979.1034318085</v>
      </c>
      <c r="D4" s="95">
        <v>1013824.0951243181</v>
      </c>
      <c r="E4" s="95">
        <v>965541.81723530183</v>
      </c>
      <c r="F4" s="95">
        <v>955819.93395618524</v>
      </c>
      <c r="G4" s="95">
        <v>939492.31374186499</v>
      </c>
      <c r="H4" s="95">
        <v>938613.56507741276</v>
      </c>
      <c r="I4" s="95">
        <v>958700.37699892651</v>
      </c>
      <c r="J4" s="95">
        <v>930870.08685547439</v>
      </c>
      <c r="K4" s="95">
        <v>922812.22150208394</v>
      </c>
      <c r="L4" s="95">
        <v>895352.12063205848</v>
      </c>
      <c r="M4" s="95">
        <v>899351.82372851484</v>
      </c>
      <c r="N4" s="95">
        <v>916144.47726572608</v>
      </c>
      <c r="O4" s="95">
        <v>899449.76530279289</v>
      </c>
      <c r="P4" s="95">
        <v>900627.66583008063</v>
      </c>
      <c r="Q4" s="95">
        <v>886637.16198607965</v>
      </c>
      <c r="R4" s="95">
        <v>866302.76955103641</v>
      </c>
      <c r="S4" s="95">
        <v>877938.8015748827</v>
      </c>
      <c r="T4" s="95">
        <v>851222.96812560561</v>
      </c>
      <c r="U4" s="95">
        <v>854508.1742562427</v>
      </c>
      <c r="V4" s="95">
        <v>789899.97952298447</v>
      </c>
      <c r="W4" s="95">
        <v>832540.98279908788</v>
      </c>
      <c r="X4" s="95">
        <v>808911.52522999363</v>
      </c>
      <c r="Y4" s="95">
        <v>813693.04793317511</v>
      </c>
      <c r="Z4" s="95">
        <v>831207.65318659006</v>
      </c>
      <c r="AA4" s="95">
        <v>792255.42748875427</v>
      </c>
      <c r="AB4" s="95">
        <v>795556.56966673466</v>
      </c>
      <c r="AC4" s="95">
        <v>800339.83385077678</v>
      </c>
      <c r="AD4" s="95">
        <v>785616.47123723326</v>
      </c>
      <c r="AE4" s="95">
        <v>754408.43161881925</v>
      </c>
      <c r="AF4" s="95">
        <v>707149.94769368414</v>
      </c>
      <c r="AG4" s="95">
        <v>639381.01327426941</v>
      </c>
      <c r="AI4" s="436"/>
      <c r="AJ4" s="443" t="s">
        <v>150</v>
      </c>
      <c r="AK4" s="438"/>
      <c r="AL4" s="434"/>
    </row>
    <row r="5" spans="1:38" s="92" customFormat="1" ht="15" customHeight="1" thickBot="1" x14ac:dyDescent="0.25">
      <c r="A5" s="444" t="s">
        <v>101</v>
      </c>
      <c r="B5" s="445"/>
      <c r="C5" s="98">
        <v>1076569.852897272</v>
      </c>
      <c r="D5" s="98">
        <v>980146.74627491657</v>
      </c>
      <c r="E5" s="98">
        <v>925747.17972776014</v>
      </c>
      <c r="F5" s="98">
        <v>916568.95000906545</v>
      </c>
      <c r="G5" s="98">
        <v>905827.84376633691</v>
      </c>
      <c r="H5" s="98">
        <v>911627.59140195744</v>
      </c>
      <c r="I5" s="98">
        <v>928195.31998260389</v>
      </c>
      <c r="J5" s="98">
        <v>900955.80210437009</v>
      </c>
      <c r="K5" s="98">
        <v>893700.42189026019</v>
      </c>
      <c r="L5" s="98">
        <v>862889.67514116666</v>
      </c>
      <c r="M5" s="98">
        <v>887392.33219594427</v>
      </c>
      <c r="N5" s="98">
        <v>895673.56068863126</v>
      </c>
      <c r="O5" s="98">
        <v>912355.1299401517</v>
      </c>
      <c r="P5" s="98">
        <v>909297.65577647078</v>
      </c>
      <c r="Q5" s="98">
        <v>891762.68054294435</v>
      </c>
      <c r="R5" s="98">
        <v>867708.67875370488</v>
      </c>
      <c r="S5" s="98">
        <v>871894.23095116683</v>
      </c>
      <c r="T5" s="98">
        <v>848509.82353154896</v>
      </c>
      <c r="U5" s="98">
        <v>839900.73509888188</v>
      </c>
      <c r="V5" s="98">
        <v>767094.38708563801</v>
      </c>
      <c r="W5" s="98">
        <v>814810.92273058265</v>
      </c>
      <c r="X5" s="98">
        <v>789853.72762203298</v>
      </c>
      <c r="Y5" s="98">
        <v>784512.12607851392</v>
      </c>
      <c r="Z5" s="98">
        <v>804688.12373764196</v>
      </c>
      <c r="AA5" s="98">
        <v>766385.63780996611</v>
      </c>
      <c r="AB5" s="98">
        <v>771823.45805624942</v>
      </c>
      <c r="AC5" s="98">
        <v>774607.59326926852</v>
      </c>
      <c r="AD5" s="98">
        <v>760212.1355032234</v>
      </c>
      <c r="AE5" s="98">
        <v>730929.13884303451</v>
      </c>
      <c r="AF5" s="98">
        <v>688886.20833166305</v>
      </c>
      <c r="AG5" s="98">
        <v>624730.54137667525</v>
      </c>
      <c r="AI5" s="436"/>
      <c r="AJ5" s="446" t="s">
        <v>151</v>
      </c>
      <c r="AK5" s="438"/>
      <c r="AL5" s="434"/>
    </row>
    <row r="6" spans="1:38" s="103" customFormat="1" ht="15" customHeight="1" x14ac:dyDescent="0.2">
      <c r="A6" s="99" t="s">
        <v>102</v>
      </c>
      <c r="B6" s="447"/>
      <c r="C6" s="101">
        <v>989092.98111492174</v>
      </c>
      <c r="D6" s="101">
        <v>955049.70643311122</v>
      </c>
      <c r="E6" s="101">
        <v>909708.66845226032</v>
      </c>
      <c r="F6" s="101">
        <v>899881.91568684846</v>
      </c>
      <c r="G6" s="101">
        <v>881078.74098725372</v>
      </c>
      <c r="H6" s="101">
        <v>880697.1528844909</v>
      </c>
      <c r="I6" s="101">
        <v>902810.38742246781</v>
      </c>
      <c r="J6" s="101">
        <v>872171.73617469694</v>
      </c>
      <c r="K6" s="101">
        <v>865509.26467332093</v>
      </c>
      <c r="L6" s="101">
        <v>840186.71834395628</v>
      </c>
      <c r="M6" s="101">
        <v>839199.38641260157</v>
      </c>
      <c r="N6" s="101">
        <v>861948.4689833431</v>
      </c>
      <c r="O6" s="101">
        <v>847266.28229353798</v>
      </c>
      <c r="P6" s="101">
        <v>844063.77521300549</v>
      </c>
      <c r="Q6" s="101">
        <v>830013.09546492365</v>
      </c>
      <c r="R6" s="101">
        <v>811676.13139634777</v>
      </c>
      <c r="S6" s="101">
        <v>822918.67557686614</v>
      </c>
      <c r="T6" s="101">
        <v>797587.8574562252</v>
      </c>
      <c r="U6" s="101">
        <v>803161.96396167134</v>
      </c>
      <c r="V6" s="101">
        <v>746806.59109460551</v>
      </c>
      <c r="W6" s="101">
        <v>784066.46202723507</v>
      </c>
      <c r="X6" s="101">
        <v>760300.82609291642</v>
      </c>
      <c r="Y6" s="101">
        <v>765760.38012706686</v>
      </c>
      <c r="Z6" s="101">
        <v>783479.30254772736</v>
      </c>
      <c r="AA6" s="101">
        <v>744423.85397922527</v>
      </c>
      <c r="AB6" s="101">
        <v>749156.7949390047</v>
      </c>
      <c r="AC6" s="101">
        <v>752156.09776377503</v>
      </c>
      <c r="AD6" s="101">
        <v>733676.45786830154</v>
      </c>
      <c r="AE6" s="101">
        <v>704528.28585068916</v>
      </c>
      <c r="AF6" s="101">
        <v>659719.63648563472</v>
      </c>
      <c r="AG6" s="101">
        <v>594884.81680144765</v>
      </c>
      <c r="AI6" s="436"/>
      <c r="AJ6" s="448">
        <v>44573.579898645832</v>
      </c>
      <c r="AK6" s="438"/>
      <c r="AL6" s="434"/>
    </row>
    <row r="7" spans="1:38" s="92" customFormat="1" ht="15" customHeight="1" x14ac:dyDescent="0.2">
      <c r="A7" s="104" t="s">
        <v>103</v>
      </c>
      <c r="B7" s="449"/>
      <c r="C7" s="106">
        <v>985252.52322567685</v>
      </c>
      <c r="D7" s="107">
        <v>951430.69244421506</v>
      </c>
      <c r="E7" s="107">
        <v>906168.907415714</v>
      </c>
      <c r="F7" s="107">
        <v>896564.55331302504</v>
      </c>
      <c r="G7" s="107">
        <v>877858.85382511967</v>
      </c>
      <c r="H7" s="107">
        <v>877637.52952650678</v>
      </c>
      <c r="I7" s="107">
        <v>899597.69896249427</v>
      </c>
      <c r="J7" s="107">
        <v>868933.00696618576</v>
      </c>
      <c r="K7" s="107">
        <v>862341.65480459307</v>
      </c>
      <c r="L7" s="107">
        <v>837074.2181413885</v>
      </c>
      <c r="M7" s="107">
        <v>836207.54834616184</v>
      </c>
      <c r="N7" s="107">
        <v>858979.63129143405</v>
      </c>
      <c r="O7" s="107">
        <v>844301.06976581353</v>
      </c>
      <c r="P7" s="107">
        <v>841061.36768979207</v>
      </c>
      <c r="Q7" s="107">
        <v>827085.40222571243</v>
      </c>
      <c r="R7" s="107">
        <v>808722.83490044391</v>
      </c>
      <c r="S7" s="107">
        <v>819850.03378997697</v>
      </c>
      <c r="T7" s="107">
        <v>794599.51557151601</v>
      </c>
      <c r="U7" s="107">
        <v>800217.56133245979</v>
      </c>
      <c r="V7" s="107">
        <v>744231.71524173545</v>
      </c>
      <c r="W7" s="107">
        <v>781485.15429242316</v>
      </c>
      <c r="X7" s="107">
        <v>757628.23803619156</v>
      </c>
      <c r="Y7" s="107">
        <v>763103.32924566581</v>
      </c>
      <c r="Z7" s="107">
        <v>780790.51416949998</v>
      </c>
      <c r="AA7" s="107">
        <v>741945.6045281007</v>
      </c>
      <c r="AB7" s="107">
        <v>746783.0809256736</v>
      </c>
      <c r="AC7" s="107">
        <v>749812.29446317314</v>
      </c>
      <c r="AD7" s="107">
        <v>731409.53561943257</v>
      </c>
      <c r="AE7" s="107">
        <v>702520.79260261683</v>
      </c>
      <c r="AF7" s="107">
        <v>657691.2759345338</v>
      </c>
      <c r="AG7" s="107">
        <v>593069.8819344627</v>
      </c>
      <c r="AI7" s="436"/>
      <c r="AJ7" s="443" t="s">
        <v>152</v>
      </c>
      <c r="AK7" s="438"/>
      <c r="AL7" s="434"/>
    </row>
    <row r="8" spans="1:38" s="92" customFormat="1" ht="15" customHeight="1" x14ac:dyDescent="0.2">
      <c r="A8" s="108" t="s">
        <v>104</v>
      </c>
      <c r="B8" s="450" t="s">
        <v>285</v>
      </c>
      <c r="C8" s="110">
        <v>423905.77852278919</v>
      </c>
      <c r="D8" s="110">
        <v>409874.86968937068</v>
      </c>
      <c r="E8" s="110">
        <v>387485.39027604053</v>
      </c>
      <c r="F8" s="110">
        <v>376740.15374353994</v>
      </c>
      <c r="G8" s="110">
        <v>373995.60565341311</v>
      </c>
      <c r="H8" s="110">
        <v>364608.8924384694</v>
      </c>
      <c r="I8" s="110">
        <v>371625.04628500622</v>
      </c>
      <c r="J8" s="110">
        <v>350830.87738382607</v>
      </c>
      <c r="K8" s="110">
        <v>353484.36679658073</v>
      </c>
      <c r="L8" s="110">
        <v>341928.28111277148</v>
      </c>
      <c r="M8" s="110">
        <v>355167.99799242249</v>
      </c>
      <c r="N8" s="110">
        <v>368372.72693374055</v>
      </c>
      <c r="O8" s="110">
        <v>369604.21802252351</v>
      </c>
      <c r="P8" s="110">
        <v>383449.05092487409</v>
      </c>
      <c r="Q8" s="110">
        <v>380791.70890835067</v>
      </c>
      <c r="R8" s="110">
        <v>375878.17301951256</v>
      </c>
      <c r="S8" s="110">
        <v>377470.36688146449</v>
      </c>
      <c r="T8" s="110">
        <v>384350.98279884731</v>
      </c>
      <c r="U8" s="110">
        <v>364263.05724993255</v>
      </c>
      <c r="V8" s="110">
        <v>339821.58635204408</v>
      </c>
      <c r="W8" s="110">
        <v>351557.87105080707</v>
      </c>
      <c r="X8" s="110">
        <v>349074.11214796099</v>
      </c>
      <c r="Y8" s="110">
        <v>358595.76410191832</v>
      </c>
      <c r="Z8" s="110">
        <v>361588.66489803145</v>
      </c>
      <c r="AA8" s="110">
        <v>342751.47385490738</v>
      </c>
      <c r="AB8" s="110">
        <v>330483.93809230666</v>
      </c>
      <c r="AC8" s="110">
        <v>327429.95940881898</v>
      </c>
      <c r="AD8" s="110">
        <v>306689.69879048347</v>
      </c>
      <c r="AE8" s="110">
        <v>294928.61024672247</v>
      </c>
      <c r="AF8" s="110">
        <v>246152.22512706972</v>
      </c>
      <c r="AG8" s="110">
        <v>208312.42790325635</v>
      </c>
      <c r="AI8" s="436"/>
      <c r="AJ8" s="446" t="s">
        <v>151</v>
      </c>
      <c r="AK8" s="438"/>
      <c r="AL8" s="434"/>
    </row>
    <row r="9" spans="1:38" s="92" customFormat="1" ht="15" customHeight="1" x14ac:dyDescent="0.2">
      <c r="A9" s="108" t="s">
        <v>105</v>
      </c>
      <c r="B9" s="450" t="s">
        <v>288</v>
      </c>
      <c r="C9" s="110">
        <v>185165.00476552246</v>
      </c>
      <c r="D9" s="110">
        <v>163963.94350825471</v>
      </c>
      <c r="E9" s="110">
        <v>153513.18691699347</v>
      </c>
      <c r="F9" s="110">
        <v>142754.27309790606</v>
      </c>
      <c r="G9" s="110">
        <v>141168.28541571012</v>
      </c>
      <c r="H9" s="110">
        <v>144545.74462176295</v>
      </c>
      <c r="I9" s="110">
        <v>135385.03198458708</v>
      </c>
      <c r="J9" s="110">
        <v>139421.05031626541</v>
      </c>
      <c r="K9" s="110">
        <v>135082.9606083392</v>
      </c>
      <c r="L9" s="110">
        <v>132682.73922965996</v>
      </c>
      <c r="M9" s="110">
        <v>129219.18300748605</v>
      </c>
      <c r="N9" s="110">
        <v>122068.46589415934</v>
      </c>
      <c r="O9" s="110">
        <v>121182.2244098107</v>
      </c>
      <c r="P9" s="110">
        <v>117977.89429067235</v>
      </c>
      <c r="Q9" s="110">
        <v>117702.10484442039</v>
      </c>
      <c r="R9" s="110">
        <v>114592.63820449637</v>
      </c>
      <c r="S9" s="110">
        <v>119472.38903067514</v>
      </c>
      <c r="T9" s="110">
        <v>127274.65042272743</v>
      </c>
      <c r="U9" s="110">
        <v>127419.60712857763</v>
      </c>
      <c r="V9" s="110">
        <v>109329.30964391089</v>
      </c>
      <c r="W9" s="110">
        <v>124752.21518821979</v>
      </c>
      <c r="X9" s="110">
        <v>121829.16278849293</v>
      </c>
      <c r="Y9" s="110">
        <v>116979.10049237324</v>
      </c>
      <c r="Z9" s="110">
        <v>117697.96065979839</v>
      </c>
      <c r="AA9" s="110">
        <v>117502.93088725036</v>
      </c>
      <c r="AB9" s="110">
        <v>126143.59262301894</v>
      </c>
      <c r="AC9" s="110">
        <v>128481.81538064075</v>
      </c>
      <c r="AD9" s="110">
        <v>130424.84119107538</v>
      </c>
      <c r="AE9" s="110">
        <v>125297.46516959553</v>
      </c>
      <c r="AF9" s="110">
        <v>122407.08405716538</v>
      </c>
      <c r="AG9" s="110">
        <v>115336.64638417907</v>
      </c>
      <c r="AI9" s="436"/>
      <c r="AJ9" s="451">
        <v>44573.579898645832</v>
      </c>
      <c r="AK9" s="438"/>
      <c r="AL9" s="434"/>
    </row>
    <row r="10" spans="1:38" s="92" customFormat="1" ht="15" customHeight="1" thickBot="1" x14ac:dyDescent="0.25">
      <c r="A10" s="108" t="s">
        <v>106</v>
      </c>
      <c r="B10" s="450" t="s">
        <v>331</v>
      </c>
      <c r="C10" s="110">
        <v>161503.89486351301</v>
      </c>
      <c r="D10" s="110">
        <v>164651.74449257582</v>
      </c>
      <c r="E10" s="110">
        <v>170456.69205289087</v>
      </c>
      <c r="F10" s="110">
        <v>174913.97863011312</v>
      </c>
      <c r="G10" s="110">
        <v>171084.51270983639</v>
      </c>
      <c r="H10" s="110">
        <v>174790.97260587418</v>
      </c>
      <c r="I10" s="110">
        <v>174707.12125961867</v>
      </c>
      <c r="J10" s="110">
        <v>175218.41513873622</v>
      </c>
      <c r="K10" s="110">
        <v>178640.01596496516</v>
      </c>
      <c r="L10" s="110">
        <v>183897.37178238883</v>
      </c>
      <c r="M10" s="110">
        <v>180148.34678871813</v>
      </c>
      <c r="N10" s="110">
        <v>176415.78720411699</v>
      </c>
      <c r="O10" s="110">
        <v>174544.6692603376</v>
      </c>
      <c r="P10" s="110">
        <v>168214.76951215867</v>
      </c>
      <c r="Q10" s="110">
        <v>167821.50710495899</v>
      </c>
      <c r="R10" s="110">
        <v>159955.14819324762</v>
      </c>
      <c r="S10" s="110">
        <v>156239.4579211708</v>
      </c>
      <c r="T10" s="110">
        <v>153047.24259453674</v>
      </c>
      <c r="U10" s="110">
        <v>152701.1858331899</v>
      </c>
      <c r="V10" s="110">
        <v>152011.86413027931</v>
      </c>
      <c r="W10" s="110">
        <v>152746.99434653835</v>
      </c>
      <c r="X10" s="110">
        <v>154605.58935699656</v>
      </c>
      <c r="Y10" s="110">
        <v>153244.93852842349</v>
      </c>
      <c r="Z10" s="110">
        <v>157621.81372516754</v>
      </c>
      <c r="AA10" s="110">
        <v>158386.45055743295</v>
      </c>
      <c r="AB10" s="110">
        <v>161203.5692398251</v>
      </c>
      <c r="AC10" s="110">
        <v>164120.61349066492</v>
      </c>
      <c r="AD10" s="110">
        <v>167190.87744565497</v>
      </c>
      <c r="AE10" s="110">
        <v>161677.91228869944</v>
      </c>
      <c r="AF10" s="110">
        <v>163259.71890980072</v>
      </c>
      <c r="AG10" s="110">
        <v>145263.81329412304</v>
      </c>
      <c r="AI10" s="436"/>
      <c r="AJ10" s="443"/>
      <c r="AK10" s="438"/>
      <c r="AL10" s="434"/>
    </row>
    <row r="11" spans="1:38" s="115" customFormat="1" ht="15" customHeight="1" x14ac:dyDescent="0.2">
      <c r="A11" s="111" t="s">
        <v>107</v>
      </c>
      <c r="B11" s="452" t="s">
        <v>297</v>
      </c>
      <c r="C11" s="113">
        <v>151886.31785929183</v>
      </c>
      <c r="D11" s="114">
        <v>155592.65453390777</v>
      </c>
      <c r="E11" s="114">
        <v>161488.05969533109</v>
      </c>
      <c r="F11" s="114">
        <v>165981.47018675634</v>
      </c>
      <c r="G11" s="114">
        <v>162376.3989776753</v>
      </c>
      <c r="H11" s="114">
        <v>166451.40972499907</v>
      </c>
      <c r="I11" s="114">
        <v>166484.42982193045</v>
      </c>
      <c r="J11" s="114">
        <v>167392.68134059943</v>
      </c>
      <c r="K11" s="114">
        <v>170834.99939015158</v>
      </c>
      <c r="L11" s="114">
        <v>176348.20794048751</v>
      </c>
      <c r="M11" s="114">
        <v>172541.17389361252</v>
      </c>
      <c r="N11" s="114">
        <v>169013.5875734163</v>
      </c>
      <c r="O11" s="114">
        <v>167277.45840378199</v>
      </c>
      <c r="P11" s="114">
        <v>161054.5288798658</v>
      </c>
      <c r="Q11" s="114">
        <v>160938.44457508923</v>
      </c>
      <c r="R11" s="114">
        <v>153040.10659702338</v>
      </c>
      <c r="S11" s="114">
        <v>149276.72485650342</v>
      </c>
      <c r="T11" s="114">
        <v>146331.8136843002</v>
      </c>
      <c r="U11" s="114">
        <v>145996.25367645678</v>
      </c>
      <c r="V11" s="114">
        <v>145665.28454888513</v>
      </c>
      <c r="W11" s="114">
        <v>146752.00672689331</v>
      </c>
      <c r="X11" s="114">
        <v>148677.40669319636</v>
      </c>
      <c r="Y11" s="114">
        <v>147354.86373022484</v>
      </c>
      <c r="Z11" s="114">
        <v>151573.32798830746</v>
      </c>
      <c r="AA11" s="114">
        <v>152723.97343386122</v>
      </c>
      <c r="AB11" s="114">
        <v>155314.35634328355</v>
      </c>
      <c r="AC11" s="114">
        <v>158429.33701629422</v>
      </c>
      <c r="AD11" s="114">
        <v>161491.27445212219</v>
      </c>
      <c r="AE11" s="114">
        <v>155927.83571909255</v>
      </c>
      <c r="AF11" s="114">
        <v>157436.88678783274</v>
      </c>
      <c r="AG11" s="114">
        <v>141282.74256190978</v>
      </c>
      <c r="AI11" s="436"/>
      <c r="AJ11" s="453" t="s">
        <v>153</v>
      </c>
      <c r="AK11" s="438"/>
      <c r="AL11" s="434"/>
    </row>
    <row r="12" spans="1:38" s="92" customFormat="1" ht="15" customHeight="1" x14ac:dyDescent="0.2">
      <c r="A12" s="108" t="s">
        <v>108</v>
      </c>
      <c r="B12" s="450" t="s">
        <v>332</v>
      </c>
      <c r="C12" s="110">
        <v>202924.94683386863</v>
      </c>
      <c r="D12" s="116">
        <v>204538.69411382265</v>
      </c>
      <c r="E12" s="116">
        <v>188322.91327346172</v>
      </c>
      <c r="F12" s="116">
        <v>197026.71434333769</v>
      </c>
      <c r="G12" s="116">
        <v>186858.07314232294</v>
      </c>
      <c r="H12" s="116">
        <v>189717.06363771614</v>
      </c>
      <c r="I12" s="116">
        <v>214768.58619824509</v>
      </c>
      <c r="J12" s="116">
        <v>200457.33562056671</v>
      </c>
      <c r="K12" s="116">
        <v>192117.6252203192</v>
      </c>
      <c r="L12" s="116">
        <v>175990.45270402436</v>
      </c>
      <c r="M12" s="116">
        <v>169365.44025324553</v>
      </c>
      <c r="N12" s="116">
        <v>190232.94835341696</v>
      </c>
      <c r="O12" s="116">
        <v>177042.18699459598</v>
      </c>
      <c r="P12" s="116">
        <v>169470.2154806114</v>
      </c>
      <c r="Q12" s="116">
        <v>159102.09821422648</v>
      </c>
      <c r="R12" s="116">
        <v>156597.47769945973</v>
      </c>
      <c r="S12" s="116">
        <v>165124.34643149201</v>
      </c>
      <c r="T12" s="116">
        <v>128644.65631098287</v>
      </c>
      <c r="U12" s="116">
        <v>154526.4745140656</v>
      </c>
      <c r="V12" s="116">
        <v>141734.00330061943</v>
      </c>
      <c r="W12" s="116">
        <v>151138.67557338424</v>
      </c>
      <c r="X12" s="116">
        <v>130924.14310495133</v>
      </c>
      <c r="Y12" s="116">
        <v>133299.25136655886</v>
      </c>
      <c r="Z12" s="116">
        <v>142859.45101942145</v>
      </c>
      <c r="AA12" s="116">
        <v>122343.22159706765</v>
      </c>
      <c r="AB12" s="116">
        <v>127986.38426265465</v>
      </c>
      <c r="AC12" s="116">
        <v>128782.92273101721</v>
      </c>
      <c r="AD12" s="116">
        <v>126290.91151451603</v>
      </c>
      <c r="AE12" s="116">
        <v>119893.07564163615</v>
      </c>
      <c r="AF12" s="116">
        <v>124984.31978619572</v>
      </c>
      <c r="AG12" s="116">
        <v>123413.65781045957</v>
      </c>
      <c r="AI12" s="454"/>
      <c r="AJ12" s="455"/>
      <c r="AK12" s="456"/>
      <c r="AL12" s="434"/>
    </row>
    <row r="13" spans="1:38" s="115" customFormat="1" ht="15" customHeight="1" x14ac:dyDescent="0.2">
      <c r="A13" s="111" t="s">
        <v>109</v>
      </c>
      <c r="B13" s="452" t="s">
        <v>293</v>
      </c>
      <c r="C13" s="113">
        <v>64111.316649001201</v>
      </c>
      <c r="D13" s="114">
        <v>64800.254073673488</v>
      </c>
      <c r="E13" s="114">
        <v>57921.056039957046</v>
      </c>
      <c r="F13" s="114">
        <v>55672.144174954839</v>
      </c>
      <c r="G13" s="114">
        <v>51288.670253742814</v>
      </c>
      <c r="H13" s="114">
        <v>53108.152875211221</v>
      </c>
      <c r="I13" s="114">
        <v>63916.94015944397</v>
      </c>
      <c r="J13" s="114">
        <v>54809.601848528233</v>
      </c>
      <c r="K13" s="114">
        <v>53303.1202785942</v>
      </c>
      <c r="L13" s="114">
        <v>49221.554451255957</v>
      </c>
      <c r="M13" s="114">
        <v>45512.417714165364</v>
      </c>
      <c r="N13" s="114">
        <v>52733.89038055281</v>
      </c>
      <c r="O13" s="114">
        <v>49811.676246250754</v>
      </c>
      <c r="P13" s="114">
        <v>41898.06158732943</v>
      </c>
      <c r="Q13" s="114">
        <v>40502.862687739202</v>
      </c>
      <c r="R13" s="114">
        <v>40041.409284552603</v>
      </c>
      <c r="S13" s="114">
        <v>45990.527933287922</v>
      </c>
      <c r="T13" s="114">
        <v>35211.21865203372</v>
      </c>
      <c r="U13" s="114">
        <v>41939.597987650195</v>
      </c>
      <c r="V13" s="114">
        <v>37601.826487815379</v>
      </c>
      <c r="W13" s="114">
        <v>39663.851540597891</v>
      </c>
      <c r="X13" s="114">
        <v>34798.420945176316</v>
      </c>
      <c r="Y13" s="114">
        <v>33826.87110554221</v>
      </c>
      <c r="Z13" s="114">
        <v>37306.949628478753</v>
      </c>
      <c r="AA13" s="114">
        <v>33486.737302699868</v>
      </c>
      <c r="AB13" s="114">
        <v>34886.953684812019</v>
      </c>
      <c r="AC13" s="114">
        <v>33963.002534142688</v>
      </c>
      <c r="AD13" s="114">
        <v>33563.900022110523</v>
      </c>
      <c r="AE13" s="114">
        <v>29444.920063480426</v>
      </c>
      <c r="AF13" s="114">
        <v>29711.092281514222</v>
      </c>
      <c r="AG13" s="114">
        <v>27615.779711606105</v>
      </c>
      <c r="AI13" s="434"/>
      <c r="AJ13" s="457"/>
      <c r="AK13" s="434"/>
      <c r="AL13" s="434"/>
    </row>
    <row r="14" spans="1:38" s="115" customFormat="1" ht="15" customHeight="1" x14ac:dyDescent="0.2">
      <c r="A14" s="111" t="s">
        <v>110</v>
      </c>
      <c r="B14" s="452" t="s">
        <v>294</v>
      </c>
      <c r="C14" s="113">
        <v>128635.75238420344</v>
      </c>
      <c r="D14" s="114">
        <v>131347.14662128768</v>
      </c>
      <c r="E14" s="114">
        <v>123327.00797668161</v>
      </c>
      <c r="F14" s="114">
        <v>133859.61345054407</v>
      </c>
      <c r="G14" s="114">
        <v>128334.83188843605</v>
      </c>
      <c r="H14" s="114">
        <v>128972.93298039561</v>
      </c>
      <c r="I14" s="114">
        <v>142277.08215484547</v>
      </c>
      <c r="J14" s="114">
        <v>138272.16918978674</v>
      </c>
      <c r="K14" s="114">
        <v>131921.5385481214</v>
      </c>
      <c r="L14" s="114">
        <v>119789.68108451705</v>
      </c>
      <c r="M14" s="114">
        <v>117779.73381218668</v>
      </c>
      <c r="N14" s="114">
        <v>131145.06817120232</v>
      </c>
      <c r="O14" s="114">
        <v>121124.71687359591</v>
      </c>
      <c r="P14" s="114">
        <v>121773.37396962834</v>
      </c>
      <c r="Q14" s="114">
        <v>112946.34396435291</v>
      </c>
      <c r="R14" s="114">
        <v>110967.44378844403</v>
      </c>
      <c r="S14" s="114">
        <v>113309.12226833521</v>
      </c>
      <c r="T14" s="114">
        <v>88173.474406328256</v>
      </c>
      <c r="U14" s="114">
        <v>106849.01933926778</v>
      </c>
      <c r="V14" s="114">
        <v>98616.84747984416</v>
      </c>
      <c r="W14" s="114">
        <v>105501.98872105904</v>
      </c>
      <c r="X14" s="114">
        <v>89553.223023992221</v>
      </c>
      <c r="Y14" s="114">
        <v>93712.364829822938</v>
      </c>
      <c r="Z14" s="114">
        <v>99733.365034778297</v>
      </c>
      <c r="AA14" s="114">
        <v>82469.699271098143</v>
      </c>
      <c r="AB14" s="114">
        <v>86733.46937818914</v>
      </c>
      <c r="AC14" s="114">
        <v>88248.344115903077</v>
      </c>
      <c r="AD14" s="114">
        <v>86618.50696477147</v>
      </c>
      <c r="AE14" s="114">
        <v>84578.431312905173</v>
      </c>
      <c r="AF14" s="114">
        <v>89449.108141497956</v>
      </c>
      <c r="AG14" s="114">
        <v>89770.762009528815</v>
      </c>
      <c r="AI14" s="431"/>
      <c r="AJ14" s="458"/>
      <c r="AK14" s="433"/>
      <c r="AL14" s="434"/>
    </row>
    <row r="15" spans="1:38" s="92" customFormat="1" ht="15" customHeight="1" x14ac:dyDescent="0.2">
      <c r="A15" s="108" t="s">
        <v>111</v>
      </c>
      <c r="B15" s="450" t="s">
        <v>295</v>
      </c>
      <c r="C15" s="110">
        <v>11752.89823998348</v>
      </c>
      <c r="D15" s="116">
        <v>8401.4406401913711</v>
      </c>
      <c r="E15" s="116">
        <v>6390.724896327326</v>
      </c>
      <c r="F15" s="116">
        <v>5129.4334981282263</v>
      </c>
      <c r="G15" s="116">
        <v>4752.3769038370792</v>
      </c>
      <c r="H15" s="116">
        <v>3974.8562226840904</v>
      </c>
      <c r="I15" s="116">
        <v>3111.9132350372756</v>
      </c>
      <c r="J15" s="116">
        <v>3005.3285067913152</v>
      </c>
      <c r="K15" s="116">
        <v>3016.6862143886656</v>
      </c>
      <c r="L15" s="116">
        <v>2575.3733125438002</v>
      </c>
      <c r="M15" s="116">
        <v>2306.58030428956</v>
      </c>
      <c r="N15" s="116">
        <v>1889.7029060002158</v>
      </c>
      <c r="O15" s="116">
        <v>1927.7710785456991</v>
      </c>
      <c r="P15" s="116">
        <v>1949.4374814755513</v>
      </c>
      <c r="Q15" s="116">
        <v>1667.983153755893</v>
      </c>
      <c r="R15" s="116">
        <v>1699.397783727673</v>
      </c>
      <c r="S15" s="116">
        <v>1543.4735251745133</v>
      </c>
      <c r="T15" s="116">
        <v>1281.9834444216324</v>
      </c>
      <c r="U15" s="116">
        <v>1307.2366066940704</v>
      </c>
      <c r="V15" s="116">
        <v>1334.9518148817576</v>
      </c>
      <c r="W15" s="116">
        <v>1289.3981334737173</v>
      </c>
      <c r="X15" s="116">
        <v>1195.2306377897612</v>
      </c>
      <c r="Y15" s="116">
        <v>984.27475639188776</v>
      </c>
      <c r="Z15" s="116">
        <v>1022.6238670810777</v>
      </c>
      <c r="AA15" s="116">
        <v>961.52763144243988</v>
      </c>
      <c r="AB15" s="116">
        <v>965.59670786820357</v>
      </c>
      <c r="AC15" s="116">
        <v>996.98345203122756</v>
      </c>
      <c r="AD15" s="116">
        <v>813.20667770266994</v>
      </c>
      <c r="AE15" s="116">
        <v>723.72925596323466</v>
      </c>
      <c r="AF15" s="116">
        <v>887.92805430218027</v>
      </c>
      <c r="AG15" s="116">
        <v>743.33654244470949</v>
      </c>
      <c r="AI15" s="436"/>
      <c r="AJ15" s="440" t="s">
        <v>154</v>
      </c>
      <c r="AK15" s="438"/>
      <c r="AL15" s="434"/>
    </row>
    <row r="16" spans="1:38" s="92" customFormat="1" ht="15" customHeight="1" x14ac:dyDescent="0.2">
      <c r="A16" s="104" t="s">
        <v>112</v>
      </c>
      <c r="B16" s="449"/>
      <c r="C16" s="118">
        <v>3840.457889244949</v>
      </c>
      <c r="D16" s="119">
        <v>3619.0139888961539</v>
      </c>
      <c r="E16" s="119">
        <v>3539.7610365463479</v>
      </c>
      <c r="F16" s="119">
        <v>3317.362373823421</v>
      </c>
      <c r="G16" s="119">
        <v>3219.88716213408</v>
      </c>
      <c r="H16" s="119">
        <v>3059.6233579841728</v>
      </c>
      <c r="I16" s="119">
        <v>3212.6884599735786</v>
      </c>
      <c r="J16" s="119">
        <v>3238.7292085111985</v>
      </c>
      <c r="K16" s="119">
        <v>3167.6098687278773</v>
      </c>
      <c r="L16" s="119">
        <v>3112.5002025677386</v>
      </c>
      <c r="M16" s="119">
        <v>2991.8380664396736</v>
      </c>
      <c r="N16" s="119">
        <v>2968.837691909047</v>
      </c>
      <c r="O16" s="119">
        <v>2965.2125277244086</v>
      </c>
      <c r="P16" s="119">
        <v>3002.4075232133882</v>
      </c>
      <c r="Q16" s="119">
        <v>2927.6932392112467</v>
      </c>
      <c r="R16" s="119">
        <v>2953.2964959039073</v>
      </c>
      <c r="S16" s="119">
        <v>3068.6417868891585</v>
      </c>
      <c r="T16" s="119">
        <v>2988.3418847091621</v>
      </c>
      <c r="U16" s="119">
        <v>2944.4026292115177</v>
      </c>
      <c r="V16" s="119">
        <v>2574.8758528700487</v>
      </c>
      <c r="W16" s="119">
        <v>2581.3077348118904</v>
      </c>
      <c r="X16" s="119">
        <v>2672.5880567248432</v>
      </c>
      <c r="Y16" s="119">
        <v>2657.0508814010782</v>
      </c>
      <c r="Z16" s="119">
        <v>2688.7883782273793</v>
      </c>
      <c r="AA16" s="119">
        <v>2478.2494511246055</v>
      </c>
      <c r="AB16" s="119">
        <v>2373.7140133311173</v>
      </c>
      <c r="AC16" s="119">
        <v>2343.803300601945</v>
      </c>
      <c r="AD16" s="119">
        <v>2266.9222488689902</v>
      </c>
      <c r="AE16" s="119">
        <v>2007.4932480723767</v>
      </c>
      <c r="AF16" s="119">
        <v>2028.3605511009641</v>
      </c>
      <c r="AG16" s="119">
        <v>1814.9348669849169</v>
      </c>
      <c r="AI16" s="436"/>
      <c r="AJ16" s="437"/>
      <c r="AK16" s="438"/>
      <c r="AL16" s="434"/>
    </row>
    <row r="17" spans="1:38" s="92" customFormat="1" ht="15" customHeight="1" x14ac:dyDescent="0.2">
      <c r="A17" s="120" t="s">
        <v>113</v>
      </c>
      <c r="B17" s="459" t="s">
        <v>333</v>
      </c>
      <c r="C17" s="110">
        <v>1832.8031634895797</v>
      </c>
      <c r="D17" s="110">
        <v>1506.0795665704788</v>
      </c>
      <c r="E17" s="110">
        <v>1417.3550792571682</v>
      </c>
      <c r="F17" s="110">
        <v>1179.1723857463949</v>
      </c>
      <c r="G17" s="110">
        <v>980.37029260387999</v>
      </c>
      <c r="H17" s="110">
        <v>933.05859076247907</v>
      </c>
      <c r="I17" s="110">
        <v>883.30760421903096</v>
      </c>
      <c r="J17" s="110">
        <v>907.57075524424204</v>
      </c>
      <c r="K17" s="110">
        <v>847.01323676341599</v>
      </c>
      <c r="L17" s="110">
        <v>755.03511906391191</v>
      </c>
      <c r="M17" s="110">
        <v>778.64011913948002</v>
      </c>
      <c r="N17" s="110">
        <v>740.18522986351797</v>
      </c>
      <c r="O17" s="110">
        <v>756.04274150295601</v>
      </c>
      <c r="P17" s="110">
        <v>705.66166643873498</v>
      </c>
      <c r="Q17" s="110">
        <v>729.67635523797003</v>
      </c>
      <c r="R17" s="110">
        <v>741.01048566342502</v>
      </c>
      <c r="S17" s="110">
        <v>821.30753122639987</v>
      </c>
      <c r="T17" s="110">
        <v>813.34129757718995</v>
      </c>
      <c r="U17" s="110">
        <v>811.06042777527796</v>
      </c>
      <c r="V17" s="110">
        <v>577.86908343932998</v>
      </c>
      <c r="W17" s="110">
        <v>683.60024176576792</v>
      </c>
      <c r="X17" s="110">
        <v>682.86380552468006</v>
      </c>
      <c r="Y17" s="110">
        <v>688.00639153949987</v>
      </c>
      <c r="Z17" s="110">
        <v>706.96653082385001</v>
      </c>
      <c r="AA17" s="110">
        <v>766.47740024920006</v>
      </c>
      <c r="AB17" s="110">
        <v>701.50801663799996</v>
      </c>
      <c r="AC17" s="110">
        <v>706.54737995817004</v>
      </c>
      <c r="AD17" s="110">
        <v>694.52003926468069</v>
      </c>
      <c r="AE17" s="110">
        <v>665.01263710697799</v>
      </c>
      <c r="AF17" s="110">
        <v>647.16631135434659</v>
      </c>
      <c r="AG17" s="110">
        <v>629.54907633196297</v>
      </c>
      <c r="AI17" s="436"/>
      <c r="AJ17" s="437" t="s">
        <v>155</v>
      </c>
      <c r="AK17" s="438"/>
      <c r="AL17" s="434"/>
    </row>
    <row r="18" spans="1:38" s="92" customFormat="1" ht="15" customHeight="1" thickBot="1" x14ac:dyDescent="0.25">
      <c r="A18" s="121" t="s">
        <v>114</v>
      </c>
      <c r="B18" s="460" t="s">
        <v>334</v>
      </c>
      <c r="C18" s="123">
        <v>2007.6547257553696</v>
      </c>
      <c r="D18" s="124">
        <v>2112.9344223256753</v>
      </c>
      <c r="E18" s="124">
        <v>2122.4059572891797</v>
      </c>
      <c r="F18" s="124">
        <v>2138.1899880770261</v>
      </c>
      <c r="G18" s="124">
        <v>2239.5168695302</v>
      </c>
      <c r="H18" s="124">
        <v>2126.5647672216937</v>
      </c>
      <c r="I18" s="124">
        <v>2329.3808557545476</v>
      </c>
      <c r="J18" s="124">
        <v>2331.1584532669567</v>
      </c>
      <c r="K18" s="124">
        <v>2320.5966319644613</v>
      </c>
      <c r="L18" s="124">
        <v>2357.4650835038269</v>
      </c>
      <c r="M18" s="124">
        <v>2213.1979473001938</v>
      </c>
      <c r="N18" s="124">
        <v>2228.6524620455289</v>
      </c>
      <c r="O18" s="124">
        <v>2209.1697862214523</v>
      </c>
      <c r="P18" s="124">
        <v>2296.745856774653</v>
      </c>
      <c r="Q18" s="124">
        <v>2198.0168839732769</v>
      </c>
      <c r="R18" s="124">
        <v>2212.286010240482</v>
      </c>
      <c r="S18" s="124">
        <v>2247.3342556627586</v>
      </c>
      <c r="T18" s="124">
        <v>2175.0005871319722</v>
      </c>
      <c r="U18" s="124">
        <v>2133.34220143624</v>
      </c>
      <c r="V18" s="124">
        <v>1997.0067694307186</v>
      </c>
      <c r="W18" s="124">
        <v>1897.7074930461224</v>
      </c>
      <c r="X18" s="124">
        <v>1989.7242512001631</v>
      </c>
      <c r="Y18" s="124">
        <v>1969.0444898615785</v>
      </c>
      <c r="Z18" s="124">
        <v>1981.8218474035293</v>
      </c>
      <c r="AA18" s="124">
        <v>1711.7720508754055</v>
      </c>
      <c r="AB18" s="124">
        <v>1672.2059966931174</v>
      </c>
      <c r="AC18" s="124">
        <v>1637.2559206437752</v>
      </c>
      <c r="AD18" s="124">
        <v>1572.4022096043097</v>
      </c>
      <c r="AE18" s="124">
        <v>1342.4806109653987</v>
      </c>
      <c r="AF18" s="124">
        <v>1381.1942397466175</v>
      </c>
      <c r="AG18" s="124">
        <v>1185.3857906529538</v>
      </c>
      <c r="AI18" s="436"/>
      <c r="AJ18" s="461" t="s">
        <v>156</v>
      </c>
      <c r="AK18" s="438"/>
      <c r="AL18" s="434"/>
    </row>
    <row r="19" spans="1:38" s="103" customFormat="1" ht="15" customHeight="1" x14ac:dyDescent="0.2">
      <c r="A19" s="99" t="s">
        <v>115</v>
      </c>
      <c r="B19" s="447"/>
      <c r="C19" s="101">
        <v>59694.093292250778</v>
      </c>
      <c r="D19" s="101">
        <v>55876.917602542439</v>
      </c>
      <c r="E19" s="101">
        <v>53137.812457654974</v>
      </c>
      <c r="F19" s="101">
        <v>53599.155847324073</v>
      </c>
      <c r="G19" s="101">
        <v>56236.970857050277</v>
      </c>
      <c r="H19" s="101">
        <v>55788.320641662409</v>
      </c>
      <c r="I19" s="101">
        <v>53633.344287763066</v>
      </c>
      <c r="J19" s="101">
        <v>56341.460923800456</v>
      </c>
      <c r="K19" s="101">
        <v>54819.025812321379</v>
      </c>
      <c r="L19" s="101">
        <v>52520.449899188185</v>
      </c>
      <c r="M19" s="101">
        <v>57496.928109145883</v>
      </c>
      <c r="N19" s="101">
        <v>51528.737018310305</v>
      </c>
      <c r="O19" s="101">
        <v>49630.238945495839</v>
      </c>
      <c r="P19" s="101">
        <v>54032.146232415595</v>
      </c>
      <c r="Q19" s="101">
        <v>54195.085520270666</v>
      </c>
      <c r="R19" s="101">
        <v>52249.103677243242</v>
      </c>
      <c r="S19" s="101">
        <v>52664.39668199046</v>
      </c>
      <c r="T19" s="101">
        <v>51227.18400120439</v>
      </c>
      <c r="U19" s="101">
        <v>48845.716995207957</v>
      </c>
      <c r="V19" s="101">
        <v>40627.39680352572</v>
      </c>
      <c r="W19" s="101">
        <v>45957.529782188503</v>
      </c>
      <c r="X19" s="101">
        <v>46099.303484187076</v>
      </c>
      <c r="Y19" s="101">
        <v>45296.763131458269</v>
      </c>
      <c r="Z19" s="101">
        <v>44990.982166956615</v>
      </c>
      <c r="AA19" s="101">
        <v>44928.38976449347</v>
      </c>
      <c r="AB19" s="101">
        <v>43471.818110101645</v>
      </c>
      <c r="AC19" s="101">
        <v>45261.107112602513</v>
      </c>
      <c r="AD19" s="101">
        <v>49069.779169831636</v>
      </c>
      <c r="AE19" s="101">
        <v>47024.747935262007</v>
      </c>
      <c r="AF19" s="101">
        <v>44699.507631000641</v>
      </c>
      <c r="AG19" s="101">
        <v>41886.59447176777</v>
      </c>
      <c r="AI19" s="436"/>
      <c r="AJ19" s="461" t="s">
        <v>157</v>
      </c>
      <c r="AK19" s="438"/>
      <c r="AL19" s="434"/>
    </row>
    <row r="20" spans="1:38" s="92" customFormat="1" ht="15" customHeight="1" x14ac:dyDescent="0.2">
      <c r="A20" s="128" t="s">
        <v>116</v>
      </c>
      <c r="B20" s="462" t="s">
        <v>289</v>
      </c>
      <c r="C20" s="110">
        <v>23522.377003359587</v>
      </c>
      <c r="D20" s="110">
        <v>21349.780691256259</v>
      </c>
      <c r="E20" s="110">
        <v>22135.054345486104</v>
      </c>
      <c r="F20" s="110">
        <v>22530.875775271146</v>
      </c>
      <c r="G20" s="110">
        <v>24133.103080547364</v>
      </c>
      <c r="H20" s="110">
        <v>24487.421341301233</v>
      </c>
      <c r="I20" s="110">
        <v>23079.988502054999</v>
      </c>
      <c r="J20" s="110">
        <v>23600.760284535903</v>
      </c>
      <c r="K20" s="110">
        <v>23600.618765187221</v>
      </c>
      <c r="L20" s="110">
        <v>23710.80254740395</v>
      </c>
      <c r="M20" s="110">
        <v>23265.792589337645</v>
      </c>
      <c r="N20" s="110">
        <v>21051.263216725922</v>
      </c>
      <c r="O20" s="110">
        <v>20147.498665345222</v>
      </c>
      <c r="P20" s="110">
        <v>20878.760771206616</v>
      </c>
      <c r="Q20" s="110">
        <v>21406.357267773954</v>
      </c>
      <c r="R20" s="110">
        <v>20125.529017977475</v>
      </c>
      <c r="S20" s="110">
        <v>20599.789467911349</v>
      </c>
      <c r="T20" s="110">
        <v>21876.823792411458</v>
      </c>
      <c r="U20" s="110">
        <v>20850.421224855618</v>
      </c>
      <c r="V20" s="110">
        <v>18468.455450410311</v>
      </c>
      <c r="W20" s="110">
        <v>18952.411817376305</v>
      </c>
      <c r="X20" s="110">
        <v>20151.155477001237</v>
      </c>
      <c r="Y20" s="110">
        <v>19665.716849405289</v>
      </c>
      <c r="Z20" s="110">
        <v>19026.529912832066</v>
      </c>
      <c r="AA20" s="110">
        <v>19562.186838541893</v>
      </c>
      <c r="AB20" s="110">
        <v>19164.943082949099</v>
      </c>
      <c r="AC20" s="110">
        <v>19191.871930116507</v>
      </c>
      <c r="AD20" s="110">
        <v>19842.776247479938</v>
      </c>
      <c r="AE20" s="110">
        <v>19704.465401514648</v>
      </c>
      <c r="AF20" s="110">
        <v>19412.684903912606</v>
      </c>
      <c r="AG20" s="110">
        <v>19043.419178423868</v>
      </c>
      <c r="AI20" s="436"/>
      <c r="AJ20" s="461" t="s">
        <v>158</v>
      </c>
      <c r="AK20" s="438"/>
      <c r="AL20" s="434"/>
    </row>
    <row r="21" spans="1:38" s="92" customFormat="1" ht="15" customHeight="1" x14ac:dyDescent="0.2">
      <c r="A21" s="128" t="s">
        <v>117</v>
      </c>
      <c r="B21" s="463" t="s">
        <v>290</v>
      </c>
      <c r="C21" s="110">
        <v>8109.3810360080006</v>
      </c>
      <c r="D21" s="110">
        <v>7116.7952959959994</v>
      </c>
      <c r="E21" s="110">
        <v>7091.1866280109998</v>
      </c>
      <c r="F21" s="110">
        <v>6677.9938759999995</v>
      </c>
      <c r="G21" s="110">
        <v>6702.2374200000013</v>
      </c>
      <c r="H21" s="110">
        <v>7965.8275919999996</v>
      </c>
      <c r="I21" s="110">
        <v>7932.6589239999994</v>
      </c>
      <c r="J21" s="110">
        <v>8036.1542160015688</v>
      </c>
      <c r="K21" s="110">
        <v>8216.3795240072941</v>
      </c>
      <c r="L21" s="110">
        <v>7931.5620959964153</v>
      </c>
      <c r="M21" s="110">
        <v>8442.5498319966646</v>
      </c>
      <c r="N21" s="110">
        <v>7798.5894440053062</v>
      </c>
      <c r="O21" s="110">
        <v>8411.205804004976</v>
      </c>
      <c r="P21" s="110">
        <v>8471.7015320029204</v>
      </c>
      <c r="Q21" s="110">
        <v>7981.4115839998412</v>
      </c>
      <c r="R21" s="110">
        <v>8747.5928551940979</v>
      </c>
      <c r="S21" s="110">
        <v>8314.7977512026391</v>
      </c>
      <c r="T21" s="110">
        <v>8615.4578959952596</v>
      </c>
      <c r="U21" s="110">
        <v>8233.7969008014297</v>
      </c>
      <c r="V21" s="110">
        <v>7305.4611715975852</v>
      </c>
      <c r="W21" s="110">
        <v>8296.5592472047902</v>
      </c>
      <c r="X21" s="110">
        <v>8074.4285155965108</v>
      </c>
      <c r="Y21" s="110">
        <v>8223.1095048000825</v>
      </c>
      <c r="Z21" s="110">
        <v>8107.5710136001608</v>
      </c>
      <c r="AA21" s="110">
        <v>6215.559673198175</v>
      </c>
      <c r="AB21" s="110">
        <v>5536.2191988045242</v>
      </c>
      <c r="AC21" s="110">
        <v>5628.5511360054588</v>
      </c>
      <c r="AD21" s="110">
        <v>5578.3979280309159</v>
      </c>
      <c r="AE21" s="110">
        <v>5496.9991919522945</v>
      </c>
      <c r="AF21" s="110">
        <v>5316.9475280296492</v>
      </c>
      <c r="AG21" s="110">
        <v>5291.3959840000007</v>
      </c>
      <c r="AI21" s="436"/>
      <c r="AJ21" s="461" t="s">
        <v>159</v>
      </c>
      <c r="AK21" s="438"/>
      <c r="AL21" s="434"/>
    </row>
    <row r="22" spans="1:38" s="92" customFormat="1" ht="15" customHeight="1" x14ac:dyDescent="0.2">
      <c r="A22" s="128" t="s">
        <v>118</v>
      </c>
      <c r="B22" s="463" t="s">
        <v>291</v>
      </c>
      <c r="C22" s="110">
        <v>25079.882419730009</v>
      </c>
      <c r="D22" s="110">
        <v>24467.714117</v>
      </c>
      <c r="E22" s="110">
        <v>21048.178816500003</v>
      </c>
      <c r="F22" s="110">
        <v>21507.14002726</v>
      </c>
      <c r="G22" s="110">
        <v>22942.482932614832</v>
      </c>
      <c r="H22" s="110">
        <v>20794.015659581197</v>
      </c>
      <c r="I22" s="110">
        <v>20065.060440622372</v>
      </c>
      <c r="J22" s="110">
        <v>22094.757231848696</v>
      </c>
      <c r="K22" s="110">
        <v>20309.516061498969</v>
      </c>
      <c r="L22" s="110">
        <v>18258.561326405117</v>
      </c>
      <c r="M22" s="110">
        <v>23460.455821329186</v>
      </c>
      <c r="N22" s="110">
        <v>20494.10616295617</v>
      </c>
      <c r="O22" s="110">
        <v>18917.366664383091</v>
      </c>
      <c r="P22" s="110">
        <v>22514.737203261935</v>
      </c>
      <c r="Q22" s="110">
        <v>22511.53246225616</v>
      </c>
      <c r="R22" s="110">
        <v>21138.276476191117</v>
      </c>
      <c r="S22" s="110">
        <v>21492.497928489218</v>
      </c>
      <c r="T22" s="110">
        <v>18487.489782192155</v>
      </c>
      <c r="U22" s="110">
        <v>17595.898316376104</v>
      </c>
      <c r="V22" s="110">
        <v>12820.965450205222</v>
      </c>
      <c r="W22" s="110">
        <v>16399.046438774254</v>
      </c>
      <c r="X22" s="110">
        <v>15693.399470989401</v>
      </c>
      <c r="Y22" s="110">
        <v>15239.831643057212</v>
      </c>
      <c r="Z22" s="110">
        <v>15733.680555720686</v>
      </c>
      <c r="AA22" s="110">
        <v>17092.262267143185</v>
      </c>
      <c r="AB22" s="110">
        <v>16775.204469075059</v>
      </c>
      <c r="AC22" s="110">
        <v>18417.280886288761</v>
      </c>
      <c r="AD22" s="110">
        <v>21584.529520760098</v>
      </c>
      <c r="AE22" s="110">
        <v>19827.846105122451</v>
      </c>
      <c r="AF22" s="110">
        <v>18023.861354127686</v>
      </c>
      <c r="AG22" s="110">
        <v>15625.098691689907</v>
      </c>
      <c r="AI22" s="436"/>
      <c r="AJ22" s="461" t="s">
        <v>160</v>
      </c>
      <c r="AK22" s="438"/>
      <c r="AL22" s="434"/>
    </row>
    <row r="23" spans="1:38" s="92" customFormat="1" ht="15" customHeight="1" x14ac:dyDescent="0.2">
      <c r="A23" s="128" t="s">
        <v>119</v>
      </c>
      <c r="B23" s="463" t="s">
        <v>292</v>
      </c>
      <c r="C23" s="110">
        <v>2982.4528331531756</v>
      </c>
      <c r="D23" s="110">
        <v>2942.6274982901805</v>
      </c>
      <c r="E23" s="110">
        <v>2863.3926676578726</v>
      </c>
      <c r="F23" s="110">
        <v>2883.1461687929277</v>
      </c>
      <c r="G23" s="110">
        <v>2459.1474238880851</v>
      </c>
      <c r="H23" s="110">
        <v>2541.056048779973</v>
      </c>
      <c r="I23" s="110">
        <v>2555.6364210856896</v>
      </c>
      <c r="J23" s="110">
        <v>2609.7891914142897</v>
      </c>
      <c r="K23" s="110">
        <v>2692.5114616278938</v>
      </c>
      <c r="L23" s="110">
        <v>2619.5239293827003</v>
      </c>
      <c r="M23" s="110">
        <v>2328.1298664823876</v>
      </c>
      <c r="N23" s="110">
        <v>2184.7781946229061</v>
      </c>
      <c r="O23" s="110">
        <v>2154.1678117625511</v>
      </c>
      <c r="P23" s="110">
        <v>2166.9467259441244</v>
      </c>
      <c r="Q23" s="110">
        <v>2295.7842062407067</v>
      </c>
      <c r="R23" s="110">
        <v>2237.7053278805543</v>
      </c>
      <c r="S23" s="110">
        <v>2257.3115343872555</v>
      </c>
      <c r="T23" s="110">
        <v>2247.4125306055112</v>
      </c>
      <c r="U23" s="110">
        <v>2165.6005531748074</v>
      </c>
      <c r="V23" s="110">
        <v>2032.514731312601</v>
      </c>
      <c r="W23" s="110">
        <v>2309.5122788331496</v>
      </c>
      <c r="X23" s="110">
        <v>2180.320020599926</v>
      </c>
      <c r="Y23" s="110">
        <v>2168.1051341956827</v>
      </c>
      <c r="Z23" s="110">
        <v>2123.2006848036976</v>
      </c>
      <c r="AA23" s="110">
        <v>2058.3809856102148</v>
      </c>
      <c r="AB23" s="110">
        <v>1995.451359272967</v>
      </c>
      <c r="AC23" s="110">
        <v>2023.4031601917859</v>
      </c>
      <c r="AD23" s="110">
        <v>2064.0754735606811</v>
      </c>
      <c r="AE23" s="110">
        <v>1995.4372366726086</v>
      </c>
      <c r="AF23" s="110">
        <v>1946.0138449306955</v>
      </c>
      <c r="AG23" s="110">
        <v>1926.6806176539972</v>
      </c>
      <c r="AI23" s="436"/>
      <c r="AJ23" s="464"/>
      <c r="AK23" s="438"/>
      <c r="AL23" s="434"/>
    </row>
    <row r="24" spans="1:38" s="92" customFormat="1" ht="15" customHeight="1" x14ac:dyDescent="0.2">
      <c r="A24" s="135" t="s">
        <v>120</v>
      </c>
      <c r="B24" s="465"/>
      <c r="C24" s="466"/>
      <c r="D24" s="467"/>
      <c r="E24" s="467"/>
      <c r="F24" s="467"/>
      <c r="G24" s="467"/>
      <c r="H24" s="467"/>
      <c r="I24" s="467"/>
      <c r="J24" s="467"/>
      <c r="K24" s="467"/>
      <c r="L24" s="467"/>
      <c r="M24" s="467"/>
      <c r="N24" s="468"/>
      <c r="O24" s="469"/>
      <c r="P24" s="469"/>
      <c r="Q24" s="469"/>
      <c r="R24" s="469"/>
      <c r="S24" s="469"/>
      <c r="T24" s="469"/>
      <c r="U24" s="469"/>
      <c r="V24" s="469"/>
      <c r="W24" s="469"/>
      <c r="X24" s="469"/>
      <c r="Y24" s="469"/>
      <c r="Z24" s="469"/>
      <c r="AA24" s="469"/>
      <c r="AB24" s="469"/>
      <c r="AC24" s="469"/>
      <c r="AD24" s="469"/>
      <c r="AE24" s="469"/>
      <c r="AF24" s="469"/>
      <c r="AG24" s="469"/>
      <c r="AI24" s="436"/>
      <c r="AJ24" s="437" t="s">
        <v>161</v>
      </c>
      <c r="AK24" s="438"/>
      <c r="AL24" s="434"/>
    </row>
    <row r="25" spans="1:38" s="92" customFormat="1" ht="15" customHeight="1" x14ac:dyDescent="0.2">
      <c r="A25" s="135" t="s">
        <v>121</v>
      </c>
      <c r="B25" s="465"/>
      <c r="C25" s="466"/>
      <c r="D25" s="467"/>
      <c r="E25" s="467"/>
      <c r="F25" s="467"/>
      <c r="G25" s="467"/>
      <c r="H25" s="467"/>
      <c r="I25" s="467"/>
      <c r="J25" s="467"/>
      <c r="K25" s="467"/>
      <c r="L25" s="467"/>
      <c r="M25" s="467"/>
      <c r="N25" s="468"/>
      <c r="O25" s="469"/>
      <c r="P25" s="469"/>
      <c r="Q25" s="469"/>
      <c r="R25" s="469"/>
      <c r="S25" s="469"/>
      <c r="T25" s="469"/>
      <c r="U25" s="469"/>
      <c r="V25" s="469"/>
      <c r="W25" s="469"/>
      <c r="X25" s="469"/>
      <c r="Y25" s="469"/>
      <c r="Z25" s="469"/>
      <c r="AA25" s="469"/>
      <c r="AB25" s="469"/>
      <c r="AC25" s="469"/>
      <c r="AD25" s="469"/>
      <c r="AE25" s="469"/>
      <c r="AF25" s="469"/>
      <c r="AG25" s="469"/>
      <c r="AI25" s="436"/>
      <c r="AJ25" s="461" t="s">
        <v>162</v>
      </c>
      <c r="AK25" s="438"/>
      <c r="AL25" s="434"/>
    </row>
    <row r="26" spans="1:38" s="92" customFormat="1" ht="15" customHeight="1" x14ac:dyDescent="0.2">
      <c r="A26" s="135" t="s">
        <v>122</v>
      </c>
      <c r="B26" s="465"/>
      <c r="C26" s="466"/>
      <c r="D26" s="467"/>
      <c r="E26" s="467"/>
      <c r="F26" s="467"/>
      <c r="G26" s="467"/>
      <c r="H26" s="467"/>
      <c r="I26" s="467"/>
      <c r="J26" s="467"/>
      <c r="K26" s="467"/>
      <c r="L26" s="467"/>
      <c r="M26" s="467"/>
      <c r="N26" s="468"/>
      <c r="O26" s="469"/>
      <c r="P26" s="469"/>
      <c r="Q26" s="469"/>
      <c r="R26" s="469"/>
      <c r="S26" s="469"/>
      <c r="T26" s="469"/>
      <c r="U26" s="469"/>
      <c r="V26" s="469"/>
      <c r="W26" s="469"/>
      <c r="X26" s="469"/>
      <c r="Y26" s="469"/>
      <c r="Z26" s="469"/>
      <c r="AA26" s="469"/>
      <c r="AB26" s="469"/>
      <c r="AC26" s="469"/>
      <c r="AD26" s="469"/>
      <c r="AE26" s="469"/>
      <c r="AF26" s="469"/>
      <c r="AG26" s="469"/>
      <c r="AI26" s="436"/>
      <c r="AJ26" s="461"/>
      <c r="AK26" s="438"/>
      <c r="AL26" s="434"/>
    </row>
    <row r="27" spans="1:38" s="137" customFormat="1" ht="15" customHeight="1" thickBot="1" x14ac:dyDescent="0.25">
      <c r="A27" s="135" t="s">
        <v>123</v>
      </c>
      <c r="B27" s="465"/>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470"/>
      <c r="AB27" s="470"/>
      <c r="AC27" s="470"/>
      <c r="AD27" s="470"/>
      <c r="AE27" s="470"/>
      <c r="AF27" s="470"/>
      <c r="AG27" s="470"/>
      <c r="AI27" s="471"/>
      <c r="AJ27" s="472" t="s">
        <v>163</v>
      </c>
      <c r="AK27" s="473"/>
      <c r="AL27" s="474"/>
    </row>
    <row r="28" spans="1:38" s="92" customFormat="1" ht="15" customHeight="1" x14ac:dyDescent="0.2">
      <c r="A28" s="138" t="s">
        <v>124</v>
      </c>
      <c r="B28" s="475"/>
      <c r="C28" s="140">
        <v>3192.0290246359355</v>
      </c>
      <c r="D28" s="140">
        <v>2897.4710886644398</v>
      </c>
      <c r="E28" s="140">
        <v>2695.3363253865773</v>
      </c>
      <c r="F28" s="140">
        <v>2338.8624220127499</v>
      </c>
      <c r="G28" s="140">
        <v>2176.601897560985</v>
      </c>
      <c r="H28" s="140">
        <v>2128.0915512594001</v>
      </c>
      <c r="I28" s="140">
        <v>2256.645288695554</v>
      </c>
      <c r="J28" s="140">
        <v>2356.8897569769547</v>
      </c>
      <c r="K28" s="140">
        <v>2483.9310164416402</v>
      </c>
      <c r="L28" s="140">
        <v>2644.9523889140355</v>
      </c>
      <c r="M28" s="140">
        <v>2655.5092067674846</v>
      </c>
      <c r="N28" s="140">
        <v>2667.2712640726259</v>
      </c>
      <c r="O28" s="140">
        <v>2553.244063759053</v>
      </c>
      <c r="P28" s="140">
        <v>2531.7443846595256</v>
      </c>
      <c r="Q28" s="140">
        <v>2428.9810008853851</v>
      </c>
      <c r="R28" s="140">
        <v>2377.5344774454302</v>
      </c>
      <c r="S28" s="140">
        <v>2355.7293160260724</v>
      </c>
      <c r="T28" s="140">
        <v>2407.9266681759736</v>
      </c>
      <c r="U28" s="140">
        <v>2500.4932993633574</v>
      </c>
      <c r="V28" s="140">
        <v>2465.9916248532636</v>
      </c>
      <c r="W28" s="140">
        <v>2516.9909896643894</v>
      </c>
      <c r="X28" s="140">
        <v>2511.3956528900953</v>
      </c>
      <c r="Y28" s="140">
        <v>2635.9046746499371</v>
      </c>
      <c r="Z28" s="140">
        <v>2737.3684719060589</v>
      </c>
      <c r="AA28" s="140">
        <v>2903.1837450355292</v>
      </c>
      <c r="AB28" s="140">
        <v>2927.9566176283847</v>
      </c>
      <c r="AC28" s="140">
        <v>2922.6289743991429</v>
      </c>
      <c r="AD28" s="140">
        <v>2870.2341991000071</v>
      </c>
      <c r="AE28" s="140">
        <v>2855.3978328679987</v>
      </c>
      <c r="AF28" s="140">
        <v>2730.8035770488582</v>
      </c>
      <c r="AG28" s="140">
        <v>2609.6020010540128</v>
      </c>
      <c r="AI28" s="454"/>
      <c r="AJ28" s="476"/>
      <c r="AK28" s="456"/>
      <c r="AL28" s="434"/>
    </row>
    <row r="29" spans="1:38" s="92" customFormat="1" ht="15" customHeight="1" x14ac:dyDescent="0.2">
      <c r="A29" s="135" t="s">
        <v>125</v>
      </c>
      <c r="B29" s="465"/>
      <c r="C29" s="466"/>
      <c r="D29" s="467"/>
      <c r="E29" s="467"/>
      <c r="F29" s="467"/>
      <c r="G29" s="467"/>
      <c r="H29" s="467"/>
      <c r="I29" s="467"/>
      <c r="J29" s="467"/>
      <c r="K29" s="467"/>
      <c r="L29" s="467"/>
      <c r="M29" s="467"/>
      <c r="N29" s="468"/>
      <c r="O29" s="469"/>
      <c r="P29" s="469"/>
      <c r="Q29" s="469"/>
      <c r="R29" s="469"/>
      <c r="S29" s="469"/>
      <c r="T29" s="469"/>
      <c r="U29" s="469"/>
      <c r="V29" s="469"/>
      <c r="W29" s="469"/>
      <c r="X29" s="469"/>
      <c r="Y29" s="469"/>
      <c r="Z29" s="469"/>
      <c r="AA29" s="469"/>
      <c r="AB29" s="469"/>
      <c r="AC29" s="469"/>
      <c r="AD29" s="469"/>
      <c r="AE29" s="469"/>
      <c r="AF29" s="469"/>
      <c r="AG29" s="469"/>
      <c r="AI29" s="434"/>
      <c r="AJ29" s="437"/>
      <c r="AK29" s="434"/>
      <c r="AL29" s="434"/>
    </row>
    <row r="30" spans="1:38" s="92" customFormat="1" ht="15" customHeight="1" x14ac:dyDescent="0.2">
      <c r="A30" s="135" t="s">
        <v>126</v>
      </c>
      <c r="B30" s="465"/>
      <c r="C30" s="466"/>
      <c r="D30" s="467"/>
      <c r="E30" s="467"/>
      <c r="F30" s="467"/>
      <c r="G30" s="467"/>
      <c r="H30" s="467"/>
      <c r="I30" s="467"/>
      <c r="J30" s="467"/>
      <c r="K30" s="467"/>
      <c r="L30" s="467"/>
      <c r="M30" s="467"/>
      <c r="N30" s="468"/>
      <c r="O30" s="469"/>
      <c r="P30" s="469"/>
      <c r="Q30" s="469"/>
      <c r="R30" s="469"/>
      <c r="S30" s="469"/>
      <c r="T30" s="469"/>
      <c r="U30" s="469"/>
      <c r="V30" s="469"/>
      <c r="W30" s="469"/>
      <c r="X30" s="469"/>
      <c r="Y30" s="469"/>
      <c r="Z30" s="469"/>
      <c r="AA30" s="469"/>
      <c r="AB30" s="469"/>
      <c r="AC30" s="469"/>
      <c r="AD30" s="469"/>
      <c r="AE30" s="469"/>
      <c r="AF30" s="469"/>
      <c r="AG30" s="469"/>
      <c r="AI30" s="434"/>
      <c r="AJ30" s="437"/>
      <c r="AK30" s="434"/>
      <c r="AL30" s="434"/>
    </row>
    <row r="31" spans="1:38" s="92" customFormat="1" ht="15" customHeight="1" x14ac:dyDescent="0.2">
      <c r="A31" s="135" t="s">
        <v>127</v>
      </c>
      <c r="B31" s="477"/>
      <c r="C31" s="478"/>
      <c r="D31" s="469"/>
      <c r="E31" s="469"/>
      <c r="F31" s="469"/>
      <c r="G31" s="469"/>
      <c r="H31" s="469"/>
      <c r="I31" s="469"/>
      <c r="J31" s="469"/>
      <c r="K31" s="469"/>
      <c r="L31" s="469"/>
      <c r="M31" s="469"/>
      <c r="N31" s="468"/>
      <c r="O31" s="469"/>
      <c r="P31" s="469"/>
      <c r="Q31" s="469"/>
      <c r="R31" s="469"/>
      <c r="S31" s="469"/>
      <c r="T31" s="469"/>
      <c r="U31" s="469"/>
      <c r="V31" s="469"/>
      <c r="W31" s="469"/>
      <c r="X31" s="469"/>
      <c r="Y31" s="469"/>
      <c r="Z31" s="469"/>
      <c r="AA31" s="469"/>
      <c r="AB31" s="469"/>
      <c r="AC31" s="469"/>
      <c r="AD31" s="469"/>
      <c r="AE31" s="469"/>
      <c r="AF31" s="469"/>
      <c r="AG31" s="469"/>
      <c r="AI31" s="434"/>
      <c r="AJ31" s="437"/>
      <c r="AK31" s="434"/>
      <c r="AL31" s="434"/>
    </row>
    <row r="32" spans="1:38" s="92" customFormat="1" ht="15" customHeight="1" x14ac:dyDescent="0.2">
      <c r="A32" s="135" t="s">
        <v>128</v>
      </c>
      <c r="B32" s="463" t="s">
        <v>304</v>
      </c>
      <c r="C32" s="110">
        <v>2200.5341230945937</v>
      </c>
      <c r="D32" s="110">
        <v>1986.7377646297828</v>
      </c>
      <c r="E32" s="110">
        <v>1749.1466320793193</v>
      </c>
      <c r="F32" s="110">
        <v>1465.4822988983472</v>
      </c>
      <c r="G32" s="110">
        <v>1325.9392693448838</v>
      </c>
      <c r="H32" s="110">
        <v>1280.0598345251597</v>
      </c>
      <c r="I32" s="110">
        <v>1381.2322242359135</v>
      </c>
      <c r="J32" s="110">
        <v>1480.4991135770822</v>
      </c>
      <c r="K32" s="110">
        <v>1588.5194450321897</v>
      </c>
      <c r="L32" s="110">
        <v>1715.6073701741702</v>
      </c>
      <c r="M32" s="110">
        <v>1695.7464807557578</v>
      </c>
      <c r="N32" s="110">
        <v>1696.0939968554262</v>
      </c>
      <c r="O32" s="110">
        <v>1593.2983205020296</v>
      </c>
      <c r="P32" s="110">
        <v>1569.4695296550299</v>
      </c>
      <c r="Q32" s="110">
        <v>1484.8940601897084</v>
      </c>
      <c r="R32" s="110">
        <v>1428.9084997741697</v>
      </c>
      <c r="S32" s="110">
        <v>1439.0350859048601</v>
      </c>
      <c r="T32" s="110">
        <v>1477.4540480889857</v>
      </c>
      <c r="U32" s="110">
        <v>1545.1370672257642</v>
      </c>
      <c r="V32" s="110">
        <v>1521.9677557275463</v>
      </c>
      <c r="W32" s="110">
        <v>1549.0008412794593</v>
      </c>
      <c r="X32" s="110">
        <v>1593.2639130940481</v>
      </c>
      <c r="Y32" s="110">
        <v>1692.0846129581978</v>
      </c>
      <c r="Z32" s="110">
        <v>1824.5301506517637</v>
      </c>
      <c r="AA32" s="110">
        <v>1917.2560062283042</v>
      </c>
      <c r="AB32" s="110">
        <v>1905.7889653428217</v>
      </c>
      <c r="AC32" s="110">
        <v>1881.7710978389955</v>
      </c>
      <c r="AD32" s="110">
        <v>1937.6313819510826</v>
      </c>
      <c r="AE32" s="110">
        <v>2047.438471072446</v>
      </c>
      <c r="AF32" s="110">
        <v>2038.8381471044406</v>
      </c>
      <c r="AG32" s="110">
        <v>1963.2801079749124</v>
      </c>
      <c r="AI32" s="434"/>
      <c r="AJ32" s="437"/>
      <c r="AK32" s="434"/>
      <c r="AL32" s="434"/>
    </row>
    <row r="33" spans="1:38" s="92" customFormat="1" ht="15" customHeight="1" x14ac:dyDescent="0.2">
      <c r="A33" s="135" t="s">
        <v>129</v>
      </c>
      <c r="B33" s="463" t="s">
        <v>305</v>
      </c>
      <c r="C33" s="110">
        <v>481.04832314134165</v>
      </c>
      <c r="D33" s="110">
        <v>437.08767815465711</v>
      </c>
      <c r="E33" s="110">
        <v>497.36494330725833</v>
      </c>
      <c r="F33" s="110">
        <v>458.18008471840295</v>
      </c>
      <c r="G33" s="110">
        <v>448.57668967610152</v>
      </c>
      <c r="H33" s="110">
        <v>458.53709499824078</v>
      </c>
      <c r="I33" s="110">
        <v>484.79042831964063</v>
      </c>
      <c r="J33" s="110">
        <v>498.94716643987249</v>
      </c>
      <c r="K33" s="110">
        <v>524.80895212145049</v>
      </c>
      <c r="L33" s="110">
        <v>551.76209495586568</v>
      </c>
      <c r="M33" s="110">
        <v>593.13440452372674</v>
      </c>
      <c r="N33" s="110">
        <v>622.16104735719955</v>
      </c>
      <c r="O33" s="110">
        <v>640.14892824902324</v>
      </c>
      <c r="P33" s="110">
        <v>650.10942824449569</v>
      </c>
      <c r="Q33" s="110">
        <v>634.31002353167719</v>
      </c>
      <c r="R33" s="110">
        <v>641.09414255526031</v>
      </c>
      <c r="S33" s="110">
        <v>630.93302353321224</v>
      </c>
      <c r="T33" s="110">
        <v>647.56030921898775</v>
      </c>
      <c r="U33" s="110">
        <v>694.62878537759298</v>
      </c>
      <c r="V33" s="110">
        <v>676.7553568457173</v>
      </c>
      <c r="W33" s="110">
        <v>710.75347585693021</v>
      </c>
      <c r="X33" s="110">
        <v>654.02883303604756</v>
      </c>
      <c r="Y33" s="110">
        <v>689.90585683973973</v>
      </c>
      <c r="Z33" s="110">
        <v>672.55047587429522</v>
      </c>
      <c r="AA33" s="110">
        <v>749.704999659225</v>
      </c>
      <c r="AB33" s="110">
        <v>791.49504757356283</v>
      </c>
      <c r="AC33" s="110">
        <v>815.14216629614759</v>
      </c>
      <c r="AD33" s="110">
        <v>719.56657113292431</v>
      </c>
      <c r="AE33" s="110">
        <v>605.2506425715527</v>
      </c>
      <c r="AF33" s="110">
        <v>497.74816644041749</v>
      </c>
      <c r="AG33" s="110">
        <v>456.64666645910012</v>
      </c>
      <c r="AI33" s="434"/>
      <c r="AJ33" s="437"/>
      <c r="AK33" s="434"/>
      <c r="AL33" s="434"/>
    </row>
    <row r="34" spans="1:38" s="92" customFormat="1" ht="15" customHeight="1" x14ac:dyDescent="0.2">
      <c r="A34" s="135" t="s">
        <v>130</v>
      </c>
      <c r="B34" s="463" t="s">
        <v>306</v>
      </c>
      <c r="C34" s="110">
        <v>510.44657839999996</v>
      </c>
      <c r="D34" s="110">
        <v>473.6456458799999</v>
      </c>
      <c r="E34" s="110">
        <v>448.82474999999999</v>
      </c>
      <c r="F34" s="110">
        <v>415.20003839600002</v>
      </c>
      <c r="G34" s="110">
        <v>402.08593853999992</v>
      </c>
      <c r="H34" s="110">
        <v>389.494621736</v>
      </c>
      <c r="I34" s="110">
        <v>390.62263613999994</v>
      </c>
      <c r="J34" s="110">
        <v>377.44347695999994</v>
      </c>
      <c r="K34" s="110">
        <v>370.60261928800003</v>
      </c>
      <c r="L34" s="110">
        <v>377.58292378399995</v>
      </c>
      <c r="M34" s="110">
        <v>366.62832148799998</v>
      </c>
      <c r="N34" s="110">
        <v>349.01621985999992</v>
      </c>
      <c r="O34" s="110">
        <v>319.79681500800001</v>
      </c>
      <c r="P34" s="110">
        <v>312.16542676</v>
      </c>
      <c r="Q34" s="110">
        <v>309.77691716399994</v>
      </c>
      <c r="R34" s="110">
        <v>307.53183511599997</v>
      </c>
      <c r="S34" s="110">
        <v>285.76120658800005</v>
      </c>
      <c r="T34" s="110">
        <v>282.91231086800002</v>
      </c>
      <c r="U34" s="110">
        <v>260.72744675999996</v>
      </c>
      <c r="V34" s="110">
        <v>267.26851228000004</v>
      </c>
      <c r="W34" s="110">
        <v>257.23667252799999</v>
      </c>
      <c r="X34" s="110">
        <v>264.10290676</v>
      </c>
      <c r="Y34" s="110">
        <v>253.91420485199998</v>
      </c>
      <c r="Z34" s="110">
        <v>240.28784537999999</v>
      </c>
      <c r="AA34" s="110">
        <v>236.22273914799999</v>
      </c>
      <c r="AB34" s="110">
        <v>230.67260471200001</v>
      </c>
      <c r="AC34" s="110">
        <v>225.71571026399999</v>
      </c>
      <c r="AD34" s="110">
        <v>213.03624601600001</v>
      </c>
      <c r="AE34" s="110">
        <v>202.70871922399999</v>
      </c>
      <c r="AF34" s="110">
        <v>194.21726350399999</v>
      </c>
      <c r="AG34" s="110">
        <v>189.67522661999996</v>
      </c>
      <c r="AI34" s="434"/>
      <c r="AJ34" s="437"/>
      <c r="AK34" s="434"/>
      <c r="AL34" s="434"/>
    </row>
    <row r="35" spans="1:38" s="92" customFormat="1" ht="15" customHeight="1" thickBot="1" x14ac:dyDescent="0.25">
      <c r="A35" s="144" t="s">
        <v>131</v>
      </c>
      <c r="B35" s="465"/>
      <c r="C35" s="466"/>
      <c r="D35" s="467"/>
      <c r="E35" s="467"/>
      <c r="F35" s="467"/>
      <c r="G35" s="467"/>
      <c r="H35" s="467"/>
      <c r="I35" s="467"/>
      <c r="J35" s="467"/>
      <c r="K35" s="467"/>
      <c r="L35" s="467"/>
      <c r="M35" s="467"/>
      <c r="N35" s="468"/>
      <c r="O35" s="469"/>
      <c r="P35" s="469"/>
      <c r="Q35" s="469"/>
      <c r="R35" s="469"/>
      <c r="S35" s="469"/>
      <c r="T35" s="469"/>
      <c r="U35" s="469"/>
      <c r="V35" s="469"/>
      <c r="W35" s="469"/>
      <c r="X35" s="469"/>
      <c r="Y35" s="469"/>
      <c r="Z35" s="469"/>
      <c r="AA35" s="469"/>
      <c r="AB35" s="469"/>
      <c r="AC35" s="469"/>
      <c r="AD35" s="469"/>
      <c r="AE35" s="469"/>
      <c r="AF35" s="469"/>
      <c r="AG35" s="469"/>
      <c r="AI35" s="434"/>
      <c r="AJ35" s="437"/>
      <c r="AK35" s="434"/>
      <c r="AL35" s="434"/>
    </row>
    <row r="36" spans="1:38" s="92" customFormat="1" ht="15" customHeight="1" x14ac:dyDescent="0.2">
      <c r="A36" s="138" t="s">
        <v>132</v>
      </c>
      <c r="B36" s="475"/>
      <c r="C36" s="140">
        <v>24590.749465463487</v>
      </c>
      <c r="D36" s="140">
        <v>-33677.348849401613</v>
      </c>
      <c r="E36" s="140">
        <v>-39794.637507541673</v>
      </c>
      <c r="F36" s="140">
        <v>-39250.983947119785</v>
      </c>
      <c r="G36" s="140">
        <v>-33664.469975528031</v>
      </c>
      <c r="H36" s="140">
        <v>-26985.973675455363</v>
      </c>
      <c r="I36" s="140">
        <v>-30505.057016322575</v>
      </c>
      <c r="J36" s="140">
        <v>-29914.284751104293</v>
      </c>
      <c r="K36" s="140">
        <v>-29111.799611823753</v>
      </c>
      <c r="L36" s="140">
        <v>-32462.445490891809</v>
      </c>
      <c r="M36" s="140">
        <v>-11959.49153257053</v>
      </c>
      <c r="N36" s="140">
        <v>-20470.916577094828</v>
      </c>
      <c r="O36" s="140">
        <v>12905.36463735882</v>
      </c>
      <c r="P36" s="140">
        <v>8669.9899463902075</v>
      </c>
      <c r="Q36" s="140">
        <v>5125.5185568646539</v>
      </c>
      <c r="R36" s="140">
        <v>1405.9092026684666</v>
      </c>
      <c r="S36" s="140">
        <v>-6044.5706237159029</v>
      </c>
      <c r="T36" s="140">
        <v>-2713.1445940566864</v>
      </c>
      <c r="U36" s="140">
        <v>-14607.439157360841</v>
      </c>
      <c r="V36" s="140">
        <v>-22805.59243734652</v>
      </c>
      <c r="W36" s="140">
        <v>-17730.060068505205</v>
      </c>
      <c r="X36" s="140">
        <v>-19057.797607960645</v>
      </c>
      <c r="Y36" s="140">
        <v>-29180.921854661239</v>
      </c>
      <c r="Z36" s="140">
        <v>-26519.529448948124</v>
      </c>
      <c r="AA36" s="140">
        <v>-25869.789678788213</v>
      </c>
      <c r="AB36" s="140">
        <v>-23733.111610485215</v>
      </c>
      <c r="AC36" s="140">
        <v>-25732.240581508311</v>
      </c>
      <c r="AD36" s="140">
        <v>-25404.335734009845</v>
      </c>
      <c r="AE36" s="140">
        <v>-23479.292775784714</v>
      </c>
      <c r="AF36" s="140">
        <v>-18263.739362021042</v>
      </c>
      <c r="AG36" s="140">
        <v>-14650.471897594223</v>
      </c>
      <c r="AI36" s="434"/>
      <c r="AJ36" s="437"/>
      <c r="AK36" s="434"/>
      <c r="AL36" s="434"/>
    </row>
    <row r="37" spans="1:38" s="92" customFormat="1" ht="15" customHeight="1" x14ac:dyDescent="0.2">
      <c r="A37" s="135" t="s">
        <v>133</v>
      </c>
      <c r="B37" s="463" t="s">
        <v>314</v>
      </c>
      <c r="C37" s="110">
        <v>-19707.070906029207</v>
      </c>
      <c r="D37" s="110">
        <v>-81240.984542889826</v>
      </c>
      <c r="E37" s="110">
        <v>-86709.694815776063</v>
      </c>
      <c r="F37" s="110">
        <v>-86448.047501132867</v>
      </c>
      <c r="G37" s="110">
        <v>-77714.827564341729</v>
      </c>
      <c r="H37" s="110">
        <v>-71100.39059418306</v>
      </c>
      <c r="I37" s="110">
        <v>-74552.637734050993</v>
      </c>
      <c r="J37" s="110">
        <v>-72808.629271135229</v>
      </c>
      <c r="K37" s="110">
        <v>-71739.17252910875</v>
      </c>
      <c r="L37" s="110">
        <v>-73826.149796928163</v>
      </c>
      <c r="M37" s="110">
        <v>-51620.530210761746</v>
      </c>
      <c r="N37" s="110">
        <v>-71400.892308974042</v>
      </c>
      <c r="O37" s="110">
        <v>-35140.343004144415</v>
      </c>
      <c r="P37" s="110">
        <v>-36436.182872873731</v>
      </c>
      <c r="Q37" s="110">
        <v>-35467.732565516715</v>
      </c>
      <c r="R37" s="110">
        <v>-34757.608821848604</v>
      </c>
      <c r="S37" s="110">
        <v>-33351.211564339908</v>
      </c>
      <c r="T37" s="110">
        <v>-29040.726157054036</v>
      </c>
      <c r="U37" s="110">
        <v>-50276.260981258754</v>
      </c>
      <c r="V37" s="110">
        <v>-56439.983711089641</v>
      </c>
      <c r="W37" s="110">
        <v>-51058.870029097248</v>
      </c>
      <c r="X37" s="110">
        <v>-49833.480532636066</v>
      </c>
      <c r="Y37" s="110">
        <v>-59931.916944282442</v>
      </c>
      <c r="Z37" s="110">
        <v>-63686.651413337662</v>
      </c>
      <c r="AA37" s="110">
        <v>-62764.99202193696</v>
      </c>
      <c r="AB37" s="110">
        <v>-61754.276316301752</v>
      </c>
      <c r="AC37" s="110">
        <v>-64173.783034420543</v>
      </c>
      <c r="AD37" s="110">
        <v>-63163.650435406002</v>
      </c>
      <c r="AE37" s="110">
        <v>-56103.533585576166</v>
      </c>
      <c r="AF37" s="110">
        <v>-52777.517076029988</v>
      </c>
      <c r="AG37" s="110">
        <v>-46251.996545762682</v>
      </c>
      <c r="AI37" s="434"/>
      <c r="AJ37" s="437"/>
      <c r="AK37" s="434"/>
      <c r="AL37" s="434"/>
    </row>
    <row r="38" spans="1:38" s="92" customFormat="1" ht="15" customHeight="1" x14ac:dyDescent="0.2">
      <c r="A38" s="135" t="s">
        <v>134</v>
      </c>
      <c r="B38" s="463" t="s">
        <v>316</v>
      </c>
      <c r="C38" s="110">
        <v>13762.357425492037</v>
      </c>
      <c r="D38" s="110">
        <v>14064.82120171566</v>
      </c>
      <c r="E38" s="110">
        <v>14078.617011218816</v>
      </c>
      <c r="F38" s="110">
        <v>14000.648400994693</v>
      </c>
      <c r="G38" s="110">
        <v>13984.398892042405</v>
      </c>
      <c r="H38" s="110">
        <v>13942.362676871069</v>
      </c>
      <c r="I38" s="110">
        <v>13872.776080711827</v>
      </c>
      <c r="J38" s="110">
        <v>13838.631001423686</v>
      </c>
      <c r="K38" s="110">
        <v>13799.992714511734</v>
      </c>
      <c r="L38" s="110">
        <v>13732.731841110332</v>
      </c>
      <c r="M38" s="110">
        <v>13723.428975732753</v>
      </c>
      <c r="N38" s="110">
        <v>14713.90537123689</v>
      </c>
      <c r="O38" s="110">
        <v>15186.29544000183</v>
      </c>
      <c r="P38" s="110">
        <v>15632.342258836703</v>
      </c>
      <c r="Q38" s="110">
        <v>15446.890818254726</v>
      </c>
      <c r="R38" s="110">
        <v>15879.711840716041</v>
      </c>
      <c r="S38" s="110">
        <v>14895.783221654954</v>
      </c>
      <c r="T38" s="110">
        <v>14938.02032378858</v>
      </c>
      <c r="U38" s="110">
        <v>14915.690461540989</v>
      </c>
      <c r="V38" s="110">
        <v>14961.601098486426</v>
      </c>
      <c r="W38" s="110">
        <v>15182.24548296775</v>
      </c>
      <c r="X38" s="110">
        <v>15531.605519058825</v>
      </c>
      <c r="Y38" s="110">
        <v>15738.072921831266</v>
      </c>
      <c r="Z38" s="110">
        <v>16154.0058495213</v>
      </c>
      <c r="AA38" s="110">
        <v>16163.224691416666</v>
      </c>
      <c r="AB38" s="110">
        <v>16777.702763938712</v>
      </c>
      <c r="AC38" s="110">
        <v>16876.368574087232</v>
      </c>
      <c r="AD38" s="110">
        <v>16755.893312344178</v>
      </c>
      <c r="AE38" s="110">
        <v>16945.308774981168</v>
      </c>
      <c r="AF38" s="110">
        <v>16748.897597806226</v>
      </c>
      <c r="AG38" s="110">
        <v>16656.044519227329</v>
      </c>
      <c r="AI38" s="434"/>
      <c r="AJ38" s="437"/>
      <c r="AK38" s="434"/>
      <c r="AL38" s="434"/>
    </row>
    <row r="39" spans="1:38" s="92" customFormat="1" ht="15" customHeight="1" x14ac:dyDescent="0.2">
      <c r="A39" s="135" t="s">
        <v>135</v>
      </c>
      <c r="B39" s="463" t="s">
        <v>318</v>
      </c>
      <c r="C39" s="110">
        <v>26383.493748569959</v>
      </c>
      <c r="D39" s="110">
        <v>26674.950171987348</v>
      </c>
      <c r="E39" s="110">
        <v>26601.663863051781</v>
      </c>
      <c r="F39" s="110">
        <v>26687.607029055795</v>
      </c>
      <c r="G39" s="110">
        <v>26601.205453829098</v>
      </c>
      <c r="H39" s="110">
        <v>27186.906995068028</v>
      </c>
      <c r="I39" s="110">
        <v>27228.559640906096</v>
      </c>
      <c r="J39" s="110">
        <v>27199.095824644755</v>
      </c>
      <c r="K39" s="110">
        <v>27197.057435853669</v>
      </c>
      <c r="L39" s="110">
        <v>27206.485559852616</v>
      </c>
      <c r="M39" s="110">
        <v>27185.912655981767</v>
      </c>
      <c r="N39" s="110">
        <v>30663.613163531823</v>
      </c>
      <c r="O39" s="110">
        <v>29494.738775921109</v>
      </c>
      <c r="P39" s="110">
        <v>28154.569761523035</v>
      </c>
      <c r="Q39" s="110">
        <v>27430.405062793747</v>
      </c>
      <c r="R39" s="110">
        <v>25931.206517401228</v>
      </c>
      <c r="S39" s="110">
        <v>21946.356639987152</v>
      </c>
      <c r="T39" s="110">
        <v>21473.909619010068</v>
      </c>
      <c r="U39" s="110">
        <v>20570.31404894303</v>
      </c>
      <c r="V39" s="110">
        <v>19683.067177517598</v>
      </c>
      <c r="W39" s="110">
        <v>18542.710560283595</v>
      </c>
      <c r="X39" s="110">
        <v>16493.797375026996</v>
      </c>
      <c r="Y39" s="110">
        <v>15644.887583346035</v>
      </c>
      <c r="Z39" s="110">
        <v>20028.263778671135</v>
      </c>
      <c r="AA39" s="110">
        <v>19936.907983915578</v>
      </c>
      <c r="AB39" s="110">
        <v>18966.204139045429</v>
      </c>
      <c r="AC39" s="110">
        <v>19437.032332986004</v>
      </c>
      <c r="AD39" s="110">
        <v>19297.089988964071</v>
      </c>
      <c r="AE39" s="110">
        <v>18812.678619699283</v>
      </c>
      <c r="AF39" s="110">
        <v>18590.783374201314</v>
      </c>
      <c r="AG39" s="110">
        <v>18068.740376215126</v>
      </c>
      <c r="AI39" s="434"/>
      <c r="AJ39" s="437"/>
      <c r="AK39" s="434"/>
      <c r="AL39" s="434"/>
    </row>
    <row r="40" spans="1:38" s="92" customFormat="1" ht="15" customHeight="1" x14ac:dyDescent="0.2">
      <c r="A40" s="135" t="s">
        <v>136</v>
      </c>
      <c r="B40" s="462" t="s">
        <v>320</v>
      </c>
      <c r="C40" s="110">
        <v>3705.7533564330006</v>
      </c>
      <c r="D40" s="110">
        <v>3663.0846303540002</v>
      </c>
      <c r="E40" s="110">
        <v>3876.1382522249996</v>
      </c>
      <c r="F40" s="110">
        <v>3867.1802296959995</v>
      </c>
      <c r="G40" s="110">
        <v>4019.8075860579993</v>
      </c>
      <c r="H40" s="110">
        <v>3901.2364776260001</v>
      </c>
      <c r="I40" s="110">
        <v>3844.3641136109991</v>
      </c>
      <c r="J40" s="110">
        <v>3834.7753144010003</v>
      </c>
      <c r="K40" s="110">
        <v>4016.9627800549997</v>
      </c>
      <c r="L40" s="110">
        <v>4092.0460467559997</v>
      </c>
      <c r="M40" s="110">
        <v>4122.6710778950001</v>
      </c>
      <c r="N40" s="110">
        <v>4911.8934722569993</v>
      </c>
      <c r="O40" s="110">
        <v>4699.8569409070005</v>
      </c>
      <c r="P40" s="110">
        <v>4750.9931964770003</v>
      </c>
      <c r="Q40" s="110">
        <v>4814.0584257059991</v>
      </c>
      <c r="R40" s="110">
        <v>4835.4464189470009</v>
      </c>
      <c r="S40" s="110">
        <v>4410.6297674199977</v>
      </c>
      <c r="T40" s="110">
        <v>4497.7425082799991</v>
      </c>
      <c r="U40" s="110">
        <v>4358.6561859739968</v>
      </c>
      <c r="V40" s="110">
        <v>4385.4047729109989</v>
      </c>
      <c r="W40" s="110">
        <v>4231.6565880729986</v>
      </c>
      <c r="X40" s="110">
        <v>3916.7964098930006</v>
      </c>
      <c r="Y40" s="110">
        <v>3979.1202785060009</v>
      </c>
      <c r="Z40" s="110">
        <v>3987.5759122210011</v>
      </c>
      <c r="AA40" s="110">
        <v>3970.7347184720002</v>
      </c>
      <c r="AB40" s="110">
        <v>4155.093639538999</v>
      </c>
      <c r="AC40" s="110">
        <v>4127.2793041059967</v>
      </c>
      <c r="AD40" s="110">
        <v>4140.1427176179986</v>
      </c>
      <c r="AE40" s="110">
        <v>4208.8777623279993</v>
      </c>
      <c r="AF40" s="110">
        <v>4308.8269513099995</v>
      </c>
      <c r="AG40" s="110">
        <v>4452.1514843730019</v>
      </c>
      <c r="AI40" s="434"/>
      <c r="AJ40" s="437"/>
      <c r="AK40" s="434"/>
      <c r="AL40" s="434"/>
    </row>
    <row r="41" spans="1:38" s="92" customFormat="1" ht="15" customHeight="1" x14ac:dyDescent="0.2">
      <c r="A41" s="135" t="s">
        <v>137</v>
      </c>
      <c r="B41" s="462" t="s">
        <v>322</v>
      </c>
      <c r="C41" s="110">
        <v>1776.5663205540006</v>
      </c>
      <c r="D41" s="110">
        <v>1808.8424301560005</v>
      </c>
      <c r="E41" s="110">
        <v>1798.5004386990004</v>
      </c>
      <c r="F41" s="110">
        <v>1814.9865386419992</v>
      </c>
      <c r="G41" s="110">
        <v>1811.1134207700009</v>
      </c>
      <c r="H41" s="110">
        <v>1812.058295711</v>
      </c>
      <c r="I41" s="110">
        <v>1816.5447488840011</v>
      </c>
      <c r="J41" s="110">
        <v>1818.2459519559993</v>
      </c>
      <c r="K41" s="110">
        <v>1813.5172027160011</v>
      </c>
      <c r="L41" s="110">
        <v>1814.1273300780003</v>
      </c>
      <c r="M41" s="110">
        <v>1806.384822857</v>
      </c>
      <c r="N41" s="110">
        <v>5961.7607721750019</v>
      </c>
      <c r="O41" s="110">
        <v>5785.4070304910001</v>
      </c>
      <c r="P41" s="110">
        <v>5340.5930780380004</v>
      </c>
      <c r="Q41" s="110">
        <v>5115.4381525329991</v>
      </c>
      <c r="R41" s="110">
        <v>4529.6902327620001</v>
      </c>
      <c r="S41" s="110">
        <v>2333.0099994110001</v>
      </c>
      <c r="T41" s="110">
        <v>1865.5488133359993</v>
      </c>
      <c r="U41" s="110">
        <v>1498.7555056929998</v>
      </c>
      <c r="V41" s="110">
        <v>1024.4936229269999</v>
      </c>
      <c r="W41" s="110">
        <v>471.74316320500105</v>
      </c>
      <c r="X41" s="110">
        <v>-192.59208610299871</v>
      </c>
      <c r="Y41" s="110">
        <v>-623.85145257499937</v>
      </c>
      <c r="Z41" s="110">
        <v>-290.8210575239986</v>
      </c>
      <c r="AA41" s="110">
        <v>113.14207608100008</v>
      </c>
      <c r="AB41" s="110">
        <v>351.62696440200006</v>
      </c>
      <c r="AC41" s="110">
        <v>303.78521185799974</v>
      </c>
      <c r="AD41" s="110">
        <v>704.10600422600169</v>
      </c>
      <c r="AE41" s="110">
        <v>1308.6547416870017</v>
      </c>
      <c r="AF41" s="110">
        <v>932.20591293700056</v>
      </c>
      <c r="AG41" s="110">
        <v>1075.8673572569996</v>
      </c>
      <c r="AI41" s="434"/>
      <c r="AJ41" s="437"/>
      <c r="AK41" s="434"/>
      <c r="AL41" s="434"/>
    </row>
    <row r="42" spans="1:38" s="92" customFormat="1" ht="15" customHeight="1" thickBot="1" x14ac:dyDescent="0.25">
      <c r="A42" s="144" t="s">
        <v>138</v>
      </c>
      <c r="B42" s="462" t="s">
        <v>324</v>
      </c>
      <c r="C42" s="110">
        <v>-1330.3504795563003</v>
      </c>
      <c r="D42" s="110">
        <v>1351.9372592752002</v>
      </c>
      <c r="E42" s="110">
        <v>560.13774303980006</v>
      </c>
      <c r="F42" s="110">
        <v>826.64135562459978</v>
      </c>
      <c r="G42" s="110">
        <v>-2366.1677638858</v>
      </c>
      <c r="H42" s="110">
        <v>-2728.1475265484</v>
      </c>
      <c r="I42" s="110">
        <v>-2714.6638663845001</v>
      </c>
      <c r="J42" s="110">
        <v>-3796.4035723945049</v>
      </c>
      <c r="K42" s="110">
        <v>-4200.1572158514073</v>
      </c>
      <c r="L42" s="110">
        <v>-5481.6864717606004</v>
      </c>
      <c r="M42" s="110">
        <v>-7177.3588542753005</v>
      </c>
      <c r="N42" s="110">
        <v>-5321.1970473215006</v>
      </c>
      <c r="O42" s="110">
        <v>-7120.5905458177003</v>
      </c>
      <c r="P42" s="110">
        <v>-8772.3254756107999</v>
      </c>
      <c r="Q42" s="110">
        <v>-12213.541336906101</v>
      </c>
      <c r="R42" s="110">
        <v>-15012.536985309202</v>
      </c>
      <c r="S42" s="110">
        <v>-16279.138687849099</v>
      </c>
      <c r="T42" s="110">
        <v>-16447.639701417298</v>
      </c>
      <c r="U42" s="110">
        <v>-5674.5943782530994</v>
      </c>
      <c r="V42" s="110">
        <v>-6420.1753980989006</v>
      </c>
      <c r="W42" s="110">
        <v>-5099.5458339372999</v>
      </c>
      <c r="X42" s="110">
        <v>-4973.9242932004017</v>
      </c>
      <c r="Y42" s="110">
        <v>-3987.2342414871</v>
      </c>
      <c r="Z42" s="110">
        <v>-2711.9025184999005</v>
      </c>
      <c r="AA42" s="110">
        <v>-3288.8071267364999</v>
      </c>
      <c r="AB42" s="110">
        <v>-2229.4628011085993</v>
      </c>
      <c r="AC42" s="110">
        <v>-2302.9229701250001</v>
      </c>
      <c r="AD42" s="110">
        <v>-3137.9173217561006</v>
      </c>
      <c r="AE42" s="110">
        <v>-8651.2790889039989</v>
      </c>
      <c r="AF42" s="110">
        <v>-6066.9361222455991</v>
      </c>
      <c r="AG42" s="110">
        <v>-8651.2790889039989</v>
      </c>
      <c r="AI42" s="434"/>
      <c r="AJ42" s="437"/>
      <c r="AK42" s="434"/>
      <c r="AL42" s="434"/>
    </row>
    <row r="43" spans="1:38" s="92" customFormat="1" ht="15" customHeight="1" x14ac:dyDescent="0.2">
      <c r="A43" s="479" t="s">
        <v>139</v>
      </c>
      <c r="B43" s="480"/>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I43" s="434"/>
      <c r="AJ43" s="437"/>
      <c r="AK43" s="434"/>
      <c r="AL43" s="434"/>
    </row>
    <row r="44" spans="1:38" s="92" customFormat="1" ht="15" customHeight="1" x14ac:dyDescent="0.2">
      <c r="A44" s="135" t="s">
        <v>140</v>
      </c>
      <c r="B44" s="465"/>
      <c r="C44" s="466"/>
      <c r="D44" s="467"/>
      <c r="E44" s="467"/>
      <c r="F44" s="467"/>
      <c r="G44" s="467"/>
      <c r="H44" s="467"/>
      <c r="I44" s="467"/>
      <c r="J44" s="467"/>
      <c r="K44" s="467"/>
      <c r="L44" s="467"/>
      <c r="M44" s="467"/>
      <c r="N44" s="468"/>
      <c r="O44" s="469"/>
      <c r="P44" s="469"/>
      <c r="Q44" s="469"/>
      <c r="R44" s="469"/>
      <c r="S44" s="469"/>
      <c r="T44" s="469"/>
      <c r="U44" s="469"/>
      <c r="V44" s="469"/>
      <c r="W44" s="469"/>
      <c r="X44" s="469"/>
      <c r="Y44" s="469"/>
      <c r="Z44" s="469"/>
      <c r="AA44" s="469"/>
      <c r="AB44" s="469"/>
      <c r="AC44" s="469"/>
      <c r="AD44" s="469"/>
      <c r="AE44" s="469"/>
      <c r="AF44" s="469"/>
      <c r="AG44" s="469"/>
      <c r="AI44" s="434"/>
      <c r="AJ44" s="437"/>
      <c r="AK44" s="434"/>
      <c r="AL44" s="434"/>
    </row>
    <row r="45" spans="1:38" s="92" customFormat="1" ht="15" customHeight="1" x14ac:dyDescent="0.2">
      <c r="A45" s="135" t="s">
        <v>141</v>
      </c>
      <c r="B45" s="465"/>
      <c r="C45" s="466"/>
      <c r="D45" s="467"/>
      <c r="E45" s="467"/>
      <c r="F45" s="467"/>
      <c r="G45" s="467"/>
      <c r="H45" s="467"/>
      <c r="I45" s="467"/>
      <c r="J45" s="467"/>
      <c r="K45" s="467"/>
      <c r="L45" s="467"/>
      <c r="M45" s="467"/>
      <c r="N45" s="468"/>
      <c r="O45" s="469"/>
      <c r="P45" s="469"/>
      <c r="Q45" s="469"/>
      <c r="R45" s="469"/>
      <c r="S45" s="469"/>
      <c r="T45" s="469"/>
      <c r="U45" s="469"/>
      <c r="V45" s="469"/>
      <c r="W45" s="469"/>
      <c r="X45" s="469"/>
      <c r="Y45" s="469"/>
      <c r="Z45" s="469"/>
      <c r="AA45" s="469"/>
      <c r="AB45" s="469"/>
      <c r="AC45" s="469"/>
      <c r="AD45" s="469"/>
      <c r="AE45" s="469"/>
      <c r="AF45" s="469"/>
      <c r="AG45" s="469"/>
      <c r="AI45" s="434"/>
      <c r="AJ45" s="437"/>
      <c r="AK45" s="434"/>
      <c r="AL45" s="434"/>
    </row>
    <row r="46" spans="1:38" s="92" customFormat="1" ht="15" customHeight="1" x14ac:dyDescent="0.2">
      <c r="A46" s="135" t="s">
        <v>142</v>
      </c>
      <c r="B46" s="465"/>
      <c r="C46" s="466"/>
      <c r="D46" s="467"/>
      <c r="E46" s="467"/>
      <c r="F46" s="467"/>
      <c r="G46" s="467"/>
      <c r="H46" s="467"/>
      <c r="I46" s="467"/>
      <c r="J46" s="467"/>
      <c r="K46" s="467"/>
      <c r="L46" s="467"/>
      <c r="M46" s="467"/>
      <c r="N46" s="468"/>
      <c r="O46" s="469"/>
      <c r="P46" s="469"/>
      <c r="Q46" s="469"/>
      <c r="R46" s="469"/>
      <c r="S46" s="469"/>
      <c r="T46" s="469"/>
      <c r="U46" s="469"/>
      <c r="V46" s="469"/>
      <c r="W46" s="469"/>
      <c r="X46" s="469"/>
      <c r="Y46" s="469"/>
      <c r="Z46" s="469"/>
      <c r="AA46" s="469"/>
      <c r="AB46" s="469"/>
      <c r="AC46" s="469"/>
      <c r="AD46" s="469"/>
      <c r="AE46" s="469"/>
      <c r="AF46" s="469"/>
      <c r="AG46" s="469"/>
      <c r="AI46" s="434"/>
      <c r="AJ46" s="437"/>
      <c r="AK46" s="434"/>
      <c r="AL46" s="434"/>
    </row>
    <row r="47" spans="1:38" s="92" customFormat="1" ht="15" customHeight="1" thickBot="1" x14ac:dyDescent="0.25">
      <c r="A47" s="144" t="s">
        <v>143</v>
      </c>
      <c r="B47" s="465"/>
      <c r="C47" s="481"/>
      <c r="D47" s="482"/>
      <c r="E47" s="482"/>
      <c r="F47" s="482"/>
      <c r="G47" s="482"/>
      <c r="H47" s="482"/>
      <c r="I47" s="482"/>
      <c r="J47" s="482"/>
      <c r="K47" s="482"/>
      <c r="L47" s="482"/>
      <c r="M47" s="482"/>
      <c r="N47" s="482"/>
      <c r="O47" s="482"/>
      <c r="P47" s="482"/>
      <c r="Q47" s="482"/>
      <c r="R47" s="482"/>
      <c r="S47" s="482"/>
      <c r="T47" s="482"/>
      <c r="U47" s="482"/>
      <c r="V47" s="482"/>
      <c r="W47" s="482"/>
      <c r="X47" s="482"/>
      <c r="Y47" s="482"/>
      <c r="Z47" s="482"/>
      <c r="AA47" s="482"/>
      <c r="AB47" s="482"/>
      <c r="AC47" s="482"/>
      <c r="AD47" s="482"/>
      <c r="AE47" s="482"/>
      <c r="AF47" s="482"/>
      <c r="AG47" s="482"/>
      <c r="AI47" s="434"/>
      <c r="AJ47" s="437"/>
      <c r="AK47" s="434"/>
      <c r="AL47" s="434"/>
    </row>
    <row r="48" spans="1:38" s="434" customFormat="1" ht="15" customHeight="1" x14ac:dyDescent="0.2">
      <c r="AJ48" s="437"/>
    </row>
    <row r="49" spans="1:38" s="92" customFormat="1" ht="15" customHeight="1" thickBot="1" x14ac:dyDescent="0.25">
      <c r="A49" s="163"/>
      <c r="B49" s="483"/>
      <c r="C49" s="484"/>
      <c r="D49" s="484"/>
      <c r="E49" s="484"/>
      <c r="F49" s="484"/>
      <c r="G49" s="484"/>
      <c r="H49" s="484"/>
      <c r="I49" s="484"/>
      <c r="J49" s="484"/>
      <c r="K49" s="484"/>
      <c r="L49" s="484"/>
      <c r="M49" s="484"/>
      <c r="N49" s="484"/>
      <c r="O49" s="484"/>
      <c r="P49" s="484"/>
      <c r="Q49" s="484"/>
      <c r="R49" s="484"/>
      <c r="S49" s="484"/>
      <c r="T49" s="484"/>
      <c r="U49" s="484"/>
      <c r="V49" s="484"/>
      <c r="W49" s="484"/>
      <c r="X49" s="484"/>
      <c r="Y49" s="484"/>
      <c r="Z49" s="484"/>
      <c r="AA49" s="484"/>
      <c r="AB49" s="484"/>
      <c r="AC49" s="484"/>
      <c r="AD49" s="484"/>
      <c r="AE49" s="484"/>
      <c r="AF49" s="484"/>
      <c r="AG49" s="484"/>
      <c r="AI49" s="434"/>
      <c r="AJ49" s="437"/>
      <c r="AK49" s="434"/>
      <c r="AL49" s="434"/>
    </row>
    <row r="50" spans="1:38" s="92" customFormat="1" ht="15" customHeight="1" x14ac:dyDescent="0.2">
      <c r="A50" s="148" t="s">
        <v>144</v>
      </c>
      <c r="B50" s="485"/>
      <c r="C50" s="150">
        <v>61163.609803344276</v>
      </c>
      <c r="D50" s="150">
        <v>187.98396114246862</v>
      </c>
      <c r="E50" s="150">
        <v>-5749.6540100709826</v>
      </c>
      <c r="F50" s="150">
        <v>-2370.6406013390369</v>
      </c>
      <c r="G50" s="150">
        <v>3620.4329048647487</v>
      </c>
      <c r="H50" s="150">
        <v>9881.5787544408231</v>
      </c>
      <c r="I50" s="150">
        <v>7737.0067294650435</v>
      </c>
      <c r="J50" s="150">
        <v>16926.7050518537</v>
      </c>
      <c r="K50" s="150">
        <v>19780.505791709373</v>
      </c>
      <c r="L50" s="150">
        <v>19620.133123797357</v>
      </c>
      <c r="M50" s="150">
        <v>43260.221572846815</v>
      </c>
      <c r="N50" s="150">
        <v>32608.784915874883</v>
      </c>
      <c r="O50" s="150">
        <v>68060.197652880961</v>
      </c>
      <c r="P50" s="150">
        <v>73327.762442161082</v>
      </c>
      <c r="Q50" s="150">
        <v>77611.976052022888</v>
      </c>
      <c r="R50" s="150">
        <v>84318.026864388507</v>
      </c>
      <c r="S50" s="150">
        <v>93624.969220061757</v>
      </c>
      <c r="T50" s="150">
        <v>109088.93373177884</v>
      </c>
      <c r="U50" s="150">
        <v>106456.66484389889</v>
      </c>
      <c r="V50" s="150">
        <v>98575.25007635924</v>
      </c>
      <c r="W50" s="150">
        <v>115597.70369465413</v>
      </c>
      <c r="X50" s="150">
        <v>113737.67471551902</v>
      </c>
      <c r="Y50" s="150">
        <v>116710.3548444667</v>
      </c>
      <c r="Z50" s="150">
        <v>117028.9201503979</v>
      </c>
      <c r="AA50" s="150">
        <v>111058.08191547195</v>
      </c>
      <c r="AB50" s="150">
        <v>115067.96925912588</v>
      </c>
      <c r="AC50" s="150">
        <v>114299.49063895941</v>
      </c>
      <c r="AD50" s="150">
        <v>113948.97889348266</v>
      </c>
      <c r="AE50" s="150">
        <v>113806.4265151381</v>
      </c>
      <c r="AF50" s="150">
        <v>118259.85799211079</v>
      </c>
      <c r="AG50" s="150">
        <v>106258.18848220751</v>
      </c>
      <c r="AI50" s="434"/>
      <c r="AJ50" s="437"/>
      <c r="AK50" s="434"/>
      <c r="AL50" s="434"/>
    </row>
    <row r="51" spans="1:38" s="92" customFormat="1" ht="15" customHeight="1" x14ac:dyDescent="0.2">
      <c r="A51" s="151" t="s">
        <v>145</v>
      </c>
      <c r="B51" s="486"/>
      <c r="C51" s="153">
        <v>19043.840822759747</v>
      </c>
      <c r="D51" s="154">
        <v>17805.385874480482</v>
      </c>
      <c r="E51" s="154">
        <v>17867.614193715057</v>
      </c>
      <c r="F51" s="154">
        <v>20305.722562701474</v>
      </c>
      <c r="G51" s="154">
        <v>20378.175532577949</v>
      </c>
      <c r="H51" s="154">
        <v>20976.251177799113</v>
      </c>
      <c r="I51" s="154">
        <v>21718.826775490077</v>
      </c>
      <c r="J51" s="154">
        <v>22693.384543840049</v>
      </c>
      <c r="K51" s="155">
        <v>22673.192309122824</v>
      </c>
      <c r="L51" s="155">
        <v>24126.505598204501</v>
      </c>
      <c r="M51" s="154">
        <v>25595.000244566301</v>
      </c>
      <c r="N51" s="154">
        <v>25210.775748923155</v>
      </c>
      <c r="O51" s="154">
        <v>25548.924384113161</v>
      </c>
      <c r="P51" s="154">
        <v>26681.726820263033</v>
      </c>
      <c r="Q51" s="154">
        <v>27677.636867443445</v>
      </c>
      <c r="R51" s="154">
        <v>30271.414190972158</v>
      </c>
      <c r="S51" s="154">
        <v>31771.126028096227</v>
      </c>
      <c r="T51" s="154">
        <v>33988.113378205853</v>
      </c>
      <c r="U51" s="154">
        <v>33935.595684997075</v>
      </c>
      <c r="V51" s="154">
        <v>32695.066493573355</v>
      </c>
      <c r="W51" s="154">
        <v>32727.89031784526</v>
      </c>
      <c r="X51" s="154">
        <v>31655.332746229367</v>
      </c>
      <c r="Y51" s="154">
        <v>32780.734074377491</v>
      </c>
      <c r="Z51" s="154">
        <v>32382.65383443359</v>
      </c>
      <c r="AA51" s="154">
        <v>31441.739220990905</v>
      </c>
      <c r="AB51" s="154">
        <v>31755.401283274245</v>
      </c>
      <c r="AC51" s="154">
        <v>35007.51663251788</v>
      </c>
      <c r="AD51" s="154">
        <v>35812.960256934086</v>
      </c>
      <c r="AE51" s="154">
        <v>34613.943347942506</v>
      </c>
      <c r="AF51" s="154">
        <v>33237.226386485359</v>
      </c>
      <c r="AG51" s="154">
        <v>17227.352048102777</v>
      </c>
      <c r="AI51" s="434"/>
      <c r="AJ51" s="437"/>
      <c r="AK51" s="434"/>
      <c r="AL51" s="434"/>
    </row>
    <row r="52" spans="1:38" s="92" customFormat="1" ht="15" customHeight="1" x14ac:dyDescent="0.2">
      <c r="A52" s="156" t="s">
        <v>146</v>
      </c>
      <c r="B52" s="487" t="s">
        <v>335</v>
      </c>
      <c r="C52" s="110">
        <v>11923.421526619699</v>
      </c>
      <c r="D52" s="110">
        <v>11817.157978213483</v>
      </c>
      <c r="E52" s="110">
        <v>12939.150796018834</v>
      </c>
      <c r="F52" s="110">
        <v>13871.30916924198</v>
      </c>
      <c r="G52" s="110">
        <v>14499.14304504736</v>
      </c>
      <c r="H52" s="110">
        <v>15048.695440197747</v>
      </c>
      <c r="I52" s="110">
        <v>15828.467414973982</v>
      </c>
      <c r="J52" s="110">
        <v>16346.485045885211</v>
      </c>
      <c r="K52" s="110">
        <v>16808.696794764699</v>
      </c>
      <c r="L52" s="110">
        <v>18112.997526627405</v>
      </c>
      <c r="M52" s="110">
        <v>19221.595318268832</v>
      </c>
      <c r="N52" s="110">
        <v>18772.899362411026</v>
      </c>
      <c r="O52" s="110">
        <v>18631.120099335716</v>
      </c>
      <c r="P52" s="110">
        <v>18981.428012857301</v>
      </c>
      <c r="Q52" s="110">
        <v>19674.904584030344</v>
      </c>
      <c r="R52" s="110">
        <v>22764.086985721558</v>
      </c>
      <c r="S52" s="110">
        <v>23974.612469550419</v>
      </c>
      <c r="T52" s="110">
        <v>24890.079558799931</v>
      </c>
      <c r="U52" s="110">
        <v>25198.848481331021</v>
      </c>
      <c r="V52" s="110">
        <v>24491.133539321887</v>
      </c>
      <c r="W52" s="110">
        <v>24234.193425226091</v>
      </c>
      <c r="X52" s="110">
        <v>23282.973254397439</v>
      </c>
      <c r="Y52" s="110">
        <v>25016.32588496523</v>
      </c>
      <c r="Z52" s="110">
        <v>25448.727499687058</v>
      </c>
      <c r="AA52" s="110">
        <v>24587.783934756579</v>
      </c>
      <c r="AB52" s="110">
        <v>24557.501427631374</v>
      </c>
      <c r="AC52" s="110">
        <v>26459.040554383304</v>
      </c>
      <c r="AD52" s="110">
        <v>29025.031248196039</v>
      </c>
      <c r="AE52" s="110">
        <v>29877.314454332893</v>
      </c>
      <c r="AF52" s="110">
        <v>29625.202209481758</v>
      </c>
      <c r="AG52" s="110">
        <v>13624.277541963389</v>
      </c>
      <c r="AI52" s="434"/>
      <c r="AJ52" s="437"/>
      <c r="AK52" s="434"/>
      <c r="AL52" s="434"/>
    </row>
    <row r="53" spans="1:38" s="92" customFormat="1" ht="15" customHeight="1" x14ac:dyDescent="0.2">
      <c r="A53" s="156" t="s">
        <v>147</v>
      </c>
      <c r="B53" s="487" t="s">
        <v>336</v>
      </c>
      <c r="C53" s="110">
        <v>7120.4192961400477</v>
      </c>
      <c r="D53" s="110">
        <v>5988.2278962669989</v>
      </c>
      <c r="E53" s="110">
        <v>4928.4633976962232</v>
      </c>
      <c r="F53" s="110">
        <v>6434.4133934594929</v>
      </c>
      <c r="G53" s="110">
        <v>5879.0324875305887</v>
      </c>
      <c r="H53" s="110">
        <v>5927.5557376013649</v>
      </c>
      <c r="I53" s="110">
        <v>5890.3593605160941</v>
      </c>
      <c r="J53" s="110">
        <v>6346.8994979548397</v>
      </c>
      <c r="K53" s="110">
        <v>5864.4955143581228</v>
      </c>
      <c r="L53" s="110">
        <v>6013.5080715770946</v>
      </c>
      <c r="M53" s="110">
        <v>6373.4049262974704</v>
      </c>
      <c r="N53" s="110">
        <v>6437.8763865121291</v>
      </c>
      <c r="O53" s="110">
        <v>6917.8042847774432</v>
      </c>
      <c r="P53" s="110">
        <v>7700.298807405733</v>
      </c>
      <c r="Q53" s="110">
        <v>8002.732283413101</v>
      </c>
      <c r="R53" s="110">
        <v>7507.3272052505981</v>
      </c>
      <c r="S53" s="110">
        <v>7796.5135585458083</v>
      </c>
      <c r="T53" s="110">
        <v>9098.0338194059204</v>
      </c>
      <c r="U53" s="110">
        <v>8736.7472036660529</v>
      </c>
      <c r="V53" s="110">
        <v>8203.9329542514679</v>
      </c>
      <c r="W53" s="110">
        <v>8493.6968926191694</v>
      </c>
      <c r="X53" s="110">
        <v>8372.3594918319286</v>
      </c>
      <c r="Y53" s="110">
        <v>7764.4081894122637</v>
      </c>
      <c r="Z53" s="110">
        <v>6933.9263347465312</v>
      </c>
      <c r="AA53" s="110">
        <v>6853.9552862343262</v>
      </c>
      <c r="AB53" s="110">
        <v>7197.8998556428696</v>
      </c>
      <c r="AC53" s="110">
        <v>8548.476078134574</v>
      </c>
      <c r="AD53" s="110">
        <v>6787.9290087380459</v>
      </c>
      <c r="AE53" s="110">
        <v>4736.6288936096125</v>
      </c>
      <c r="AF53" s="110">
        <v>3612.0241770035977</v>
      </c>
      <c r="AG53" s="110">
        <v>3603.0745061393886</v>
      </c>
      <c r="AI53" s="434"/>
      <c r="AJ53" s="437"/>
      <c r="AK53" s="434"/>
      <c r="AL53" s="434"/>
    </row>
    <row r="54" spans="1:38" s="92" customFormat="1" ht="15" customHeight="1" x14ac:dyDescent="0.2">
      <c r="A54" s="157" t="s">
        <v>148</v>
      </c>
      <c r="B54" s="488" t="s">
        <v>337</v>
      </c>
      <c r="C54" s="159">
        <v>22898.718412905371</v>
      </c>
      <c r="D54" s="159">
        <v>22646.472365252994</v>
      </c>
      <c r="E54" s="159">
        <v>22889.037625888195</v>
      </c>
      <c r="F54" s="159">
        <v>23207.758287802189</v>
      </c>
      <c r="G54" s="159">
        <v>23352.869675836962</v>
      </c>
      <c r="H54" s="159">
        <v>22572.470589789769</v>
      </c>
      <c r="I54" s="159">
        <v>23136.745071031419</v>
      </c>
      <c r="J54" s="159">
        <v>30575.650598605742</v>
      </c>
      <c r="K54" s="159">
        <v>32719.119174446721</v>
      </c>
      <c r="L54" s="159">
        <v>34463.077900883414</v>
      </c>
      <c r="M54" s="159">
        <v>35820.742237166844</v>
      </c>
      <c r="N54" s="159">
        <v>38222.338736497797</v>
      </c>
      <c r="O54" s="159">
        <v>38926.683256245611</v>
      </c>
      <c r="P54" s="159">
        <v>46498.377505627454</v>
      </c>
      <c r="Q54" s="159">
        <v>52568.498643708583</v>
      </c>
      <c r="R54" s="159">
        <v>59253.789272609843</v>
      </c>
      <c r="S54" s="159">
        <v>71745.743705182671</v>
      </c>
      <c r="T54" s="159">
        <v>81075.944727633614</v>
      </c>
      <c r="U54" s="159">
        <v>89059.552025394252</v>
      </c>
      <c r="V54" s="159">
        <v>89641.057674630618</v>
      </c>
      <c r="W54" s="159">
        <v>100320.72252157671</v>
      </c>
      <c r="X54" s="159">
        <v>99549.84818155742</v>
      </c>
      <c r="Y54" s="159">
        <v>110434.51327571644</v>
      </c>
      <c r="Z54" s="159">
        <v>111033.13593256078</v>
      </c>
      <c r="AA54" s="159">
        <v>105905.01149217205</v>
      </c>
      <c r="AB54" s="159">
        <v>108166.55320706568</v>
      </c>
      <c r="AC54" s="159">
        <v>106626.19637872865</v>
      </c>
      <c r="AD54" s="159">
        <v>105889.14829735355</v>
      </c>
      <c r="AE54" s="159">
        <v>106302.59555346034</v>
      </c>
      <c r="AF54" s="159">
        <v>107038.66116347356</v>
      </c>
      <c r="AG54" s="159">
        <v>108075.70042771264</v>
      </c>
      <c r="AI54" s="434"/>
      <c r="AJ54" s="437"/>
      <c r="AK54" s="434"/>
      <c r="AL54" s="434"/>
    </row>
    <row r="55" spans="1:38" s="137" customFormat="1" ht="15" customHeight="1" thickBot="1" x14ac:dyDescent="0.25">
      <c r="A55" s="160" t="s">
        <v>149</v>
      </c>
      <c r="B55" s="489" t="s">
        <v>338</v>
      </c>
      <c r="C55" s="162">
        <v>19221.050567679158</v>
      </c>
      <c r="D55" s="162">
        <v>-40263.874278591007</v>
      </c>
      <c r="E55" s="162">
        <v>-46506.305829674238</v>
      </c>
      <c r="F55" s="162">
        <v>-45884.1214518427</v>
      </c>
      <c r="G55" s="162">
        <v>-40110.612303550166</v>
      </c>
      <c r="H55" s="162">
        <v>-33667.143013148059</v>
      </c>
      <c r="I55" s="162">
        <v>-37118.565117056452</v>
      </c>
      <c r="J55" s="162">
        <v>-36342.330090592091</v>
      </c>
      <c r="K55" s="162">
        <v>-35611.805691860172</v>
      </c>
      <c r="L55" s="162">
        <v>-38969.450375290558</v>
      </c>
      <c r="M55" s="162">
        <v>-18155.520908886334</v>
      </c>
      <c r="N55" s="162">
        <v>-30824.329569546073</v>
      </c>
      <c r="O55" s="162">
        <v>3584.5900125221888</v>
      </c>
      <c r="P55" s="162">
        <v>147.65811627059884</v>
      </c>
      <c r="Q55" s="162">
        <v>-2634.1594591291432</v>
      </c>
      <c r="R55" s="162">
        <v>-5207.1765991934917</v>
      </c>
      <c r="S55" s="162">
        <v>-9891.9005132171478</v>
      </c>
      <c r="T55" s="162">
        <v>-5975.124374060626</v>
      </c>
      <c r="U55" s="162">
        <v>-16538.482866492424</v>
      </c>
      <c r="V55" s="162">
        <v>-23760.874091844729</v>
      </c>
      <c r="W55" s="162">
        <v>-17450.909144767822</v>
      </c>
      <c r="X55" s="162">
        <v>-17467.506212267781</v>
      </c>
      <c r="Y55" s="162">
        <v>-26504.892505627249</v>
      </c>
      <c r="Z55" s="162">
        <v>-26386.869616596468</v>
      </c>
      <c r="AA55" s="162">
        <v>-26288.668797691022</v>
      </c>
      <c r="AB55" s="162">
        <v>-24853.985231214036</v>
      </c>
      <c r="AC55" s="162">
        <v>-27334.222372287109</v>
      </c>
      <c r="AD55" s="162">
        <v>-27753.129660804971</v>
      </c>
      <c r="AE55" s="162">
        <v>-27110.112386264744</v>
      </c>
      <c r="AF55" s="162">
        <v>-22016.029557848131</v>
      </c>
      <c r="AG55" s="162">
        <v>-19044.86399360792</v>
      </c>
      <c r="AI55" s="434"/>
      <c r="AJ55" s="437"/>
      <c r="AK55" s="434"/>
      <c r="AL55" s="434"/>
    </row>
  </sheetData>
  <dataValidations count="1">
    <dataValidation allowBlank="1" showInputMessage="1" showErrorMessage="1" sqref="A37:A42 A35 A47" xr:uid="{AC76F9EA-66D1-4465-ACB1-AC686F4520C3}"/>
  </dataValidations>
  <pageMargins left="0.59055118110236227" right="0.59055118110236227" top="0.78740157480314965" bottom="0.78740157480314965" header="0.70866141732283472" footer="0.70866141732283472"/>
  <pageSetup paperSize="9" scale="61" pageOrder="overThenDown" orientation="landscape" r:id="rId1"/>
  <headerFooter alignWithMargins="0">
    <oddFooter>Seite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E8945-879D-452E-8BDC-CD01A0DC9AB8}">
  <sheetPr>
    <tabColor theme="7" tint="0.79998168889431442"/>
    <pageSetUpPr fitToPage="1"/>
  </sheetPr>
  <dimension ref="A1:AK55"/>
  <sheetViews>
    <sheetView zoomScale="90" zoomScaleNormal="90" zoomScaleSheetLayoutView="75" workbookViewId="0">
      <pane xSplit="1" ySplit="5" topLeftCell="R29" activePane="bottomRight" state="frozen"/>
      <selection activeCell="D31" sqref="D31"/>
      <selection pane="topRight" activeCell="D31" sqref="D31"/>
      <selection pane="bottomLeft" activeCell="D31" sqref="D31"/>
      <selection pane="bottomRight" activeCell="D31" sqref="D31"/>
    </sheetView>
  </sheetViews>
  <sheetFormatPr baseColWidth="10" defaultColWidth="8" defaultRowHeight="12" outlineLevelCol="1" x14ac:dyDescent="0.25"/>
  <cols>
    <col min="1" max="1" width="57.140625" style="163" customWidth="1"/>
    <col min="2" max="2" width="12.85546875" style="163" hidden="1" customWidth="1"/>
    <col min="3" max="3" width="12.85546875" style="163" customWidth="1"/>
    <col min="4" max="7" width="12.85546875" style="163" hidden="1" customWidth="1" outlineLevel="1"/>
    <col min="8" max="8" width="12.85546875" style="163" customWidth="1" collapsed="1"/>
    <col min="9" max="12" width="12.85546875" style="163" hidden="1" customWidth="1" outlineLevel="1"/>
    <col min="13" max="13" width="12.85546875" style="163" customWidth="1" collapsed="1"/>
    <col min="14" max="17" width="12.85546875" style="163" hidden="1" customWidth="1" outlineLevel="1"/>
    <col min="18" max="18" width="12.85546875" style="163" customWidth="1" collapsed="1"/>
    <col min="19" max="22" width="12.85546875" style="163" hidden="1" customWidth="1" outlineLevel="1"/>
    <col min="23" max="23" width="12.85546875" style="163" customWidth="1" collapsed="1"/>
    <col min="24" max="33" width="12.85546875" style="163" customWidth="1"/>
    <col min="34" max="35" width="8" style="163"/>
    <col min="36" max="36" width="53.85546875" style="163" bestFit="1" customWidth="1"/>
    <col min="37" max="16384" width="8" style="163"/>
  </cols>
  <sheetData>
    <row r="1" spans="1:37" s="83" customFormat="1" ht="29.25" x14ac:dyDescent="0.2">
      <c r="A1" s="81" t="s">
        <v>97</v>
      </c>
      <c r="B1" s="82"/>
      <c r="C1" s="82"/>
      <c r="E1" s="82"/>
      <c r="F1" s="82"/>
      <c r="G1" s="82"/>
      <c r="H1" s="82"/>
      <c r="I1" s="82"/>
    </row>
    <row r="2" spans="1:37" s="83" customFormat="1" ht="15" customHeight="1" thickBot="1" x14ac:dyDescent="0.25">
      <c r="A2" s="84"/>
      <c r="B2" s="85"/>
      <c r="C2" s="85"/>
      <c r="D2" s="86"/>
      <c r="E2" s="85"/>
      <c r="F2" s="85"/>
      <c r="G2" s="85"/>
      <c r="H2" s="85"/>
      <c r="I2" s="85"/>
      <c r="J2" s="86"/>
      <c r="K2" s="86"/>
      <c r="L2" s="86"/>
      <c r="M2" s="86"/>
      <c r="N2" s="86"/>
      <c r="O2" s="86"/>
      <c r="AI2" s="164"/>
      <c r="AJ2" s="165"/>
      <c r="AK2" s="166"/>
    </row>
    <row r="3" spans="1:37" s="92" customFormat="1" ht="15" customHeight="1" x14ac:dyDescent="0.2">
      <c r="A3" s="87" t="s">
        <v>98</v>
      </c>
      <c r="B3" s="88" t="s">
        <v>99</v>
      </c>
      <c r="C3" s="89">
        <v>33238</v>
      </c>
      <c r="D3" s="90">
        <v>33603</v>
      </c>
      <c r="E3" s="90">
        <v>33969</v>
      </c>
      <c r="F3" s="90">
        <v>34334</v>
      </c>
      <c r="G3" s="90">
        <v>34699</v>
      </c>
      <c r="H3" s="91">
        <v>35064</v>
      </c>
      <c r="I3" s="90">
        <v>35430</v>
      </c>
      <c r="J3" s="90">
        <v>35795</v>
      </c>
      <c r="K3" s="90">
        <v>36160</v>
      </c>
      <c r="L3" s="90">
        <v>36525</v>
      </c>
      <c r="M3" s="91">
        <v>36891</v>
      </c>
      <c r="N3" s="90">
        <v>37256</v>
      </c>
      <c r="O3" s="90">
        <v>37621</v>
      </c>
      <c r="P3" s="90">
        <v>37986</v>
      </c>
      <c r="Q3" s="90">
        <v>38352</v>
      </c>
      <c r="R3" s="91">
        <v>38717</v>
      </c>
      <c r="S3" s="90">
        <v>39082</v>
      </c>
      <c r="T3" s="90">
        <v>39447</v>
      </c>
      <c r="U3" s="90">
        <v>39813</v>
      </c>
      <c r="V3" s="90">
        <v>40178</v>
      </c>
      <c r="W3" s="91">
        <v>40543</v>
      </c>
      <c r="X3" s="90">
        <v>40908</v>
      </c>
      <c r="Y3" s="90">
        <v>41274</v>
      </c>
      <c r="Z3" s="90">
        <v>41639</v>
      </c>
      <c r="AA3" s="90">
        <v>42004</v>
      </c>
      <c r="AB3" s="91">
        <v>42005</v>
      </c>
      <c r="AC3" s="90">
        <v>42370</v>
      </c>
      <c r="AD3" s="90">
        <v>42736</v>
      </c>
      <c r="AE3" s="90">
        <v>43101</v>
      </c>
      <c r="AF3" s="90">
        <v>43466</v>
      </c>
      <c r="AG3" s="91">
        <v>43831</v>
      </c>
      <c r="AI3" s="167"/>
      <c r="AJ3" s="168"/>
      <c r="AK3" s="169"/>
    </row>
    <row r="4" spans="1:37" s="92" customFormat="1" ht="15" customHeight="1" x14ac:dyDescent="0.2">
      <c r="A4" s="93" t="s">
        <v>100</v>
      </c>
      <c r="B4" s="94">
        <v>1245615.3602457559</v>
      </c>
      <c r="C4" s="95">
        <v>1241919.2339708568</v>
      </c>
      <c r="D4" s="95">
        <v>1195966.1377386143</v>
      </c>
      <c r="E4" s="95">
        <v>1146454.3415508629</v>
      </c>
      <c r="F4" s="95">
        <v>1137451.3665752518</v>
      </c>
      <c r="G4" s="95">
        <v>1119681.9674174984</v>
      </c>
      <c r="H4" s="95">
        <v>1115305.3571250299</v>
      </c>
      <c r="I4" s="95">
        <v>1133362.8836870764</v>
      </c>
      <c r="J4" s="95">
        <v>1098413.4008480748</v>
      </c>
      <c r="K4" s="95">
        <v>1073178.3224873862</v>
      </c>
      <c r="L4" s="95">
        <v>1039200.172228424</v>
      </c>
      <c r="M4" s="95">
        <v>1036926.2614236133</v>
      </c>
      <c r="N4" s="95">
        <v>1052999.4769175623</v>
      </c>
      <c r="O4" s="95">
        <v>1031672.5090014124</v>
      </c>
      <c r="P4" s="95">
        <v>1028625.7719405809</v>
      </c>
      <c r="Q4" s="95">
        <v>1011768.8302799782</v>
      </c>
      <c r="R4" s="95">
        <v>986709.48471528094</v>
      </c>
      <c r="S4" s="95">
        <v>993738.73191774578</v>
      </c>
      <c r="T4" s="95">
        <v>968039.59684710694</v>
      </c>
      <c r="U4" s="95">
        <v>968935.03008459078</v>
      </c>
      <c r="V4" s="95">
        <v>902742.05968300812</v>
      </c>
      <c r="W4" s="95">
        <v>935768.36353406881</v>
      </c>
      <c r="X4" s="95">
        <v>911243.77386393247</v>
      </c>
      <c r="Y4" s="95">
        <v>916901.01681657438</v>
      </c>
      <c r="Z4" s="95">
        <v>933987.36117159016</v>
      </c>
      <c r="AA4" s="95">
        <v>894464.54098942445</v>
      </c>
      <c r="AB4" s="95">
        <v>897953.67140992323</v>
      </c>
      <c r="AC4" s="95">
        <v>901442.02979963145</v>
      </c>
      <c r="AD4" s="95">
        <v>885729.46848231228</v>
      </c>
      <c r="AE4" s="95">
        <v>850541.98718074674</v>
      </c>
      <c r="AF4" s="95">
        <v>799733.98758952867</v>
      </c>
      <c r="AG4" s="95">
        <v>728737.65279976488</v>
      </c>
      <c r="AI4" s="167"/>
      <c r="AJ4" s="170"/>
      <c r="AK4" s="169"/>
    </row>
    <row r="5" spans="1:37" s="92" customFormat="1" ht="15" customHeight="1" thickBot="1" x14ac:dyDescent="0.25">
      <c r="A5" s="96" t="s">
        <v>101</v>
      </c>
      <c r="B5" s="97">
        <v>1272617.9318508308</v>
      </c>
      <c r="C5" s="98">
        <v>1268921.8055759317</v>
      </c>
      <c r="D5" s="98">
        <v>1164710.4315138666</v>
      </c>
      <c r="E5" s="98">
        <v>1109104.761226756</v>
      </c>
      <c r="F5" s="98">
        <v>1100617.1179289634</v>
      </c>
      <c r="G5" s="98">
        <v>1088427.0323940658</v>
      </c>
      <c r="H5" s="98">
        <v>1090715.5007880612</v>
      </c>
      <c r="I5" s="98">
        <v>1105254.9119392538</v>
      </c>
      <c r="J5" s="98">
        <v>1070886.4206172167</v>
      </c>
      <c r="K5" s="98">
        <v>1046448.2899515879</v>
      </c>
      <c r="L5" s="98">
        <v>1009110.537866138</v>
      </c>
      <c r="M5" s="98">
        <v>1027336.9248130308</v>
      </c>
      <c r="N5" s="98">
        <v>1035219.5085625364</v>
      </c>
      <c r="O5" s="98">
        <v>1047328.5683837174</v>
      </c>
      <c r="P5" s="98">
        <v>1040111.0121971038</v>
      </c>
      <c r="Q5" s="98">
        <v>1019768.3289912469</v>
      </c>
      <c r="R5" s="98">
        <v>991057.5919531337</v>
      </c>
      <c r="S5" s="98">
        <v>990564.77230901946</v>
      </c>
      <c r="T5" s="98">
        <v>968231.28796149301</v>
      </c>
      <c r="U5" s="98">
        <v>957277.1938014871</v>
      </c>
      <c r="V5" s="98">
        <v>882930.67938079743</v>
      </c>
      <c r="W5" s="98">
        <v>921074.02469146613</v>
      </c>
      <c r="X5" s="98">
        <v>895267.36630204821</v>
      </c>
      <c r="Y5" s="98">
        <v>890853.07304231205</v>
      </c>
      <c r="Z5" s="98">
        <v>910652.86254350422</v>
      </c>
      <c r="AA5" s="98">
        <v>871833.81853850232</v>
      </c>
      <c r="AB5" s="98">
        <v>877518.9482028631</v>
      </c>
      <c r="AC5" s="98">
        <v>878975.4309729489</v>
      </c>
      <c r="AD5" s="98">
        <v>863618.15844046581</v>
      </c>
      <c r="AE5" s="98">
        <v>830492.42686754395</v>
      </c>
      <c r="AF5" s="98">
        <v>784842.05318135582</v>
      </c>
      <c r="AG5" s="98">
        <v>717472.61163044977</v>
      </c>
      <c r="AI5" s="167"/>
      <c r="AJ5" s="171" t="s">
        <v>150</v>
      </c>
      <c r="AK5" s="169"/>
    </row>
    <row r="6" spans="1:37" s="103" customFormat="1" ht="15" customHeight="1" x14ac:dyDescent="0.2">
      <c r="A6" s="99" t="s">
        <v>102</v>
      </c>
      <c r="B6" s="100">
        <v>1036443.7122772449</v>
      </c>
      <c r="C6" s="101">
        <v>1036443.7122772449</v>
      </c>
      <c r="D6" s="102">
        <v>999443.88664528879</v>
      </c>
      <c r="E6" s="102">
        <v>950535.50067492505</v>
      </c>
      <c r="F6" s="102">
        <v>941486.60969429114</v>
      </c>
      <c r="G6" s="102">
        <v>919034.71480959328</v>
      </c>
      <c r="H6" s="102">
        <v>917378.98431957909</v>
      </c>
      <c r="I6" s="102">
        <v>938270.7383858799</v>
      </c>
      <c r="J6" s="102">
        <v>906869.42179351044</v>
      </c>
      <c r="K6" s="102">
        <v>897143.19109083351</v>
      </c>
      <c r="L6" s="102">
        <v>872657.40128576581</v>
      </c>
      <c r="M6" s="102">
        <v>869646.70381916582</v>
      </c>
      <c r="N6" s="102">
        <v>890066.62922474055</v>
      </c>
      <c r="O6" s="102">
        <v>873669.81349583657</v>
      </c>
      <c r="P6" s="102">
        <v>868845.7931220493</v>
      </c>
      <c r="Q6" s="102">
        <v>852116.43929616071</v>
      </c>
      <c r="R6" s="102">
        <v>831838.71964610217</v>
      </c>
      <c r="S6" s="102">
        <v>841629.05226877425</v>
      </c>
      <c r="T6" s="102">
        <v>815511.76678927243</v>
      </c>
      <c r="U6" s="102">
        <v>821054.43083213002</v>
      </c>
      <c r="V6" s="102">
        <v>763152.64828943415</v>
      </c>
      <c r="W6" s="102">
        <v>800987.14189806988</v>
      </c>
      <c r="X6" s="102">
        <v>777237.44001193286</v>
      </c>
      <c r="Y6" s="102">
        <v>783913.88077021064</v>
      </c>
      <c r="Z6" s="102">
        <v>801247.35614276468</v>
      </c>
      <c r="AA6" s="102">
        <v>761165.0211074996</v>
      </c>
      <c r="AB6" s="102">
        <v>766393.38588213385</v>
      </c>
      <c r="AC6" s="102">
        <v>768977.46571721346</v>
      </c>
      <c r="AD6" s="102">
        <v>750502.79645174055</v>
      </c>
      <c r="AE6" s="102">
        <v>720388.56786119565</v>
      </c>
      <c r="AF6" s="102">
        <v>673835.54709388502</v>
      </c>
      <c r="AG6" s="102">
        <v>608399.40988131729</v>
      </c>
      <c r="AI6" s="167"/>
      <c r="AJ6" s="172" t="s">
        <v>151</v>
      </c>
      <c r="AK6" s="169"/>
    </row>
    <row r="7" spans="1:37" s="92" customFormat="1" ht="15" customHeight="1" x14ac:dyDescent="0.2">
      <c r="A7" s="104" t="s">
        <v>103</v>
      </c>
      <c r="B7" s="105">
        <v>998806.52731310402</v>
      </c>
      <c r="C7" s="106">
        <v>998806.52731310402</v>
      </c>
      <c r="D7" s="107">
        <v>962830.51813832147</v>
      </c>
      <c r="E7" s="107">
        <v>916204.2990572314</v>
      </c>
      <c r="F7" s="107">
        <v>906121.24099212594</v>
      </c>
      <c r="G7" s="107">
        <v>886751.14872748149</v>
      </c>
      <c r="H7" s="107">
        <v>886401.90134027845</v>
      </c>
      <c r="I7" s="107">
        <v>908253.2697286394</v>
      </c>
      <c r="J7" s="107">
        <v>877422.89023180341</v>
      </c>
      <c r="K7" s="107">
        <v>870369.47683483735</v>
      </c>
      <c r="L7" s="107">
        <v>844908.86362659396</v>
      </c>
      <c r="M7" s="107">
        <v>843829.49972478603</v>
      </c>
      <c r="N7" s="107">
        <v>866626.38994506339</v>
      </c>
      <c r="O7" s="107">
        <v>851431.41751514352</v>
      </c>
      <c r="P7" s="107">
        <v>848383.74672094639</v>
      </c>
      <c r="Q7" s="107">
        <v>834381.13453929184</v>
      </c>
      <c r="R7" s="107">
        <v>815851.76458843553</v>
      </c>
      <c r="S7" s="107">
        <v>827335.22797723347</v>
      </c>
      <c r="T7" s="107">
        <v>802492.26536501187</v>
      </c>
      <c r="U7" s="107">
        <v>808455.71708559594</v>
      </c>
      <c r="V7" s="107">
        <v>752175.82140118466</v>
      </c>
      <c r="W7" s="107">
        <v>790144.54190616275</v>
      </c>
      <c r="X7" s="107">
        <v>766461.42227953521</v>
      </c>
      <c r="Y7" s="107">
        <v>772341.61705125298</v>
      </c>
      <c r="Z7" s="107">
        <v>790126.23737959645</v>
      </c>
      <c r="AA7" s="107">
        <v>750975.81712703442</v>
      </c>
      <c r="AB7" s="107">
        <v>756092.12162423879</v>
      </c>
      <c r="AC7" s="107">
        <v>759251.27666423621</v>
      </c>
      <c r="AD7" s="107">
        <v>740886.7217162638</v>
      </c>
      <c r="AE7" s="107">
        <v>711894.08885916893</v>
      </c>
      <c r="AF7" s="107">
        <v>666741.09788305627</v>
      </c>
      <c r="AG7" s="107">
        <v>601664.34949866461</v>
      </c>
      <c r="AI7" s="167"/>
      <c r="AJ7" s="173">
        <v>44573.579898645832</v>
      </c>
      <c r="AK7" s="169"/>
    </row>
    <row r="8" spans="1:37" s="92" customFormat="1" ht="15" customHeight="1" x14ac:dyDescent="0.2">
      <c r="A8" s="108" t="s">
        <v>104</v>
      </c>
      <c r="B8" s="109">
        <v>427353.0729690892</v>
      </c>
      <c r="C8" s="110">
        <v>427353.0729690892</v>
      </c>
      <c r="D8" s="110">
        <v>413164.01733095216</v>
      </c>
      <c r="E8" s="110">
        <v>390616.68163610104</v>
      </c>
      <c r="F8" s="110">
        <v>379765.26090170996</v>
      </c>
      <c r="G8" s="110">
        <v>376975.00751284359</v>
      </c>
      <c r="H8" s="110">
        <v>367537.26900246373</v>
      </c>
      <c r="I8" s="110">
        <v>374561.05186313199</v>
      </c>
      <c r="J8" s="110">
        <v>353660.29089022236</v>
      </c>
      <c r="K8" s="110">
        <v>356296.11085927801</v>
      </c>
      <c r="L8" s="110">
        <v>344689.93694700371</v>
      </c>
      <c r="M8" s="110">
        <v>358029.30182073294</v>
      </c>
      <c r="N8" s="110">
        <v>371290.20303780289</v>
      </c>
      <c r="O8" s="110">
        <v>372572.18667587521</v>
      </c>
      <c r="P8" s="110">
        <v>386840.47482358513</v>
      </c>
      <c r="Q8" s="110">
        <v>384288.78303183126</v>
      </c>
      <c r="R8" s="110">
        <v>379369.41150149424</v>
      </c>
      <c r="S8" s="110">
        <v>381110.23968796391</v>
      </c>
      <c r="T8" s="110">
        <v>388376.22132077429</v>
      </c>
      <c r="U8" s="110">
        <v>368343.90035160084</v>
      </c>
      <c r="V8" s="110">
        <v>343825.01368669234</v>
      </c>
      <c r="W8" s="110">
        <v>355749.71785295883</v>
      </c>
      <c r="X8" s="110">
        <v>353461.35476578929</v>
      </c>
      <c r="Y8" s="110">
        <v>363459.07691485219</v>
      </c>
      <c r="Z8" s="110">
        <v>366442.90421979217</v>
      </c>
      <c r="AA8" s="110">
        <v>347506.66827980813</v>
      </c>
      <c r="AB8" s="110">
        <v>335254.70400165586</v>
      </c>
      <c r="AC8" s="110">
        <v>332285.42018559593</v>
      </c>
      <c r="AD8" s="110">
        <v>311457.1244739198</v>
      </c>
      <c r="AE8" s="110">
        <v>299666.11317199725</v>
      </c>
      <c r="AF8" s="110">
        <v>250539.38899200188</v>
      </c>
      <c r="AG8" s="110">
        <v>212475.50290150483</v>
      </c>
      <c r="AI8" s="167"/>
      <c r="AJ8" s="171" t="s">
        <v>152</v>
      </c>
      <c r="AK8" s="169"/>
    </row>
    <row r="9" spans="1:37" s="92" customFormat="1" ht="15" customHeight="1" x14ac:dyDescent="0.2">
      <c r="A9" s="108" t="s">
        <v>105</v>
      </c>
      <c r="B9" s="109">
        <v>186766.99382540034</v>
      </c>
      <c r="C9" s="110">
        <v>186766.99382540034</v>
      </c>
      <c r="D9" s="110">
        <v>165351.56856124001</v>
      </c>
      <c r="E9" s="110">
        <v>154801.27607083958</v>
      </c>
      <c r="F9" s="110">
        <v>143944.65932967304</v>
      </c>
      <c r="G9" s="110">
        <v>142326.55306479664</v>
      </c>
      <c r="H9" s="110">
        <v>145753.91974165523</v>
      </c>
      <c r="I9" s="110">
        <v>136537.58895612284</v>
      </c>
      <c r="J9" s="110">
        <v>140624.72931324231</v>
      </c>
      <c r="K9" s="110">
        <v>136206.3761422816</v>
      </c>
      <c r="L9" s="110">
        <v>133790.80384355932</v>
      </c>
      <c r="M9" s="110">
        <v>130258.78403000197</v>
      </c>
      <c r="N9" s="110">
        <v>123076.6318393181</v>
      </c>
      <c r="O9" s="110">
        <v>122151.68022768368</v>
      </c>
      <c r="P9" s="110">
        <v>118958.77689451109</v>
      </c>
      <c r="Q9" s="110">
        <v>118696.4700564511</v>
      </c>
      <c r="R9" s="110">
        <v>115554.87506057392</v>
      </c>
      <c r="S9" s="110">
        <v>120482.4654259219</v>
      </c>
      <c r="T9" s="110">
        <v>128316.61825252089</v>
      </c>
      <c r="U9" s="110">
        <v>128512.98431100737</v>
      </c>
      <c r="V9" s="110">
        <v>110321.22348778608</v>
      </c>
      <c r="W9" s="110">
        <v>125851.56853801072</v>
      </c>
      <c r="X9" s="110">
        <v>122932.27587111433</v>
      </c>
      <c r="Y9" s="110">
        <v>118042.35495008374</v>
      </c>
      <c r="Z9" s="110">
        <v>118737.84916326903</v>
      </c>
      <c r="AA9" s="110">
        <v>118561.59612530853</v>
      </c>
      <c r="AB9" s="110">
        <v>127260.53356572412</v>
      </c>
      <c r="AC9" s="110">
        <v>129640.63877767349</v>
      </c>
      <c r="AD9" s="110">
        <v>131585.47635327905</v>
      </c>
      <c r="AE9" s="110">
        <v>126416.82695375758</v>
      </c>
      <c r="AF9" s="110">
        <v>123511.9196844547</v>
      </c>
      <c r="AG9" s="110">
        <v>116388.32239489316</v>
      </c>
      <c r="AI9" s="167"/>
      <c r="AJ9" s="172" t="s">
        <v>151</v>
      </c>
      <c r="AK9" s="169"/>
    </row>
    <row r="10" spans="1:37" s="92" customFormat="1" ht="15" customHeight="1" x14ac:dyDescent="0.2">
      <c r="A10" s="108" t="s">
        <v>106</v>
      </c>
      <c r="B10" s="109">
        <v>164503.29459103261</v>
      </c>
      <c r="C10" s="110">
        <v>164503.29459103261</v>
      </c>
      <c r="D10" s="110">
        <v>167500.42784708235</v>
      </c>
      <c r="E10" s="110">
        <v>173280.72568427512</v>
      </c>
      <c r="F10" s="110">
        <v>177732.90515798991</v>
      </c>
      <c r="G10" s="110">
        <v>173769.15581797654</v>
      </c>
      <c r="H10" s="110">
        <v>177522.59924040214</v>
      </c>
      <c r="I10" s="110">
        <v>177394.9559889485</v>
      </c>
      <c r="J10" s="110">
        <v>177816.61476916127</v>
      </c>
      <c r="K10" s="110">
        <v>181161.67990639809</v>
      </c>
      <c r="L10" s="110">
        <v>186343.92397529719</v>
      </c>
      <c r="M10" s="110">
        <v>182382.25957062424</v>
      </c>
      <c r="N10" s="110">
        <v>178539.38089153953</v>
      </c>
      <c r="O10" s="110">
        <v>176231.76148211898</v>
      </c>
      <c r="P10" s="110">
        <v>169769.22319149619</v>
      </c>
      <c r="Q10" s="110">
        <v>169323.41201060647</v>
      </c>
      <c r="R10" s="110">
        <v>161330.08012612796</v>
      </c>
      <c r="S10" s="110">
        <v>157560.03589408807</v>
      </c>
      <c r="T10" s="110">
        <v>154366.92056369717</v>
      </c>
      <c r="U10" s="110">
        <v>154024.13040294545</v>
      </c>
      <c r="V10" s="110">
        <v>153365.07119399027</v>
      </c>
      <c r="W10" s="110">
        <v>154159.00414316487</v>
      </c>
      <c r="X10" s="110">
        <v>156094.51139018094</v>
      </c>
      <c r="Y10" s="110">
        <v>154804.22367868759</v>
      </c>
      <c r="Z10" s="110">
        <v>159267.43574013107</v>
      </c>
      <c r="AA10" s="110">
        <v>160070.207147262</v>
      </c>
      <c r="AB10" s="110">
        <v>162967.17410814157</v>
      </c>
      <c r="AC10" s="110">
        <v>165982.60535903301</v>
      </c>
      <c r="AD10" s="110">
        <v>169157.896936723</v>
      </c>
      <c r="AE10" s="110">
        <v>163639.45079888598</v>
      </c>
      <c r="AF10" s="110">
        <v>165284.20294365965</v>
      </c>
      <c r="AG10" s="110">
        <v>147151.48521810703</v>
      </c>
      <c r="AI10" s="167"/>
      <c r="AJ10" s="174">
        <v>44573.579898645832</v>
      </c>
      <c r="AK10" s="169"/>
    </row>
    <row r="11" spans="1:37" s="115" customFormat="1" ht="15" customHeight="1" thickBot="1" x14ac:dyDescent="0.25">
      <c r="A11" s="111" t="s">
        <v>107</v>
      </c>
      <c r="B11" s="112">
        <v>154790.90221484724</v>
      </c>
      <c r="C11" s="113">
        <v>154790.90221484724</v>
      </c>
      <c r="D11" s="114">
        <v>158351.47209525862</v>
      </c>
      <c r="E11" s="114">
        <v>164225.36970027891</v>
      </c>
      <c r="F11" s="114">
        <v>168715.32585233028</v>
      </c>
      <c r="G11" s="114">
        <v>164977.57639204367</v>
      </c>
      <c r="H11" s="114">
        <v>169100.39138140494</v>
      </c>
      <c r="I11" s="114">
        <v>169090.52675671471</v>
      </c>
      <c r="J11" s="114">
        <v>169915.45585350736</v>
      </c>
      <c r="K11" s="114">
        <v>173283.16288912008</v>
      </c>
      <c r="L11" s="114">
        <v>178723.64558880925</v>
      </c>
      <c r="M11" s="114">
        <v>174705.74383572247</v>
      </c>
      <c r="N11" s="114">
        <v>171070.69933097967</v>
      </c>
      <c r="O11" s="114">
        <v>168899.70214204097</v>
      </c>
      <c r="P11" s="114">
        <v>162545.79807679087</v>
      </c>
      <c r="Q11" s="114">
        <v>162376.58904195108</v>
      </c>
      <c r="R11" s="114">
        <v>154350.60569093016</v>
      </c>
      <c r="S11" s="114">
        <v>150530.44835400712</v>
      </c>
      <c r="T11" s="114">
        <v>147587.95181846796</v>
      </c>
      <c r="U11" s="114">
        <v>147254.81787646949</v>
      </c>
      <c r="V11" s="114">
        <v>146958.07588994849</v>
      </c>
      <c r="W11" s="114">
        <v>148108.23915744081</v>
      </c>
      <c r="X11" s="114">
        <v>150111.68413017507</v>
      </c>
      <c r="Y11" s="114">
        <v>148858.79485032044</v>
      </c>
      <c r="Z11" s="114">
        <v>153161.28221916853</v>
      </c>
      <c r="AA11" s="114">
        <v>154354.1285976652</v>
      </c>
      <c r="AB11" s="114">
        <v>157022.88729542031</v>
      </c>
      <c r="AC11" s="114">
        <v>160238.09312456165</v>
      </c>
      <c r="AD11" s="114">
        <v>163402.53129657201</v>
      </c>
      <c r="AE11" s="114">
        <v>157831.41922613297</v>
      </c>
      <c r="AF11" s="114">
        <v>159404.10350467355</v>
      </c>
      <c r="AG11" s="114">
        <v>143133.60981385733</v>
      </c>
      <c r="AI11" s="167"/>
      <c r="AJ11" s="171"/>
      <c r="AK11" s="169"/>
    </row>
    <row r="12" spans="1:37" s="92" customFormat="1" ht="15" customHeight="1" x14ac:dyDescent="0.2">
      <c r="A12" s="108" t="s">
        <v>108</v>
      </c>
      <c r="B12" s="109">
        <v>208089.95761694518</v>
      </c>
      <c r="C12" s="110">
        <v>208089.95761694518</v>
      </c>
      <c r="D12" s="116">
        <v>208190.24534705043</v>
      </c>
      <c r="E12" s="116">
        <v>190960.18859202095</v>
      </c>
      <c r="F12" s="116">
        <v>199440.65581984719</v>
      </c>
      <c r="G12" s="116">
        <v>188858.31513027998</v>
      </c>
      <c r="H12" s="116">
        <v>191572.22558876339</v>
      </c>
      <c r="I12" s="116">
        <v>216619.65888162417</v>
      </c>
      <c r="J12" s="116">
        <v>202288.51471100948</v>
      </c>
      <c r="K12" s="116">
        <v>193662.11111560126</v>
      </c>
      <c r="L12" s="116">
        <v>177487.51555896539</v>
      </c>
      <c r="M12" s="116">
        <v>170833.19076799211</v>
      </c>
      <c r="N12" s="116">
        <v>191815.07759727474</v>
      </c>
      <c r="O12" s="116">
        <v>178534.14811391864</v>
      </c>
      <c r="P12" s="116">
        <v>170852.47354181495</v>
      </c>
      <c r="Q12" s="116">
        <v>160393.64071058517</v>
      </c>
      <c r="R12" s="116">
        <v>157888.06942158897</v>
      </c>
      <c r="S12" s="116">
        <v>166630.35368665002</v>
      </c>
      <c r="T12" s="116">
        <v>130143.4413897412</v>
      </c>
      <c r="U12" s="116">
        <v>156260.33415533014</v>
      </c>
      <c r="V12" s="116">
        <v>143322.35093219808</v>
      </c>
      <c r="W12" s="116">
        <v>153088.50228584089</v>
      </c>
      <c r="X12" s="116">
        <v>132771.70226584957</v>
      </c>
      <c r="Y12" s="116">
        <v>135047.19643942648</v>
      </c>
      <c r="Z12" s="116">
        <v>144650.52980233339</v>
      </c>
      <c r="AA12" s="116">
        <v>123870.4628757062</v>
      </c>
      <c r="AB12" s="116">
        <v>129638.64102936178</v>
      </c>
      <c r="AC12" s="116">
        <v>130340.06199040057</v>
      </c>
      <c r="AD12" s="116">
        <v>127868.97545650468</v>
      </c>
      <c r="AE12" s="116">
        <v>121444.35452124862</v>
      </c>
      <c r="AF12" s="116">
        <v>126512.465584969</v>
      </c>
      <c r="AG12" s="116">
        <v>124901.19254542181</v>
      </c>
      <c r="AI12" s="167"/>
      <c r="AJ12" s="175" t="s">
        <v>153</v>
      </c>
      <c r="AK12" s="169"/>
    </row>
    <row r="13" spans="1:37" s="115" customFormat="1" ht="15" customHeight="1" x14ac:dyDescent="0.2">
      <c r="A13" s="111" t="s">
        <v>109</v>
      </c>
      <c r="B13" s="112">
        <v>65720.470132052171</v>
      </c>
      <c r="C13" s="113">
        <v>65720.470132052171</v>
      </c>
      <c r="D13" s="114">
        <v>65898.688400251369</v>
      </c>
      <c r="E13" s="114">
        <v>58608.65522621436</v>
      </c>
      <c r="F13" s="114">
        <v>56221.154594688451</v>
      </c>
      <c r="G13" s="114">
        <v>51608.353058059045</v>
      </c>
      <c r="H13" s="114">
        <v>53516.830796127273</v>
      </c>
      <c r="I13" s="114">
        <v>64282.154878681307</v>
      </c>
      <c r="J13" s="114">
        <v>55219.130656915309</v>
      </c>
      <c r="K13" s="114">
        <v>53551.999506408749</v>
      </c>
      <c r="L13" s="114">
        <v>49439.51098367729</v>
      </c>
      <c r="M13" s="114">
        <v>45734.550796920856</v>
      </c>
      <c r="N13" s="114">
        <v>52960.418271864539</v>
      </c>
      <c r="O13" s="114">
        <v>50028.941630419751</v>
      </c>
      <c r="P13" s="114">
        <v>42062.100142675139</v>
      </c>
      <c r="Q13" s="114">
        <v>40665.113376770598</v>
      </c>
      <c r="R13" s="114">
        <v>40208.697252375692</v>
      </c>
      <c r="S13" s="114">
        <v>46195.453940036823</v>
      </c>
      <c r="T13" s="114">
        <v>35409.902929638774</v>
      </c>
      <c r="U13" s="114">
        <v>42174.111854255956</v>
      </c>
      <c r="V13" s="114">
        <v>37811.089611147436</v>
      </c>
      <c r="W13" s="114">
        <v>39913.199528004108</v>
      </c>
      <c r="X13" s="114">
        <v>35029.814495838262</v>
      </c>
      <c r="Y13" s="114">
        <v>34019.907955147013</v>
      </c>
      <c r="Z13" s="114">
        <v>37499.106866394046</v>
      </c>
      <c r="AA13" s="114">
        <v>33663.05785756663</v>
      </c>
      <c r="AB13" s="114">
        <v>35086.509595059775</v>
      </c>
      <c r="AC13" s="114">
        <v>34148.044086310329</v>
      </c>
      <c r="AD13" s="114">
        <v>33751.291346287442</v>
      </c>
      <c r="AE13" s="114">
        <v>29618.653340925041</v>
      </c>
      <c r="AF13" s="114">
        <v>29888.022467993495</v>
      </c>
      <c r="AG13" s="114">
        <v>27788.03353817551</v>
      </c>
      <c r="AI13" s="176"/>
      <c r="AJ13" s="177"/>
      <c r="AK13" s="178"/>
    </row>
    <row r="14" spans="1:37" s="115" customFormat="1" ht="15" customHeight="1" x14ac:dyDescent="0.2">
      <c r="A14" s="111" t="s">
        <v>110</v>
      </c>
      <c r="B14" s="112">
        <v>131889.27281991622</v>
      </c>
      <c r="C14" s="113">
        <v>131889.27281991622</v>
      </c>
      <c r="D14" s="114">
        <v>133744.47713420846</v>
      </c>
      <c r="E14" s="114">
        <v>125160.65532154543</v>
      </c>
      <c r="F14" s="114">
        <v>135608.06006987364</v>
      </c>
      <c r="G14" s="114">
        <v>129913.65794886854</v>
      </c>
      <c r="H14" s="114">
        <v>130304.96193698951</v>
      </c>
      <c r="I14" s="114">
        <v>143649.15621934299</v>
      </c>
      <c r="J14" s="114">
        <v>139581.19514858926</v>
      </c>
      <c r="K14" s="114">
        <v>133111.44264333375</v>
      </c>
      <c r="L14" s="114">
        <v>120965.03316459843</v>
      </c>
      <c r="M14" s="114">
        <v>118916.47305467156</v>
      </c>
      <c r="N14" s="114">
        <v>132398.51557507194</v>
      </c>
      <c r="O14" s="114">
        <v>122297.77713463311</v>
      </c>
      <c r="P14" s="114">
        <v>122901.29688601439</v>
      </c>
      <c r="Q14" s="114">
        <v>113983.38963141094</v>
      </c>
      <c r="R14" s="114">
        <v>111993.23286317123</v>
      </c>
      <c r="S14" s="114">
        <v>114499.86303320079</v>
      </c>
      <c r="T14" s="114">
        <v>89332.137320914946</v>
      </c>
      <c r="U14" s="114">
        <v>108212.97424108771</v>
      </c>
      <c r="V14" s="114">
        <v>99854.378717856365</v>
      </c>
      <c r="W14" s="114">
        <v>107035.34532495301</v>
      </c>
      <c r="X14" s="114">
        <v>90989.136527293827</v>
      </c>
      <c r="Y14" s="114">
        <v>95094.724365856804</v>
      </c>
      <c r="Z14" s="114">
        <v>101145.75119967246</v>
      </c>
      <c r="AA14" s="114">
        <v>83614.631571788908</v>
      </c>
      <c r="AB14" s="114">
        <v>87957.050493343049</v>
      </c>
      <c r="AC14" s="114">
        <v>89381.120127766</v>
      </c>
      <c r="AD14" s="114">
        <v>87759.806838481702</v>
      </c>
      <c r="AE14" s="114">
        <v>85723.273746259511</v>
      </c>
      <c r="AF14" s="114">
        <v>90567.739747141881</v>
      </c>
      <c r="AG14" s="114">
        <v>90846.813229867839</v>
      </c>
      <c r="AI14" s="147"/>
      <c r="AJ14" s="179"/>
      <c r="AK14" s="147"/>
    </row>
    <row r="15" spans="1:37" s="92" customFormat="1" ht="15" customHeight="1" x14ac:dyDescent="0.2">
      <c r="A15" s="108" t="s">
        <v>111</v>
      </c>
      <c r="B15" s="109">
        <v>12093.208310636684</v>
      </c>
      <c r="C15" s="110">
        <v>12093.208310636684</v>
      </c>
      <c r="D15" s="116">
        <v>8624.2590519963596</v>
      </c>
      <c r="E15" s="116">
        <v>6545.427073994726</v>
      </c>
      <c r="F15" s="116">
        <v>5237.7597829057577</v>
      </c>
      <c r="G15" s="116">
        <v>4822.1172015847806</v>
      </c>
      <c r="H15" s="116">
        <v>4015.8877669939775</v>
      </c>
      <c r="I15" s="116">
        <v>3140.0140388118866</v>
      </c>
      <c r="J15" s="116">
        <v>3032.7405481680298</v>
      </c>
      <c r="K15" s="116">
        <v>3043.1988112785025</v>
      </c>
      <c r="L15" s="116">
        <v>2596.6833017684212</v>
      </c>
      <c r="M15" s="116">
        <v>2325.9635354348379</v>
      </c>
      <c r="N15" s="116">
        <v>1905.0965791280687</v>
      </c>
      <c r="O15" s="116">
        <v>1941.6410155470237</v>
      </c>
      <c r="P15" s="116">
        <v>1962.7982695390378</v>
      </c>
      <c r="Q15" s="116">
        <v>1678.8287298178511</v>
      </c>
      <c r="R15" s="116">
        <v>1709.3284786505083</v>
      </c>
      <c r="S15" s="116">
        <v>1552.1332826094945</v>
      </c>
      <c r="T15" s="116">
        <v>1289.0638382783038</v>
      </c>
      <c r="U15" s="116">
        <v>1314.3678647121992</v>
      </c>
      <c r="V15" s="116">
        <v>1342.1621005179372</v>
      </c>
      <c r="W15" s="116">
        <v>1295.7490861874483</v>
      </c>
      <c r="X15" s="116">
        <v>1201.5779866010039</v>
      </c>
      <c r="Y15" s="116">
        <v>988.76506820302234</v>
      </c>
      <c r="Z15" s="116">
        <v>1027.518454070803</v>
      </c>
      <c r="AA15" s="116">
        <v>966.88269894959706</v>
      </c>
      <c r="AB15" s="116">
        <v>971.06891935551175</v>
      </c>
      <c r="AC15" s="116">
        <v>1002.550351533257</v>
      </c>
      <c r="AD15" s="116">
        <v>817.24849583719833</v>
      </c>
      <c r="AE15" s="116">
        <v>727.3434132794722</v>
      </c>
      <c r="AF15" s="116">
        <v>893.12067797107977</v>
      </c>
      <c r="AG15" s="116">
        <v>747.84643873783489</v>
      </c>
      <c r="AI15" s="164"/>
      <c r="AJ15" s="180"/>
      <c r="AK15" s="166"/>
    </row>
    <row r="16" spans="1:37" s="92" customFormat="1" ht="15" customHeight="1" x14ac:dyDescent="0.2">
      <c r="A16" s="104" t="s">
        <v>112</v>
      </c>
      <c r="B16" s="117">
        <v>37637.184964140863</v>
      </c>
      <c r="C16" s="118">
        <v>37637.184964140863</v>
      </c>
      <c r="D16" s="119">
        <v>36613.368506967345</v>
      </c>
      <c r="E16" s="119">
        <v>34331.201617693667</v>
      </c>
      <c r="F16" s="119">
        <v>35365.368702165142</v>
      </c>
      <c r="G16" s="119">
        <v>32283.566082111749</v>
      </c>
      <c r="H16" s="119">
        <v>30977.082979300591</v>
      </c>
      <c r="I16" s="119">
        <v>30017.468657240486</v>
      </c>
      <c r="J16" s="119">
        <v>29446.531561707023</v>
      </c>
      <c r="K16" s="119">
        <v>26773.714255996114</v>
      </c>
      <c r="L16" s="119">
        <v>27748.537659171881</v>
      </c>
      <c r="M16" s="119">
        <v>25817.20409437974</v>
      </c>
      <c r="N16" s="119">
        <v>23440.239279677127</v>
      </c>
      <c r="O16" s="119">
        <v>22238.395980693022</v>
      </c>
      <c r="P16" s="119">
        <v>20462.046401102856</v>
      </c>
      <c r="Q16" s="119">
        <v>17735.304756868842</v>
      </c>
      <c r="R16" s="119">
        <v>15986.955057666655</v>
      </c>
      <c r="S16" s="119">
        <v>14293.824291540761</v>
      </c>
      <c r="T16" s="119">
        <v>13019.501424260594</v>
      </c>
      <c r="U16" s="119">
        <v>12598.713746534089</v>
      </c>
      <c r="V16" s="119">
        <v>10976.826888249441</v>
      </c>
      <c r="W16" s="119">
        <v>10842.599991907091</v>
      </c>
      <c r="X16" s="119">
        <v>10776.01773239767</v>
      </c>
      <c r="Y16" s="119">
        <v>11572.263718957638</v>
      </c>
      <c r="Z16" s="119">
        <v>11121.118763168259</v>
      </c>
      <c r="AA16" s="119">
        <v>10189.203980465179</v>
      </c>
      <c r="AB16" s="119">
        <v>10301.264257895045</v>
      </c>
      <c r="AC16" s="119">
        <v>9726.1890529772681</v>
      </c>
      <c r="AD16" s="119">
        <v>9616.0747354767009</v>
      </c>
      <c r="AE16" s="119">
        <v>8494.4790020267537</v>
      </c>
      <c r="AF16" s="119">
        <v>7094.449210828715</v>
      </c>
      <c r="AG16" s="119">
        <v>6735.0603826527185</v>
      </c>
      <c r="AI16" s="167"/>
      <c r="AJ16" s="170" t="s">
        <v>154</v>
      </c>
      <c r="AK16" s="169"/>
    </row>
    <row r="17" spans="1:37" s="92" customFormat="1" ht="15" customHeight="1" x14ac:dyDescent="0.2">
      <c r="A17" s="120" t="s">
        <v>113</v>
      </c>
      <c r="B17" s="109">
        <v>27386.238786714581</v>
      </c>
      <c r="C17" s="110">
        <v>27386.238786714581</v>
      </c>
      <c r="D17" s="110">
        <v>25875.905001520478</v>
      </c>
      <c r="E17" s="110">
        <v>22619.771977157168</v>
      </c>
      <c r="F17" s="110">
        <v>22668.367238271396</v>
      </c>
      <c r="G17" s="110">
        <v>20029.523402953877</v>
      </c>
      <c r="H17" s="110">
        <v>20280.843552637481</v>
      </c>
      <c r="I17" s="110">
        <v>19285.628531394032</v>
      </c>
      <c r="J17" s="110">
        <v>19091.157033194238</v>
      </c>
      <c r="K17" s="110">
        <v>16590.719778063412</v>
      </c>
      <c r="L17" s="110">
        <v>17873.845101613912</v>
      </c>
      <c r="M17" s="110">
        <v>17387.541036114479</v>
      </c>
      <c r="N17" s="110">
        <v>15165.63035436352</v>
      </c>
      <c r="O17" s="110">
        <v>14283.292049202953</v>
      </c>
      <c r="P17" s="110">
        <v>12612.014019888735</v>
      </c>
      <c r="Q17" s="110">
        <v>10096.61504003797</v>
      </c>
      <c r="R17" s="110">
        <v>8360.6496746634257</v>
      </c>
      <c r="S17" s="110">
        <v>6706.3404596513992</v>
      </c>
      <c r="T17" s="110">
        <v>5680.1856867521892</v>
      </c>
      <c r="U17" s="110">
        <v>5392.9170121752777</v>
      </c>
      <c r="V17" s="110">
        <v>4002.2324004643301</v>
      </c>
      <c r="W17" s="110">
        <v>4104.9682789907683</v>
      </c>
      <c r="X17" s="110">
        <v>3930.3319722246802</v>
      </c>
      <c r="Y17" s="110">
        <v>4792.6495862145002</v>
      </c>
      <c r="Z17" s="110">
        <v>4287.12612724885</v>
      </c>
      <c r="AA17" s="110">
        <v>3616.7253935741996</v>
      </c>
      <c r="AB17" s="110">
        <v>3847.6408416379995</v>
      </c>
      <c r="AC17" s="110">
        <v>3242.9663549581696</v>
      </c>
      <c r="AD17" s="110">
        <v>3227.3671120396807</v>
      </c>
      <c r="AE17" s="110">
        <v>2330.0322371069778</v>
      </c>
      <c r="AF17" s="110">
        <v>801.78628320434655</v>
      </c>
      <c r="AG17" s="110">
        <v>766.23011205696298</v>
      </c>
      <c r="AI17" s="167"/>
      <c r="AJ17" s="168"/>
      <c r="AK17" s="169"/>
    </row>
    <row r="18" spans="1:37" s="92" customFormat="1" ht="15" customHeight="1" thickBot="1" x14ac:dyDescent="0.25">
      <c r="A18" s="121" t="s">
        <v>114</v>
      </c>
      <c r="B18" s="122">
        <v>10250.946177426278</v>
      </c>
      <c r="C18" s="123">
        <v>10250.946177426278</v>
      </c>
      <c r="D18" s="124">
        <v>10737.463505446869</v>
      </c>
      <c r="E18" s="124">
        <v>11711.4296405365</v>
      </c>
      <c r="F18" s="124">
        <v>12697.001463893745</v>
      </c>
      <c r="G18" s="124">
        <v>12254.042679157874</v>
      </c>
      <c r="H18" s="124">
        <v>10696.239426663109</v>
      </c>
      <c r="I18" s="124">
        <v>10731.840125846455</v>
      </c>
      <c r="J18" s="124">
        <v>10355.374528512786</v>
      </c>
      <c r="K18" s="124">
        <v>10182.994477932703</v>
      </c>
      <c r="L18" s="124">
        <v>9874.692557557968</v>
      </c>
      <c r="M18" s="124">
        <v>8429.6630582652633</v>
      </c>
      <c r="N18" s="124">
        <v>8274.608925313607</v>
      </c>
      <c r="O18" s="124">
        <v>7955.1039314900663</v>
      </c>
      <c r="P18" s="124">
        <v>7850.0323812141205</v>
      </c>
      <c r="Q18" s="124">
        <v>7638.6897168308706</v>
      </c>
      <c r="R18" s="124">
        <v>7626.3053830032295</v>
      </c>
      <c r="S18" s="124">
        <v>7587.4838318893626</v>
      </c>
      <c r="T18" s="124">
        <v>7339.3157375084038</v>
      </c>
      <c r="U18" s="124">
        <v>7205.7967343588107</v>
      </c>
      <c r="V18" s="124">
        <v>6974.5944877851116</v>
      </c>
      <c r="W18" s="124">
        <v>6737.6317129163226</v>
      </c>
      <c r="X18" s="124">
        <v>6845.6857601729889</v>
      </c>
      <c r="Y18" s="124">
        <v>6779.6141327431378</v>
      </c>
      <c r="Z18" s="124">
        <v>6833.9926359194078</v>
      </c>
      <c r="AA18" s="124">
        <v>6572.4785868909803</v>
      </c>
      <c r="AB18" s="124">
        <v>6453.6234162570463</v>
      </c>
      <c r="AC18" s="124">
        <v>6483.2226980190981</v>
      </c>
      <c r="AD18" s="124">
        <v>6388.7076234370197</v>
      </c>
      <c r="AE18" s="124">
        <v>6164.4467649197768</v>
      </c>
      <c r="AF18" s="124">
        <v>6292.6629276243684</v>
      </c>
      <c r="AG18" s="124">
        <v>5968.8302705957558</v>
      </c>
      <c r="AI18" s="167"/>
      <c r="AJ18" s="168" t="s">
        <v>155</v>
      </c>
      <c r="AK18" s="169"/>
    </row>
    <row r="19" spans="1:37" s="103" customFormat="1" ht="15" customHeight="1" x14ac:dyDescent="0.2">
      <c r="A19" s="99" t="s">
        <v>115</v>
      </c>
      <c r="B19" s="125">
        <v>100587.53909329997</v>
      </c>
      <c r="C19" s="126">
        <v>96891.412818400684</v>
      </c>
      <c r="D19" s="127">
        <v>93167.507141214432</v>
      </c>
      <c r="E19" s="127">
        <v>93392.642899830738</v>
      </c>
      <c r="F19" s="127">
        <v>94579.672821683896</v>
      </c>
      <c r="G19" s="127">
        <v>100354.51346855493</v>
      </c>
      <c r="H19" s="127">
        <v>98600.395314643742</v>
      </c>
      <c r="I19" s="127">
        <v>96660.972483559861</v>
      </c>
      <c r="J19" s="127">
        <v>96932.669024501869</v>
      </c>
      <c r="K19" s="127">
        <v>83087.705176260526</v>
      </c>
      <c r="L19" s="127">
        <v>75008.933104107768</v>
      </c>
      <c r="M19" s="127">
        <v>77895.3310693167</v>
      </c>
      <c r="N19" s="127">
        <v>74532.575012531859</v>
      </c>
      <c r="O19" s="127">
        <v>73115.437090691368</v>
      </c>
      <c r="P19" s="127">
        <v>76979.932234195832</v>
      </c>
      <c r="Q19" s="127">
        <v>78882.257544344116</v>
      </c>
      <c r="R19" s="127">
        <v>75601.964747174541</v>
      </c>
      <c r="S19" s="127">
        <v>75766.826142747901</v>
      </c>
      <c r="T19" s="127">
        <v>76938.050787526168</v>
      </c>
      <c r="U19" s="127">
        <v>73193.292071103249</v>
      </c>
      <c r="V19" s="127">
        <v>65757.858900991108</v>
      </c>
      <c r="W19" s="127">
        <v>62558.775042924186</v>
      </c>
      <c r="X19" s="127">
        <v>62484.876792338422</v>
      </c>
      <c r="Y19" s="127">
        <v>61569.027419666367</v>
      </c>
      <c r="Z19" s="127">
        <v>61319.00390611792</v>
      </c>
      <c r="AA19" s="127">
        <v>61193.886371115339</v>
      </c>
      <c r="AB19" s="127">
        <v>60228.952064261153</v>
      </c>
      <c r="AC19" s="127">
        <v>62075.850096178794</v>
      </c>
      <c r="AD19" s="127">
        <v>65933.430608949013</v>
      </c>
      <c r="AE19" s="127">
        <v>62966.868763645063</v>
      </c>
      <c r="AF19" s="127">
        <v>59790.150936969294</v>
      </c>
      <c r="AG19" s="127">
        <v>55472.71618908611</v>
      </c>
      <c r="AI19" s="167"/>
      <c r="AJ19" s="181" t="s">
        <v>156</v>
      </c>
      <c r="AK19" s="169"/>
    </row>
    <row r="20" spans="1:37" s="92" customFormat="1" ht="15" customHeight="1" x14ac:dyDescent="0.2">
      <c r="A20" s="128" t="s">
        <v>116</v>
      </c>
      <c r="B20" s="129">
        <v>23522.377003359587</v>
      </c>
      <c r="C20" s="130">
        <v>23522.377003359587</v>
      </c>
      <c r="D20" s="131">
        <v>21349.780691256259</v>
      </c>
      <c r="E20" s="131">
        <v>22135.054345486104</v>
      </c>
      <c r="F20" s="131">
        <v>22530.875775271146</v>
      </c>
      <c r="G20" s="131">
        <v>24133.103080547364</v>
      </c>
      <c r="H20" s="131">
        <v>24487.421341301233</v>
      </c>
      <c r="I20" s="131">
        <v>23079.988502054999</v>
      </c>
      <c r="J20" s="131">
        <v>23600.760284535903</v>
      </c>
      <c r="K20" s="131">
        <v>23600.618765187221</v>
      </c>
      <c r="L20" s="131">
        <v>23710.80254740395</v>
      </c>
      <c r="M20" s="131">
        <v>23265.792589337645</v>
      </c>
      <c r="N20" s="131">
        <v>21051.263216725922</v>
      </c>
      <c r="O20" s="131">
        <v>20147.498665345222</v>
      </c>
      <c r="P20" s="131">
        <v>20878.760771206616</v>
      </c>
      <c r="Q20" s="131">
        <v>21406.357267773954</v>
      </c>
      <c r="R20" s="131">
        <v>20125.529017977475</v>
      </c>
      <c r="S20" s="131">
        <v>20599.789467911349</v>
      </c>
      <c r="T20" s="131">
        <v>21876.823792411458</v>
      </c>
      <c r="U20" s="131">
        <v>20850.421224855618</v>
      </c>
      <c r="V20" s="131">
        <v>18468.455450410311</v>
      </c>
      <c r="W20" s="131">
        <v>18952.411817376305</v>
      </c>
      <c r="X20" s="131">
        <v>20151.155477001237</v>
      </c>
      <c r="Y20" s="131">
        <v>19665.716849405289</v>
      </c>
      <c r="Z20" s="131">
        <v>19026.529912832066</v>
      </c>
      <c r="AA20" s="131">
        <v>19562.186838541893</v>
      </c>
      <c r="AB20" s="131">
        <v>19164.943082949099</v>
      </c>
      <c r="AC20" s="131">
        <v>19191.871930116507</v>
      </c>
      <c r="AD20" s="131">
        <v>19842.776247479938</v>
      </c>
      <c r="AE20" s="131">
        <v>19704.465401514648</v>
      </c>
      <c r="AF20" s="131">
        <v>19412.684903912606</v>
      </c>
      <c r="AG20" s="131">
        <v>19043.419178423868</v>
      </c>
      <c r="AI20" s="167"/>
      <c r="AJ20" s="181" t="s">
        <v>157</v>
      </c>
      <c r="AK20" s="169"/>
    </row>
    <row r="21" spans="1:37" s="92" customFormat="1" ht="15" customHeight="1" x14ac:dyDescent="0.2">
      <c r="A21" s="128" t="s">
        <v>117</v>
      </c>
      <c r="B21" s="132">
        <v>35331.514228390311</v>
      </c>
      <c r="C21" s="133">
        <v>35517.845981552193</v>
      </c>
      <c r="D21" s="134">
        <v>34799.509351507164</v>
      </c>
      <c r="E21" s="134">
        <v>37339.886868379632</v>
      </c>
      <c r="F21" s="134">
        <v>34945.162447327915</v>
      </c>
      <c r="G21" s="134">
        <v>37774.954802027692</v>
      </c>
      <c r="H21" s="134">
        <v>37510.872761642313</v>
      </c>
      <c r="I21" s="134">
        <v>37312.567075447929</v>
      </c>
      <c r="J21" s="134">
        <v>34715.427407539275</v>
      </c>
      <c r="K21" s="134">
        <v>22027.045319109024</v>
      </c>
      <c r="L21" s="134">
        <v>17540.840491161391</v>
      </c>
      <c r="M21" s="134">
        <v>15985.509393942491</v>
      </c>
      <c r="N21" s="134">
        <v>17168.051105436731</v>
      </c>
      <c r="O21" s="134">
        <v>18463.668193843965</v>
      </c>
      <c r="P21" s="134">
        <v>17896.547862767402</v>
      </c>
      <c r="Q21" s="134">
        <v>18845.678733110468</v>
      </c>
      <c r="R21" s="134">
        <v>18260.012121220112</v>
      </c>
      <c r="S21" s="134">
        <v>17327.588956949545</v>
      </c>
      <c r="T21" s="134">
        <v>19966.079011457889</v>
      </c>
      <c r="U21" s="134">
        <v>18529.282319367681</v>
      </c>
      <c r="V21" s="134">
        <v>18330.307646098532</v>
      </c>
      <c r="W21" s="134">
        <v>10526.240756806093</v>
      </c>
      <c r="X21" s="134">
        <v>9775.6180452010867</v>
      </c>
      <c r="Y21" s="134">
        <v>9662.9323139354383</v>
      </c>
      <c r="Z21" s="134">
        <v>9604.2619226036477</v>
      </c>
      <c r="AA21" s="134">
        <v>7558.3970875121304</v>
      </c>
      <c r="AB21" s="134">
        <v>6906.8498412186154</v>
      </c>
      <c r="AC21" s="134">
        <v>6950.6607385167208</v>
      </c>
      <c r="AD21" s="134">
        <v>6905.7828074002337</v>
      </c>
      <c r="AE21" s="134">
        <v>6730.8340122389482</v>
      </c>
      <c r="AF21" s="134">
        <v>6453.3574237917555</v>
      </c>
      <c r="AG21" s="134">
        <v>6466.7924445430417</v>
      </c>
      <c r="AI21" s="167"/>
      <c r="AJ21" s="181" t="s">
        <v>158</v>
      </c>
      <c r="AK21" s="169"/>
    </row>
    <row r="22" spans="1:37" s="92" customFormat="1" ht="15" customHeight="1" x14ac:dyDescent="0.2">
      <c r="A22" s="128" t="s">
        <v>118</v>
      </c>
      <c r="B22" s="132">
        <v>27108.413220730006</v>
      </c>
      <c r="C22" s="133">
        <v>28188.446620730007</v>
      </c>
      <c r="D22" s="134">
        <v>27155.201689999998</v>
      </c>
      <c r="E22" s="134">
        <v>23475.524700500006</v>
      </c>
      <c r="F22" s="134">
        <v>23768.31222226</v>
      </c>
      <c r="G22" s="134">
        <v>24864.131888614833</v>
      </c>
      <c r="H22" s="134">
        <v>22809.015897767724</v>
      </c>
      <c r="I22" s="134">
        <v>21996.534849853986</v>
      </c>
      <c r="J22" s="134">
        <v>23570.880481146451</v>
      </c>
      <c r="K22" s="134">
        <v>21912.633516166403</v>
      </c>
      <c r="L22" s="134">
        <v>19492.788085361302</v>
      </c>
      <c r="M22" s="134">
        <v>24216.247377060175</v>
      </c>
      <c r="N22" s="134">
        <v>21368.614703152049</v>
      </c>
      <c r="O22" s="134">
        <v>19829.779207687083</v>
      </c>
      <c r="P22" s="134">
        <v>23559.688615014307</v>
      </c>
      <c r="Q22" s="134">
        <v>23656.190662195819</v>
      </c>
      <c r="R22" s="134">
        <v>22252.821365752465</v>
      </c>
      <c r="S22" s="134">
        <v>22346.443490378206</v>
      </c>
      <c r="T22" s="134">
        <v>19143.40513953847</v>
      </c>
      <c r="U22" s="134">
        <v>18111.035159633288</v>
      </c>
      <c r="V22" s="134">
        <v>13157.322773086074</v>
      </c>
      <c r="W22" s="134">
        <v>16691.996847345999</v>
      </c>
      <c r="X22" s="134">
        <v>15885.057162807498</v>
      </c>
      <c r="Y22" s="134">
        <v>15403.794784702312</v>
      </c>
      <c r="Z22" s="134">
        <v>15911.954978954604</v>
      </c>
      <c r="AA22" s="134">
        <v>17259.24383633877</v>
      </c>
      <c r="AB22" s="134">
        <v>16942.732326251116</v>
      </c>
      <c r="AC22" s="134">
        <v>18612.157873822274</v>
      </c>
      <c r="AD22" s="134">
        <v>21815.88992636868</v>
      </c>
      <c r="AE22" s="134">
        <v>20081.665965750071</v>
      </c>
      <c r="AF22" s="134">
        <v>18195.518762942575</v>
      </c>
      <c r="AG22" s="134">
        <v>15779.556487946908</v>
      </c>
      <c r="AI22" s="167"/>
      <c r="AJ22" s="181" t="s">
        <v>159</v>
      </c>
      <c r="AK22" s="169"/>
    </row>
    <row r="23" spans="1:37" s="92" customFormat="1" ht="15" customHeight="1" x14ac:dyDescent="0.2">
      <c r="A23" s="128" t="s">
        <v>119</v>
      </c>
      <c r="B23" s="132">
        <v>2983.1493263783996</v>
      </c>
      <c r="C23" s="133">
        <v>2983.1493263783996</v>
      </c>
      <c r="D23" s="134">
        <v>2943.3680747662606</v>
      </c>
      <c r="E23" s="134">
        <v>2864.1795706847047</v>
      </c>
      <c r="F23" s="134">
        <v>2883.9766468959838</v>
      </c>
      <c r="G23" s="134">
        <v>2460.0201013301012</v>
      </c>
      <c r="H23" s="134">
        <v>2541.9719850367728</v>
      </c>
      <c r="I23" s="134">
        <v>2556.6077785659695</v>
      </c>
      <c r="J23" s="134">
        <v>2610.7321608364496</v>
      </c>
      <c r="K23" s="134">
        <v>2693.5112912630857</v>
      </c>
      <c r="L23" s="134">
        <v>2620.8070566717565</v>
      </c>
      <c r="M23" s="134">
        <v>2329.1037030210914</v>
      </c>
      <c r="N23" s="134">
        <v>2185.6876007997462</v>
      </c>
      <c r="O23" s="134">
        <v>2155.1962860588951</v>
      </c>
      <c r="P23" s="134">
        <v>2168.1882195709322</v>
      </c>
      <c r="Q23" s="134">
        <v>2297.1654601105065</v>
      </c>
      <c r="R23" s="134">
        <v>2238.9860091748824</v>
      </c>
      <c r="S23" s="134">
        <v>2258.5110982161036</v>
      </c>
      <c r="T23" s="134">
        <v>2248.821672984111</v>
      </c>
      <c r="U23" s="134">
        <v>2166.9680403278794</v>
      </c>
      <c r="V23" s="134">
        <v>2034.0293573252563</v>
      </c>
      <c r="W23" s="134">
        <v>2310.9966961999544</v>
      </c>
      <c r="X23" s="134">
        <v>2181.8609633164001</v>
      </c>
      <c r="Y23" s="134">
        <v>2169.5851822741265</v>
      </c>
      <c r="Z23" s="134">
        <v>2124.7902920192432</v>
      </c>
      <c r="AA23" s="134">
        <v>2059.9047342847357</v>
      </c>
      <c r="AB23" s="134">
        <v>1996.8841046812877</v>
      </c>
      <c r="AC23" s="134">
        <v>2024.8120098129211</v>
      </c>
      <c r="AD23" s="134">
        <v>2065.4521822145061</v>
      </c>
      <c r="AE23" s="134">
        <v>1996.7425314591458</v>
      </c>
      <c r="AF23" s="134">
        <v>1947.2425853796253</v>
      </c>
      <c r="AG23" s="134">
        <v>1927.9791404924504</v>
      </c>
      <c r="AI23" s="167"/>
      <c r="AJ23" s="181" t="s">
        <v>160</v>
      </c>
      <c r="AK23" s="169"/>
    </row>
    <row r="24" spans="1:37" s="92" customFormat="1" ht="15" customHeight="1" x14ac:dyDescent="0.2">
      <c r="A24" s="135" t="s">
        <v>120</v>
      </c>
      <c r="B24" s="132">
        <v>334.78338332070001</v>
      </c>
      <c r="C24" s="133">
        <v>313.13650000000001</v>
      </c>
      <c r="D24" s="134">
        <v>322.27350000000001</v>
      </c>
      <c r="E24" s="134">
        <v>327.94875000000002</v>
      </c>
      <c r="F24" s="134">
        <v>331.60199999999998</v>
      </c>
      <c r="G24" s="134">
        <v>312.80199999999996</v>
      </c>
      <c r="H24" s="134">
        <v>334.78338332070001</v>
      </c>
      <c r="I24" s="134">
        <v>357.37230908019995</v>
      </c>
      <c r="J24" s="134">
        <v>414.59995843997001</v>
      </c>
      <c r="K24" s="134">
        <v>415.48406734071989</v>
      </c>
      <c r="L24" s="134">
        <v>447.08799221014999</v>
      </c>
      <c r="M24" s="134">
        <v>512.85200472918996</v>
      </c>
      <c r="N24" s="134">
        <v>387.40462735251009</v>
      </c>
      <c r="O24" s="134">
        <v>406.8101057341799</v>
      </c>
      <c r="P24" s="134">
        <v>456.78298857773319</v>
      </c>
      <c r="Q24" s="134">
        <v>475.09752121920002</v>
      </c>
      <c r="R24" s="134">
        <v>455.77610020000003</v>
      </c>
      <c r="S24" s="134">
        <v>419.00113759999999</v>
      </c>
      <c r="T24" s="134">
        <v>337.46060993920003</v>
      </c>
      <c r="U24" s="134">
        <v>318.50331390000008</v>
      </c>
      <c r="V24" s="134">
        <v>223.04556619783324</v>
      </c>
      <c r="W24" s="134">
        <v>291.24419079506208</v>
      </c>
      <c r="X24" s="134">
        <v>263.03964906511999</v>
      </c>
      <c r="Y24" s="134">
        <v>215.60638720548997</v>
      </c>
      <c r="Z24" s="134">
        <v>186.60898500000002</v>
      </c>
      <c r="AA24" s="134">
        <v>215.87376499999999</v>
      </c>
      <c r="AB24" s="134">
        <v>186.911765</v>
      </c>
      <c r="AC24" s="134">
        <v>201.04674</v>
      </c>
      <c r="AD24" s="134">
        <v>217.80756999999997</v>
      </c>
      <c r="AE24" s="134">
        <v>212.65046000000001</v>
      </c>
      <c r="AF24" s="134">
        <v>185.96776500000001</v>
      </c>
      <c r="AG24" s="134">
        <v>178.62990000000002</v>
      </c>
      <c r="AI24" s="167"/>
      <c r="AJ24" s="182"/>
      <c r="AK24" s="169"/>
    </row>
    <row r="25" spans="1:37" s="92" customFormat="1" ht="15" customHeight="1" x14ac:dyDescent="0.2">
      <c r="A25" s="135" t="s">
        <v>121</v>
      </c>
      <c r="B25" s="132">
        <v>2617.0815009160833</v>
      </c>
      <c r="C25" s="133">
        <v>0</v>
      </c>
      <c r="D25" s="134">
        <v>3.0020062583135205</v>
      </c>
      <c r="E25" s="134">
        <v>252.04445905503798</v>
      </c>
      <c r="F25" s="134">
        <v>2469.454738586237</v>
      </c>
      <c r="G25" s="134">
        <v>2674.0142806469621</v>
      </c>
      <c r="H25" s="134">
        <v>2617.0815009160833</v>
      </c>
      <c r="I25" s="134">
        <v>3431.2703047215623</v>
      </c>
      <c r="J25" s="134">
        <v>4206.3220413488443</v>
      </c>
      <c r="K25" s="134">
        <v>4944.7335655215848</v>
      </c>
      <c r="L25" s="134">
        <v>5291.5153295608197</v>
      </c>
      <c r="M25" s="134">
        <v>6124.8455082717473</v>
      </c>
      <c r="N25" s="134">
        <v>7557.3428841704108</v>
      </c>
      <c r="O25" s="134">
        <v>8198.0832258151186</v>
      </c>
      <c r="P25" s="134">
        <v>8405.410722395789</v>
      </c>
      <c r="Q25" s="134">
        <v>8857.9117267204765</v>
      </c>
      <c r="R25" s="134">
        <v>9122.8075400601174</v>
      </c>
      <c r="S25" s="134">
        <v>9488.1883611226076</v>
      </c>
      <c r="T25" s="134">
        <v>9921.330586383252</v>
      </c>
      <c r="U25" s="134">
        <v>9837.7538157692052</v>
      </c>
      <c r="V25" s="134">
        <v>10077.003943290956</v>
      </c>
      <c r="W25" s="134">
        <v>10354.239241708516</v>
      </c>
      <c r="X25" s="134">
        <v>10778.38119611412</v>
      </c>
      <c r="Y25" s="134">
        <v>10934.049614680742</v>
      </c>
      <c r="Z25" s="134">
        <v>10931.408275790998</v>
      </c>
      <c r="AA25" s="134">
        <v>11071.288660502036</v>
      </c>
      <c r="AB25" s="134">
        <v>11327.736279551551</v>
      </c>
      <c r="AC25" s="134">
        <v>11263.319447970656</v>
      </c>
      <c r="AD25" s="134">
        <v>11002.201891702784</v>
      </c>
      <c r="AE25" s="134">
        <v>10010.451245774164</v>
      </c>
      <c r="AF25" s="134">
        <v>9292.029754486035</v>
      </c>
      <c r="AG25" s="134">
        <v>8759.827101575167</v>
      </c>
      <c r="AI25" s="167"/>
      <c r="AJ25" s="168" t="s">
        <v>161</v>
      </c>
      <c r="AK25" s="169"/>
    </row>
    <row r="26" spans="1:37" s="92" customFormat="1" ht="15" customHeight="1" x14ac:dyDescent="0.2">
      <c r="A26" s="135" t="s">
        <v>122</v>
      </c>
      <c r="B26" s="132">
        <v>8106.2561682049</v>
      </c>
      <c r="C26" s="133">
        <v>6083.5380423805036</v>
      </c>
      <c r="D26" s="134">
        <v>6308.4316574264412</v>
      </c>
      <c r="E26" s="134">
        <v>6707.3842757252605</v>
      </c>
      <c r="F26" s="134">
        <v>7355.399431342611</v>
      </c>
      <c r="G26" s="134">
        <v>7555.5466053879809</v>
      </c>
      <c r="H26" s="134">
        <v>7715.2841826589238</v>
      </c>
      <c r="I26" s="134">
        <v>7310.5071078352194</v>
      </c>
      <c r="J26" s="134">
        <v>7167.1580246549856</v>
      </c>
      <c r="K26" s="134">
        <v>6817.4599856724853</v>
      </c>
      <c r="L26" s="134">
        <v>5186.2796777384046</v>
      </c>
      <c r="M26" s="134">
        <v>4757.9264689543606</v>
      </c>
      <c r="N26" s="134">
        <v>4246.935750894485</v>
      </c>
      <c r="O26" s="134">
        <v>3423.249503806901</v>
      </c>
      <c r="P26" s="134">
        <v>3085.7779992630703</v>
      </c>
      <c r="Q26" s="134">
        <v>2990.8247928137012</v>
      </c>
      <c r="R26" s="134">
        <v>2740.0224383894774</v>
      </c>
      <c r="S26" s="134">
        <v>2850.3949328900972</v>
      </c>
      <c r="T26" s="134">
        <v>2993.1718012117972</v>
      </c>
      <c r="U26" s="134">
        <v>2990.0211591695697</v>
      </c>
      <c r="V26" s="134">
        <v>3126.8901429141392</v>
      </c>
      <c r="W26" s="134">
        <v>3137.0561209402499</v>
      </c>
      <c r="X26" s="134">
        <v>3232.0926436529608</v>
      </c>
      <c r="Y26" s="134">
        <v>3274.7472132149805</v>
      </c>
      <c r="Z26" s="134">
        <v>3292.2445241893556</v>
      </c>
      <c r="AA26" s="134">
        <v>3290.6110033757827</v>
      </c>
      <c r="AB26" s="134">
        <v>3516.2264712894807</v>
      </c>
      <c r="AC26" s="134">
        <v>3710.7655238957177</v>
      </c>
      <c r="AD26" s="134">
        <v>3935.9265266228886</v>
      </c>
      <c r="AE26" s="134">
        <v>4094.1867655880828</v>
      </c>
      <c r="AF26" s="134">
        <v>4145.7689282166948</v>
      </c>
      <c r="AG26" s="134">
        <v>3220.5594154726709</v>
      </c>
      <c r="AI26" s="167"/>
      <c r="AJ26" s="181" t="s">
        <v>162</v>
      </c>
      <c r="AK26" s="169"/>
    </row>
    <row r="27" spans="1:37" s="137" customFormat="1" ht="15" customHeight="1" thickBot="1" x14ac:dyDescent="0.25">
      <c r="A27" s="135" t="s">
        <v>123</v>
      </c>
      <c r="B27" s="132">
        <v>583.96426200000008</v>
      </c>
      <c r="C27" s="136">
        <v>282.91934400000002</v>
      </c>
      <c r="D27" s="136">
        <v>285.94017000000002</v>
      </c>
      <c r="E27" s="136">
        <v>290.61993000000001</v>
      </c>
      <c r="F27" s="136">
        <v>294.88956000000002</v>
      </c>
      <c r="G27" s="136">
        <v>579.94071000000008</v>
      </c>
      <c r="H27" s="136">
        <v>583.96426200000008</v>
      </c>
      <c r="I27" s="136">
        <v>616.12455599999998</v>
      </c>
      <c r="J27" s="136">
        <v>646.78866600000003</v>
      </c>
      <c r="K27" s="136">
        <v>676.21866599999998</v>
      </c>
      <c r="L27" s="136">
        <v>718.81192399999998</v>
      </c>
      <c r="M27" s="136">
        <v>703.05402400000003</v>
      </c>
      <c r="N27" s="136">
        <v>567.27512400000001</v>
      </c>
      <c r="O27" s="136">
        <v>491.15190240000004</v>
      </c>
      <c r="P27" s="136">
        <v>528.77505539999993</v>
      </c>
      <c r="Q27" s="136">
        <v>353.03138039999999</v>
      </c>
      <c r="R27" s="136">
        <v>406.01015439999998</v>
      </c>
      <c r="S27" s="136">
        <v>476.90869768000005</v>
      </c>
      <c r="T27" s="136">
        <v>450.95817360000001</v>
      </c>
      <c r="U27" s="136">
        <v>389.30703808000004</v>
      </c>
      <c r="V27" s="136">
        <v>340.80402166800002</v>
      </c>
      <c r="W27" s="136">
        <v>294.58937175199998</v>
      </c>
      <c r="X27" s="136">
        <v>217.67165518000002</v>
      </c>
      <c r="Y27" s="136">
        <v>242.595074248</v>
      </c>
      <c r="Z27" s="136">
        <v>241.20501472800004</v>
      </c>
      <c r="AA27" s="136">
        <v>176.38044556</v>
      </c>
      <c r="AB27" s="136">
        <v>186.66819332</v>
      </c>
      <c r="AC27" s="136">
        <v>121.215832044</v>
      </c>
      <c r="AD27" s="136">
        <v>147.59345716000001</v>
      </c>
      <c r="AE27" s="136">
        <v>135.87238131999999</v>
      </c>
      <c r="AF27" s="136">
        <v>157.58081324</v>
      </c>
      <c r="AG27" s="136">
        <v>95.952520632000017</v>
      </c>
      <c r="AI27" s="167"/>
      <c r="AJ27" s="181"/>
      <c r="AK27" s="169"/>
    </row>
    <row r="28" spans="1:37" s="103" customFormat="1" ht="15" customHeight="1" x14ac:dyDescent="0.2">
      <c r="A28" s="138" t="s">
        <v>124</v>
      </c>
      <c r="B28" s="139">
        <v>70581.050097764426</v>
      </c>
      <c r="C28" s="140">
        <v>70581.050097764426</v>
      </c>
      <c r="D28" s="140">
        <v>63952.792179083328</v>
      </c>
      <c r="E28" s="140">
        <v>62531.807265622345</v>
      </c>
      <c r="F28" s="140">
        <v>61557.848549915514</v>
      </c>
      <c r="G28" s="140">
        <v>61252.614657685423</v>
      </c>
      <c r="H28" s="140">
        <v>61251.59813268423</v>
      </c>
      <c r="I28" s="140">
        <v>61797.901795628655</v>
      </c>
      <c r="J28" s="140">
        <v>60909.842483401269</v>
      </c>
      <c r="K28" s="140">
        <v>61373.138118284049</v>
      </c>
      <c r="L28" s="140">
        <v>61589.397624788668</v>
      </c>
      <c r="M28" s="140">
        <v>60996.604154937224</v>
      </c>
      <c r="N28" s="140">
        <v>61673.065374663507</v>
      </c>
      <c r="O28" s="140">
        <v>59542.365091766515</v>
      </c>
      <c r="P28" s="140">
        <v>58961.33737633381</v>
      </c>
      <c r="Q28" s="140">
        <v>58232.567680900633</v>
      </c>
      <c r="R28" s="140">
        <v>58080.537164676287</v>
      </c>
      <c r="S28" s="140">
        <v>56993.868777182543</v>
      </c>
      <c r="T28" s="140">
        <v>57548.841518297078</v>
      </c>
      <c r="U28" s="140">
        <v>57876.561697188656</v>
      </c>
      <c r="V28" s="140">
        <v>58242.750607109389</v>
      </c>
      <c r="W28" s="140">
        <v>57761.053544722003</v>
      </c>
      <c r="X28" s="140">
        <v>57844.298913952611</v>
      </c>
      <c r="Y28" s="140">
        <v>58511.255002265585</v>
      </c>
      <c r="Z28" s="140">
        <v>59270.612748815045</v>
      </c>
      <c r="AA28" s="140">
        <v>60547.421224910919</v>
      </c>
      <c r="AB28" s="140">
        <v>60388.0361076892</v>
      </c>
      <c r="AC28" s="140">
        <v>59992.668745470168</v>
      </c>
      <c r="AD28" s="140">
        <v>59310.980328481412</v>
      </c>
      <c r="AE28" s="140">
        <v>57634.292622972658</v>
      </c>
      <c r="AF28" s="140">
        <v>56911.935804671994</v>
      </c>
      <c r="AG28" s="140">
        <v>56095.076965441272</v>
      </c>
      <c r="AI28" s="183"/>
      <c r="AJ28" s="184" t="s">
        <v>163</v>
      </c>
      <c r="AK28" s="185"/>
    </row>
    <row r="29" spans="1:37" s="103" customFormat="1" ht="15" customHeight="1" x14ac:dyDescent="0.2">
      <c r="A29" s="135" t="s">
        <v>125</v>
      </c>
      <c r="B29" s="132">
        <v>33161.692372222133</v>
      </c>
      <c r="C29" s="133">
        <v>33161.692372222133</v>
      </c>
      <c r="D29" s="134">
        <v>29546.33780639317</v>
      </c>
      <c r="E29" s="134">
        <v>28789.896331159547</v>
      </c>
      <c r="F29" s="134">
        <v>28811.909986184401</v>
      </c>
      <c r="G29" s="134">
        <v>29017.981955203704</v>
      </c>
      <c r="H29" s="134">
        <v>29060.613614922528</v>
      </c>
      <c r="I29" s="134">
        <v>29081.121238264215</v>
      </c>
      <c r="J29" s="134">
        <v>28245.60671367489</v>
      </c>
      <c r="K29" s="134">
        <v>28081.475039950601</v>
      </c>
      <c r="L29" s="134">
        <v>27879.016470109771</v>
      </c>
      <c r="M29" s="134">
        <v>27410.34221529519</v>
      </c>
      <c r="N29" s="134">
        <v>27832.582940593551</v>
      </c>
      <c r="O29" s="134">
        <v>26728.895224470944</v>
      </c>
      <c r="P29" s="134">
        <v>26393.549203457911</v>
      </c>
      <c r="Q29" s="134">
        <v>25659.895536199503</v>
      </c>
      <c r="R29" s="134">
        <v>25490.500246284162</v>
      </c>
      <c r="S29" s="134">
        <v>24969.493076228886</v>
      </c>
      <c r="T29" s="134">
        <v>25061.111489734929</v>
      </c>
      <c r="U29" s="134">
        <v>25288.409042077437</v>
      </c>
      <c r="V29" s="134">
        <v>25318.676371325149</v>
      </c>
      <c r="W29" s="134">
        <v>25181.138359727047</v>
      </c>
      <c r="X29" s="134">
        <v>24836.277646245107</v>
      </c>
      <c r="Y29" s="134">
        <v>24838.652759356424</v>
      </c>
      <c r="Z29" s="134">
        <v>25148.035969789747</v>
      </c>
      <c r="AA29" s="134">
        <v>25365.545858566446</v>
      </c>
      <c r="AB29" s="134">
        <v>25352.995799464454</v>
      </c>
      <c r="AC29" s="134">
        <v>25101.867448030491</v>
      </c>
      <c r="AD29" s="134">
        <v>24905.58849838169</v>
      </c>
      <c r="AE29" s="134">
        <v>24520.332996695342</v>
      </c>
      <c r="AF29" s="134">
        <v>24237.938455567324</v>
      </c>
      <c r="AG29" s="134">
        <v>23867.421277876565</v>
      </c>
      <c r="AI29" s="176"/>
      <c r="AJ29" s="186"/>
      <c r="AK29" s="178"/>
    </row>
    <row r="30" spans="1:37" s="92" customFormat="1" ht="15" customHeight="1" x14ac:dyDescent="0.25">
      <c r="A30" s="135" t="s">
        <v>126</v>
      </c>
      <c r="B30" s="132">
        <v>11458.400259007827</v>
      </c>
      <c r="C30" s="133">
        <v>11458.400259007827</v>
      </c>
      <c r="D30" s="134">
        <v>10182.122261578825</v>
      </c>
      <c r="E30" s="134">
        <v>10123.235119814071</v>
      </c>
      <c r="F30" s="134">
        <v>10082.074145258401</v>
      </c>
      <c r="G30" s="134">
        <v>10439.514737566868</v>
      </c>
      <c r="H30" s="134">
        <v>10339.651619462746</v>
      </c>
      <c r="I30" s="134">
        <v>10428.878612445344</v>
      </c>
      <c r="J30" s="134">
        <v>10277.937137757206</v>
      </c>
      <c r="K30" s="134">
        <v>10521.916115644226</v>
      </c>
      <c r="L30" s="134">
        <v>10446.421737947294</v>
      </c>
      <c r="M30" s="134">
        <v>10387.271245840398</v>
      </c>
      <c r="N30" s="134">
        <v>10529.160201179002</v>
      </c>
      <c r="O30" s="134">
        <v>10274.313588148541</v>
      </c>
      <c r="P30" s="134">
        <v>10346.937583763725</v>
      </c>
      <c r="Q30" s="134">
        <v>10031.278091397235</v>
      </c>
      <c r="R30" s="134">
        <v>9963.8252661504703</v>
      </c>
      <c r="S30" s="134">
        <v>9738.0442168179034</v>
      </c>
      <c r="T30" s="134">
        <v>9765.1027123198</v>
      </c>
      <c r="U30" s="134">
        <v>9703.6970482517499</v>
      </c>
      <c r="V30" s="134">
        <v>9679.2558063901051</v>
      </c>
      <c r="W30" s="134">
        <v>9262.5460694377507</v>
      </c>
      <c r="X30" s="134">
        <v>9201.6656437922757</v>
      </c>
      <c r="Y30" s="134">
        <v>9326.8205942484328</v>
      </c>
      <c r="Z30" s="134">
        <v>9343.4137166324654</v>
      </c>
      <c r="AA30" s="134">
        <v>9484.5964920757688</v>
      </c>
      <c r="AB30" s="134">
        <v>9474.7352061337278</v>
      </c>
      <c r="AC30" s="134">
        <v>9495.0466455327478</v>
      </c>
      <c r="AD30" s="134">
        <v>9526.2917774157359</v>
      </c>
      <c r="AE30" s="134">
        <v>9411.4059332841098</v>
      </c>
      <c r="AF30" s="134">
        <v>9383.3311199474883</v>
      </c>
      <c r="AG30" s="134">
        <v>9379.1498981171571</v>
      </c>
    </row>
    <row r="31" spans="1:37" s="92" customFormat="1" ht="15" customHeight="1" x14ac:dyDescent="0.25">
      <c r="A31" s="135" t="s">
        <v>127</v>
      </c>
      <c r="B31" s="132">
        <v>22768.52803888547</v>
      </c>
      <c r="C31" s="133">
        <v>22768.52803888547</v>
      </c>
      <c r="D31" s="134">
        <v>21325.893292051078</v>
      </c>
      <c r="E31" s="134">
        <v>20922.036534568699</v>
      </c>
      <c r="F31" s="134">
        <v>20323.31074373614</v>
      </c>
      <c r="G31" s="134">
        <v>19616.440368100502</v>
      </c>
      <c r="H31" s="134">
        <v>19718.217109056714</v>
      </c>
      <c r="I31" s="134">
        <v>20022.924193240524</v>
      </c>
      <c r="J31" s="134">
        <v>20018.906693398661</v>
      </c>
      <c r="K31" s="134">
        <v>20262.166149764886</v>
      </c>
      <c r="L31" s="134">
        <v>20592.192064177707</v>
      </c>
      <c r="M31" s="134">
        <v>20501.011031205475</v>
      </c>
      <c r="N31" s="134">
        <v>20583.917618946081</v>
      </c>
      <c r="O31" s="134">
        <v>19899.673694077483</v>
      </c>
      <c r="P31" s="134">
        <v>19587.534302263088</v>
      </c>
      <c r="Q31" s="134">
        <v>19981.475380559761</v>
      </c>
      <c r="R31" s="134">
        <v>19902.327745884519</v>
      </c>
      <c r="S31" s="134">
        <v>19458.807952969983</v>
      </c>
      <c r="T31" s="134">
        <v>19689.834689140458</v>
      </c>
      <c r="U31" s="134">
        <v>19678.003163010631</v>
      </c>
      <c r="V31" s="134">
        <v>19902.011335269523</v>
      </c>
      <c r="W31" s="134">
        <v>19733.292918255938</v>
      </c>
      <c r="X31" s="134">
        <v>20009.731647318869</v>
      </c>
      <c r="Y31" s="134">
        <v>20416.188943435714</v>
      </c>
      <c r="Z31" s="134">
        <v>20507.182393316245</v>
      </c>
      <c r="AA31" s="134">
        <v>21211.623670868052</v>
      </c>
      <c r="AB31" s="134">
        <v>20997.422346321644</v>
      </c>
      <c r="AC31" s="134">
        <v>20850.443929863966</v>
      </c>
      <c r="AD31" s="134">
        <v>20409.02667655993</v>
      </c>
      <c r="AE31" s="134">
        <v>19274.094557331926</v>
      </c>
      <c r="AF31" s="134">
        <v>18994.174292536929</v>
      </c>
      <c r="AG31" s="134">
        <v>18673.21542882215</v>
      </c>
    </row>
    <row r="32" spans="1:37" s="92" customFormat="1" ht="15" customHeight="1" x14ac:dyDescent="0.25">
      <c r="A32" s="135" t="s">
        <v>128</v>
      </c>
      <c r="B32" s="132">
        <v>2200.5341230945937</v>
      </c>
      <c r="C32" s="133">
        <v>2200.5341230945937</v>
      </c>
      <c r="D32" s="134">
        <v>1986.7377646297828</v>
      </c>
      <c r="E32" s="134">
        <v>1749.1466320793193</v>
      </c>
      <c r="F32" s="134">
        <v>1465.4822988983472</v>
      </c>
      <c r="G32" s="134">
        <v>1325.9392693448838</v>
      </c>
      <c r="H32" s="134">
        <v>1280.0598345251597</v>
      </c>
      <c r="I32" s="134">
        <v>1381.2322242359135</v>
      </c>
      <c r="J32" s="134">
        <v>1480.4991135770822</v>
      </c>
      <c r="K32" s="134">
        <v>1588.5194450321897</v>
      </c>
      <c r="L32" s="134">
        <v>1715.6073701741702</v>
      </c>
      <c r="M32" s="134">
        <v>1695.7464807557578</v>
      </c>
      <c r="N32" s="134">
        <v>1696.0939968554262</v>
      </c>
      <c r="O32" s="134">
        <v>1593.2983205020296</v>
      </c>
      <c r="P32" s="134">
        <v>1569.4695296550299</v>
      </c>
      <c r="Q32" s="134">
        <v>1484.8940601897084</v>
      </c>
      <c r="R32" s="134">
        <v>1428.9084997741697</v>
      </c>
      <c r="S32" s="134">
        <v>1439.0350859048601</v>
      </c>
      <c r="T32" s="134">
        <v>1477.4540480889857</v>
      </c>
      <c r="U32" s="134">
        <v>1545.1370672257642</v>
      </c>
      <c r="V32" s="134">
        <v>1521.9677557275463</v>
      </c>
      <c r="W32" s="134">
        <v>1549.0008412794593</v>
      </c>
      <c r="X32" s="134">
        <v>1593.2639130940481</v>
      </c>
      <c r="Y32" s="134">
        <v>1692.0846129581978</v>
      </c>
      <c r="Z32" s="134">
        <v>1824.5301506517637</v>
      </c>
      <c r="AA32" s="134">
        <v>1917.2560062283042</v>
      </c>
      <c r="AB32" s="134">
        <v>1905.7889653428217</v>
      </c>
      <c r="AC32" s="134">
        <v>1881.7710978389955</v>
      </c>
      <c r="AD32" s="134">
        <v>1937.6313819510826</v>
      </c>
      <c r="AE32" s="134">
        <v>2047.438471072446</v>
      </c>
      <c r="AF32" s="134">
        <v>2038.8381471044406</v>
      </c>
      <c r="AG32" s="134">
        <v>1963.2801079749124</v>
      </c>
    </row>
    <row r="33" spans="1:33" s="92" customFormat="1" ht="15" customHeight="1" x14ac:dyDescent="0.25">
      <c r="A33" s="135" t="s">
        <v>129</v>
      </c>
      <c r="B33" s="141">
        <v>481.04832314134165</v>
      </c>
      <c r="C33" s="142">
        <v>481.04832314134165</v>
      </c>
      <c r="D33" s="143">
        <v>437.08767815465711</v>
      </c>
      <c r="E33" s="143">
        <v>497.36494330725833</v>
      </c>
      <c r="F33" s="143">
        <v>458.18008471840295</v>
      </c>
      <c r="G33" s="143">
        <v>448.57668967610152</v>
      </c>
      <c r="H33" s="143">
        <v>458.53709499824078</v>
      </c>
      <c r="I33" s="143">
        <v>484.79042831964063</v>
      </c>
      <c r="J33" s="143">
        <v>498.94716643987249</v>
      </c>
      <c r="K33" s="143">
        <v>524.80895212145049</v>
      </c>
      <c r="L33" s="143">
        <v>551.76209495586568</v>
      </c>
      <c r="M33" s="143">
        <v>593.13440452372674</v>
      </c>
      <c r="N33" s="143">
        <v>622.16104735719955</v>
      </c>
      <c r="O33" s="143">
        <v>640.14892824902324</v>
      </c>
      <c r="P33" s="143">
        <v>650.10942824449569</v>
      </c>
      <c r="Q33" s="143">
        <v>634.31002353167719</v>
      </c>
      <c r="R33" s="143">
        <v>641.09414255526031</v>
      </c>
      <c r="S33" s="143">
        <v>630.93302353321224</v>
      </c>
      <c r="T33" s="143">
        <v>647.56030921898775</v>
      </c>
      <c r="U33" s="143">
        <v>694.62878537759298</v>
      </c>
      <c r="V33" s="143">
        <v>676.7553568457173</v>
      </c>
      <c r="W33" s="143">
        <v>710.75347585693021</v>
      </c>
      <c r="X33" s="143">
        <v>654.02883303604756</v>
      </c>
      <c r="Y33" s="143">
        <v>689.90585683973973</v>
      </c>
      <c r="Z33" s="143">
        <v>672.55047587429522</v>
      </c>
      <c r="AA33" s="143">
        <v>749.704999659225</v>
      </c>
      <c r="AB33" s="143">
        <v>791.49504757356283</v>
      </c>
      <c r="AC33" s="143">
        <v>815.14216629614759</v>
      </c>
      <c r="AD33" s="143">
        <v>719.56657113292431</v>
      </c>
      <c r="AE33" s="143">
        <v>605.2506425715527</v>
      </c>
      <c r="AF33" s="143">
        <v>497.74816644041749</v>
      </c>
      <c r="AG33" s="143">
        <v>456.64666645910012</v>
      </c>
    </row>
    <row r="34" spans="1:33" s="92" customFormat="1" ht="15" customHeight="1" x14ac:dyDescent="0.25">
      <c r="A34" s="135" t="s">
        <v>130</v>
      </c>
      <c r="B34" s="141">
        <v>510.44657839999996</v>
      </c>
      <c r="C34" s="142">
        <v>510.44657839999996</v>
      </c>
      <c r="D34" s="143">
        <v>473.6456458799999</v>
      </c>
      <c r="E34" s="143">
        <v>448.82474999999999</v>
      </c>
      <c r="F34" s="143">
        <v>415.20003839600002</v>
      </c>
      <c r="G34" s="143">
        <v>402.08593853999992</v>
      </c>
      <c r="H34" s="143">
        <v>389.494621736</v>
      </c>
      <c r="I34" s="143">
        <v>390.62263613999994</v>
      </c>
      <c r="J34" s="143">
        <v>377.44347695999994</v>
      </c>
      <c r="K34" s="143">
        <v>370.60261928800003</v>
      </c>
      <c r="L34" s="143">
        <v>377.58292378399995</v>
      </c>
      <c r="M34" s="143">
        <v>366.62832148799998</v>
      </c>
      <c r="N34" s="143">
        <v>349.01621985999992</v>
      </c>
      <c r="O34" s="143">
        <v>319.79681500800001</v>
      </c>
      <c r="P34" s="143">
        <v>312.16542676</v>
      </c>
      <c r="Q34" s="143">
        <v>309.77691716399994</v>
      </c>
      <c r="R34" s="143">
        <v>307.53183511599997</v>
      </c>
      <c r="S34" s="143">
        <v>285.76120658800005</v>
      </c>
      <c r="T34" s="143">
        <v>282.91231086800002</v>
      </c>
      <c r="U34" s="143">
        <v>260.72744675999996</v>
      </c>
      <c r="V34" s="143">
        <v>267.26851228000004</v>
      </c>
      <c r="W34" s="143">
        <v>257.23667252799999</v>
      </c>
      <c r="X34" s="143">
        <v>264.10290676</v>
      </c>
      <c r="Y34" s="143">
        <v>253.91420485199998</v>
      </c>
      <c r="Z34" s="143">
        <v>240.28784537999999</v>
      </c>
      <c r="AA34" s="143">
        <v>236.22273914799999</v>
      </c>
      <c r="AB34" s="143">
        <v>230.67260471200001</v>
      </c>
      <c r="AC34" s="143">
        <v>225.71571026399999</v>
      </c>
      <c r="AD34" s="143">
        <v>213.03624601600001</v>
      </c>
      <c r="AE34" s="143">
        <v>202.70871922399999</v>
      </c>
      <c r="AF34" s="143">
        <v>194.21726350399999</v>
      </c>
      <c r="AG34" s="143">
        <v>189.67522661999996</v>
      </c>
    </row>
    <row r="35" spans="1:33" s="92" customFormat="1" ht="15" customHeight="1" thickBot="1" x14ac:dyDescent="0.3">
      <c r="A35" s="135" t="s">
        <v>131</v>
      </c>
      <c r="B35" s="141">
        <v>0.40040301306518833</v>
      </c>
      <c r="C35" s="142">
        <v>0.40040301306518833</v>
      </c>
      <c r="D35" s="143">
        <v>0.96773039581379727</v>
      </c>
      <c r="E35" s="143">
        <v>1.3029546934552489</v>
      </c>
      <c r="F35" s="143">
        <v>1.691252723813319</v>
      </c>
      <c r="G35" s="143">
        <v>2.0756992533739669</v>
      </c>
      <c r="H35" s="143">
        <v>5.0242379828462997</v>
      </c>
      <c r="I35" s="143">
        <v>8.3324629830157555</v>
      </c>
      <c r="J35" s="143">
        <v>10.502181593557896</v>
      </c>
      <c r="K35" s="143">
        <v>23.649796482689805</v>
      </c>
      <c r="L35" s="143">
        <v>26.81496363986022</v>
      </c>
      <c r="M35" s="143">
        <v>42.470455828678396</v>
      </c>
      <c r="N35" s="143">
        <v>60.133349872250669</v>
      </c>
      <c r="O35" s="143">
        <v>86.238521310496168</v>
      </c>
      <c r="P35" s="143">
        <v>101.57190218956012</v>
      </c>
      <c r="Q35" s="143">
        <v>130.9376718587495</v>
      </c>
      <c r="R35" s="143">
        <v>346.349428911708</v>
      </c>
      <c r="S35" s="143">
        <v>471.79421513969919</v>
      </c>
      <c r="T35" s="143">
        <v>624.86595892591549</v>
      </c>
      <c r="U35" s="143">
        <v>705.9591444854783</v>
      </c>
      <c r="V35" s="143">
        <v>876.81546927135525</v>
      </c>
      <c r="W35" s="143">
        <v>1067.0852076368733</v>
      </c>
      <c r="X35" s="143">
        <v>1285.2283237062611</v>
      </c>
      <c r="Y35" s="143">
        <v>1293.6880305750713</v>
      </c>
      <c r="Z35" s="143">
        <v>1534.6121971705199</v>
      </c>
      <c r="AA35" s="143">
        <v>1582.4714583651325</v>
      </c>
      <c r="AB35" s="143">
        <v>1634.9261381409906</v>
      </c>
      <c r="AC35" s="143">
        <v>1622.6817476438175</v>
      </c>
      <c r="AD35" s="143">
        <v>1599.8391770240401</v>
      </c>
      <c r="AE35" s="143">
        <v>1573.0613027932811</v>
      </c>
      <c r="AF35" s="143">
        <v>1565.6883595713869</v>
      </c>
      <c r="AG35" s="143">
        <v>1565.6883595713869</v>
      </c>
    </row>
    <row r="36" spans="1:33" s="103" customFormat="1" ht="15" customHeight="1" x14ac:dyDescent="0.25">
      <c r="A36" s="138" t="s">
        <v>132</v>
      </c>
      <c r="B36" s="139">
        <v>27002.57160507494</v>
      </c>
      <c r="C36" s="140">
        <v>27002.57160507494</v>
      </c>
      <c r="D36" s="140">
        <v>-31255.706224747708</v>
      </c>
      <c r="E36" s="140">
        <v>-37349.580324106799</v>
      </c>
      <c r="F36" s="140">
        <v>-36834.24864628839</v>
      </c>
      <c r="G36" s="140">
        <v>-31254.93502343251</v>
      </c>
      <c r="H36" s="140">
        <v>-24589.856336968831</v>
      </c>
      <c r="I36" s="140">
        <v>-28107.971747822656</v>
      </c>
      <c r="J36" s="140">
        <v>-27526.980230858095</v>
      </c>
      <c r="K36" s="140">
        <v>-26730.032535798116</v>
      </c>
      <c r="L36" s="140">
        <v>-30089.634362286004</v>
      </c>
      <c r="M36" s="140">
        <v>-9589.3366105825171</v>
      </c>
      <c r="N36" s="140">
        <v>-17779.968355025896</v>
      </c>
      <c r="O36" s="140">
        <v>15656.059382304993</v>
      </c>
      <c r="P36" s="140">
        <v>11485.240256522949</v>
      </c>
      <c r="Q36" s="140">
        <v>7999.4987112686231</v>
      </c>
      <c r="R36" s="140">
        <v>4348.1072378527133</v>
      </c>
      <c r="S36" s="140">
        <v>-3173.9596087263508</v>
      </c>
      <c r="T36" s="140">
        <v>191.69111438601976</v>
      </c>
      <c r="U36" s="140">
        <v>-11657.836283103721</v>
      </c>
      <c r="V36" s="140">
        <v>-19811.380302210695</v>
      </c>
      <c r="W36" s="140">
        <v>-14694.338842602694</v>
      </c>
      <c r="X36" s="140">
        <v>-15976.407561884229</v>
      </c>
      <c r="Y36" s="140">
        <v>-26047.943774262319</v>
      </c>
      <c r="Z36" s="140">
        <v>-23334.49862808593</v>
      </c>
      <c r="AA36" s="140">
        <v>-22630.722450922171</v>
      </c>
      <c r="AB36" s="140">
        <v>-20434.723207060164</v>
      </c>
      <c r="AC36" s="140">
        <v>-22466.598826682526</v>
      </c>
      <c r="AD36" s="140">
        <v>-22111.310041846529</v>
      </c>
      <c r="AE36" s="140">
        <v>-20049.560313202845</v>
      </c>
      <c r="AF36" s="140">
        <v>-14891.934408172792</v>
      </c>
      <c r="AG36" s="140">
        <v>-11265.041169315102</v>
      </c>
    </row>
    <row r="37" spans="1:33" s="92" customFormat="1" ht="15" customHeight="1" x14ac:dyDescent="0.25">
      <c r="A37" s="135" t="s">
        <v>133</v>
      </c>
      <c r="B37" s="132">
        <v>-19202.555335059064</v>
      </c>
      <c r="C37" s="133">
        <v>-19202.555335059064</v>
      </c>
      <c r="D37" s="134">
        <v>-80743.507884473278</v>
      </c>
      <c r="E37" s="134">
        <v>-86186.487192624816</v>
      </c>
      <c r="F37" s="134">
        <v>-85951.034373878443</v>
      </c>
      <c r="G37" s="134">
        <v>-77222.789375198263</v>
      </c>
      <c r="H37" s="134">
        <v>-70619.652868573874</v>
      </c>
      <c r="I37" s="134">
        <v>-74068.74745646563</v>
      </c>
      <c r="J37" s="134">
        <v>-72332.742659912386</v>
      </c>
      <c r="K37" s="134">
        <v>-71267.232423320063</v>
      </c>
      <c r="L37" s="134">
        <v>-73361.926817750311</v>
      </c>
      <c r="M37" s="134">
        <v>-51157.760143058527</v>
      </c>
      <c r="N37" s="134">
        <v>-70945.924985457139</v>
      </c>
      <c r="O37" s="134">
        <v>-34690.044059729116</v>
      </c>
      <c r="P37" s="134">
        <v>-35987.397882607809</v>
      </c>
      <c r="Q37" s="134">
        <v>-35031.169817894544</v>
      </c>
      <c r="R37" s="134">
        <v>-34326.527283271207</v>
      </c>
      <c r="S37" s="134">
        <v>-32921.351257314964</v>
      </c>
      <c r="T37" s="134">
        <v>-28615.961426181344</v>
      </c>
      <c r="U37" s="134">
        <v>-49847.739436032898</v>
      </c>
      <c r="V37" s="134">
        <v>-56008.232904204669</v>
      </c>
      <c r="W37" s="134">
        <v>-50627.238834140342</v>
      </c>
      <c r="X37" s="134">
        <v>-49406.890040554819</v>
      </c>
      <c r="Y37" s="134">
        <v>-59507.647912528439</v>
      </c>
      <c r="Z37" s="134">
        <v>-63265.729482612129</v>
      </c>
      <c r="AA37" s="134">
        <v>-62347.508982711879</v>
      </c>
      <c r="AB37" s="134">
        <v>-61336.566346653497</v>
      </c>
      <c r="AC37" s="134">
        <v>-63758.981873121025</v>
      </c>
      <c r="AD37" s="134">
        <v>-62748.990062794328</v>
      </c>
      <c r="AE37" s="134">
        <v>-55674.233438171679</v>
      </c>
      <c r="AF37" s="134">
        <v>-52346.189987017206</v>
      </c>
      <c r="AG37" s="134">
        <v>-45840.720791741682</v>
      </c>
    </row>
    <row r="38" spans="1:33" s="92" customFormat="1" ht="15" customHeight="1" x14ac:dyDescent="0.25">
      <c r="A38" s="135" t="s">
        <v>134</v>
      </c>
      <c r="B38" s="132">
        <v>14141.849162161194</v>
      </c>
      <c r="C38" s="133">
        <v>14141.849162161194</v>
      </c>
      <c r="D38" s="134">
        <v>14441.008200587074</v>
      </c>
      <c r="E38" s="134">
        <v>14451.848529000155</v>
      </c>
      <c r="F38" s="134">
        <v>14370.858817051083</v>
      </c>
      <c r="G38" s="134">
        <v>14351.622837483497</v>
      </c>
      <c r="H38" s="134">
        <v>14306.491330437417</v>
      </c>
      <c r="I38" s="134">
        <v>14233.900016519905</v>
      </c>
      <c r="J38" s="134">
        <v>14197.268128208303</v>
      </c>
      <c r="K38" s="134">
        <v>14156.178799930318</v>
      </c>
      <c r="L38" s="134">
        <v>14086.501390047013</v>
      </c>
      <c r="M38" s="134">
        <v>14074.987197553472</v>
      </c>
      <c r="N38" s="134">
        <v>15101.978396487913</v>
      </c>
      <c r="O38" s="134">
        <v>15609.622325257787</v>
      </c>
      <c r="P38" s="134">
        <v>16086.580889837536</v>
      </c>
      <c r="Q38" s="134">
        <v>15930.466436464327</v>
      </c>
      <c r="R38" s="134">
        <v>16390.123461929659</v>
      </c>
      <c r="S38" s="134">
        <v>15416.023411396909</v>
      </c>
      <c r="T38" s="134">
        <v>15467.518626214916</v>
      </c>
      <c r="U38" s="134">
        <v>15453.513244217538</v>
      </c>
      <c r="V38" s="134">
        <v>15506.633062970184</v>
      </c>
      <c r="W38" s="134">
        <v>15733.383847343232</v>
      </c>
      <c r="X38" s="134">
        <v>16118.149687382831</v>
      </c>
      <c r="Y38" s="134">
        <v>16360.168478515157</v>
      </c>
      <c r="Z38" s="134">
        <v>16810.611420108817</v>
      </c>
      <c r="AA38" s="134">
        <v>16853.011380287477</v>
      </c>
      <c r="AB38" s="134">
        <v>17500.878162870606</v>
      </c>
      <c r="AC38" s="134">
        <v>17610.314529213418</v>
      </c>
      <c r="AD38" s="134">
        <v>17500.550391676792</v>
      </c>
      <c r="AE38" s="134">
        <v>17699.255446306131</v>
      </c>
      <c r="AF38" s="134">
        <v>17512.051385052084</v>
      </c>
      <c r="AG38" s="134">
        <v>17427.481957060616</v>
      </c>
    </row>
    <row r="39" spans="1:33" s="92" customFormat="1" ht="15" customHeight="1" x14ac:dyDescent="0.25">
      <c r="A39" s="135" t="s">
        <v>135</v>
      </c>
      <c r="B39" s="132">
        <v>27323.17238398311</v>
      </c>
      <c r="C39" s="133">
        <v>27323.17238398311</v>
      </c>
      <c r="D39" s="134">
        <v>27615.585342064289</v>
      </c>
      <c r="E39" s="134">
        <v>27543.228867772068</v>
      </c>
      <c r="F39" s="134">
        <v>27630.157715518377</v>
      </c>
      <c r="G39" s="134">
        <v>27544.855479135054</v>
      </c>
      <c r="H39" s="134">
        <v>28131.642675482024</v>
      </c>
      <c r="I39" s="134">
        <v>28174.383749896573</v>
      </c>
      <c r="J39" s="134">
        <v>28146.067462157487</v>
      </c>
      <c r="K39" s="134">
        <v>28145.150412299034</v>
      </c>
      <c r="L39" s="134">
        <v>28155.863415237891</v>
      </c>
      <c r="M39" s="134">
        <v>28136.31673139584</v>
      </c>
      <c r="N39" s="134">
        <v>31621.719511177827</v>
      </c>
      <c r="O39" s="134">
        <v>30461.332425918019</v>
      </c>
      <c r="P39" s="134">
        <v>29131.464488324022</v>
      </c>
      <c r="Q39" s="134">
        <v>28418.942372048947</v>
      </c>
      <c r="R39" s="134">
        <v>26932.456787822463</v>
      </c>
      <c r="S39" s="134">
        <v>22958.478460950806</v>
      </c>
      <c r="T39" s="134">
        <v>22497.233358094749</v>
      </c>
      <c r="U39" s="134">
        <v>21605.65305244374</v>
      </c>
      <c r="V39" s="134">
        <v>20730.068847343693</v>
      </c>
      <c r="W39" s="134">
        <v>19601.520093913714</v>
      </c>
      <c r="X39" s="134">
        <v>17552.967536028162</v>
      </c>
      <c r="Y39" s="134">
        <v>16706.34964431906</v>
      </c>
      <c r="Z39" s="134">
        <v>21094.000873832287</v>
      </c>
      <c r="AA39" s="134">
        <v>21009.125259137734</v>
      </c>
      <c r="AB39" s="134">
        <v>20045.715515643325</v>
      </c>
      <c r="AC39" s="134">
        <v>20514.871857493086</v>
      </c>
      <c r="AD39" s="134">
        <v>20374.075488028106</v>
      </c>
      <c r="AE39" s="134">
        <v>19891.1142961777</v>
      </c>
      <c r="AF39" s="134">
        <v>19672.074236973931</v>
      </c>
      <c r="AG39" s="134">
        <v>19153.837532751961</v>
      </c>
    </row>
    <row r="40" spans="1:33" s="92" customFormat="1" ht="15" customHeight="1" x14ac:dyDescent="0.25">
      <c r="A40" s="135" t="s">
        <v>136</v>
      </c>
      <c r="B40" s="132">
        <v>4074.9158229330005</v>
      </c>
      <c r="C40" s="133">
        <v>4074.9158229330005</v>
      </c>
      <c r="D40" s="134">
        <v>4032.4287434540001</v>
      </c>
      <c r="E40" s="134">
        <v>4245.7527261499999</v>
      </c>
      <c r="F40" s="134">
        <v>4237.1078646709993</v>
      </c>
      <c r="G40" s="134">
        <v>4389.7988599329992</v>
      </c>
      <c r="H40" s="134">
        <v>4271.4584477259996</v>
      </c>
      <c r="I40" s="134">
        <v>4214.6558787609993</v>
      </c>
      <c r="J40" s="134">
        <v>4205.1147573510007</v>
      </c>
      <c r="K40" s="134">
        <v>4387.4571645549995</v>
      </c>
      <c r="L40" s="134">
        <v>4462.9725235309998</v>
      </c>
      <c r="M40" s="134">
        <v>4494.0154496200003</v>
      </c>
      <c r="N40" s="134">
        <v>5292.175190343999</v>
      </c>
      <c r="O40" s="134">
        <v>5096.9029258090004</v>
      </c>
      <c r="P40" s="134">
        <v>5172.166881944001</v>
      </c>
      <c r="Q40" s="134">
        <v>5267.1942526179992</v>
      </c>
      <c r="R40" s="134">
        <v>5327.715403225001</v>
      </c>
      <c r="S40" s="134">
        <v>4915.0989140549982</v>
      </c>
      <c r="T40" s="134">
        <v>5017.9727040179996</v>
      </c>
      <c r="U40" s="134">
        <v>4898.2534777619976</v>
      </c>
      <c r="V40" s="134">
        <v>4947.7008792499983</v>
      </c>
      <c r="W40" s="134">
        <v>4819.2553921979988</v>
      </c>
      <c r="X40" s="134">
        <v>4514.6198421650006</v>
      </c>
      <c r="Y40" s="134">
        <v>4588.2825870230008</v>
      </c>
      <c r="Z40" s="134">
        <v>4609.3329581730013</v>
      </c>
      <c r="AA40" s="134">
        <v>4605.9610938639998</v>
      </c>
      <c r="AB40" s="134">
        <v>4804.6700112969984</v>
      </c>
      <c r="AC40" s="134">
        <v>4787.616417346997</v>
      </c>
      <c r="AD40" s="134">
        <v>4813.734648884998</v>
      </c>
      <c r="AE40" s="134">
        <v>4897.8878910029998</v>
      </c>
      <c r="AF40" s="134">
        <v>5015.2352594479999</v>
      </c>
      <c r="AG40" s="134">
        <v>5178.2125013490022</v>
      </c>
    </row>
    <row r="41" spans="1:33" s="92" customFormat="1" ht="15" customHeight="1" x14ac:dyDescent="0.25">
      <c r="A41" s="135" t="s">
        <v>137</v>
      </c>
      <c r="B41" s="132">
        <v>1995.5400506130006</v>
      </c>
      <c r="C41" s="133">
        <v>1995.5400506130006</v>
      </c>
      <c r="D41" s="134">
        <v>2046.8421143450005</v>
      </c>
      <c r="E41" s="134">
        <v>2035.9390025560003</v>
      </c>
      <c r="F41" s="134">
        <v>2052.019974724999</v>
      </c>
      <c r="G41" s="134">
        <v>2047.7449391000009</v>
      </c>
      <c r="H41" s="134">
        <v>2048.351604508</v>
      </c>
      <c r="I41" s="134">
        <v>2052.4999298500011</v>
      </c>
      <c r="J41" s="134">
        <v>2053.7156537319993</v>
      </c>
      <c r="K41" s="134">
        <v>2048.570726589001</v>
      </c>
      <c r="L41" s="134">
        <v>2048.6415984090004</v>
      </c>
      <c r="M41" s="134">
        <v>2040.4630081820001</v>
      </c>
      <c r="N41" s="134">
        <v>6471.2805797430019</v>
      </c>
      <c r="O41" s="134">
        <v>6298.8363108670001</v>
      </c>
      <c r="P41" s="134">
        <v>5854.7513546360005</v>
      </c>
      <c r="Q41" s="134">
        <v>5627.6068049379983</v>
      </c>
      <c r="R41" s="134">
        <v>5036.8758534560002</v>
      </c>
      <c r="S41" s="134">
        <v>2736.9295500349999</v>
      </c>
      <c r="T41" s="134">
        <v>2272.5675536569993</v>
      </c>
      <c r="U41" s="134">
        <v>1907.0777567589998</v>
      </c>
      <c r="V41" s="134">
        <v>1432.6252105289998</v>
      </c>
      <c r="W41" s="134">
        <v>878.28649202000122</v>
      </c>
      <c r="X41" s="134">
        <v>218.6697062950015</v>
      </c>
      <c r="Y41" s="134">
        <v>-207.86233010399923</v>
      </c>
      <c r="Z41" s="134">
        <v>129.18812091200189</v>
      </c>
      <c r="AA41" s="134">
        <v>537.49592523700016</v>
      </c>
      <c r="AB41" s="134">
        <v>780.04225089100032</v>
      </c>
      <c r="AC41" s="134">
        <v>682.50321250999991</v>
      </c>
      <c r="AD41" s="134">
        <v>1087.2368141140016</v>
      </c>
      <c r="AE41" s="134">
        <v>1787.6945803860017</v>
      </c>
      <c r="AF41" s="134">
        <v>1321.8308196160008</v>
      </c>
      <c r="AG41" s="134">
        <v>1467.4267201689997</v>
      </c>
    </row>
    <row r="42" spans="1:33" s="92" customFormat="1" ht="15" customHeight="1" thickBot="1" x14ac:dyDescent="0.3">
      <c r="A42" s="135" t="s">
        <v>138</v>
      </c>
      <c r="B42" s="132">
        <v>-1330.3504795563003</v>
      </c>
      <c r="C42" s="133">
        <v>-1330.3504795563003</v>
      </c>
      <c r="D42" s="134">
        <v>1351.9372592752002</v>
      </c>
      <c r="E42" s="134">
        <v>560.13774303980006</v>
      </c>
      <c r="F42" s="134">
        <v>826.64135562459978</v>
      </c>
      <c r="G42" s="134">
        <v>-2366.1677638858</v>
      </c>
      <c r="H42" s="134">
        <v>-2728.1475265484</v>
      </c>
      <c r="I42" s="134">
        <v>-2714.6638663845001</v>
      </c>
      <c r="J42" s="134">
        <v>-3796.4035723945049</v>
      </c>
      <c r="K42" s="134">
        <v>-4200.1572158514073</v>
      </c>
      <c r="L42" s="134">
        <v>-5481.6864717606004</v>
      </c>
      <c r="M42" s="134">
        <v>-7177.3588542753005</v>
      </c>
      <c r="N42" s="134">
        <v>-5321.1970473215006</v>
      </c>
      <c r="O42" s="134">
        <v>-7120.5905458177003</v>
      </c>
      <c r="P42" s="134">
        <v>-8772.3254756107999</v>
      </c>
      <c r="Q42" s="134">
        <v>-12213.541336906101</v>
      </c>
      <c r="R42" s="134">
        <v>-15012.536985309202</v>
      </c>
      <c r="S42" s="134">
        <v>-16279.138687849099</v>
      </c>
      <c r="T42" s="134">
        <v>-16447.639701417298</v>
      </c>
      <c r="U42" s="134">
        <v>-5674.5943782530994</v>
      </c>
      <c r="V42" s="134">
        <v>-6420.1753980989006</v>
      </c>
      <c r="W42" s="134">
        <v>-5099.5458339372999</v>
      </c>
      <c r="X42" s="134">
        <v>-4973.9242932004017</v>
      </c>
      <c r="Y42" s="134">
        <v>-3987.2342414871</v>
      </c>
      <c r="Z42" s="134">
        <v>-2711.9025184999005</v>
      </c>
      <c r="AA42" s="134">
        <v>-3288.8071267364999</v>
      </c>
      <c r="AB42" s="134">
        <v>-2229.4628011085993</v>
      </c>
      <c r="AC42" s="134">
        <v>-2302.9229701250001</v>
      </c>
      <c r="AD42" s="134">
        <v>-3137.9173217561006</v>
      </c>
      <c r="AE42" s="134">
        <v>-8651.2790889039989</v>
      </c>
      <c r="AF42" s="134">
        <v>-6066.9361222455991</v>
      </c>
      <c r="AG42" s="134">
        <v>-8651.2790889039989</v>
      </c>
    </row>
    <row r="43" spans="1:33" s="92" customFormat="1" ht="15" customHeight="1" x14ac:dyDescent="0.25">
      <c r="A43" s="138" t="s">
        <v>139</v>
      </c>
      <c r="B43" s="125">
        <v>38003.058777446517</v>
      </c>
      <c r="C43" s="126">
        <v>38003.058777446517</v>
      </c>
      <c r="D43" s="126">
        <v>39401.951773027882</v>
      </c>
      <c r="E43" s="126">
        <v>39994.39071048476</v>
      </c>
      <c r="F43" s="126">
        <v>39827.235509361199</v>
      </c>
      <c r="G43" s="126">
        <v>39040.124481664832</v>
      </c>
      <c r="H43" s="126">
        <v>38074.379358122926</v>
      </c>
      <c r="I43" s="126">
        <v>36633.271022008019</v>
      </c>
      <c r="J43" s="126">
        <v>33701.467546661115</v>
      </c>
      <c r="K43" s="126">
        <v>31574.288102007969</v>
      </c>
      <c r="L43" s="126">
        <v>29944.440213761805</v>
      </c>
      <c r="M43" s="126">
        <v>28387.622380193508</v>
      </c>
      <c r="N43" s="126">
        <v>26727.207305626496</v>
      </c>
      <c r="O43" s="126">
        <v>25344.893323117954</v>
      </c>
      <c r="P43" s="126">
        <v>23838.709208001939</v>
      </c>
      <c r="Q43" s="126">
        <v>22537.56575857264</v>
      </c>
      <c r="R43" s="126">
        <v>21188.263157327965</v>
      </c>
      <c r="S43" s="126">
        <v>19348.984729041105</v>
      </c>
      <c r="T43" s="126">
        <v>18040.937752011174</v>
      </c>
      <c r="U43" s="126">
        <v>16810.745484168849</v>
      </c>
      <c r="V43" s="126">
        <v>15588.801885473375</v>
      </c>
      <c r="W43" s="126">
        <v>14461.393048352642</v>
      </c>
      <c r="X43" s="126">
        <v>13677.158145708489</v>
      </c>
      <c r="Y43" s="126">
        <v>12906.853624431784</v>
      </c>
      <c r="Z43" s="126">
        <v>12150.388373892567</v>
      </c>
      <c r="AA43" s="126">
        <v>11558.212285898613</v>
      </c>
      <c r="AB43" s="126">
        <v>10943.297355838924</v>
      </c>
      <c r="AC43" s="126">
        <v>10396.045240769005</v>
      </c>
      <c r="AD43" s="126">
        <v>9982.2610931413146</v>
      </c>
      <c r="AE43" s="126">
        <v>9552.2579329333912</v>
      </c>
      <c r="AF43" s="126">
        <v>9196.3537540023372</v>
      </c>
      <c r="AG43" s="126">
        <v>8770.4497639202491</v>
      </c>
    </row>
    <row r="44" spans="1:33" s="92" customFormat="1" ht="15" customHeight="1" x14ac:dyDescent="0.25">
      <c r="A44" s="135" t="s">
        <v>140</v>
      </c>
      <c r="B44" s="129">
        <v>34200.200000000004</v>
      </c>
      <c r="C44" s="130">
        <v>34200.200000000004</v>
      </c>
      <c r="D44" s="130">
        <v>36241.65</v>
      </c>
      <c r="E44" s="130">
        <v>37268.025000000001</v>
      </c>
      <c r="F44" s="130">
        <v>37384.075000000004</v>
      </c>
      <c r="G44" s="130">
        <v>36783.949999999997</v>
      </c>
      <c r="H44" s="130">
        <v>35812.724999999999</v>
      </c>
      <c r="I44" s="130">
        <v>34433.724999999999</v>
      </c>
      <c r="J44" s="130">
        <v>31657.774999999998</v>
      </c>
      <c r="K44" s="130">
        <v>29623.599999999999</v>
      </c>
      <c r="L44" s="130">
        <v>27983.800000000003</v>
      </c>
      <c r="M44" s="130">
        <v>26390.649999999998</v>
      </c>
      <c r="N44" s="130">
        <v>24761.474999999999</v>
      </c>
      <c r="O44" s="130">
        <v>23270.75</v>
      </c>
      <c r="P44" s="130">
        <v>21785.599999999999</v>
      </c>
      <c r="Q44" s="130">
        <v>20490.974999999999</v>
      </c>
      <c r="R44" s="130">
        <v>19060.95</v>
      </c>
      <c r="S44" s="130">
        <v>17466.125</v>
      </c>
      <c r="T44" s="130">
        <v>16128.025</v>
      </c>
      <c r="U44" s="130">
        <v>14931.85</v>
      </c>
      <c r="V44" s="130">
        <v>13706.575000000001</v>
      </c>
      <c r="W44" s="130">
        <v>12606.375</v>
      </c>
      <c r="X44" s="130">
        <v>11737.8</v>
      </c>
      <c r="Y44" s="130">
        <v>10951.949999999999</v>
      </c>
      <c r="Z44" s="130">
        <v>10218.525</v>
      </c>
      <c r="AA44" s="130">
        <v>9551.1</v>
      </c>
      <c r="AB44" s="130">
        <v>8933.4249999999993</v>
      </c>
      <c r="AC44" s="130">
        <v>8369.0250000000015</v>
      </c>
      <c r="AD44" s="130">
        <v>7945.9500000000007</v>
      </c>
      <c r="AE44" s="130">
        <v>7552.75</v>
      </c>
      <c r="AF44" s="130">
        <v>7186.5775000000003</v>
      </c>
      <c r="AG44" s="130">
        <v>6769.6250000000009</v>
      </c>
    </row>
    <row r="45" spans="1:33" s="92" customFormat="1" ht="15" customHeight="1" x14ac:dyDescent="0.25">
      <c r="A45" s="135" t="s">
        <v>141</v>
      </c>
      <c r="B45" s="129">
        <v>41.305647999999998</v>
      </c>
      <c r="C45" s="130">
        <v>41.305647999999998</v>
      </c>
      <c r="D45" s="130">
        <v>86.433779999999999</v>
      </c>
      <c r="E45" s="130">
        <v>111.59371199999998</v>
      </c>
      <c r="F45" s="130">
        <v>136.75364399999998</v>
      </c>
      <c r="G45" s="130">
        <v>215.81060039999994</v>
      </c>
      <c r="H45" s="130">
        <v>294.86185160000002</v>
      </c>
      <c r="I45" s="130">
        <v>373.91880800000001</v>
      </c>
      <c r="J45" s="130">
        <v>411.573128</v>
      </c>
      <c r="K45" s="130">
        <v>450.90481179999995</v>
      </c>
      <c r="L45" s="130">
        <v>520.94188199999996</v>
      </c>
      <c r="M45" s="130">
        <v>597.53860540000005</v>
      </c>
      <c r="N45" s="130">
        <v>607.5057781999999</v>
      </c>
      <c r="O45" s="130">
        <v>722.44120399999997</v>
      </c>
      <c r="P45" s="130">
        <v>727.65847259999998</v>
      </c>
      <c r="Q45" s="130">
        <v>741.46114639999996</v>
      </c>
      <c r="R45" s="130">
        <v>733.74224579999998</v>
      </c>
      <c r="S45" s="130">
        <v>746.32602420000001</v>
      </c>
      <c r="T45" s="130">
        <v>797.320649</v>
      </c>
      <c r="U45" s="130">
        <v>785.3081274000001</v>
      </c>
      <c r="V45" s="130">
        <v>803.95208939999998</v>
      </c>
      <c r="W45" s="130">
        <v>798.54267260000006</v>
      </c>
      <c r="X45" s="130">
        <v>890.11430840000003</v>
      </c>
      <c r="Y45" s="130">
        <v>926.71602439999992</v>
      </c>
      <c r="Z45" s="130">
        <v>921.02187040000013</v>
      </c>
      <c r="AA45" s="130">
        <v>991.27247519999992</v>
      </c>
      <c r="AB45" s="130">
        <v>993.95791559999998</v>
      </c>
      <c r="AC45" s="130">
        <v>1018.9739977999999</v>
      </c>
      <c r="AD45" s="130">
        <v>1035.446854</v>
      </c>
      <c r="AE45" s="130">
        <v>1004.2087563999999</v>
      </c>
      <c r="AF45" s="130">
        <v>1022.4413701999999</v>
      </c>
      <c r="AG45" s="130">
        <v>1023.5922604</v>
      </c>
    </row>
    <row r="46" spans="1:33" s="92" customFormat="1" ht="15" customHeight="1" x14ac:dyDescent="0.25">
      <c r="A46" s="135" t="s">
        <v>142</v>
      </c>
      <c r="B46" s="129">
        <v>3761.5531294465095</v>
      </c>
      <c r="C46" s="130">
        <v>3761.5531294465095</v>
      </c>
      <c r="D46" s="130">
        <v>3073.8679930278836</v>
      </c>
      <c r="E46" s="130">
        <v>2614.7719984847563</v>
      </c>
      <c r="F46" s="130">
        <v>2306.4068653612003</v>
      </c>
      <c r="G46" s="130">
        <v>2040.3638812648378</v>
      </c>
      <c r="H46" s="130">
        <v>1955.2316515229268</v>
      </c>
      <c r="I46" s="130">
        <v>1801.6005241086186</v>
      </c>
      <c r="J46" s="130">
        <v>1594.7222306847684</v>
      </c>
      <c r="K46" s="130">
        <v>1448.1104131073744</v>
      </c>
      <c r="L46" s="130">
        <v>1372.8447856375519</v>
      </c>
      <c r="M46" s="130">
        <v>1309.5002435259487</v>
      </c>
      <c r="N46" s="130">
        <v>1258.0586727296125</v>
      </c>
      <c r="O46" s="130">
        <v>1232.147078617957</v>
      </c>
      <c r="P46" s="130">
        <v>1194.8798780269381</v>
      </c>
      <c r="Q46" s="130">
        <v>1156.8303754226383</v>
      </c>
      <c r="R46" s="130">
        <v>1126.8232415279626</v>
      </c>
      <c r="S46" s="130">
        <v>1100.6467743011035</v>
      </c>
      <c r="T46" s="130">
        <v>1079.3033736211755</v>
      </c>
      <c r="U46" s="130">
        <v>1055.2683329488495</v>
      </c>
      <c r="V46" s="130">
        <v>1039.1337789433742</v>
      </c>
      <c r="W46" s="130">
        <v>1016.258699532641</v>
      </c>
      <c r="X46" s="130">
        <v>1005.9260485184898</v>
      </c>
      <c r="Y46" s="130">
        <v>986.89332834178447</v>
      </c>
      <c r="Z46" s="130">
        <v>970.5008989525661</v>
      </c>
      <c r="AA46" s="130">
        <v>975.10515282861365</v>
      </c>
      <c r="AB46" s="130">
        <v>976.2399504189251</v>
      </c>
      <c r="AC46" s="130">
        <v>969.82306995900421</v>
      </c>
      <c r="AD46" s="130">
        <v>963.85033544131397</v>
      </c>
      <c r="AE46" s="130">
        <v>958.79066801339172</v>
      </c>
      <c r="AF46" s="130">
        <v>951.08197744233735</v>
      </c>
      <c r="AG46" s="130">
        <v>941.23519932024783</v>
      </c>
    </row>
    <row r="47" spans="1:33" s="92" customFormat="1" ht="15" customHeight="1" thickBot="1" x14ac:dyDescent="0.3">
      <c r="A47" s="144" t="s">
        <v>143</v>
      </c>
      <c r="B47" s="145">
        <v>0</v>
      </c>
      <c r="C47" s="146">
        <v>0</v>
      </c>
      <c r="D47" s="146">
        <v>0</v>
      </c>
      <c r="E47" s="146">
        <v>0</v>
      </c>
      <c r="F47" s="146">
        <v>0</v>
      </c>
      <c r="G47" s="146">
        <v>0</v>
      </c>
      <c r="H47" s="146">
        <v>11.560855</v>
      </c>
      <c r="I47" s="146">
        <v>24.026689899400001</v>
      </c>
      <c r="J47" s="146">
        <v>37.397187976350004</v>
      </c>
      <c r="K47" s="146">
        <v>51.672877100599997</v>
      </c>
      <c r="L47" s="146">
        <v>66.853546124250002</v>
      </c>
      <c r="M47" s="146">
        <v>89.933531267561989</v>
      </c>
      <c r="N47" s="146">
        <v>100.167854696883</v>
      </c>
      <c r="O47" s="146">
        <v>119.55504049999999</v>
      </c>
      <c r="P47" s="146">
        <v>130.570857375</v>
      </c>
      <c r="Q47" s="146">
        <v>148.29923674999998</v>
      </c>
      <c r="R47" s="146">
        <v>266.74767000000003</v>
      </c>
      <c r="S47" s="146">
        <v>35.886930540000002</v>
      </c>
      <c r="T47" s="146">
        <v>36.28872939</v>
      </c>
      <c r="U47" s="146">
        <v>38.319023819999998</v>
      </c>
      <c r="V47" s="146">
        <v>39.141017129999994</v>
      </c>
      <c r="W47" s="146">
        <v>40.216676219999997</v>
      </c>
      <c r="X47" s="146">
        <v>43.317788790000002</v>
      </c>
      <c r="Y47" s="146">
        <v>41.294271689999995</v>
      </c>
      <c r="Z47" s="146">
        <v>40.340604540000001</v>
      </c>
      <c r="AA47" s="146">
        <v>40.734657869999999</v>
      </c>
      <c r="AB47" s="146">
        <v>39.674489819999998</v>
      </c>
      <c r="AC47" s="146">
        <v>38.223173009999996</v>
      </c>
      <c r="AD47" s="146">
        <v>37.0139037</v>
      </c>
      <c r="AE47" s="146">
        <v>36.508508519999999</v>
      </c>
      <c r="AF47" s="146">
        <v>36.252906359999997</v>
      </c>
      <c r="AG47" s="146">
        <v>35.997304200000002</v>
      </c>
    </row>
    <row r="48" spans="1:33" s="92" customFormat="1" ht="15" customHeight="1" x14ac:dyDescent="0.2">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row>
    <row r="49" spans="1:33" s="92" customFormat="1" ht="15" customHeight="1" thickBot="1" x14ac:dyDescent="0.25">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row>
    <row r="50" spans="1:33" s="92" customFormat="1" ht="15" customHeight="1" x14ac:dyDescent="0.25">
      <c r="A50" s="148" t="s">
        <v>144</v>
      </c>
      <c r="B50" s="149">
        <v>63015.841065297609</v>
      </c>
      <c r="C50" s="150">
        <v>63015.841065297609</v>
      </c>
      <c r="D50" s="150">
        <v>2022.7254802853276</v>
      </c>
      <c r="E50" s="150">
        <v>-3886.8957029762823</v>
      </c>
      <c r="F50" s="150">
        <v>-501.1055145359278</v>
      </c>
      <c r="G50" s="150">
        <v>5489.4850055043207</v>
      </c>
      <c r="H50" s="150">
        <v>11755.250196987694</v>
      </c>
      <c r="I50" s="150">
        <v>9626.6758415664735</v>
      </c>
      <c r="J50" s="150">
        <v>18824.993056093299</v>
      </c>
      <c r="K50" s="150">
        <v>21678.56552137508</v>
      </c>
      <c r="L50" s="150">
        <v>21536.27105380928</v>
      </c>
      <c r="M50" s="150">
        <v>45195.887938382068</v>
      </c>
      <c r="N50" s="150">
        <v>34595.42756672058</v>
      </c>
      <c r="O50" s="150">
        <v>70097.573532254362</v>
      </c>
      <c r="P50" s="150">
        <v>75431.763220018518</v>
      </c>
      <c r="Q50" s="150">
        <v>79765.163901399923</v>
      </c>
      <c r="R50" s="150">
        <v>86538.67017527463</v>
      </c>
      <c r="S50" s="150">
        <v>95878.70381142752</v>
      </c>
      <c r="T50" s="150">
        <v>111381.32205103817</v>
      </c>
      <c r="U50" s="150">
        <v>108768.60013711342</v>
      </c>
      <c r="V50" s="150">
        <v>100894.94014134011</v>
      </c>
      <c r="W50" s="150">
        <v>117933.76784027458</v>
      </c>
      <c r="X50" s="150">
        <v>116090.98873089676</v>
      </c>
      <c r="Y50" s="150">
        <v>119106.82585370011</v>
      </c>
      <c r="Z50" s="150">
        <v>119660.54482534205</v>
      </c>
      <c r="AA50" s="150">
        <v>113732.71960680571</v>
      </c>
      <c r="AB50" s="150">
        <v>117803.84987848057</v>
      </c>
      <c r="AC50" s="150">
        <v>117044.18922696286</v>
      </c>
      <c r="AD50" s="150">
        <v>116728.84288856309</v>
      </c>
      <c r="AE50" s="150">
        <v>116616.57071744592</v>
      </c>
      <c r="AF50" s="150">
        <v>121089.61779869121</v>
      </c>
      <c r="AG50" s="150">
        <v>108949.92712899062</v>
      </c>
    </row>
    <row r="51" spans="1:33" s="92" customFormat="1" ht="15" customHeight="1" x14ac:dyDescent="0.25">
      <c r="A51" s="151" t="s">
        <v>145</v>
      </c>
      <c r="B51" s="152">
        <v>19255.508798976865</v>
      </c>
      <c r="C51" s="153">
        <v>19255.508798976865</v>
      </c>
      <c r="D51" s="154">
        <v>18000.451172669662</v>
      </c>
      <c r="E51" s="154">
        <v>18059.357082939998</v>
      </c>
      <c r="F51" s="154">
        <v>20524.893369919791</v>
      </c>
      <c r="G51" s="154">
        <v>20596.206615241168</v>
      </c>
      <c r="H51" s="154">
        <v>21199.476716328438</v>
      </c>
      <c r="I51" s="154">
        <v>21949.314169106634</v>
      </c>
      <c r="J51" s="154">
        <v>22934.343386018423</v>
      </c>
      <c r="K51" s="155">
        <v>22911.703695907621</v>
      </c>
      <c r="L51" s="155">
        <v>24379.236236592005</v>
      </c>
      <c r="M51" s="154">
        <v>25863.032735193879</v>
      </c>
      <c r="N51" s="154">
        <v>25475.157774472664</v>
      </c>
      <c r="O51" s="154">
        <v>25818.174253550027</v>
      </c>
      <c r="P51" s="154">
        <v>26964.608141293862</v>
      </c>
      <c r="Q51" s="154">
        <v>27971.818584745779</v>
      </c>
      <c r="R51" s="154">
        <v>30588.843605314662</v>
      </c>
      <c r="S51" s="154">
        <v>32103.928769719718</v>
      </c>
      <c r="T51" s="154">
        <v>34346.479409647458</v>
      </c>
      <c r="U51" s="154">
        <v>34291.531962856025</v>
      </c>
      <c r="V51" s="154">
        <v>33038.697346228466</v>
      </c>
      <c r="W51" s="154">
        <v>33072.088406248105</v>
      </c>
      <c r="X51" s="154">
        <v>31988.507759577857</v>
      </c>
      <c r="Y51" s="154">
        <v>33122.153949781263</v>
      </c>
      <c r="Z51" s="154">
        <v>32717.593502355972</v>
      </c>
      <c r="AA51" s="154">
        <v>31768.100922236408</v>
      </c>
      <c r="AB51" s="154">
        <v>32086.335116083254</v>
      </c>
      <c r="AC51" s="154">
        <v>35373.3054627944</v>
      </c>
      <c r="AD51" s="154">
        <v>36181.301305552552</v>
      </c>
      <c r="AE51" s="154">
        <v>34963.886661305129</v>
      </c>
      <c r="AF51" s="154">
        <v>33569.611821457373</v>
      </c>
      <c r="AG51" s="154">
        <v>17406.22611958969</v>
      </c>
    </row>
    <row r="52" spans="1:33" s="92" customFormat="1" ht="15" customHeight="1" x14ac:dyDescent="0.25">
      <c r="A52" s="156" t="s">
        <v>146</v>
      </c>
      <c r="B52" s="141">
        <v>12041.070065391135</v>
      </c>
      <c r="C52" s="142">
        <v>12041.070065391135</v>
      </c>
      <c r="D52" s="142">
        <v>11933.176377042661</v>
      </c>
      <c r="E52" s="142">
        <v>13065.749219730131</v>
      </c>
      <c r="F52" s="142">
        <v>14005.453758615713</v>
      </c>
      <c r="G52" s="142">
        <v>14639.493821239153</v>
      </c>
      <c r="H52" s="142">
        <v>15193.577960321867</v>
      </c>
      <c r="I52" s="142">
        <v>15980.80357914765</v>
      </c>
      <c r="J52" s="142">
        <v>16503.316641673344</v>
      </c>
      <c r="K52" s="142">
        <v>16969.645338879844</v>
      </c>
      <c r="L52" s="142">
        <v>18286.266792485254</v>
      </c>
      <c r="M52" s="142">
        <v>19405.404298152374</v>
      </c>
      <c r="N52" s="142">
        <v>18952.286991843433</v>
      </c>
      <c r="O52" s="142">
        <v>18809.050038544552</v>
      </c>
      <c r="P52" s="142">
        <v>19162.681507070098</v>
      </c>
      <c r="Q52" s="142">
        <v>19863.550916548633</v>
      </c>
      <c r="R52" s="142">
        <v>22982.269018738854</v>
      </c>
      <c r="S52" s="142">
        <v>24204.382432878996</v>
      </c>
      <c r="T52" s="142">
        <v>25128.550770080303</v>
      </c>
      <c r="U52" s="142">
        <v>25440.192075679264</v>
      </c>
      <c r="V52" s="142">
        <v>24725.545938469833</v>
      </c>
      <c r="W52" s="142">
        <v>24466.166595767445</v>
      </c>
      <c r="X52" s="142">
        <v>23505.750368495708</v>
      </c>
      <c r="Y52" s="142">
        <v>25255.658612880819</v>
      </c>
      <c r="Z52" s="142">
        <v>25692.179826375006</v>
      </c>
      <c r="AA52" s="142">
        <v>24822.928387040931</v>
      </c>
      <c r="AB52" s="142">
        <v>24792.482058796228</v>
      </c>
      <c r="AC52" s="142">
        <v>26712.171203035788</v>
      </c>
      <c r="AD52" s="142">
        <v>29302.818007033966</v>
      </c>
      <c r="AE52" s="142">
        <v>30163.40669314839</v>
      </c>
      <c r="AF52" s="142">
        <v>29908.468830127735</v>
      </c>
      <c r="AG52" s="142">
        <v>13754.495896873364</v>
      </c>
    </row>
    <row r="53" spans="1:33" s="92" customFormat="1" ht="15" customHeight="1" x14ac:dyDescent="0.25">
      <c r="A53" s="156" t="s">
        <v>147</v>
      </c>
      <c r="B53" s="141">
        <v>7214.4387335857291</v>
      </c>
      <c r="C53" s="142">
        <v>7214.4387335857291</v>
      </c>
      <c r="D53" s="142">
        <v>6067.2747956270014</v>
      </c>
      <c r="E53" s="142">
        <v>4993.6078632098661</v>
      </c>
      <c r="F53" s="142">
        <v>6519.4396113040793</v>
      </c>
      <c r="G53" s="142">
        <v>5956.7127940020155</v>
      </c>
      <c r="H53" s="142">
        <v>6005.8987560065716</v>
      </c>
      <c r="I53" s="142">
        <v>5968.5105899589844</v>
      </c>
      <c r="J53" s="142">
        <v>6431.0267443450812</v>
      </c>
      <c r="K53" s="142">
        <v>5942.0583570277777</v>
      </c>
      <c r="L53" s="142">
        <v>6092.9694441067504</v>
      </c>
      <c r="M53" s="142">
        <v>6457.6284370415051</v>
      </c>
      <c r="N53" s="142">
        <v>6522.8707826292302</v>
      </c>
      <c r="O53" s="142">
        <v>7009.1242150054741</v>
      </c>
      <c r="P53" s="142">
        <v>7801.9266342237652</v>
      </c>
      <c r="Q53" s="142">
        <v>8108.2676681971443</v>
      </c>
      <c r="R53" s="142">
        <v>7606.5745865758063</v>
      </c>
      <c r="S53" s="142">
        <v>7899.5463368407209</v>
      </c>
      <c r="T53" s="142">
        <v>9217.9286395671552</v>
      </c>
      <c r="U53" s="142">
        <v>8851.339887176764</v>
      </c>
      <c r="V53" s="142">
        <v>8313.1514077586289</v>
      </c>
      <c r="W53" s="142">
        <v>8605.9218104806605</v>
      </c>
      <c r="X53" s="142">
        <v>8482.7573910821466</v>
      </c>
      <c r="Y53" s="142">
        <v>7866.4953369004425</v>
      </c>
      <c r="Z53" s="142">
        <v>7025.4136759809644</v>
      </c>
      <c r="AA53" s="142">
        <v>6945.1725351954774</v>
      </c>
      <c r="AB53" s="142">
        <v>7293.853057287025</v>
      </c>
      <c r="AC53" s="142">
        <v>8661.1342597586099</v>
      </c>
      <c r="AD53" s="142">
        <v>6878.4832985185831</v>
      </c>
      <c r="AE53" s="142">
        <v>4800.4799681567401</v>
      </c>
      <c r="AF53" s="142">
        <v>3661.1429913296374</v>
      </c>
      <c r="AG53" s="142">
        <v>3651.7302227163245</v>
      </c>
    </row>
    <row r="54" spans="1:33" s="92" customFormat="1" ht="15" customHeight="1" x14ac:dyDescent="0.25">
      <c r="A54" s="157" t="s">
        <v>148</v>
      </c>
      <c r="B54" s="158">
        <v>22898.718412905371</v>
      </c>
      <c r="C54" s="159">
        <v>22898.718412905371</v>
      </c>
      <c r="D54" s="159">
        <v>22646.472365252994</v>
      </c>
      <c r="E54" s="159">
        <v>22889.037625888195</v>
      </c>
      <c r="F54" s="159">
        <v>23207.758287802189</v>
      </c>
      <c r="G54" s="159">
        <v>23352.869675836962</v>
      </c>
      <c r="H54" s="159">
        <v>22572.470589789769</v>
      </c>
      <c r="I54" s="159">
        <v>23136.745071031419</v>
      </c>
      <c r="J54" s="159">
        <v>30575.650598605742</v>
      </c>
      <c r="K54" s="159">
        <v>32719.119174446721</v>
      </c>
      <c r="L54" s="159">
        <v>34463.077900883414</v>
      </c>
      <c r="M54" s="159">
        <v>35820.742237166844</v>
      </c>
      <c r="N54" s="159">
        <v>38222.338736497797</v>
      </c>
      <c r="O54" s="159">
        <v>38926.683256245611</v>
      </c>
      <c r="P54" s="159">
        <v>46498.377505627454</v>
      </c>
      <c r="Q54" s="159">
        <v>52568.498643708583</v>
      </c>
      <c r="R54" s="159">
        <v>59253.789272609843</v>
      </c>
      <c r="S54" s="159">
        <v>71745.743705182671</v>
      </c>
      <c r="T54" s="159">
        <v>81075.944727633614</v>
      </c>
      <c r="U54" s="159">
        <v>89059.552025394252</v>
      </c>
      <c r="V54" s="159">
        <v>89641.057674630618</v>
      </c>
      <c r="W54" s="159">
        <v>100320.72252157671</v>
      </c>
      <c r="X54" s="159">
        <v>99549.84818155742</v>
      </c>
      <c r="Y54" s="159">
        <v>110434.51327571644</v>
      </c>
      <c r="Z54" s="159">
        <v>111033.13593256078</v>
      </c>
      <c r="AA54" s="159">
        <v>105905.01149217205</v>
      </c>
      <c r="AB54" s="159">
        <v>108166.55320706568</v>
      </c>
      <c r="AC54" s="159">
        <v>106626.19637872865</v>
      </c>
      <c r="AD54" s="159">
        <v>105889.14829735355</v>
      </c>
      <c r="AE54" s="159">
        <v>106302.59555346034</v>
      </c>
      <c r="AF54" s="159">
        <v>107038.66116347356</v>
      </c>
      <c r="AG54" s="159">
        <v>108075.70042771264</v>
      </c>
    </row>
    <row r="55" spans="1:33" s="137" customFormat="1" ht="15" customHeight="1" thickBot="1" x14ac:dyDescent="0.3">
      <c r="A55" s="160" t="s">
        <v>149</v>
      </c>
      <c r="B55" s="161">
        <v>20861.613853415372</v>
      </c>
      <c r="C55" s="162">
        <v>20861.613853415372</v>
      </c>
      <c r="D55" s="162">
        <v>-38624.198057637332</v>
      </c>
      <c r="E55" s="162">
        <v>-44835.290411804475</v>
      </c>
      <c r="F55" s="162">
        <v>-44233.757172257909</v>
      </c>
      <c r="G55" s="162">
        <v>-38459.591285573813</v>
      </c>
      <c r="H55" s="162">
        <v>-32016.697109130513</v>
      </c>
      <c r="I55" s="162">
        <v>-35459.383398571583</v>
      </c>
      <c r="J55" s="162">
        <v>-34685.000928530862</v>
      </c>
      <c r="K55" s="162">
        <v>-33952.257348979263</v>
      </c>
      <c r="L55" s="162">
        <v>-37306.04308366614</v>
      </c>
      <c r="M55" s="162">
        <v>-16487.887033978659</v>
      </c>
      <c r="N55" s="162">
        <v>-29102.068944249884</v>
      </c>
      <c r="O55" s="162">
        <v>5352.7160224587269</v>
      </c>
      <c r="P55" s="162">
        <v>1968.7775730972062</v>
      </c>
      <c r="Q55" s="162">
        <v>-775.15332705444962</v>
      </c>
      <c r="R55" s="162">
        <v>-3303.9627026498856</v>
      </c>
      <c r="S55" s="162">
        <v>-7970.9686634748587</v>
      </c>
      <c r="T55" s="162">
        <v>-4041.1020862429123</v>
      </c>
      <c r="U55" s="162">
        <v>-14582.483851136858</v>
      </c>
      <c r="V55" s="162">
        <v>-21784.814879518985</v>
      </c>
      <c r="W55" s="162">
        <v>-15459.043087550242</v>
      </c>
      <c r="X55" s="162">
        <v>-15447.36721023851</v>
      </c>
      <c r="Y55" s="162">
        <v>-24449.8413717976</v>
      </c>
      <c r="Z55" s="162">
        <v>-24090.184609574706</v>
      </c>
      <c r="AA55" s="162">
        <v>-23940.392807602759</v>
      </c>
      <c r="AB55" s="162">
        <v>-22449.038444668375</v>
      </c>
      <c r="AC55" s="162">
        <v>-24955.312614560193</v>
      </c>
      <c r="AD55" s="162">
        <v>-25341.606714343015</v>
      </c>
      <c r="AE55" s="162">
        <v>-24649.911497319561</v>
      </c>
      <c r="AF55" s="162">
        <v>-19518.655186239725</v>
      </c>
      <c r="AG55" s="162">
        <v>-16531.999418311705</v>
      </c>
    </row>
  </sheetData>
  <dataValidations count="1">
    <dataValidation allowBlank="1" showInputMessage="1" showErrorMessage="1" sqref="A37:A42" xr:uid="{87545028-0F2F-44F1-B461-121BEB0EFDCA}"/>
  </dataValidations>
  <pageMargins left="0.59055118110236227" right="0.59055118110236227" top="0.78740157480314965" bottom="0.78740157480314965" header="0.70866141732283472" footer="0.70866141732283472"/>
  <pageSetup paperSize="9" scale="61" pageOrder="overThenDown" orientation="landscape" r:id="rId1"/>
  <headerFooter alignWithMargins="0">
    <oddFooter>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12</vt:i4>
      </vt:variant>
    </vt:vector>
  </HeadingPairs>
  <TitlesOfParts>
    <vt:vector size="29" baseType="lpstr">
      <vt:lpstr>Einführung</vt:lpstr>
      <vt:lpstr>KSG</vt:lpstr>
      <vt:lpstr>impl. Budget</vt:lpstr>
      <vt:lpstr>verbl. Budget</vt:lpstr>
      <vt:lpstr>NNEn50</vt:lpstr>
      <vt:lpstr>UBA THG kurz März22</vt:lpstr>
      <vt:lpstr>UBA THG März22</vt:lpstr>
      <vt:lpstr>UBA CO2 EU Jan22</vt:lpstr>
      <vt:lpstr>UBA GHG_CO2eq Jan22</vt:lpstr>
      <vt:lpstr>UBA THG März23</vt:lpstr>
      <vt:lpstr>UBA CO2 März23</vt:lpstr>
      <vt:lpstr>UBA THG Apr23</vt:lpstr>
      <vt:lpstr>UBA CO2 Apr23</vt:lpstr>
      <vt:lpstr>MCC</vt:lpstr>
      <vt:lpstr>BVerfG u. SRU</vt:lpstr>
      <vt:lpstr>CO2 2019</vt:lpstr>
      <vt:lpstr>22 - 50</vt:lpstr>
      <vt:lpstr>Einführung!Druckbereich</vt:lpstr>
      <vt:lpstr>'impl. Budget'!Druckbereich</vt:lpstr>
      <vt:lpstr>KSG!Druckbereich</vt:lpstr>
      <vt:lpstr>MCC!Druckbereich</vt:lpstr>
      <vt:lpstr>'UBA CO2 Apr23'!Druckbereich</vt:lpstr>
      <vt:lpstr>'UBA CO2 EU Jan22'!Druckbereich</vt:lpstr>
      <vt:lpstr>'UBA CO2 März23'!Druckbereich</vt:lpstr>
      <vt:lpstr>'UBA GHG_CO2eq Jan22'!Druckbereich</vt:lpstr>
      <vt:lpstr>'UBA THG Apr23'!Druckbereich</vt:lpstr>
      <vt:lpstr>'UBA THG kurz März22'!Druckbereich</vt:lpstr>
      <vt:lpstr>'UBA THG März22'!Druckbereich</vt:lpstr>
      <vt:lpstr>'UBA THG März23'!Druckbereich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2022-02-25T07:42:59Z</dcterms:created>
  <dcterms:modified xsi:type="dcterms:W3CDTF">2023-05-13T09:44:14Z</dcterms:modified>
</cp:coreProperties>
</file>